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josue.teoyotl\Desktop\consulta\"/>
    </mc:Choice>
  </mc:AlternateContent>
  <bookViews>
    <workbookView xWindow="0" yWindow="0" windowWidth="28800" windowHeight="13635"/>
  </bookViews>
  <sheets>
    <sheet name="INTRODUCCIÓN" sheetId="28" r:id="rId1"/>
    <sheet name="Resultados" sheetId="10" r:id="rId2"/>
    <sheet name="CÁLCULOS&gt;&gt;&gt;" sheetId="30" r:id="rId3"/>
    <sheet name="Ingresos" sheetId="33" r:id="rId4"/>
    <sheet name="Costos&gt;" sheetId="34" r:id="rId5"/>
    <sheet name="Pagos mayoristas" sheetId="17" r:id="rId6"/>
    <sheet name="INFORMACIÓN &gt;&gt;&gt;" sheetId="23" r:id="rId7"/>
    <sheet name="Req. de información al AEP" sheetId="22" r:id="rId8"/>
    <sheet name="OREDA " sheetId="19" r:id="rId9"/>
    <sheet name="SUPUESTOS&gt;&gt;&gt;" sheetId="27" r:id="rId10"/>
    <sheet name="Supuestos" sheetId="21" r:id="rId11"/>
  </sheets>
  <externalReferences>
    <externalReference r:id="rId12"/>
    <externalReference r:id="rId13"/>
  </externalReferences>
  <definedNames>
    <definedName name="gradient">#REF!</definedName>
    <definedName name="inflation">'[1]CO - Settings'!$C$26</definedName>
    <definedName name="intercept">#REF!</definedName>
    <definedName name="LL.list.updated">'[2]Cálculos ED'!$E$13:$E$82</definedName>
    <definedName name="NGA_risk_prem">[1]Sensitivity_input!$C$50</definedName>
    <definedName name="WACC">[1]Sensitivity_input!$C$46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52511"/>
</workbook>
</file>

<file path=xl/calcChain.xml><?xml version="1.0" encoding="utf-8"?>
<calcChain xmlns="http://schemas.openxmlformats.org/spreadsheetml/2006/main">
  <c r="D68" i="34" l="1"/>
  <c r="D56" i="34"/>
  <c r="D44" i="34"/>
  <c r="B32" i="34"/>
  <c r="B44" i="34" s="1"/>
  <c r="D32" i="34"/>
  <c r="B194" i="22"/>
  <c r="B209" i="22" s="1"/>
  <c r="B224" i="22" s="1"/>
  <c r="C194" i="22"/>
  <c r="C209" i="22" s="1"/>
  <c r="C224" i="22" s="1"/>
  <c r="B68" i="34" l="1"/>
  <c r="B56" i="34"/>
  <c r="D62" i="34"/>
  <c r="D50" i="34"/>
  <c r="D38" i="34"/>
  <c r="B26" i="34"/>
  <c r="B38" i="34" s="1"/>
  <c r="D26" i="34"/>
  <c r="B203" i="22"/>
  <c r="B218" i="22" s="1"/>
  <c r="B188" i="22"/>
  <c r="C188" i="22"/>
  <c r="C203" i="22" s="1"/>
  <c r="C218" i="22" s="1"/>
  <c r="B50" i="34" l="1"/>
  <c r="B62" i="34"/>
  <c r="B111" i="22"/>
  <c r="B127" i="22" s="1"/>
  <c r="B143" i="22" s="1"/>
  <c r="B31" i="34"/>
  <c r="B43" i="34" s="1"/>
  <c r="B33" i="34"/>
  <c r="B69" i="34" s="1"/>
  <c r="B30" i="34"/>
  <c r="B66" i="34" s="1"/>
  <c r="B29" i="34"/>
  <c r="B65" i="34" s="1"/>
  <c r="B28" i="34"/>
  <c r="B52" i="34" s="1"/>
  <c r="B25" i="34"/>
  <c r="B61" i="34" s="1"/>
  <c r="B27" i="34"/>
  <c r="B63" i="34" s="1"/>
  <c r="B24" i="34"/>
  <c r="B60" i="34" s="1"/>
  <c r="B27" i="33"/>
  <c r="B7" i="33"/>
  <c r="B8" i="33"/>
  <c r="B9" i="33"/>
  <c r="B10" i="33"/>
  <c r="B6" i="33"/>
  <c r="B163" i="22"/>
  <c r="B131" i="22"/>
  <c r="B147" i="22" s="1"/>
  <c r="B112" i="22"/>
  <c r="B160" i="22" s="1"/>
  <c r="B113" i="22"/>
  <c r="B161" i="22" s="1"/>
  <c r="B114" i="22"/>
  <c r="B130" i="22" s="1"/>
  <c r="B146" i="22" s="1"/>
  <c r="B94" i="22"/>
  <c r="B28" i="33" s="1"/>
  <c r="B95" i="22"/>
  <c r="B29" i="33" s="1"/>
  <c r="B96" i="22"/>
  <c r="B30" i="33" s="1"/>
  <c r="B97" i="22"/>
  <c r="B31" i="33" s="1"/>
  <c r="B93" i="22"/>
  <c r="B82" i="22"/>
  <c r="B21" i="33" s="1"/>
  <c r="B83" i="22"/>
  <c r="B22" i="33" s="1"/>
  <c r="B84" i="22"/>
  <c r="B23" i="33" s="1"/>
  <c r="B85" i="22"/>
  <c r="B24" i="33" s="1"/>
  <c r="B81" i="22"/>
  <c r="B20" i="33" s="1"/>
  <c r="B71" i="22"/>
  <c r="B14" i="33" s="1"/>
  <c r="B72" i="22"/>
  <c r="B15" i="33" s="1"/>
  <c r="B73" i="22"/>
  <c r="B16" i="33" s="1"/>
  <c r="B74" i="22"/>
  <c r="B17" i="33" s="1"/>
  <c r="B70" i="22"/>
  <c r="B13" i="33" s="1"/>
  <c r="B159" i="22" l="1"/>
  <c r="B45" i="34"/>
  <c r="B57" i="34"/>
  <c r="B67" i="34"/>
  <c r="B55" i="34"/>
  <c r="B162" i="22"/>
  <c r="B40" i="34"/>
  <c r="B64" i="34"/>
  <c r="B129" i="22"/>
  <c r="B145" i="22" s="1"/>
  <c r="B128" i="22"/>
  <c r="B144" i="22" s="1"/>
  <c r="B39" i="34"/>
  <c r="B51" i="34"/>
  <c r="B42" i="34"/>
  <c r="B37" i="34"/>
  <c r="B54" i="34"/>
  <c r="B49" i="34"/>
  <c r="B36" i="34"/>
  <c r="B41" i="34"/>
  <c r="B48" i="34"/>
  <c r="B53" i="34"/>
  <c r="C92" i="17"/>
  <c r="C66" i="17"/>
  <c r="C40" i="17"/>
  <c r="D13" i="17" l="1"/>
  <c r="D128" i="22" l="1"/>
  <c r="D129" i="22"/>
  <c r="D130" i="22"/>
  <c r="D127" i="22"/>
  <c r="D96" i="22"/>
  <c r="D95" i="22"/>
  <c r="D94" i="22"/>
  <c r="D93" i="22"/>
  <c r="D84" i="22"/>
  <c r="D83" i="22"/>
  <c r="D82" i="22"/>
  <c r="D81" i="22"/>
  <c r="D71" i="22"/>
  <c r="D72" i="22"/>
  <c r="C15" i="33" s="1"/>
  <c r="D73" i="22"/>
  <c r="D70" i="22"/>
  <c r="D75" i="22" l="1"/>
  <c r="D86" i="22"/>
  <c r="D98" i="22"/>
  <c r="D12" i="17"/>
  <c r="D11" i="17"/>
  <c r="D10" i="17"/>
  <c r="D9" i="17"/>
  <c r="D8" i="17"/>
  <c r="D39" i="17"/>
  <c r="D38" i="17"/>
  <c r="D37" i="17"/>
  <c r="D36" i="17"/>
  <c r="D35" i="17"/>
  <c r="D25" i="34"/>
  <c r="D27" i="34"/>
  <c r="D28" i="34"/>
  <c r="D41" i="34"/>
  <c r="D30" i="34"/>
  <c r="D31" i="34"/>
  <c r="D57" i="34"/>
  <c r="B187" i="22"/>
  <c r="B202" i="22" s="1"/>
  <c r="B217" i="22" s="1"/>
  <c r="C187" i="22"/>
  <c r="C202" i="22" s="1"/>
  <c r="C217" i="22" s="1"/>
  <c r="B189" i="22"/>
  <c r="B204" i="22" s="1"/>
  <c r="B219" i="22" s="1"/>
  <c r="C189" i="22"/>
  <c r="C204" i="22" s="1"/>
  <c r="C219" i="22" s="1"/>
  <c r="B190" i="22"/>
  <c r="B205" i="22" s="1"/>
  <c r="B220" i="22" s="1"/>
  <c r="C190" i="22"/>
  <c r="C205" i="22" s="1"/>
  <c r="C220" i="22" s="1"/>
  <c r="B191" i="22"/>
  <c r="B206" i="22" s="1"/>
  <c r="B221" i="22" s="1"/>
  <c r="C191" i="22"/>
  <c r="C206" i="22" s="1"/>
  <c r="C221" i="22" s="1"/>
  <c r="B192" i="22"/>
  <c r="B207" i="22" s="1"/>
  <c r="B222" i="22" s="1"/>
  <c r="C192" i="22"/>
  <c r="C207" i="22" s="1"/>
  <c r="C222" i="22" s="1"/>
  <c r="B193" i="22"/>
  <c r="B208" i="22" s="1"/>
  <c r="B223" i="22" s="1"/>
  <c r="C193" i="22"/>
  <c r="C208" i="22" s="1"/>
  <c r="C223" i="22" s="1"/>
  <c r="B195" i="22"/>
  <c r="B210" i="22" s="1"/>
  <c r="B225" i="22" s="1"/>
  <c r="C186" i="22"/>
  <c r="C201" i="22" s="1"/>
  <c r="C216" i="22" s="1"/>
  <c r="B186" i="22"/>
  <c r="B201" i="22" s="1"/>
  <c r="B216" i="22" s="1"/>
  <c r="D171" i="22"/>
  <c r="C106" i="22"/>
  <c r="E62" i="22"/>
  <c r="F62" i="22"/>
  <c r="G62" i="22"/>
  <c r="D24" i="17" s="1"/>
  <c r="H62" i="22"/>
  <c r="C24" i="17" s="1"/>
  <c r="E63" i="22"/>
  <c r="F63" i="22"/>
  <c r="G63" i="22"/>
  <c r="H63" i="22"/>
  <c r="C13" i="22"/>
  <c r="D52" i="34" l="1"/>
  <c r="D33" i="34"/>
  <c r="D63" i="34"/>
  <c r="D29" i="34"/>
  <c r="D67" i="34"/>
  <c r="D24" i="34"/>
  <c r="D60" i="34"/>
  <c r="D36" i="34"/>
  <c r="D45" i="34"/>
  <c r="D53" i="34"/>
  <c r="D65" i="34"/>
  <c r="D69" i="34"/>
  <c r="D48" i="34"/>
  <c r="D64" i="34" l="1"/>
  <c r="D40" i="34"/>
  <c r="D23" i="34"/>
  <c r="C67" i="10" s="1"/>
  <c r="D51" i="34"/>
  <c r="D43" i="34"/>
  <c r="D55" i="34"/>
  <c r="D39" i="34"/>
  <c r="D54" i="34"/>
  <c r="D42" i="34"/>
  <c r="D66" i="34"/>
  <c r="D49" i="34"/>
  <c r="D61" i="34"/>
  <c r="D37" i="34"/>
  <c r="D35" i="34" l="1"/>
  <c r="C71" i="10" s="1"/>
  <c r="D59" i="34"/>
  <c r="C79" i="10" s="1"/>
  <c r="D47" i="34"/>
  <c r="C75" i="10" s="1"/>
  <c r="C124" i="22" l="1"/>
  <c r="C155" i="22" s="1"/>
  <c r="C72" i="10"/>
  <c r="C18" i="22"/>
  <c r="C11" i="17" s="1"/>
  <c r="E11" i="17" s="1"/>
  <c r="C19" i="22"/>
  <c r="C12" i="17" s="1"/>
  <c r="E12" i="17" s="1"/>
  <c r="G145" i="22"/>
  <c r="G161" i="22" s="1"/>
  <c r="H146" i="22"/>
  <c r="H162" i="22" s="1"/>
  <c r="H143" i="22"/>
  <c r="H159" i="22" s="1"/>
  <c r="G144" i="22"/>
  <c r="G160" i="22" s="1"/>
  <c r="H144" i="22"/>
  <c r="H160" i="22" s="1"/>
  <c r="H145" i="22"/>
  <c r="H161" i="22" s="1"/>
  <c r="G146" i="22"/>
  <c r="G162" i="22" s="1"/>
  <c r="G143" i="22"/>
  <c r="G159" i="22" s="1"/>
  <c r="H113" i="22" l="1"/>
  <c r="C139" i="22"/>
  <c r="C107" i="22" s="1"/>
  <c r="C14" i="22"/>
  <c r="C68" i="10" s="1"/>
  <c r="G113" i="22"/>
  <c r="G112" i="22"/>
  <c r="H61" i="22"/>
  <c r="C23" i="17" s="1"/>
  <c r="H59" i="22"/>
  <c r="C21" i="17" s="1"/>
  <c r="F115" i="22"/>
  <c r="H114" i="22"/>
  <c r="E115" i="22"/>
  <c r="G114" i="22"/>
  <c r="H115" i="22"/>
  <c r="G111" i="22"/>
  <c r="G61" i="22"/>
  <c r="D23" i="17" s="1"/>
  <c r="G59" i="22"/>
  <c r="D21" i="17" s="1"/>
  <c r="G115" i="22"/>
  <c r="C15" i="22"/>
  <c r="H112" i="22"/>
  <c r="H111" i="22"/>
  <c r="H58" i="22"/>
  <c r="C20" i="17" s="1"/>
  <c r="H60" i="22"/>
  <c r="C22" i="17" s="1"/>
  <c r="G58" i="22"/>
  <c r="D20" i="17" s="1"/>
  <c r="G60" i="22"/>
  <c r="D22" i="17" s="1"/>
  <c r="C17" i="33"/>
  <c r="C14" i="33"/>
  <c r="C16" i="33"/>
  <c r="C13" i="33"/>
  <c r="C8" i="17" l="1"/>
  <c r="E8" i="17" s="1"/>
  <c r="C13" i="17"/>
  <c r="E13" i="17" s="1"/>
  <c r="C12" i="33"/>
  <c r="C17" i="22"/>
  <c r="C10" i="17" s="1"/>
  <c r="E10" i="17" s="1"/>
  <c r="C16" i="22"/>
  <c r="C9" i="17" s="1"/>
  <c r="E9" i="17" s="1"/>
  <c r="C24" i="33"/>
  <c r="C20" i="33"/>
  <c r="C29" i="33"/>
  <c r="C21" i="33"/>
  <c r="C30" i="33"/>
  <c r="C23" i="33"/>
  <c r="C28" i="33"/>
  <c r="C31" i="33"/>
  <c r="C27" i="33"/>
  <c r="C22" i="33"/>
  <c r="D66" i="17" l="1"/>
  <c r="E66" i="17" s="1"/>
  <c r="E14" i="17"/>
  <c r="D40" i="17"/>
  <c r="E40" i="17" s="1"/>
  <c r="D92" i="17"/>
  <c r="E92" i="17" s="1"/>
  <c r="C26" i="33"/>
  <c r="C39" i="10" s="1"/>
  <c r="C19" i="33"/>
  <c r="C35" i="10" s="1"/>
  <c r="C31" i="10"/>
  <c r="D62" i="22"/>
  <c r="C10" i="33" s="1"/>
  <c r="D60" i="22"/>
  <c r="C8" i="33" s="1"/>
  <c r="E61" i="22"/>
  <c r="D61" i="22"/>
  <c r="C9" i="33" s="1"/>
  <c r="D58" i="22"/>
  <c r="C6" i="33" s="1"/>
  <c r="D59" i="22"/>
  <c r="C7" i="33" s="1"/>
  <c r="E15" i="17" l="1"/>
  <c r="F6" i="34" s="1"/>
  <c r="D6" i="34"/>
  <c r="F59" i="22"/>
  <c r="F61" i="22"/>
  <c r="E59" i="22"/>
  <c r="F60" i="22"/>
  <c r="E60" i="22"/>
  <c r="E58" i="22"/>
  <c r="F58" i="22" l="1"/>
  <c r="C73" i="17"/>
  <c r="D131" i="22"/>
  <c r="G51" i="17" s="1"/>
  <c r="C74" i="17"/>
  <c r="C75" i="17"/>
  <c r="C76" i="17"/>
  <c r="F146" i="22" l="1"/>
  <c r="F162" i="22" s="1"/>
  <c r="E102" i="17" s="1"/>
  <c r="E146" i="22"/>
  <c r="E144" i="22"/>
  <c r="F145" i="22"/>
  <c r="F161" i="22" s="1"/>
  <c r="E75" i="17" s="1"/>
  <c r="F143" i="22"/>
  <c r="F159" i="22" s="1"/>
  <c r="E73" i="17" s="1"/>
  <c r="D147" i="22"/>
  <c r="D163" i="22" s="1"/>
  <c r="E145" i="22"/>
  <c r="E143" i="22"/>
  <c r="F144" i="22"/>
  <c r="F160" i="22" s="1"/>
  <c r="E74" i="17" s="1"/>
  <c r="C80" i="10"/>
  <c r="C76" i="10"/>
  <c r="D100" i="17"/>
  <c r="D101" i="17"/>
  <c r="D102" i="17"/>
  <c r="D99" i="17"/>
  <c r="C100" i="17"/>
  <c r="C101" i="17"/>
  <c r="C102" i="17"/>
  <c r="C99" i="17"/>
  <c r="C88" i="17"/>
  <c r="C89" i="17"/>
  <c r="C90" i="17"/>
  <c r="C91" i="17"/>
  <c r="C87" i="17"/>
  <c r="D88" i="17"/>
  <c r="D89" i="17"/>
  <c r="D90" i="17"/>
  <c r="D91" i="17"/>
  <c r="D87" i="17"/>
  <c r="D74" i="17"/>
  <c r="D75" i="17"/>
  <c r="D76" i="17"/>
  <c r="D73" i="17"/>
  <c r="C62" i="17"/>
  <c r="C63" i="17"/>
  <c r="C64" i="17"/>
  <c r="C65" i="17"/>
  <c r="C61" i="17"/>
  <c r="C36" i="17"/>
  <c r="C37" i="17"/>
  <c r="C38" i="17"/>
  <c r="C39" i="17"/>
  <c r="C35" i="17"/>
  <c r="C44" i="22"/>
  <c r="C34" i="22"/>
  <c r="C154" i="22"/>
  <c r="C138" i="22"/>
  <c r="C123" i="22"/>
  <c r="D62" i="17"/>
  <c r="D63" i="17"/>
  <c r="D64" i="17"/>
  <c r="D65" i="17"/>
  <c r="D61" i="17"/>
  <c r="H51" i="17"/>
  <c r="D48" i="17"/>
  <c r="D49" i="17"/>
  <c r="D50" i="17"/>
  <c r="D47" i="17"/>
  <c r="E159" i="22" l="1"/>
  <c r="F73" i="17" s="1"/>
  <c r="H73" i="17" s="1"/>
  <c r="D143" i="22"/>
  <c r="E161" i="22"/>
  <c r="E113" i="22" s="1"/>
  <c r="F22" i="17" s="1"/>
  <c r="D145" i="22"/>
  <c r="E160" i="22"/>
  <c r="F100" i="17" s="1"/>
  <c r="D144" i="22"/>
  <c r="E162" i="22"/>
  <c r="E114" i="22" s="1"/>
  <c r="F23" i="17" s="1"/>
  <c r="D146" i="22"/>
  <c r="E100" i="17"/>
  <c r="F112" i="22"/>
  <c r="E21" i="17" s="1"/>
  <c r="E101" i="17"/>
  <c r="F111" i="22"/>
  <c r="E20" i="17" s="1"/>
  <c r="E111" i="22"/>
  <c r="F20" i="17" s="1"/>
  <c r="D115" i="22"/>
  <c r="G24" i="17" s="1"/>
  <c r="H24" i="17" s="1"/>
  <c r="F113" i="22"/>
  <c r="E22" i="17" s="1"/>
  <c r="F114" i="22"/>
  <c r="E23" i="17" s="1"/>
  <c r="E99" i="17"/>
  <c r="G77" i="17"/>
  <c r="H77" i="17" s="1"/>
  <c r="G103" i="17"/>
  <c r="H103" i="17" s="1"/>
  <c r="E76" i="17"/>
  <c r="E88" i="17"/>
  <c r="E91" i="17"/>
  <c r="E87" i="17"/>
  <c r="E90" i="17"/>
  <c r="E89" i="17"/>
  <c r="E62" i="17"/>
  <c r="E64" i="17"/>
  <c r="E63" i="17"/>
  <c r="E65" i="17"/>
  <c r="E61" i="17"/>
  <c r="E112" i="22" l="1"/>
  <c r="F21" i="17" s="1"/>
  <c r="H21" i="17" s="1"/>
  <c r="F101" i="17"/>
  <c r="H101" i="17" s="1"/>
  <c r="F76" i="17"/>
  <c r="D162" i="22"/>
  <c r="D114" i="22" s="1"/>
  <c r="F75" i="17"/>
  <c r="H75" i="17" s="1"/>
  <c r="D161" i="22"/>
  <c r="D113" i="22" s="1"/>
  <c r="H76" i="17"/>
  <c r="F102" i="17"/>
  <c r="H102" i="17" s="1"/>
  <c r="F74" i="17"/>
  <c r="H74" i="17" s="1"/>
  <c r="D160" i="22"/>
  <c r="D112" i="22" s="1"/>
  <c r="F99" i="17"/>
  <c r="H99" i="17" s="1"/>
  <c r="D159" i="22"/>
  <c r="D111" i="22" s="1"/>
  <c r="E93" i="17"/>
  <c r="E94" i="17" s="1"/>
  <c r="E67" i="17"/>
  <c r="E68" i="17" s="1"/>
  <c r="H100" i="17"/>
  <c r="H23" i="17"/>
  <c r="H20" i="17"/>
  <c r="H22" i="17"/>
  <c r="D63" i="22"/>
  <c r="C5" i="33" s="1"/>
  <c r="C33" i="33" s="1"/>
  <c r="C36" i="10"/>
  <c r="H25" i="17" l="1"/>
  <c r="D7" i="34" s="1"/>
  <c r="C27" i="10"/>
  <c r="H78" i="17"/>
  <c r="D15" i="34" s="1"/>
  <c r="F15" i="34" s="1"/>
  <c r="H104" i="17"/>
  <c r="F18" i="34"/>
  <c r="D18" i="34"/>
  <c r="D14" i="34"/>
  <c r="F14" i="34"/>
  <c r="C40" i="10"/>
  <c r="C28" i="10" l="1"/>
  <c r="C11" i="10"/>
  <c r="F7" i="34"/>
  <c r="F5" i="34" s="1"/>
  <c r="C47" i="10" s="1"/>
  <c r="C12" i="10" s="1"/>
  <c r="D5" i="34"/>
  <c r="F13" i="34"/>
  <c r="C55" i="10" s="1"/>
  <c r="C56" i="10" s="1"/>
  <c r="D13" i="34"/>
  <c r="D19" i="34"/>
  <c r="F19" i="34" s="1"/>
  <c r="F17" i="34" s="1"/>
  <c r="C59" i="10" s="1"/>
  <c r="C32" i="10"/>
  <c r="C48" i="17"/>
  <c r="C49" i="17"/>
  <c r="C50" i="17"/>
  <c r="F48" i="17"/>
  <c r="F49" i="17"/>
  <c r="F50" i="17"/>
  <c r="F47" i="17"/>
  <c r="E48" i="17"/>
  <c r="E49" i="17"/>
  <c r="E50" i="17"/>
  <c r="E47" i="17"/>
  <c r="C47" i="17"/>
  <c r="C24" i="22"/>
  <c r="D215" i="22"/>
  <c r="D200" i="22"/>
  <c r="D185" i="22"/>
  <c r="C10" i="10" l="1"/>
  <c r="C18" i="10"/>
  <c r="C60" i="10"/>
  <c r="C21" i="10"/>
  <c r="D17" i="34"/>
  <c r="H48" i="17"/>
  <c r="H50" i="17"/>
  <c r="H47" i="17"/>
  <c r="H49" i="17"/>
  <c r="E35" i="17"/>
  <c r="E39" i="17"/>
  <c r="E37" i="17"/>
  <c r="E38" i="17"/>
  <c r="E36" i="17"/>
  <c r="E41" i="17" l="1"/>
  <c r="E42" i="17" s="1"/>
  <c r="H52" i="17"/>
  <c r="D11" i="34" l="1"/>
  <c r="F11" i="34" s="1"/>
  <c r="H26" i="17"/>
  <c r="D10" i="34"/>
  <c r="F10" i="34"/>
  <c r="D9" i="34" l="1"/>
  <c r="F9" i="34"/>
  <c r="C51" i="10" l="1"/>
  <c r="C15" i="10" s="1"/>
  <c r="I19" i="34"/>
  <c r="C48" i="10"/>
  <c r="C7" i="10"/>
  <c r="C52" i="10" l="1"/>
</calcChain>
</file>

<file path=xl/sharedStrings.xml><?xml version="1.0" encoding="utf-8"?>
<sst xmlns="http://schemas.openxmlformats.org/spreadsheetml/2006/main" count="502" uniqueCount="180">
  <si>
    <t>meses</t>
  </si>
  <si>
    <t>Concepto</t>
  </si>
  <si>
    <t>Contraprestación (por evento)</t>
  </si>
  <si>
    <t>Cambio de domicilio SRL (1)</t>
  </si>
  <si>
    <t>Cambio de número (1)</t>
  </si>
  <si>
    <t>Oferta de Referencia para la Desagregación Bucle Local</t>
  </si>
  <si>
    <t>Ingresos totales</t>
  </si>
  <si>
    <t>Costos totales servicios mayoristas</t>
  </si>
  <si>
    <t xml:space="preserve">Horizonte temporal </t>
  </si>
  <si>
    <t>1. Servicio de Reventa de Línea Telefónica</t>
  </si>
  <si>
    <t>Gastos de habilitación del SRL, SRI y SRP (1)</t>
  </si>
  <si>
    <t>Suspensión y Reactivación del servicio para suscriptor, a solicitud del CS (1)</t>
  </si>
  <si>
    <t>Habilitación de Bloqueo y Desbloqueo de llamadas (1)</t>
  </si>
  <si>
    <t>Agregación</t>
  </si>
  <si>
    <t>Costos minoristas</t>
  </si>
  <si>
    <t>por usuario</t>
  </si>
  <si>
    <t>Tráfico total</t>
  </si>
  <si>
    <t>Eventos totales</t>
  </si>
  <si>
    <t>Ingreso minorista total del segmento Comercial</t>
  </si>
  <si>
    <t>Ingreso minorista total del segmento Residencial</t>
  </si>
  <si>
    <t>Ingreso minorista total del segmento Telmex Negocio</t>
  </si>
  <si>
    <t>Segmento Residencial</t>
  </si>
  <si>
    <t>Segmento Comercial</t>
  </si>
  <si>
    <t>31/06/2017</t>
  </si>
  <si>
    <t>Período de referencia</t>
  </si>
  <si>
    <t>01/01/2017</t>
  </si>
  <si>
    <t>Inicio de período</t>
  </si>
  <si>
    <t>Fin de período</t>
  </si>
  <si>
    <t>Conjunto de las ofertas del segmento</t>
  </si>
  <si>
    <t>Segmento Telmex Negocios</t>
  </si>
  <si>
    <t>Número de usuarios que cambiaron el domicilio</t>
  </si>
  <si>
    <t>Número de usuarios que cambiaron de número</t>
  </si>
  <si>
    <t>Número de altas nuevas</t>
  </si>
  <si>
    <t>De 01/01/2017 a 31/06/2017</t>
  </si>
  <si>
    <t>Fuente: http://www.ift.org.mx/sites/default/files/contenidogeneral/politica-regulatoria/oredatelmex20172018.pdf</t>
  </si>
  <si>
    <t>Las tarifas son sin impuestos, en pesos mexicanos, salvo que se diga lo contrario</t>
  </si>
  <si>
    <t>A. Cobros no recurrentes</t>
  </si>
  <si>
    <t>Instalación de la acometida de cobre</t>
  </si>
  <si>
    <t>Ingresos y tráfico a nivel minorista</t>
  </si>
  <si>
    <t>Aclaración</t>
  </si>
  <si>
    <t>Facturación</t>
  </si>
  <si>
    <t>Supuestos</t>
  </si>
  <si>
    <t>Ingresos por usuario</t>
  </si>
  <si>
    <t>Costos de los servicios mayoristas</t>
  </si>
  <si>
    <t>Número de usuarios con habilitación de bloqueo y desbloqueo de llamadas</t>
  </si>
  <si>
    <t>Pagos no recurrentes</t>
  </si>
  <si>
    <t>Cantidad</t>
  </si>
  <si>
    <t>Costo unitario</t>
  </si>
  <si>
    <t>Costo mayorista</t>
  </si>
  <si>
    <t>Pagos recurrentes</t>
  </si>
  <si>
    <t>Costo mayorista para el período</t>
  </si>
  <si>
    <t>Resto de ingresos mayoristas asociados a la renta mensual y otros tráficos*</t>
  </si>
  <si>
    <t>*Este concepto no incluye los ingresos mayoristas asociados a los cobros no recurrentes</t>
  </si>
  <si>
    <t>Eventos</t>
  </si>
  <si>
    <t>Tráfico</t>
  </si>
  <si>
    <t>Costo unitario por evento</t>
  </si>
  <si>
    <t>Costo unitario por tráfico</t>
  </si>
  <si>
    <t>Ingresos</t>
  </si>
  <si>
    <t>Costos totales</t>
  </si>
  <si>
    <t>Costos por usuario</t>
  </si>
  <si>
    <t>Total pagos no recurrentes</t>
  </si>
  <si>
    <t>Total pagos recurrentes</t>
  </si>
  <si>
    <t>Todos los segmentos</t>
  </si>
  <si>
    <t>¿Replicabilidad de la cartera conjunta?</t>
  </si>
  <si>
    <t>Margen</t>
  </si>
  <si>
    <t>Ingresos totales relativos a minutos</t>
  </si>
  <si>
    <t>Ingresos totales relativos a eventos</t>
  </si>
  <si>
    <t>Número promedio de usuarios</t>
  </si>
  <si>
    <t>Costo unitario mayorista</t>
  </si>
  <si>
    <t>Número de suspensiones y reactivaciones del servicio para suscriptor</t>
  </si>
  <si>
    <t>Número de usuarios promedio</t>
  </si>
  <si>
    <t>Usuarios a nivel minorista</t>
  </si>
  <si>
    <t>Información de los servicios mayoristas</t>
  </si>
  <si>
    <t>Resto de costos mayoristas asociados a la renta mensual y otros tráficos</t>
  </si>
  <si>
    <t>Gastos de habilitación del SRL, SRI y SRP</t>
  </si>
  <si>
    <t xml:space="preserve">Cambio de domicilio SRL </t>
  </si>
  <si>
    <t>Cambio de número</t>
  </si>
  <si>
    <t>Suspensión y Reactivación del servicio para suscriptor</t>
  </si>
  <si>
    <t>Habilitación de Bloqueo y Desbloqueo de llamadas</t>
  </si>
  <si>
    <t>Supuestos&gt;&gt;&gt;</t>
  </si>
  <si>
    <t>Estructura del modelo</t>
  </si>
  <si>
    <t>Hoja de resultados</t>
  </si>
  <si>
    <t>Resultados</t>
  </si>
  <si>
    <t xml:space="preserve">Hoja </t>
  </si>
  <si>
    <t>Introducción al modelo de replicabilidad económica para el segmento de telefonía fija</t>
  </si>
  <si>
    <t>Notas</t>
  </si>
  <si>
    <t>Totales</t>
  </si>
  <si>
    <t>Ingresos totales (pesos)</t>
  </si>
  <si>
    <t>Ingresos totales relativos a minutos (pesos)</t>
  </si>
  <si>
    <t>Ingresos totales relativos a eventos (pesos)</t>
  </si>
  <si>
    <t>Cobranza</t>
  </si>
  <si>
    <t>Comerciales</t>
  </si>
  <si>
    <t>Programas de fidelización</t>
  </si>
  <si>
    <t>Costos directos de la venta de terminales</t>
  </si>
  <si>
    <t xml:space="preserve">Costo del capital </t>
  </si>
  <si>
    <t>Control y gestión de la facturación a clientes finales</t>
  </si>
  <si>
    <t>Control y gestión del cobro a clientes finales</t>
  </si>
  <si>
    <t>Funciones comerciales tal y como adquisición y mantenimiento de clientes, publicidad, marca, desarrollo de productos, etc.</t>
  </si>
  <si>
    <t>Gestión de la fidelización de clientes</t>
  </si>
  <si>
    <t>Costos de incobrables y gestión de las provisiones por insolvencias</t>
  </si>
  <si>
    <t>Contiene los costos relativos a los terminales vendidos a los clientes finales</t>
  </si>
  <si>
    <t xml:space="preserve">Todos los segmentos </t>
  </si>
  <si>
    <t xml:space="preserve">Ingresos totales </t>
  </si>
  <si>
    <t>Total</t>
  </si>
  <si>
    <t>Segmento residencial</t>
  </si>
  <si>
    <t>Segmento Negocios</t>
  </si>
  <si>
    <t>Segmento comercial</t>
  </si>
  <si>
    <t>Segmento negocios</t>
  </si>
  <si>
    <t>x-check</t>
  </si>
  <si>
    <t>Costos</t>
  </si>
  <si>
    <t>Pagos mayoristas</t>
  </si>
  <si>
    <t>Segmento  Negocios</t>
  </si>
  <si>
    <t xml:space="preserve">Pagos no recurrentes </t>
  </si>
  <si>
    <t>sin amortizar</t>
  </si>
  <si>
    <t>Total pagos no recurrentes (amortizados)</t>
  </si>
  <si>
    <t>amortizados</t>
  </si>
  <si>
    <t>CÁLCULOS &gt;&gt;&gt;</t>
  </si>
  <si>
    <t>Costos &gt;</t>
  </si>
  <si>
    <t>INFORMACIÓN &gt;&gt;&gt;</t>
  </si>
  <si>
    <t>Información de precios mayoristas</t>
  </si>
  <si>
    <t>Se reportan los ingresos agregados y por segmento de clientes.</t>
  </si>
  <si>
    <t>Costos&gt;</t>
  </si>
  <si>
    <t xml:space="preserve">OREDA </t>
  </si>
  <si>
    <t xml:space="preserve">Información contenida en la OREDA </t>
  </si>
  <si>
    <t>Se reportan los costos distinguiendo entre los pagos mayoristas y los costos minoristas</t>
  </si>
  <si>
    <t>Servicios de voz saliente a fijo dentro de la red</t>
  </si>
  <si>
    <t>Servicios de voz saliente a fijo nacional fuera de la red</t>
  </si>
  <si>
    <t>Servicios de voz saliente a móviles nacionales</t>
  </si>
  <si>
    <t>Servicios de voz saliente internacional</t>
  </si>
  <si>
    <t>Instalaciones de acometidas de cobre</t>
  </si>
  <si>
    <t>Notación</t>
  </si>
  <si>
    <t>Se ha empleado un enfoque período a período, con la información semestral requerida al AEP</t>
  </si>
  <si>
    <t>Son celdas de resultados</t>
  </si>
  <si>
    <t>Contiene información sin procesar</t>
  </si>
  <si>
    <t>Cálculos</t>
  </si>
  <si>
    <t>Ayuda</t>
  </si>
  <si>
    <t>Contiene información de soporte</t>
  </si>
  <si>
    <t>X-check</t>
  </si>
  <si>
    <t>Cálculos del modelo</t>
  </si>
  <si>
    <t>Cálculos de chequeo</t>
  </si>
  <si>
    <t>Ingresos exentos de impuestos</t>
  </si>
  <si>
    <t>Celdas que agregan subcategorías</t>
  </si>
  <si>
    <t>SUPUESTOS &gt;&gt;&gt;</t>
  </si>
  <si>
    <t>Parámetros a especificar en el modelo</t>
  </si>
  <si>
    <t>INFORMACIÓN DEL MODELO &gt;&gt;&gt;</t>
  </si>
  <si>
    <t>CÁLCULOS DEL MODELO &gt;&gt;&gt;</t>
  </si>
  <si>
    <t>Insumos del IFT</t>
  </si>
  <si>
    <t>Información del AEP</t>
  </si>
  <si>
    <t>Req. de información al AEP</t>
  </si>
  <si>
    <t>Insumos del AEP</t>
  </si>
  <si>
    <t>Remuneración del capital</t>
  </si>
  <si>
    <t>Requerimiento de información al AEP</t>
  </si>
  <si>
    <t xml:space="preserve">Provisiones </t>
  </si>
  <si>
    <t>El modelo permite obtener el margen agregado para el conjunto de los servicios de telefonía fija, así como para los segmentos de clientes Residencial, Comercial y  Negocios de forma individualizada</t>
  </si>
  <si>
    <t>Vida económica de los clientes de telefonía fija</t>
  </si>
  <si>
    <t>Vida media cliente del segmento Residencial (meses)</t>
  </si>
  <si>
    <t>Vida media cliente del segmento Comercial (meses)</t>
  </si>
  <si>
    <t>Vida media cliente del segmento Telmex Negocios (meses)</t>
  </si>
  <si>
    <t>Vida media todos los segmentos (meses)</t>
  </si>
  <si>
    <t>Reporta el margen absoluto y porcentual con respecto a los ingresos.</t>
  </si>
  <si>
    <t>Se estiman los pagos mayoristas al AEP</t>
  </si>
  <si>
    <t>Información reportada por el AEP</t>
  </si>
  <si>
    <t>PRUEBA</t>
  </si>
  <si>
    <t>Prueba de replicabilidad: Telefonía fija</t>
  </si>
  <si>
    <t>Prueba</t>
  </si>
  <si>
    <t>Los datos empleados en el modelo son ficticios, a excepción de la información relativa a la última OREDA disponible.</t>
  </si>
  <si>
    <t>Los precios, ingresos y costos están expresados sin impuestos y en moneda nacional a menos que se especifique lo contrario</t>
  </si>
  <si>
    <t>Supuesto</t>
  </si>
  <si>
    <t>Opción a escoger en el modelo</t>
  </si>
  <si>
    <t>Servicios generales y de gestión - minoristas</t>
  </si>
  <si>
    <t>Servicio medido de voz saliente a fijo dentro de la red</t>
  </si>
  <si>
    <t>Servicio medido de voz saliente a fijo nacional fuera de la red</t>
  </si>
  <si>
    <t>Servicio medido de voz saliente a móviles nacionales</t>
  </si>
  <si>
    <t>Servicio Larga Distancia Internacional (LDI)</t>
  </si>
  <si>
    <t>Resto de ingresos minoristas (instalación de línea, renta básica por línea, comercialización y mantenimiento de cableado y equipo terminal, servicios suplementarios, ventas en tiendas del concesionario)</t>
  </si>
  <si>
    <t>Tasas e impuestos</t>
  </si>
  <si>
    <t>Pagos satisfechos en concepto de tasas e impuestos. Estos deberán estar relacionados con la actividad del negocio y no incluirán impuestos por beneficios.</t>
  </si>
  <si>
    <t>Servicios generales y de gestión - negocio</t>
  </si>
  <si>
    <t>Equipo de gestión del operador dedicado al funcionamiento del negocio en general</t>
  </si>
  <si>
    <t>Equipo de gestión del operador dedicado a la prestación de servicios minoristas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</si>
</sst>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-* #,##0_-;\-* #,##0_-;_-* &quot;-&quot;_-;_-@_-"/>
    <numFmt numFmtId="43" formatCode="_-* #,##0.00_-;\-* #,##0.00_-;_-* &quot;-&quot;??_-;_-@_-"/>
    <numFmt numFmtId="164" formatCode="[$$-80A]#,##0.00"/>
    <numFmt numFmtId="165" formatCode="#,##0_);[Red]\-#,##0_);0_);@_)"/>
    <numFmt numFmtId="166" formatCode="#,##0_);[Red]\-#,##0_);* _(&quot;-&quot;?_);@_)"/>
    <numFmt numFmtId="167" formatCode="[$$-80A]#,##0"/>
    <numFmt numFmtId="168" formatCode="[$-F800]dddd\,\ mmmm\ dd\,\ yyyy"/>
    <numFmt numFmtId="169" formatCode="[$USD]\ * _(#,##0.00_);[Red][$USD]\ * \(#,##0.00\);[$USD]\ * _(&quot;-&quot;?_);@_)"/>
    <numFmt numFmtId="170" formatCode="#,##0.00_);[Red]\-#,##0.00_);0.00_);@_)"/>
    <numFmt numFmtId="171" formatCode="* _(#,##0_);[Red]* \(#,##0\);* _(&quot;-&quot;?_);@_)"/>
    <numFmt numFmtId="172" formatCode="* _(#,##0.0_);[Red]* \(#,##0.0\);* _(&quot;-&quot;?_);@_)"/>
    <numFmt numFmtId="173" formatCode="_-* #,##0.00\ &quot;€&quot;_-;\-* #,##0.00\ &quot;€&quot;_-;_-* &quot;-&quot;??\ &quot;€&quot;_-;_-@_-"/>
    <numFmt numFmtId="174" formatCode="\$\ * _(#,##0_);[Red]\$\ * \(#,##0\);\$\ * _(&quot;-&quot;?_);@_)"/>
    <numFmt numFmtId="175" formatCode="\$\ * _(#,##0.00_);[Red]\$\ * \(#,##0.00\);\$\ * _(&quot;-&quot;?_);@_)"/>
    <numFmt numFmtId="176" formatCode="[$EUR]\ * _(#,##0_);[Red][$EUR]\ * \(#,##0\);[$EUR]\ * _(&quot;-&quot;?_);@_)"/>
    <numFmt numFmtId="177" formatCode="[$EUR]\ * _(#,##0.00_);[Red][$EUR]\ * \(#,##0.00\);[$EUR]\ * _(&quot;-&quot;?_);@_)"/>
    <numFmt numFmtId="178" formatCode="\€\ * _(#,##0_);[Red]\€\ * \(#,##0\);\€\ * _(&quot;-&quot;?_);@_)"/>
    <numFmt numFmtId="179" formatCode="\€\ * _(#,##0.00_);[Red]\€\ * \(#,##0.00\);\€\ * _(&quot;-&quot;?_);@_)"/>
    <numFmt numFmtId="180" formatCode="[$GBP]\ * _(#,##0_);[Red][$GBP]\ * \(#,##0\);[$GBP]\ * _(&quot;-&quot;?_);@_)"/>
    <numFmt numFmtId="181" formatCode="[$GBP]\ * _(#,##0.00_);[Red][$GBP]\ * \(#,##0.00\);[$GBP]\ * _(&quot;-&quot;?_);@_)"/>
    <numFmt numFmtId="182" formatCode="\£\ * _(#,##0_);[Red]\£\ * \(#,##0\);\£\ * _(&quot;-&quot;?_);@_)"/>
    <numFmt numFmtId="183" formatCode="\£\ * _(#,##0.00_);[Red]\£\ * \(#,##0.00\);\£\ * _(&quot;-&quot;?_);@_)"/>
    <numFmt numFmtId="184" formatCode="[$USD]\ * _(#,##0_);[Red][$USD]\ * \(#,##0\);[$USD]\ * _(&quot;-&quot;?_);@_)"/>
    <numFmt numFmtId="185" formatCode="dd\ mmm\ yy_)"/>
    <numFmt numFmtId="186" formatCode="mmm\ yy_)"/>
    <numFmt numFmtId="187" formatCode="yyyy_)"/>
    <numFmt numFmtId="188" formatCode="#,##0%;[Red]\-#,##0%;\-\%;@_)"/>
    <numFmt numFmtId="189" formatCode="#,##0.0%;[Red]\-#,##0.0%;\-\%;@_)"/>
    <numFmt numFmtId="190" formatCode="_-* #,##0_-;\-* #,##0_-;_-* &quot;-&quot;??_-;_-@_-"/>
    <numFmt numFmtId="191" formatCode="_-* #,##0_-;\-* #,##0_-;_-* &quot;-&quot;???_-;_-@_-"/>
    <numFmt numFmtId="192" formatCode="_-* #,##0_-;\-* #,##0_-;_-* &quot;-&quot;????_-;_-@_-"/>
    <numFmt numFmtId="193" formatCode="[$$-80A]#,##0;\-[$$-80A]#,##0"/>
    <numFmt numFmtId="194" formatCode="[$$-80A]#,##0.00;\-[$$-80A]#,##0.0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color indexed="9"/>
      <name val="Calibri"/>
      <family val="2"/>
      <scheme val="minor"/>
    </font>
    <font>
      <b/>
      <sz val="16"/>
      <color rgb="FFE83F35"/>
      <name val="Calibri"/>
      <family val="2"/>
      <scheme val="minor"/>
    </font>
    <font>
      <sz val="10"/>
      <name val="Calibri"/>
      <family val="2"/>
      <scheme val="minor"/>
    </font>
    <font>
      <sz val="10"/>
      <color rgb="FFE83F35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rgb="FFE83F35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9"/>
      <color indexed="16"/>
      <name val="Arial"/>
      <family val="2"/>
    </font>
    <font>
      <sz val="10"/>
      <color theme="8" tint="-0.249977111117893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rgb="FF007B87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0"/>
      <color rgb="FF0000FF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2"/>
      <color theme="0"/>
      <name val="Arial"/>
      <family val="2"/>
    </font>
    <font>
      <b/>
      <sz val="12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color theme="0" tint="-0.249977111117893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theme="0" tint="-4.9989318521683403E-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E83F35"/>
      <name val="Calibri"/>
      <family val="2"/>
      <scheme val="minor"/>
    </font>
    <font>
      <b/>
      <sz val="12"/>
      <color rgb="FF007B87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E83F3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rgb="FF8DD0D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C47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57B8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theme="3"/>
      </top>
      <bottom/>
      <diagonal/>
    </border>
  </borders>
  <cellStyleXfs count="75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>
      <alignment horizontal="center" vertical="top" wrapText="1"/>
    </xf>
    <xf numFmtId="0" fontId="6" fillId="0" borderId="1" applyNumberFormat="0" applyAlignment="0">
      <alignment vertical="center"/>
    </xf>
    <xf numFmtId="0" fontId="6" fillId="0" borderId="2" applyNumberFormat="0" applyAlignment="0">
      <alignment vertical="center"/>
      <protection locked="0"/>
    </xf>
    <xf numFmtId="0" fontId="6" fillId="0" borderId="2" applyNumberFormat="0" applyAlignment="0">
      <alignment vertical="center"/>
      <protection locked="0"/>
    </xf>
    <xf numFmtId="165" fontId="6" fillId="4" borderId="2" applyNumberFormat="0" applyAlignment="0">
      <alignment vertical="center"/>
      <protection locked="0"/>
    </xf>
    <xf numFmtId="0" fontId="6" fillId="5" borderId="0" applyNumberFormat="0" applyAlignment="0">
      <alignment vertical="center"/>
    </xf>
    <xf numFmtId="166" fontId="6" fillId="0" borderId="0" applyFont="0" applyFill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9" fontId="18" fillId="6" borderId="3" applyNumberFormat="0" applyAlignment="0">
      <protection locked="0"/>
    </xf>
    <xf numFmtId="170" fontId="19" fillId="0" borderId="0" applyNumberFormat="0" applyAlignment="0">
      <alignment vertical="center"/>
    </xf>
    <xf numFmtId="0" fontId="5" fillId="3" borderId="0" applyNumberFormat="0">
      <alignment horizontal="left" vertical="top" wrapText="1"/>
    </xf>
    <xf numFmtId="0" fontId="5" fillId="3" borderId="0" applyNumberFormat="0">
      <alignment horizontal="centerContinuous" vertical="top"/>
    </xf>
    <xf numFmtId="0" fontId="6" fillId="3" borderId="0" applyNumberFormat="0">
      <alignment horizontal="center" vertical="top" wrapText="1"/>
    </xf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>
      <alignment vertical="center"/>
    </xf>
    <xf numFmtId="172" fontId="6" fillId="0" borderId="0" applyFont="0" applyFill="0" applyBorder="0" applyAlignment="0" applyProtection="0">
      <alignment vertical="center"/>
    </xf>
    <xf numFmtId="173" fontId="3" fillId="0" borderId="0" applyFont="0" applyFill="0" applyBorder="0" applyAlignment="0" applyProtection="0"/>
    <xf numFmtId="174" fontId="6" fillId="0" borderId="0" applyFont="0" applyFill="0" applyBorder="0" applyAlignment="0" applyProtection="0">
      <alignment vertical="center"/>
    </xf>
    <xf numFmtId="175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169" fontId="6" fillId="0" borderId="0" applyFont="0" applyFill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7" fontId="6" fillId="0" borderId="0" applyFont="0" applyFill="0" applyBorder="0" applyAlignment="0" applyProtection="0">
      <alignment vertical="center"/>
    </xf>
    <xf numFmtId="0" fontId="20" fillId="3" borderId="0" applyNumberFormat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horizontal="left" vertical="center"/>
    </xf>
    <xf numFmtId="0" fontId="5" fillId="0" borderId="0" applyNumberFormat="0" applyFill="0" applyBorder="0" applyAlignment="0" applyProtection="0">
      <alignment vertical="center"/>
    </xf>
    <xf numFmtId="0" fontId="6" fillId="7" borderId="0" applyNumberFormat="0" applyFont="0" applyBorder="0" applyAlignment="0" applyProtection="0">
      <alignment vertical="center"/>
    </xf>
    <xf numFmtId="0" fontId="6" fillId="8" borderId="0" applyNumberFormat="0" applyAlignment="0">
      <alignment vertical="center"/>
    </xf>
    <xf numFmtId="0" fontId="6" fillId="0" borderId="4" applyNumberFormat="0" applyAlignment="0">
      <alignment vertical="center"/>
      <protection locked="0"/>
    </xf>
    <xf numFmtId="0" fontId="23" fillId="0" borderId="0" applyNumberFormat="0" applyAlignment="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>
      <alignment vertical="center"/>
    </xf>
    <xf numFmtId="166" fontId="6" fillId="0" borderId="0" applyFont="0" applyFill="0" applyBorder="0" applyAlignment="0" applyProtection="0">
      <alignment vertical="center"/>
    </xf>
    <xf numFmtId="170" fontId="6" fillId="0" borderId="0" applyFont="0" applyFill="0" applyBorder="0" applyAlignment="0" applyProtection="0">
      <alignment vertical="center"/>
    </xf>
    <xf numFmtId="165" fontId="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188" fontId="6" fillId="0" borderId="0" applyFont="0" applyFill="0" applyBorder="0" applyAlignment="0" applyProtection="0">
      <alignment horizontal="right" vertical="center"/>
    </xf>
    <xf numFmtId="189" fontId="6" fillId="0" borderId="0" applyFont="0" applyFill="0" applyBorder="0" applyAlignment="0" applyProtection="0">
      <alignment vertical="center"/>
    </xf>
    <xf numFmtId="0" fontId="5" fillId="0" borderId="0" applyNumberForma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 indent="1"/>
    </xf>
    <xf numFmtId="165" fontId="5" fillId="0" borderId="5" applyNumberFormat="0" applyFill="0" applyAlignment="0" applyProtection="0">
      <alignment vertical="center"/>
    </xf>
    <xf numFmtId="165" fontId="6" fillId="0" borderId="6" applyNumberFormat="0" applyFont="0" applyFill="0" applyAlignment="0" applyProtection="0">
      <alignment vertical="center"/>
    </xf>
    <xf numFmtId="0" fontId="6" fillId="9" borderId="0" applyNumberFormat="0" applyFont="0" applyBorder="0" applyAlignment="0" applyProtection="0">
      <alignment vertical="center"/>
    </xf>
    <xf numFmtId="0" fontId="6" fillId="0" borderId="0" applyNumberFormat="0" applyFont="0" applyFill="0" applyAlignment="0" applyProtection="0">
      <alignment vertical="center"/>
    </xf>
    <xf numFmtId="165" fontId="6" fillId="0" borderId="0" applyNumberFormat="0" applyFont="0" applyBorder="0" applyAlignment="0" applyProtection="0">
      <alignment vertical="center"/>
    </xf>
    <xf numFmtId="49" fontId="6" fillId="0" borderId="0" applyFont="0" applyFill="0" applyBorder="0" applyAlignment="0" applyProtection="0">
      <alignment horizontal="center" vertical="center"/>
    </xf>
    <xf numFmtId="165" fontId="5" fillId="3" borderId="0" applyNumberFormat="0" applyAlignment="0" applyProtection="0">
      <alignment vertical="center"/>
    </xf>
    <xf numFmtId="0" fontId="6" fillId="0" borderId="0" applyNumberFormat="0" applyFont="0" applyBorder="0" applyAlignment="0" applyProtection="0">
      <alignment vertical="center"/>
    </xf>
    <xf numFmtId="0" fontId="6" fillId="0" borderId="0" applyNumberFormat="0" applyFont="0" applyAlignment="0" applyProtection="0">
      <alignment vertical="center"/>
    </xf>
    <xf numFmtId="0" fontId="34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155">
    <xf numFmtId="0" fontId="0" fillId="0" borderId="0" xfId="0"/>
    <xf numFmtId="0" fontId="10" fillId="0" borderId="0" xfId="10" applyFont="1"/>
    <xf numFmtId="0" fontId="11" fillId="0" borderId="0" xfId="10" applyFont="1"/>
    <xf numFmtId="0" fontId="13" fillId="0" borderId="0" xfId="10" applyFont="1"/>
    <xf numFmtId="0" fontId="14" fillId="0" borderId="0" xfId="10" applyFont="1"/>
    <xf numFmtId="0" fontId="15" fillId="2" borderId="0" xfId="10" applyFont="1" applyFill="1"/>
    <xf numFmtId="0" fontId="9" fillId="0" borderId="0" xfId="47" applyFont="1" applyFill="1"/>
    <xf numFmtId="0" fontId="14" fillId="0" borderId="0" xfId="47" applyFont="1"/>
    <xf numFmtId="0" fontId="10" fillId="0" borderId="0" xfId="47" applyFont="1"/>
    <xf numFmtId="0" fontId="12" fillId="0" borderId="0" xfId="47" applyFont="1"/>
    <xf numFmtId="49" fontId="24" fillId="0" borderId="0" xfId="47" applyNumberFormat="1" applyFont="1" applyAlignment="1">
      <alignment horizontal="left"/>
    </xf>
    <xf numFmtId="0" fontId="25" fillId="10" borderId="0" xfId="47" applyFont="1" applyFill="1"/>
    <xf numFmtId="0" fontId="26" fillId="11" borderId="0" xfId="47" applyFont="1" applyFill="1"/>
    <xf numFmtId="168" fontId="27" fillId="11" borderId="0" xfId="47" applyNumberFormat="1" applyFont="1" applyFill="1"/>
    <xf numFmtId="0" fontId="17" fillId="0" borderId="0" xfId="47" applyFont="1"/>
    <xf numFmtId="0" fontId="28" fillId="12" borderId="0" xfId="47" applyFont="1" applyFill="1"/>
    <xf numFmtId="0" fontId="25" fillId="12" borderId="0" xfId="47" applyFont="1" applyFill="1"/>
    <xf numFmtId="0" fontId="24" fillId="11" borderId="0" xfId="47" applyFont="1" applyFill="1"/>
    <xf numFmtId="0" fontId="24" fillId="11" borderId="0" xfId="47" applyFont="1" applyFill="1" applyAlignment="1">
      <alignment horizontal="center"/>
    </xf>
    <xf numFmtId="0" fontId="17" fillId="0" borderId="0" xfId="47" applyFont="1" applyAlignment="1">
      <alignment horizontal="center"/>
    </xf>
    <xf numFmtId="0" fontId="28" fillId="0" borderId="0" xfId="47" applyFont="1" applyFill="1"/>
    <xf numFmtId="0" fontId="25" fillId="0" borderId="0" xfId="47" applyFont="1" applyFill="1"/>
    <xf numFmtId="0" fontId="10" fillId="11" borderId="0" xfId="47" applyFont="1" applyFill="1"/>
    <xf numFmtId="0" fontId="10" fillId="0" borderId="0" xfId="47" applyFont="1" applyAlignment="1">
      <alignment horizontal="left"/>
    </xf>
    <xf numFmtId="0" fontId="10" fillId="0" borderId="0" xfId="47" applyFont="1" applyAlignment="1">
      <alignment horizontal="left" indent="1"/>
    </xf>
    <xf numFmtId="0" fontId="10" fillId="0" borderId="0" xfId="47" applyFont="1" applyAlignment="1">
      <alignment wrapText="1"/>
    </xf>
    <xf numFmtId="0" fontId="30" fillId="0" borderId="0" xfId="47" applyFont="1"/>
    <xf numFmtId="168" fontId="26" fillId="11" borderId="0" xfId="47" applyNumberFormat="1" applyFont="1" applyFill="1"/>
    <xf numFmtId="0" fontId="8" fillId="0" borderId="0" xfId="10" applyFont="1" applyFill="1"/>
    <xf numFmtId="0" fontId="9" fillId="0" borderId="0" xfId="10" applyFont="1" applyFill="1"/>
    <xf numFmtId="49" fontId="10" fillId="0" borderId="0" xfId="47" applyNumberFormat="1" applyFont="1"/>
    <xf numFmtId="0" fontId="0" fillId="13" borderId="0" xfId="0" applyFill="1"/>
    <xf numFmtId="0" fontId="9" fillId="11" borderId="0" xfId="0" applyFont="1" applyFill="1"/>
    <xf numFmtId="0" fontId="33" fillId="11" borderId="0" xfId="0" applyFont="1" applyFill="1"/>
    <xf numFmtId="0" fontId="29" fillId="11" borderId="0" xfId="0" applyFont="1" applyFill="1"/>
    <xf numFmtId="0" fontId="10" fillId="0" borderId="0" xfId="0" applyFont="1"/>
    <xf numFmtId="0" fontId="36" fillId="14" borderId="0" xfId="73" applyFont="1" applyFill="1"/>
    <xf numFmtId="0" fontId="14" fillId="0" borderId="0" xfId="0" applyFont="1"/>
    <xf numFmtId="0" fontId="24" fillId="11" borderId="0" xfId="47" applyFont="1" applyFill="1" applyAlignment="1">
      <alignment horizontal="center"/>
    </xf>
    <xf numFmtId="0" fontId="9" fillId="0" borderId="0" xfId="0" applyFont="1" applyFill="1"/>
    <xf numFmtId="0" fontId="25" fillId="10" borderId="0" xfId="0" applyFont="1" applyFill="1"/>
    <xf numFmtId="0" fontId="14" fillId="0" borderId="0" xfId="0" applyFont="1" applyBorder="1"/>
    <xf numFmtId="0" fontId="10" fillId="0" borderId="0" xfId="0" applyFont="1" applyAlignment="1">
      <alignment wrapText="1"/>
    </xf>
    <xf numFmtId="0" fontId="14" fillId="0" borderId="0" xfId="0" applyNumberFormat="1" applyFont="1" applyBorder="1"/>
    <xf numFmtId="167" fontId="10" fillId="0" borderId="0" xfId="1" applyNumberFormat="1" applyFont="1" applyBorder="1"/>
    <xf numFmtId="0" fontId="10" fillId="0" borderId="0" xfId="0" applyFont="1" applyBorder="1"/>
    <xf numFmtId="0" fontId="10" fillId="0" borderId="0" xfId="0" applyNumberFormat="1" applyFont="1" applyBorder="1"/>
    <xf numFmtId="0" fontId="10" fillId="0" borderId="0" xfId="0" applyNumberFormat="1" applyFont="1" applyFill="1" applyBorder="1"/>
    <xf numFmtId="164" fontId="10" fillId="0" borderId="0" xfId="0" applyNumberFormat="1" applyFont="1" applyBorder="1"/>
    <xf numFmtId="0" fontId="14" fillId="0" borderId="0" xfId="0" applyFont="1" applyBorder="1" applyAlignment="1"/>
    <xf numFmtId="0" fontId="12" fillId="0" borderId="0" xfId="0" applyFont="1" applyBorder="1"/>
    <xf numFmtId="0" fontId="17" fillId="0" borderId="0" xfId="0" applyFont="1" applyBorder="1"/>
    <xf numFmtId="0" fontId="14" fillId="0" borderId="0" xfId="0" applyFont="1" applyAlignment="1">
      <alignment wrapText="1"/>
    </xf>
    <xf numFmtId="0" fontId="10" fillId="11" borderId="0" xfId="0" applyFont="1" applyFill="1"/>
    <xf numFmtId="41" fontId="10" fillId="11" borderId="0" xfId="0" applyNumberFormat="1" applyFont="1" applyFill="1"/>
    <xf numFmtId="0" fontId="14" fillId="11" borderId="0" xfId="0" applyFont="1" applyFill="1"/>
    <xf numFmtId="41" fontId="14" fillId="11" borderId="0" xfId="0" applyNumberFormat="1" applyFont="1" applyFill="1"/>
    <xf numFmtId="0" fontId="38" fillId="0" borderId="0" xfId="47" applyFont="1"/>
    <xf numFmtId="0" fontId="29" fillId="0" borderId="0" xfId="47" applyFont="1"/>
    <xf numFmtId="41" fontId="17" fillId="0" borderId="0" xfId="47" applyNumberFormat="1" applyFont="1" applyAlignment="1">
      <alignment horizontal="center"/>
    </xf>
    <xf numFmtId="0" fontId="12" fillId="11" borderId="0" xfId="47" applyFont="1" applyFill="1"/>
    <xf numFmtId="0" fontId="39" fillId="0" borderId="0" xfId="0" applyFont="1" applyFill="1"/>
    <xf numFmtId="0" fontId="31" fillId="0" borderId="0" xfId="0" applyFont="1"/>
    <xf numFmtId="0" fontId="12" fillId="0" borderId="0" xfId="0" applyFont="1"/>
    <xf numFmtId="0" fontId="24" fillId="11" borderId="0" xfId="47" applyFont="1" applyFill="1" applyAlignment="1">
      <alignment horizontal="center"/>
    </xf>
    <xf numFmtId="190" fontId="17" fillId="0" borderId="0" xfId="74" applyNumberFormat="1" applyFont="1"/>
    <xf numFmtId="0" fontId="25" fillId="11" borderId="0" xfId="47" applyFont="1" applyFill="1"/>
    <xf numFmtId="0" fontId="29" fillId="0" borderId="0" xfId="0" applyFont="1" applyAlignment="1">
      <alignment wrapText="1"/>
    </xf>
    <xf numFmtId="190" fontId="10" fillId="0" borderId="0" xfId="74" applyNumberFormat="1" applyFont="1"/>
    <xf numFmtId="0" fontId="40" fillId="11" borderId="7" xfId="0" applyFont="1" applyFill="1" applyBorder="1"/>
    <xf numFmtId="0" fontId="10" fillId="11" borderId="7" xfId="0" applyFont="1" applyFill="1" applyBorder="1"/>
    <xf numFmtId="0" fontId="41" fillId="11" borderId="0" xfId="0" applyFont="1" applyFill="1"/>
    <xf numFmtId="0" fontId="10" fillId="11" borderId="0" xfId="0" applyFont="1" applyFill="1" applyAlignment="1">
      <alignment horizontal="left" indent="1"/>
    </xf>
    <xf numFmtId="41" fontId="10" fillId="0" borderId="0" xfId="1" applyNumberFormat="1" applyFont="1" applyBorder="1"/>
    <xf numFmtId="0" fontId="15" fillId="10" borderId="0" xfId="0" applyFont="1" applyFill="1"/>
    <xf numFmtId="0" fontId="42" fillId="10" borderId="0" xfId="0" applyFont="1" applyFill="1"/>
    <xf numFmtId="41" fontId="10" fillId="0" borderId="0" xfId="0" applyNumberFormat="1" applyFont="1"/>
    <xf numFmtId="41" fontId="14" fillId="0" borderId="0" xfId="0" applyNumberFormat="1" applyFont="1"/>
    <xf numFmtId="190" fontId="14" fillId="0" borderId="0" xfId="74" applyNumberFormat="1" applyFont="1"/>
    <xf numFmtId="0" fontId="0" fillId="16" borderId="0" xfId="0" applyFill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34" fillId="17" borderId="0" xfId="73" applyFill="1"/>
    <xf numFmtId="0" fontId="34" fillId="17" borderId="0" xfId="73" quotePrefix="1" applyFill="1"/>
    <xf numFmtId="0" fontId="34" fillId="18" borderId="0" xfId="73" applyFill="1"/>
    <xf numFmtId="0" fontId="34" fillId="18" borderId="0" xfId="73" quotePrefix="1" applyFill="1"/>
    <xf numFmtId="0" fontId="43" fillId="0" borderId="0" xfId="0" applyFont="1" applyFill="1" applyAlignment="1">
      <alignment horizontal="center"/>
    </xf>
    <xf numFmtId="9" fontId="43" fillId="0" borderId="0" xfId="1" applyFont="1" applyFill="1"/>
    <xf numFmtId="190" fontId="43" fillId="0" borderId="0" xfId="74" applyNumberFormat="1" applyFont="1" applyFill="1"/>
    <xf numFmtId="190" fontId="43" fillId="0" borderId="0" xfId="74" applyNumberFormat="1" applyFont="1" applyFill="1" applyBorder="1"/>
    <xf numFmtId="0" fontId="10" fillId="0" borderId="8" xfId="0" applyFont="1" applyBorder="1"/>
    <xf numFmtId="0" fontId="33" fillId="11" borderId="8" xfId="0" applyFont="1" applyFill="1" applyBorder="1"/>
    <xf numFmtId="0" fontId="40" fillId="11" borderId="0" xfId="0" applyFont="1" applyFill="1" applyBorder="1"/>
    <xf numFmtId="0" fontId="10" fillId="11" borderId="0" xfId="0" applyFont="1" applyFill="1" applyBorder="1"/>
    <xf numFmtId="0" fontId="10" fillId="11" borderId="8" xfId="0" applyFont="1" applyFill="1" applyBorder="1"/>
    <xf numFmtId="0" fontId="44" fillId="0" borderId="0" xfId="0" applyFont="1" applyFill="1" applyBorder="1"/>
    <xf numFmtId="0" fontId="45" fillId="11" borderId="0" xfId="0" applyFont="1" applyFill="1" applyBorder="1"/>
    <xf numFmtId="0" fontId="44" fillId="11" borderId="8" xfId="0" applyFont="1" applyFill="1" applyBorder="1"/>
    <xf numFmtId="0" fontId="43" fillId="11" borderId="0" xfId="0" applyFont="1" applyFill="1"/>
    <xf numFmtId="0" fontId="44" fillId="11" borderId="0" xfId="0" applyFont="1" applyFill="1"/>
    <xf numFmtId="0" fontId="45" fillId="11" borderId="0" xfId="0" applyFont="1" applyFill="1"/>
    <xf numFmtId="193" fontId="14" fillId="11" borderId="0" xfId="0" applyNumberFormat="1" applyFont="1" applyFill="1"/>
    <xf numFmtId="3" fontId="14" fillId="11" borderId="0" xfId="0" applyNumberFormat="1" applyFont="1" applyFill="1"/>
    <xf numFmtId="190" fontId="14" fillId="0" borderId="0" xfId="47" applyNumberFormat="1" applyFont="1"/>
    <xf numFmtId="0" fontId="44" fillId="11" borderId="0" xfId="0" applyFont="1" applyFill="1" applyAlignment="1">
      <alignment wrapText="1"/>
    </xf>
    <xf numFmtId="0" fontId="16" fillId="0" borderId="0" xfId="47" applyFont="1"/>
    <xf numFmtId="193" fontId="16" fillId="11" borderId="0" xfId="0" applyNumberFormat="1" applyFont="1" applyFill="1"/>
    <xf numFmtId="3" fontId="16" fillId="11" borderId="0" xfId="0" applyNumberFormat="1" applyFont="1" applyFill="1"/>
    <xf numFmtId="41" fontId="16" fillId="0" borderId="0" xfId="47" applyNumberFormat="1" applyFont="1" applyAlignment="1">
      <alignment horizontal="center"/>
    </xf>
    <xf numFmtId="0" fontId="34" fillId="11" borderId="0" xfId="73" quotePrefix="1" applyFill="1"/>
    <xf numFmtId="193" fontId="10" fillId="0" borderId="0" xfId="0" applyNumberFormat="1" applyFont="1"/>
    <xf numFmtId="193" fontId="14" fillId="0" borderId="0" xfId="0" applyNumberFormat="1" applyFont="1"/>
    <xf numFmtId="193" fontId="14" fillId="0" borderId="0" xfId="74" applyNumberFormat="1" applyFont="1"/>
    <xf numFmtId="193" fontId="10" fillId="0" borderId="0" xfId="74" applyNumberFormat="1" applyFont="1"/>
    <xf numFmtId="167" fontId="14" fillId="0" borderId="0" xfId="1" applyNumberFormat="1" applyFont="1" applyBorder="1"/>
    <xf numFmtId="167" fontId="14" fillId="0" borderId="0" xfId="74" applyNumberFormat="1" applyFont="1" applyBorder="1"/>
    <xf numFmtId="193" fontId="14" fillId="0" borderId="0" xfId="1" applyNumberFormat="1" applyFont="1" applyBorder="1"/>
    <xf numFmtId="193" fontId="14" fillId="0" borderId="0" xfId="74" applyNumberFormat="1" applyFont="1" applyBorder="1"/>
    <xf numFmtId="193" fontId="10" fillId="0" borderId="0" xfId="1" applyNumberFormat="1" applyFont="1" applyBorder="1"/>
    <xf numFmtId="0" fontId="47" fillId="13" borderId="0" xfId="0" applyFont="1" applyFill="1"/>
    <xf numFmtId="0" fontId="47" fillId="16" borderId="0" xfId="0" applyFont="1" applyFill="1"/>
    <xf numFmtId="0" fontId="34" fillId="19" borderId="0" xfId="73" applyFill="1"/>
    <xf numFmtId="0" fontId="32" fillId="19" borderId="0" xfId="0" applyFont="1" applyFill="1"/>
    <xf numFmtId="0" fontId="0" fillId="19" borderId="0" xfId="0" applyFill="1"/>
    <xf numFmtId="190" fontId="46" fillId="11" borderId="0" xfId="11" applyNumberFormat="1" applyFont="1" applyFill="1"/>
    <xf numFmtId="190" fontId="11" fillId="11" borderId="0" xfId="11" applyNumberFormat="1" applyFont="1" applyFill="1"/>
    <xf numFmtId="0" fontId="35" fillId="11" borderId="0" xfId="0" applyFont="1" applyFill="1" applyAlignment="1">
      <alignment wrapText="1"/>
    </xf>
    <xf numFmtId="167" fontId="10" fillId="0" borderId="0" xfId="1" applyNumberFormat="1" applyFont="1" applyFill="1"/>
    <xf numFmtId="193" fontId="10" fillId="0" borderId="0" xfId="1" applyNumberFormat="1" applyFont="1" applyFill="1"/>
    <xf numFmtId="0" fontId="48" fillId="0" borderId="0" xfId="47" applyFont="1"/>
    <xf numFmtId="0" fontId="10" fillId="11" borderId="0" xfId="0" applyFont="1" applyFill="1" applyAlignment="1">
      <alignment horizontal="left"/>
    </xf>
    <xf numFmtId="194" fontId="14" fillId="11" borderId="0" xfId="0" applyNumberFormat="1" applyFont="1" applyFill="1"/>
    <xf numFmtId="194" fontId="10" fillId="11" borderId="0" xfId="0" applyNumberFormat="1" applyFont="1" applyFill="1"/>
    <xf numFmtId="194" fontId="10" fillId="11" borderId="0" xfId="74" applyNumberFormat="1" applyFont="1" applyFill="1"/>
    <xf numFmtId="0" fontId="10" fillId="11" borderId="0" xfId="0" applyFont="1" applyFill="1" applyAlignment="1">
      <alignment wrapText="1"/>
    </xf>
    <xf numFmtId="0" fontId="16" fillId="11" borderId="0" xfId="0" applyFont="1" applyFill="1"/>
    <xf numFmtId="190" fontId="48" fillId="0" borderId="0" xfId="74" applyNumberFormat="1" applyFont="1" applyProtection="1">
      <protection locked="0"/>
    </xf>
    <xf numFmtId="190" fontId="48" fillId="0" borderId="0" xfId="47" applyNumberFormat="1" applyFont="1" applyProtection="1">
      <protection locked="0"/>
    </xf>
    <xf numFmtId="191" fontId="48" fillId="0" borderId="0" xfId="47" applyNumberFormat="1" applyFont="1" applyProtection="1">
      <protection locked="0"/>
    </xf>
    <xf numFmtId="192" fontId="48" fillId="0" borderId="0" xfId="47" applyNumberFormat="1" applyFont="1" applyProtection="1">
      <protection locked="0"/>
    </xf>
    <xf numFmtId="0" fontId="48" fillId="0" borderId="0" xfId="47" applyFont="1" applyProtection="1">
      <protection locked="0"/>
    </xf>
    <xf numFmtId="193" fontId="48" fillId="11" borderId="0" xfId="0" applyNumberFormat="1" applyFont="1" applyFill="1" applyProtection="1">
      <protection locked="0"/>
    </xf>
    <xf numFmtId="3" fontId="48" fillId="11" borderId="0" xfId="0" applyNumberFormat="1" applyFont="1" applyFill="1" applyProtection="1">
      <protection locked="0"/>
    </xf>
    <xf numFmtId="193" fontId="49" fillId="11" borderId="0" xfId="0" applyNumberFormat="1" applyFont="1" applyFill="1" applyProtection="1">
      <protection locked="0"/>
    </xf>
    <xf numFmtId="3" fontId="49" fillId="11" borderId="0" xfId="0" applyNumberFormat="1" applyFont="1" applyFill="1" applyProtection="1">
      <protection locked="0"/>
    </xf>
    <xf numFmtId="190" fontId="49" fillId="0" borderId="0" xfId="47" applyNumberFormat="1" applyFont="1" applyProtection="1">
      <protection locked="0"/>
    </xf>
    <xf numFmtId="190" fontId="17" fillId="0" borderId="0" xfId="47" applyNumberFormat="1" applyFont="1" applyProtection="1">
      <protection locked="0"/>
    </xf>
    <xf numFmtId="190" fontId="11" fillId="0" borderId="0" xfId="47" applyNumberFormat="1" applyFont="1" applyProtection="1">
      <protection locked="0"/>
    </xf>
    <xf numFmtId="167" fontId="16" fillId="0" borderId="0" xfId="10" applyNumberFormat="1" applyFont="1" applyProtection="1">
      <protection locked="0"/>
    </xf>
    <xf numFmtId="0" fontId="16" fillId="0" borderId="0" xfId="10" applyFont="1" applyAlignment="1" applyProtection="1">
      <alignment horizontal="right"/>
      <protection locked="0"/>
    </xf>
    <xf numFmtId="0" fontId="50" fillId="0" borderId="0" xfId="73" applyFont="1" applyFill="1" applyBorder="1" applyAlignment="1">
      <alignment horizontal="center"/>
    </xf>
    <xf numFmtId="0" fontId="16" fillId="15" borderId="0" xfId="0" applyFont="1" applyFill="1" applyProtection="1"/>
    <xf numFmtId="0" fontId="16" fillId="20" borderId="0" xfId="0" applyFont="1" applyFill="1" applyAlignment="1">
      <alignment vertical="center"/>
    </xf>
    <xf numFmtId="0" fontId="24" fillId="11" borderId="0" xfId="47" applyFont="1" applyFill="1" applyAlignment="1">
      <alignment horizontal="center"/>
    </xf>
    <xf numFmtId="0" fontId="31" fillId="11" borderId="0" xfId="47" applyFont="1" applyFill="1" applyAlignment="1">
      <alignment horizontal="center"/>
    </xf>
  </cellXfs>
  <cellStyles count="75">
    <cellStyle name="_x000a_shell=progma" xfId="12"/>
    <cellStyle name="1_User_Input 2" xfId="13"/>
    <cellStyle name="Checksum" xfId="14"/>
    <cellStyle name="Column label" xfId="3"/>
    <cellStyle name="Column label (left aligned)" xfId="15"/>
    <cellStyle name="Column label (no wrap)" xfId="16"/>
    <cellStyle name="Column label (not bold)" xfId="17"/>
    <cellStyle name="Comma 2" xfId="11"/>
    <cellStyle name="Comma 2 2 6" xfId="18"/>
    <cellStyle name="Comma 3" xfId="19"/>
    <cellStyle name="Currency (0dp)" xfId="20"/>
    <cellStyle name="Currency (2dp)" xfId="21"/>
    <cellStyle name="Currency 3" xfId="22"/>
    <cellStyle name="Currency Dollar" xfId="23"/>
    <cellStyle name="Currency Dollar (2dp)" xfId="24"/>
    <cellStyle name="Currency EUR" xfId="25"/>
    <cellStyle name="Currency EUR (2dp)" xfId="26"/>
    <cellStyle name="Currency Euro" xfId="27"/>
    <cellStyle name="Currency Euro (2dp)" xfId="28"/>
    <cellStyle name="Currency GBP" xfId="29"/>
    <cellStyle name="Currency GBP (2dp)" xfId="30"/>
    <cellStyle name="Currency Pound" xfId="31"/>
    <cellStyle name="Currency Pound (2dp)" xfId="32"/>
    <cellStyle name="Currency USD" xfId="33"/>
    <cellStyle name="Currency USD (2dp)" xfId="34"/>
    <cellStyle name="Date" xfId="35"/>
    <cellStyle name="Date (Month)" xfId="36"/>
    <cellStyle name="Date (Year)" xfId="37"/>
    <cellStyle name="H0" xfId="38"/>
    <cellStyle name="H1" xfId="39"/>
    <cellStyle name="H2" xfId="40"/>
    <cellStyle name="H3" xfId="41"/>
    <cellStyle name="H4" xfId="42"/>
    <cellStyle name="Highlight" xfId="43"/>
    <cellStyle name="Hipervínculo" xfId="73" builtinId="8"/>
    <cellStyle name="Input calculation" xfId="4"/>
    <cellStyle name="Input data" xfId="5"/>
    <cellStyle name="Input data 2" xfId="6"/>
    <cellStyle name="Input estimate" xfId="7"/>
    <cellStyle name="Input link" xfId="8"/>
    <cellStyle name="Input link (different workbook)" xfId="44"/>
    <cellStyle name="Input parameter" xfId="45"/>
    <cellStyle name="Millares" xfId="74" builtinId="3"/>
    <cellStyle name="Name" xfId="46"/>
    <cellStyle name="Normal" xfId="0" builtinId="0"/>
    <cellStyle name="Normal 2" xfId="2"/>
    <cellStyle name="Normal 2 2" xfId="47"/>
    <cellStyle name="Normal 21" xfId="48"/>
    <cellStyle name="Normal 3" xfId="10"/>
    <cellStyle name="Normal 39 2" xfId="49"/>
    <cellStyle name="Normal 39 2 2" xfId="50"/>
    <cellStyle name="Normal 4" xfId="51"/>
    <cellStyle name="Number" xfId="52"/>
    <cellStyle name="Number (2dp)" xfId="53"/>
    <cellStyle name="Number 2" xfId="54"/>
    <cellStyle name="Number 3" xfId="9"/>
    <cellStyle name="Percent 2" xfId="55"/>
    <cellStyle name="Percent 2 2" xfId="56"/>
    <cellStyle name="Percent 2 3" xfId="57"/>
    <cellStyle name="Percent 2 3 2" xfId="58"/>
    <cellStyle name="Percent 3" xfId="59"/>
    <cellStyle name="Percentage" xfId="60"/>
    <cellStyle name="Percentage (2dp)" xfId="61"/>
    <cellStyle name="Porcentaje" xfId="1" builtinId="5"/>
    <cellStyle name="Row label" xfId="62"/>
    <cellStyle name="Row label (indent)" xfId="63"/>
    <cellStyle name="Sub-total row" xfId="64"/>
    <cellStyle name="Table finish row" xfId="65"/>
    <cellStyle name="Table shading" xfId="66"/>
    <cellStyle name="Table unfinish row" xfId="67"/>
    <cellStyle name="Table unshading" xfId="68"/>
    <cellStyle name="Text" xfId="69"/>
    <cellStyle name="Total row" xfId="70"/>
    <cellStyle name="Unhighlight" xfId="71"/>
    <cellStyle name="Untotal row" xfId="7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57B87"/>
      <color rgb="FFD3C470"/>
      <color rgb="FF007B87"/>
      <color rgb="FFE83F35"/>
      <color rgb="FF37424A"/>
      <color rgb="FF8DD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http://www.frontier-economics.com/media/splash/mail_logo.gif" TargetMode="External"/><Relationship Id="rId1" Type="http://schemas.openxmlformats.org/officeDocument/2006/relationships/hyperlink" Target="http://www.frontier-economic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66675</xdr:rowOff>
    </xdr:from>
    <xdr:to>
      <xdr:col>1</xdr:col>
      <xdr:colOff>1333500</xdr:colOff>
      <xdr:row>4</xdr:row>
      <xdr:rowOff>11430</xdr:rowOff>
    </xdr:to>
    <xdr:pic>
      <xdr:nvPicPr>
        <xdr:cNvPr id="2" name="Picture 1" descr="http://www.frontier-economics.com/media/splash/mail_logo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6675"/>
          <a:ext cx="1371600" cy="592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1381125</xdr:colOff>
      <xdr:row>0</xdr:row>
      <xdr:rowOff>0</xdr:rowOff>
    </xdr:from>
    <xdr:to>
      <xdr:col>1</xdr:col>
      <xdr:colOff>2585085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90725" y="0"/>
          <a:ext cx="1203960" cy="630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13</xdr:col>
      <xdr:colOff>187729</xdr:colOff>
      <xdr:row>9</xdr:row>
      <xdr:rowOff>155864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6459682" y="839932"/>
          <a:ext cx="5036820" cy="978477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ingresos se nutren directamente del requerimiento de información al operador preponderante. </a:t>
          </a:r>
          <a:endParaRPr lang="en-GB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355025</xdr:colOff>
      <xdr:row>5</xdr:row>
      <xdr:rowOff>69273</xdr:rowOff>
    </xdr:from>
    <xdr:to>
      <xdr:col>10</xdr:col>
      <xdr:colOff>161753</xdr:colOff>
      <xdr:row>14</xdr:row>
      <xdr:rowOff>25977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8485911" y="1030432"/>
          <a:ext cx="5036819" cy="1437409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 1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no recurrentes se estiman usando la información de la OREDA  y el número de nuevas altas,  cambios de domicilio etc. del operador preponderante.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2</a:t>
          </a:r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precios mayoristas recurrentes se estiman usando la información provista por el operador preponderante a nivel mayorista (ingresos , usuarios , tráfico y eventos).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5:E39"/>
  <sheetViews>
    <sheetView showGridLines="0" tabSelected="1" zoomScale="90" zoomScaleNormal="90" workbookViewId="0">
      <selection activeCell="C12" sqref="C12"/>
    </sheetView>
  </sheetViews>
  <sheetFormatPr baseColWidth="10" defaultColWidth="9.140625" defaultRowHeight="12.75" x14ac:dyDescent="0.2"/>
  <cols>
    <col min="1" max="1" width="9.140625" style="35"/>
    <col min="2" max="2" width="41" style="35" customWidth="1"/>
    <col min="3" max="3" width="30.7109375" style="35" customWidth="1"/>
    <col min="4" max="4" width="4.140625" style="35" customWidth="1"/>
    <col min="5" max="5" width="38.140625" style="35" customWidth="1"/>
    <col min="6" max="16384" width="9.140625" style="35"/>
  </cols>
  <sheetData>
    <row r="5" spans="2:5" ht="21" x14ac:dyDescent="0.35">
      <c r="B5" s="32" t="s">
        <v>84</v>
      </c>
    </row>
    <row r="7" spans="2:5" ht="16.5" thickBot="1" x14ac:dyDescent="0.3">
      <c r="B7" s="33" t="s">
        <v>80</v>
      </c>
    </row>
    <row r="8" spans="2:5" s="90" customFormat="1" ht="16.5" thickTop="1" x14ac:dyDescent="0.25">
      <c r="B8" s="91"/>
    </row>
    <row r="9" spans="2:5" x14ac:dyDescent="0.2">
      <c r="C9" s="34" t="s">
        <v>83</v>
      </c>
    </row>
    <row r="10" spans="2:5" ht="25.5" x14ac:dyDescent="0.2">
      <c r="B10" s="35" t="s">
        <v>81</v>
      </c>
      <c r="C10" s="36" t="s">
        <v>82</v>
      </c>
      <c r="E10" s="104" t="s">
        <v>159</v>
      </c>
    </row>
    <row r="11" spans="2:5" x14ac:dyDescent="0.2">
      <c r="B11" s="55" t="s">
        <v>116</v>
      </c>
      <c r="E11" s="104"/>
    </row>
    <row r="12" spans="2:5" ht="25.5" x14ac:dyDescent="0.2">
      <c r="B12" s="80" t="s">
        <v>57</v>
      </c>
      <c r="C12" s="82" t="s">
        <v>57</v>
      </c>
      <c r="E12" s="104" t="s">
        <v>120</v>
      </c>
    </row>
    <row r="13" spans="2:5" ht="25.5" x14ac:dyDescent="0.2">
      <c r="B13" s="80" t="s">
        <v>117</v>
      </c>
      <c r="C13" s="83" t="s">
        <v>121</v>
      </c>
      <c r="E13" s="104" t="s">
        <v>124</v>
      </c>
    </row>
    <row r="14" spans="2:5" x14ac:dyDescent="0.2">
      <c r="B14" s="81" t="s">
        <v>110</v>
      </c>
      <c r="C14" s="83" t="s">
        <v>110</v>
      </c>
      <c r="E14" s="104" t="s">
        <v>160</v>
      </c>
    </row>
    <row r="15" spans="2:5" x14ac:dyDescent="0.2">
      <c r="B15" s="37" t="s">
        <v>118</v>
      </c>
      <c r="E15" s="104"/>
    </row>
    <row r="16" spans="2:5" x14ac:dyDescent="0.2">
      <c r="B16" s="80" t="s">
        <v>147</v>
      </c>
      <c r="C16" s="84" t="s">
        <v>148</v>
      </c>
      <c r="E16" s="104" t="s">
        <v>161</v>
      </c>
    </row>
    <row r="17" spans="1:5" x14ac:dyDescent="0.2">
      <c r="B17" s="80" t="s">
        <v>119</v>
      </c>
      <c r="C17" s="85" t="s">
        <v>122</v>
      </c>
      <c r="E17" s="104" t="s">
        <v>123</v>
      </c>
    </row>
    <row r="18" spans="1:5" s="53" customFormat="1" x14ac:dyDescent="0.2">
      <c r="B18" s="37" t="s">
        <v>142</v>
      </c>
      <c r="C18" s="109"/>
      <c r="E18" s="126"/>
    </row>
    <row r="19" spans="1:5" x14ac:dyDescent="0.2">
      <c r="B19" s="80" t="s">
        <v>41</v>
      </c>
      <c r="C19" s="121" t="s">
        <v>41</v>
      </c>
      <c r="E19" s="104" t="s">
        <v>143</v>
      </c>
    </row>
    <row r="23" spans="1:5" ht="16.5" thickBot="1" x14ac:dyDescent="0.3">
      <c r="B23" s="33" t="s">
        <v>85</v>
      </c>
    </row>
    <row r="24" spans="1:5" s="90" customFormat="1" ht="16.5" thickTop="1" x14ac:dyDescent="0.25">
      <c r="B24" s="91"/>
    </row>
    <row r="25" spans="1:5" x14ac:dyDescent="0.2">
      <c r="A25" s="37">
        <v>1</v>
      </c>
      <c r="B25" s="35" t="s">
        <v>153</v>
      </c>
    </row>
    <row r="26" spans="1:5" x14ac:dyDescent="0.2">
      <c r="A26" s="37">
        <v>2</v>
      </c>
      <c r="B26" s="35" t="s">
        <v>131</v>
      </c>
    </row>
    <row r="27" spans="1:5" x14ac:dyDescent="0.2">
      <c r="A27" s="37">
        <v>3</v>
      </c>
      <c r="B27" s="35" t="s">
        <v>165</v>
      </c>
    </row>
    <row r="28" spans="1:5" x14ac:dyDescent="0.2">
      <c r="A28" s="37">
        <v>4</v>
      </c>
      <c r="B28" s="130" t="s">
        <v>166</v>
      </c>
    </row>
    <row r="30" spans="1:5" ht="16.5" thickBot="1" x14ac:dyDescent="0.3">
      <c r="B30" s="33" t="s">
        <v>130</v>
      </c>
    </row>
    <row r="31" spans="1:5" s="90" customFormat="1" ht="16.5" thickTop="1" x14ac:dyDescent="0.25">
      <c r="B31" s="91"/>
    </row>
    <row r="32" spans="1:5" x14ac:dyDescent="0.2">
      <c r="B32" s="98" t="s">
        <v>82</v>
      </c>
      <c r="C32" s="42" t="s">
        <v>132</v>
      </c>
    </row>
    <row r="33" spans="2:3" x14ac:dyDescent="0.2">
      <c r="B33" s="124" t="s">
        <v>146</v>
      </c>
      <c r="C33" s="42" t="s">
        <v>133</v>
      </c>
    </row>
    <row r="34" spans="2:3" x14ac:dyDescent="0.2">
      <c r="B34" s="125" t="s">
        <v>149</v>
      </c>
      <c r="C34" s="42" t="s">
        <v>133</v>
      </c>
    </row>
    <row r="35" spans="2:3" x14ac:dyDescent="0.2">
      <c r="B35" s="53" t="s">
        <v>134</v>
      </c>
      <c r="C35" s="42" t="s">
        <v>138</v>
      </c>
    </row>
    <row r="36" spans="2:3" x14ac:dyDescent="0.2">
      <c r="B36" s="99" t="s">
        <v>135</v>
      </c>
      <c r="C36" s="42" t="s">
        <v>136</v>
      </c>
    </row>
    <row r="37" spans="2:3" x14ac:dyDescent="0.2">
      <c r="B37" s="100" t="s">
        <v>137</v>
      </c>
      <c r="C37" s="42" t="s">
        <v>139</v>
      </c>
    </row>
    <row r="38" spans="2:3" x14ac:dyDescent="0.2">
      <c r="B38" s="152" t="s">
        <v>167</v>
      </c>
      <c r="C38" s="42" t="s">
        <v>168</v>
      </c>
    </row>
    <row r="39" spans="2:3" x14ac:dyDescent="0.2">
      <c r="B39" s="55" t="s">
        <v>86</v>
      </c>
      <c r="C39" s="42" t="s">
        <v>141</v>
      </c>
    </row>
  </sheetData>
  <hyperlinks>
    <hyperlink ref="C10" location="Resultados!A1" display="Resultados"/>
    <hyperlink ref="C12" location="Ingresos!A1" display="Costos servicios mayoristas"/>
    <hyperlink ref="C14" location="'Pagos mayoristas'!A1" display="Pagos mayoristas"/>
    <hyperlink ref="C16" location="'Req. de información a Telmex'!A1" display="Req. de información a Telmex/Telnor"/>
    <hyperlink ref="C13" location="'Costos&gt;'!A1" display="Costos&gt;"/>
    <hyperlink ref="C17" location="'OREDA '!A1" display="OREDA "/>
    <hyperlink ref="C19" location="Supuestos!A1" display="Supuesto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3"/>
  <sheetViews>
    <sheetView workbookViewId="0"/>
  </sheetViews>
  <sheetFormatPr baseColWidth="10" defaultColWidth="9.140625" defaultRowHeight="12.75" x14ac:dyDescent="0.2"/>
  <cols>
    <col min="1" max="16384" width="9.140625" style="123"/>
  </cols>
  <sheetData>
    <row r="3" spans="2:2" ht="27.75" x14ac:dyDescent="0.4">
      <c r="B3" s="122" t="s">
        <v>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8"/>
  <sheetViews>
    <sheetView showGridLines="0" workbookViewId="0"/>
  </sheetViews>
  <sheetFormatPr baseColWidth="10" defaultColWidth="9.140625" defaultRowHeight="12.75" x14ac:dyDescent="0.2"/>
  <cols>
    <col min="1" max="1" width="9.140625" style="35"/>
    <col min="2" max="2" width="42.140625" style="35" bestFit="1" customWidth="1"/>
    <col min="3" max="3" width="11.28515625" style="35" bestFit="1" customWidth="1"/>
    <col min="4" max="16384" width="9.140625" style="35"/>
  </cols>
  <sheetData>
    <row r="1" spans="1:4" s="39" customFormat="1" ht="21" x14ac:dyDescent="0.35">
      <c r="A1" s="150" t="s">
        <v>162</v>
      </c>
      <c r="B1" s="39" t="s">
        <v>41</v>
      </c>
    </row>
    <row r="3" spans="1:4" s="40" customFormat="1" ht="15.75" x14ac:dyDescent="0.25">
      <c r="B3" s="40" t="s">
        <v>41</v>
      </c>
    </row>
    <row r="5" spans="1:4" x14ac:dyDescent="0.2">
      <c r="C5" s="53"/>
    </row>
    <row r="6" spans="1:4" x14ac:dyDescent="0.2">
      <c r="C6" s="53"/>
    </row>
    <row r="7" spans="1:4" x14ac:dyDescent="0.2">
      <c r="C7" s="53"/>
    </row>
    <row r="8" spans="1:4" x14ac:dyDescent="0.2">
      <c r="B8" s="35" t="s">
        <v>8</v>
      </c>
      <c r="C8" s="151">
        <v>6</v>
      </c>
      <c r="D8" s="35" t="s">
        <v>0</v>
      </c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P88"/>
  <sheetViews>
    <sheetView showGridLines="0" workbookViewId="0"/>
  </sheetViews>
  <sheetFormatPr baseColWidth="10" defaultColWidth="9.140625" defaultRowHeight="12.75" outlineLevelRow="1" x14ac:dyDescent="0.2"/>
  <cols>
    <col min="1" max="1" width="9.140625" style="35"/>
    <col min="2" max="11" width="22" style="35" customWidth="1"/>
    <col min="12" max="16384" width="9.140625" style="35"/>
  </cols>
  <sheetData>
    <row r="1" spans="2:11" s="39" customFormat="1" ht="21" x14ac:dyDescent="0.35">
      <c r="B1" s="39" t="s">
        <v>163</v>
      </c>
    </row>
    <row r="3" spans="2:11" ht="14.25" customHeight="1" x14ac:dyDescent="0.2">
      <c r="B3" s="134"/>
      <c r="C3" s="135"/>
      <c r="D3" s="134"/>
      <c r="E3" s="135"/>
      <c r="F3" s="134"/>
      <c r="G3" s="135"/>
      <c r="H3" s="134"/>
      <c r="I3" s="135"/>
      <c r="J3" s="134"/>
      <c r="K3" s="135"/>
    </row>
    <row r="5" spans="2:11" s="40" customFormat="1" ht="15.75" x14ac:dyDescent="0.25">
      <c r="B5" s="40" t="s">
        <v>164</v>
      </c>
    </row>
    <row r="7" spans="2:11" ht="25.5" x14ac:dyDescent="0.2">
      <c r="B7" s="52" t="s">
        <v>63</v>
      </c>
      <c r="C7" s="86" t="str">
        <f>+IF(C10&lt;0,"No","Sí")</f>
        <v>Sí</v>
      </c>
    </row>
    <row r="9" spans="2:11" hidden="1" x14ac:dyDescent="0.2">
      <c r="B9" s="41" t="s">
        <v>62</v>
      </c>
    </row>
    <row r="10" spans="2:11" x14ac:dyDescent="0.2">
      <c r="B10" s="42" t="s">
        <v>64</v>
      </c>
      <c r="C10" s="87">
        <f>(C11-C12)/C11</f>
        <v>0.14567300294666671</v>
      </c>
    </row>
    <row r="11" spans="2:11" x14ac:dyDescent="0.2">
      <c r="B11" s="42" t="s">
        <v>57</v>
      </c>
      <c r="C11" s="127">
        <f>C27</f>
        <v>18000000000</v>
      </c>
    </row>
    <row r="12" spans="2:11" x14ac:dyDescent="0.2">
      <c r="B12" s="42" t="s">
        <v>109</v>
      </c>
      <c r="C12" s="128">
        <f>C47+C67</f>
        <v>15377885946.959999</v>
      </c>
    </row>
    <row r="13" spans="2:11" x14ac:dyDescent="0.2">
      <c r="C13" s="88"/>
    </row>
    <row r="14" spans="2:11" outlineLevel="1" x14ac:dyDescent="0.2">
      <c r="B14" s="43" t="s">
        <v>21</v>
      </c>
      <c r="C14" s="89"/>
    </row>
    <row r="15" spans="2:11" outlineLevel="1" x14ac:dyDescent="0.2">
      <c r="B15" s="42" t="s">
        <v>64</v>
      </c>
      <c r="C15" s="87">
        <f>(C31-C51-C71)/C31</f>
        <v>0.14567300294666671</v>
      </c>
    </row>
    <row r="16" spans="2:11" outlineLevel="1" x14ac:dyDescent="0.2">
      <c r="B16" s="45"/>
      <c r="C16" s="89"/>
    </row>
    <row r="17" spans="2:7" outlineLevel="1" x14ac:dyDescent="0.2">
      <c r="B17" s="43" t="s">
        <v>22</v>
      </c>
      <c r="C17" s="89"/>
    </row>
    <row r="18" spans="2:7" outlineLevel="1" x14ac:dyDescent="0.2">
      <c r="B18" s="42" t="s">
        <v>64</v>
      </c>
      <c r="C18" s="87">
        <f>(C35-C55-C75)/C35</f>
        <v>0.14567300294666671</v>
      </c>
    </row>
    <row r="19" spans="2:7" outlineLevel="1" x14ac:dyDescent="0.2">
      <c r="B19" s="45"/>
      <c r="C19" s="89"/>
    </row>
    <row r="20" spans="2:7" outlineLevel="1" x14ac:dyDescent="0.2">
      <c r="B20" s="43" t="s">
        <v>29</v>
      </c>
      <c r="C20" s="89"/>
    </row>
    <row r="21" spans="2:7" outlineLevel="1" x14ac:dyDescent="0.2">
      <c r="B21" s="42" t="s">
        <v>64</v>
      </c>
      <c r="C21" s="87">
        <f>(C39-C59-C79)/C39</f>
        <v>0.14567300294666671</v>
      </c>
    </row>
    <row r="22" spans="2:7" outlineLevel="1" x14ac:dyDescent="0.2"/>
    <row r="23" spans="2:7" outlineLevel="1" x14ac:dyDescent="0.2">
      <c r="B23" s="46"/>
      <c r="C23" s="44"/>
      <c r="D23" s="44"/>
      <c r="E23" s="44"/>
      <c r="F23" s="45"/>
      <c r="G23" s="45"/>
    </row>
    <row r="24" spans="2:7" s="40" customFormat="1" ht="15.75" x14ac:dyDescent="0.25">
      <c r="B24" s="40" t="s">
        <v>57</v>
      </c>
    </row>
    <row r="25" spans="2:7" x14ac:dyDescent="0.2">
      <c r="B25" s="46"/>
      <c r="C25" s="44"/>
      <c r="D25" s="44"/>
      <c r="E25" s="44"/>
      <c r="F25" s="45"/>
      <c r="G25" s="45"/>
    </row>
    <row r="26" spans="2:7" x14ac:dyDescent="0.2">
      <c r="B26" s="41" t="s">
        <v>62</v>
      </c>
      <c r="C26" s="44"/>
      <c r="D26" s="44"/>
      <c r="E26" s="44"/>
      <c r="F26" s="45"/>
      <c r="G26" s="45"/>
    </row>
    <row r="27" spans="2:7" x14ac:dyDescent="0.2">
      <c r="B27" s="46" t="s">
        <v>6</v>
      </c>
      <c r="C27" s="114">
        <f>Ingresos!C5</f>
        <v>18000000000</v>
      </c>
      <c r="D27" s="44"/>
      <c r="E27" s="44"/>
      <c r="F27" s="45"/>
      <c r="G27" s="45"/>
    </row>
    <row r="28" spans="2:7" x14ac:dyDescent="0.2">
      <c r="B28" s="47" t="s">
        <v>42</v>
      </c>
      <c r="C28" s="115">
        <f>C27/'Req. de información al AEP'!$C$14</f>
        <v>1500</v>
      </c>
      <c r="D28" s="44"/>
      <c r="E28" s="44"/>
      <c r="F28" s="45"/>
      <c r="G28" s="45"/>
    </row>
    <row r="29" spans="2:7" x14ac:dyDescent="0.2">
      <c r="B29" s="46"/>
      <c r="C29" s="44"/>
      <c r="D29" s="44"/>
      <c r="E29" s="44"/>
      <c r="F29" s="45"/>
      <c r="G29" s="45"/>
    </row>
    <row r="30" spans="2:7" outlineLevel="1" x14ac:dyDescent="0.2">
      <c r="B30" s="43" t="s">
        <v>21</v>
      </c>
      <c r="C30" s="44"/>
      <c r="D30" s="44"/>
      <c r="E30" s="44"/>
      <c r="F30" s="45"/>
      <c r="G30" s="45"/>
    </row>
    <row r="31" spans="2:7" outlineLevel="1" x14ac:dyDescent="0.2">
      <c r="B31" s="46" t="s">
        <v>6</v>
      </c>
      <c r="C31" s="44">
        <f>Ingresos!C12</f>
        <v>6000000000</v>
      </c>
      <c r="D31" s="44"/>
      <c r="E31" s="44"/>
      <c r="F31" s="45"/>
      <c r="G31" s="45"/>
    </row>
    <row r="32" spans="2:7" outlineLevel="1" x14ac:dyDescent="0.2">
      <c r="B32" s="47" t="s">
        <v>42</v>
      </c>
      <c r="C32" s="44">
        <f>+C31/'Req. de información al AEP'!$C$25</f>
        <v>1500</v>
      </c>
      <c r="D32" s="44"/>
      <c r="E32" s="44"/>
      <c r="F32" s="45"/>
      <c r="G32" s="45"/>
    </row>
    <row r="33" spans="2:7" outlineLevel="1" x14ac:dyDescent="0.2">
      <c r="B33" s="45"/>
      <c r="C33" s="44"/>
      <c r="D33" s="44"/>
      <c r="E33" s="44"/>
      <c r="F33" s="45"/>
      <c r="G33" s="45"/>
    </row>
    <row r="34" spans="2:7" outlineLevel="1" x14ac:dyDescent="0.2">
      <c r="B34" s="43" t="s">
        <v>22</v>
      </c>
      <c r="C34" s="44"/>
      <c r="D34" s="44"/>
      <c r="E34" s="44"/>
      <c r="F34" s="45"/>
      <c r="G34" s="45"/>
    </row>
    <row r="35" spans="2:7" outlineLevel="1" x14ac:dyDescent="0.2">
      <c r="B35" s="46" t="s">
        <v>6</v>
      </c>
      <c r="C35" s="44">
        <f>Ingresos!C19</f>
        <v>6000000000</v>
      </c>
      <c r="D35" s="44"/>
      <c r="E35" s="44"/>
      <c r="F35" s="45"/>
      <c r="G35" s="45"/>
    </row>
    <row r="36" spans="2:7" outlineLevel="1" x14ac:dyDescent="0.2">
      <c r="B36" s="47" t="s">
        <v>42</v>
      </c>
      <c r="C36" s="44">
        <f>+C35/'Req. de información al AEP'!$C$35</f>
        <v>1500</v>
      </c>
      <c r="D36" s="44"/>
      <c r="E36" s="44"/>
      <c r="F36" s="45"/>
      <c r="G36" s="45"/>
    </row>
    <row r="37" spans="2:7" outlineLevel="1" x14ac:dyDescent="0.2">
      <c r="B37" s="45"/>
      <c r="C37" s="44"/>
      <c r="D37" s="44"/>
      <c r="E37" s="44"/>
      <c r="F37" s="45"/>
      <c r="G37" s="45"/>
    </row>
    <row r="38" spans="2:7" outlineLevel="1" x14ac:dyDescent="0.2">
      <c r="B38" s="43" t="s">
        <v>29</v>
      </c>
      <c r="C38" s="44"/>
      <c r="D38" s="44"/>
      <c r="E38" s="44"/>
      <c r="F38" s="45"/>
      <c r="G38" s="45"/>
    </row>
    <row r="39" spans="2:7" outlineLevel="1" x14ac:dyDescent="0.2">
      <c r="B39" s="46" t="s">
        <v>6</v>
      </c>
      <c r="C39" s="44">
        <f>Ingresos!C26</f>
        <v>6000000000</v>
      </c>
      <c r="D39" s="44"/>
      <c r="E39" s="44"/>
      <c r="F39" s="45"/>
      <c r="G39" s="45"/>
    </row>
    <row r="40" spans="2:7" outlineLevel="1" x14ac:dyDescent="0.2">
      <c r="B40" s="47" t="s">
        <v>42</v>
      </c>
      <c r="C40" s="44">
        <f>+C39/'Req. de información al AEP'!$C$45</f>
        <v>1500</v>
      </c>
      <c r="D40" s="44"/>
      <c r="E40" s="44"/>
      <c r="F40" s="45"/>
      <c r="G40" s="45"/>
    </row>
    <row r="41" spans="2:7" outlineLevel="1" x14ac:dyDescent="0.2">
      <c r="B41" s="46"/>
      <c r="C41" s="44"/>
      <c r="D41" s="44"/>
      <c r="E41" s="44"/>
      <c r="F41" s="45"/>
      <c r="G41" s="45"/>
    </row>
    <row r="42" spans="2:7" outlineLevel="1" x14ac:dyDescent="0.2">
      <c r="B42" s="46"/>
      <c r="C42" s="44"/>
      <c r="D42" s="44"/>
      <c r="E42" s="44"/>
      <c r="F42" s="45"/>
      <c r="G42" s="45"/>
    </row>
    <row r="43" spans="2:7" outlineLevel="1" x14ac:dyDescent="0.2">
      <c r="B43" s="46"/>
      <c r="C43" s="44"/>
      <c r="D43" s="44"/>
      <c r="E43" s="44"/>
      <c r="F43" s="45"/>
      <c r="G43" s="45"/>
    </row>
    <row r="44" spans="2:7" s="40" customFormat="1" ht="15.75" x14ac:dyDescent="0.25">
      <c r="B44" s="40" t="s">
        <v>43</v>
      </c>
    </row>
    <row r="45" spans="2:7" x14ac:dyDescent="0.2">
      <c r="B45" s="46"/>
      <c r="C45" s="44"/>
      <c r="D45" s="44"/>
      <c r="E45" s="44"/>
      <c r="F45" s="45"/>
      <c r="G45" s="45"/>
    </row>
    <row r="46" spans="2:7" x14ac:dyDescent="0.2">
      <c r="B46" s="41" t="s">
        <v>62</v>
      </c>
      <c r="C46" s="44"/>
      <c r="D46" s="44"/>
      <c r="E46" s="44"/>
      <c r="F46" s="45"/>
      <c r="G46" s="45"/>
    </row>
    <row r="47" spans="2:7" x14ac:dyDescent="0.2">
      <c r="B47" s="46" t="s">
        <v>58</v>
      </c>
      <c r="C47" s="116">
        <f>'Costos&gt;'!F5</f>
        <v>13502885946.959999</v>
      </c>
      <c r="D47" s="44"/>
      <c r="E47" s="44"/>
      <c r="F47" s="45"/>
      <c r="G47" s="45"/>
    </row>
    <row r="48" spans="2:7" x14ac:dyDescent="0.2">
      <c r="B48" s="47" t="s">
        <v>59</v>
      </c>
      <c r="C48" s="117">
        <f>C47/'Req. de información al AEP'!$C$14</f>
        <v>1125.24049558</v>
      </c>
      <c r="D48" s="44"/>
      <c r="E48" s="44"/>
      <c r="F48" s="45"/>
      <c r="G48" s="45"/>
    </row>
    <row r="49" spans="2:7" x14ac:dyDescent="0.2">
      <c r="B49" s="46"/>
      <c r="C49" s="118"/>
      <c r="D49" s="44"/>
      <c r="E49" s="44"/>
      <c r="F49" s="45"/>
      <c r="G49" s="45"/>
    </row>
    <row r="50" spans="2:7" outlineLevel="1" x14ac:dyDescent="0.2">
      <c r="B50" s="43" t="s">
        <v>21</v>
      </c>
      <c r="C50" s="118"/>
      <c r="D50" s="44"/>
      <c r="E50" s="44"/>
      <c r="F50" s="45"/>
      <c r="G50" s="45"/>
    </row>
    <row r="51" spans="2:7" outlineLevel="1" x14ac:dyDescent="0.2">
      <c r="B51" s="46" t="s">
        <v>58</v>
      </c>
      <c r="C51" s="118">
        <f>'Costos&gt;'!F9</f>
        <v>4500961982.3199997</v>
      </c>
      <c r="D51" s="44"/>
      <c r="E51" s="44"/>
      <c r="F51" s="45"/>
      <c r="G51" s="45"/>
    </row>
    <row r="52" spans="2:7" outlineLevel="1" x14ac:dyDescent="0.2">
      <c r="B52" s="47" t="s">
        <v>59</v>
      </c>
      <c r="C52" s="118">
        <f>+C51/'Req. de información al AEP'!$C$25</f>
        <v>1125.24049558</v>
      </c>
      <c r="D52" s="45"/>
      <c r="E52" s="45"/>
      <c r="F52" s="45"/>
      <c r="G52" s="45"/>
    </row>
    <row r="53" spans="2:7" outlineLevel="1" x14ac:dyDescent="0.2">
      <c r="B53" s="45"/>
      <c r="C53" s="118"/>
      <c r="D53" s="45"/>
      <c r="E53" s="45"/>
      <c r="F53" s="45"/>
      <c r="G53" s="45"/>
    </row>
    <row r="54" spans="2:7" outlineLevel="1" x14ac:dyDescent="0.2">
      <c r="B54" s="43" t="s">
        <v>22</v>
      </c>
      <c r="C54" s="118"/>
      <c r="D54" s="45"/>
      <c r="E54" s="45"/>
      <c r="F54" s="45"/>
      <c r="G54" s="45"/>
    </row>
    <row r="55" spans="2:7" outlineLevel="1" x14ac:dyDescent="0.2">
      <c r="B55" s="46" t="s">
        <v>58</v>
      </c>
      <c r="C55" s="118">
        <f>'Costos&gt;'!F13</f>
        <v>4500961982.3199997</v>
      </c>
      <c r="D55" s="45"/>
      <c r="E55" s="45"/>
      <c r="F55" s="45"/>
      <c r="G55" s="45"/>
    </row>
    <row r="56" spans="2:7" outlineLevel="1" x14ac:dyDescent="0.2">
      <c r="B56" s="47" t="s">
        <v>59</v>
      </c>
      <c r="C56" s="118">
        <f>+C55/'Req. de información al AEP'!$C$35</f>
        <v>1125.24049558</v>
      </c>
      <c r="D56" s="45"/>
      <c r="E56" s="45"/>
      <c r="F56" s="45"/>
      <c r="G56" s="45"/>
    </row>
    <row r="57" spans="2:7" outlineLevel="1" x14ac:dyDescent="0.2">
      <c r="B57" s="45"/>
      <c r="C57" s="118"/>
      <c r="D57" s="45"/>
      <c r="E57" s="45"/>
      <c r="F57" s="45"/>
      <c r="G57" s="45"/>
    </row>
    <row r="58" spans="2:7" outlineLevel="1" x14ac:dyDescent="0.2">
      <c r="B58" s="43" t="s">
        <v>29</v>
      </c>
      <c r="C58" s="118"/>
      <c r="D58" s="45"/>
      <c r="E58" s="45"/>
      <c r="F58" s="45"/>
      <c r="G58" s="45"/>
    </row>
    <row r="59" spans="2:7" outlineLevel="1" x14ac:dyDescent="0.2">
      <c r="B59" s="46" t="s">
        <v>58</v>
      </c>
      <c r="C59" s="118">
        <f>'Costos&gt;'!F17</f>
        <v>4500961982.3199997</v>
      </c>
      <c r="D59" s="45"/>
      <c r="E59" s="45"/>
      <c r="F59" s="45"/>
      <c r="G59" s="45"/>
    </row>
    <row r="60" spans="2:7" outlineLevel="1" x14ac:dyDescent="0.2">
      <c r="B60" s="47" t="s">
        <v>59</v>
      </c>
      <c r="C60" s="118">
        <f>+C59/'Req. de información al AEP'!$C$45</f>
        <v>1125.24049558</v>
      </c>
      <c r="D60" s="45"/>
      <c r="E60" s="45"/>
      <c r="F60" s="45"/>
      <c r="G60" s="45"/>
    </row>
    <row r="61" spans="2:7" outlineLevel="1" x14ac:dyDescent="0.2">
      <c r="B61" s="45"/>
      <c r="C61" s="73"/>
      <c r="D61" s="45"/>
      <c r="E61" s="45"/>
      <c r="F61" s="45"/>
      <c r="G61" s="45"/>
    </row>
    <row r="62" spans="2:7" outlineLevel="1" x14ac:dyDescent="0.2">
      <c r="B62" s="45"/>
      <c r="C62" s="45"/>
      <c r="D62" s="45"/>
      <c r="E62" s="45"/>
      <c r="F62" s="45"/>
      <c r="G62" s="45"/>
    </row>
    <row r="63" spans="2:7" outlineLevel="1" x14ac:dyDescent="0.2">
      <c r="B63" s="45"/>
      <c r="C63" s="45"/>
      <c r="D63" s="45"/>
      <c r="E63" s="45"/>
      <c r="F63" s="45"/>
      <c r="G63" s="45"/>
    </row>
    <row r="64" spans="2:7" s="40" customFormat="1" ht="15.75" x14ac:dyDescent="0.25">
      <c r="B64" s="40" t="s">
        <v>14</v>
      </c>
    </row>
    <row r="65" spans="2:16" x14ac:dyDescent="0.2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</row>
    <row r="66" spans="2:16" x14ac:dyDescent="0.2">
      <c r="B66" s="41" t="s">
        <v>62</v>
      </c>
      <c r="C66" s="4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</row>
    <row r="67" spans="2:16" x14ac:dyDescent="0.2">
      <c r="B67" s="46" t="s">
        <v>58</v>
      </c>
      <c r="C67" s="116">
        <f>'Costos&gt;'!D23</f>
        <v>1875000000</v>
      </c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</row>
    <row r="68" spans="2:16" x14ac:dyDescent="0.2">
      <c r="B68" s="47" t="s">
        <v>59</v>
      </c>
      <c r="C68" s="117">
        <f>C67/'Req. de información al AEP'!$C$14</f>
        <v>156.25</v>
      </c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</row>
    <row r="69" spans="2:16" x14ac:dyDescent="0.2">
      <c r="B69" s="45"/>
      <c r="C69" s="118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</row>
    <row r="70" spans="2:16" outlineLevel="1" x14ac:dyDescent="0.2">
      <c r="B70" s="43" t="s">
        <v>21</v>
      </c>
      <c r="C70" s="118"/>
      <c r="D70" s="45"/>
      <c r="E70" s="45"/>
      <c r="F70" s="45"/>
      <c r="G70" s="45"/>
      <c r="H70" s="49"/>
      <c r="I70" s="49"/>
      <c r="J70" s="45"/>
      <c r="K70" s="45"/>
      <c r="L70" s="45"/>
      <c r="M70" s="45"/>
      <c r="N70" s="45"/>
      <c r="O70" s="45"/>
    </row>
    <row r="71" spans="2:16" outlineLevel="1" x14ac:dyDescent="0.2">
      <c r="B71" s="46" t="s">
        <v>58</v>
      </c>
      <c r="C71" s="118">
        <f>'Costos&gt;'!D35</f>
        <v>625000000</v>
      </c>
      <c r="D71" s="45"/>
      <c r="E71" s="45"/>
      <c r="F71" s="45"/>
      <c r="G71" s="45"/>
      <c r="H71" s="50"/>
      <c r="I71" s="50"/>
      <c r="J71" s="45"/>
      <c r="K71" s="45"/>
      <c r="L71" s="45"/>
      <c r="M71" s="45"/>
      <c r="N71" s="45"/>
      <c r="O71" s="45"/>
    </row>
    <row r="72" spans="2:16" outlineLevel="1" x14ac:dyDescent="0.2">
      <c r="B72" s="47" t="s">
        <v>59</v>
      </c>
      <c r="C72" s="118">
        <f>+C71/'Req. de información al AEP'!$C$25</f>
        <v>156.25</v>
      </c>
      <c r="D72" s="45"/>
      <c r="E72" s="45"/>
      <c r="F72" s="45"/>
      <c r="G72" s="45"/>
      <c r="H72" s="45"/>
      <c r="I72" s="45"/>
      <c r="J72" s="45"/>
      <c r="K72" s="50"/>
      <c r="L72" s="45"/>
      <c r="M72" s="45"/>
      <c r="N72" s="45"/>
      <c r="O72" s="45"/>
    </row>
    <row r="73" spans="2:16" outlineLevel="1" x14ac:dyDescent="0.2">
      <c r="B73" s="45"/>
      <c r="C73" s="118"/>
      <c r="D73" s="45"/>
      <c r="E73" s="45"/>
      <c r="F73" s="45"/>
      <c r="G73" s="45"/>
      <c r="H73" s="51"/>
      <c r="I73" s="51"/>
      <c r="J73" s="45"/>
      <c r="K73" s="51"/>
      <c r="L73" s="45"/>
      <c r="M73" s="45"/>
      <c r="N73" s="45"/>
      <c r="O73" s="45"/>
    </row>
    <row r="74" spans="2:16" outlineLevel="1" x14ac:dyDescent="0.2">
      <c r="B74" s="43" t="s">
        <v>22</v>
      </c>
      <c r="C74" s="118"/>
      <c r="D74" s="45"/>
      <c r="E74" s="45"/>
      <c r="F74" s="45"/>
      <c r="G74" s="45"/>
      <c r="H74" s="48"/>
      <c r="I74" s="48"/>
      <c r="J74" s="45"/>
      <c r="K74" s="48"/>
      <c r="L74" s="45"/>
      <c r="M74" s="45"/>
      <c r="N74" s="45"/>
      <c r="O74" s="45"/>
    </row>
    <row r="75" spans="2:16" outlineLevel="1" x14ac:dyDescent="0.2">
      <c r="B75" s="46" t="s">
        <v>58</v>
      </c>
      <c r="C75" s="118">
        <f>'Costos&gt;'!D47</f>
        <v>625000000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</row>
    <row r="76" spans="2:16" outlineLevel="1" x14ac:dyDescent="0.2">
      <c r="B76" s="47" t="s">
        <v>59</v>
      </c>
      <c r="C76" s="118">
        <f>+C75/'Req. de información al AEP'!$C$35</f>
        <v>156.25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</row>
    <row r="77" spans="2:16" outlineLevel="1" x14ac:dyDescent="0.2">
      <c r="B77" s="45"/>
      <c r="C77" s="118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</row>
    <row r="78" spans="2:16" outlineLevel="1" x14ac:dyDescent="0.2">
      <c r="B78" s="43" t="s">
        <v>29</v>
      </c>
      <c r="C78" s="118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</row>
    <row r="79" spans="2:16" outlineLevel="1" x14ac:dyDescent="0.2">
      <c r="B79" s="46" t="s">
        <v>58</v>
      </c>
      <c r="C79" s="118">
        <f>'Costos&gt;'!D59</f>
        <v>625000000</v>
      </c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</row>
    <row r="80" spans="2:16" outlineLevel="1" x14ac:dyDescent="0.2">
      <c r="B80" s="47" t="s">
        <v>59</v>
      </c>
      <c r="C80" s="118">
        <f>+C79/'Req. de información al AEP'!$C$45</f>
        <v>156.25</v>
      </c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</row>
    <row r="81" spans="2:15" outlineLevel="1" x14ac:dyDescent="0.2">
      <c r="B81" s="45"/>
      <c r="C81" s="73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</row>
    <row r="82" spans="2:15" outlineLevel="1" x14ac:dyDescent="0.2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</row>
    <row r="83" spans="2:15" x14ac:dyDescent="0.2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</row>
    <row r="84" spans="2:15" x14ac:dyDescent="0.2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</row>
    <row r="85" spans="2:15" x14ac:dyDescent="0.2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</row>
    <row r="86" spans="2:15" x14ac:dyDescent="0.2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</row>
    <row r="87" spans="2:15" x14ac:dyDescent="0.2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</row>
    <row r="88" spans="2:15" x14ac:dyDescent="0.2">
      <c r="G88" s="45"/>
      <c r="H88" s="45"/>
      <c r="I88" s="45"/>
      <c r="J88" s="45"/>
      <c r="K88" s="45"/>
      <c r="L88" s="45"/>
      <c r="M88" s="45"/>
      <c r="N88" s="45"/>
      <c r="O88" s="4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3"/>
  <sheetViews>
    <sheetView workbookViewId="0">
      <selection activeCell="B3" sqref="B3"/>
    </sheetView>
  </sheetViews>
  <sheetFormatPr baseColWidth="10" defaultColWidth="9.140625" defaultRowHeight="12.75" x14ac:dyDescent="0.2"/>
  <cols>
    <col min="1" max="16384" width="9.140625" style="79"/>
  </cols>
  <sheetData>
    <row r="3" spans="2:2" ht="28.5" x14ac:dyDescent="0.45">
      <c r="B3" s="120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33"/>
  <sheetViews>
    <sheetView zoomScale="110" zoomScaleNormal="110" workbookViewId="0">
      <selection activeCell="C22" sqref="C22"/>
    </sheetView>
  </sheetViews>
  <sheetFormatPr baseColWidth="10" defaultColWidth="9.140625" defaultRowHeight="12.75" outlineLevelRow="1" x14ac:dyDescent="0.2"/>
  <cols>
    <col min="1" max="1" width="9.140625" style="53"/>
    <col min="2" max="2" width="88.28515625" style="53" customWidth="1"/>
    <col min="3" max="3" width="22.5703125" style="53" customWidth="1"/>
    <col min="4" max="16384" width="9.140625" style="53"/>
  </cols>
  <sheetData>
    <row r="1" spans="1:3" s="93" customFormat="1" ht="24" thickBot="1" x14ac:dyDescent="0.4">
      <c r="A1" s="150" t="s">
        <v>162</v>
      </c>
      <c r="B1" s="92" t="s">
        <v>57</v>
      </c>
    </row>
    <row r="2" spans="1:3" s="94" customFormat="1" ht="13.5" thickTop="1" x14ac:dyDescent="0.2">
      <c r="B2" s="97" t="s">
        <v>140</v>
      </c>
    </row>
    <row r="3" spans="1:3" s="93" customFormat="1" x14ac:dyDescent="0.2">
      <c r="B3" s="95"/>
    </row>
    <row r="4" spans="1:3" ht="15.75" x14ac:dyDescent="0.25">
      <c r="B4" s="71" t="s">
        <v>1</v>
      </c>
    </row>
    <row r="5" spans="1:3" x14ac:dyDescent="0.2">
      <c r="B5" s="55" t="s">
        <v>102</v>
      </c>
      <c r="C5" s="56">
        <f>'Req. de información al AEP'!D63</f>
        <v>18000000000</v>
      </c>
    </row>
    <row r="6" spans="1:3" x14ac:dyDescent="0.2">
      <c r="B6" s="72" t="str">
        <f>'Req. de información al AEP'!B58</f>
        <v>Servicio medido de voz saliente a fijo dentro de la red</v>
      </c>
      <c r="C6" s="54">
        <f>'Req. de información al AEP'!D58</f>
        <v>1500000000</v>
      </c>
    </row>
    <row r="7" spans="1:3" x14ac:dyDescent="0.2">
      <c r="B7" s="72" t="str">
        <f>'Req. de información al AEP'!B59</f>
        <v>Servicio medido de voz saliente a fijo nacional fuera de la red</v>
      </c>
      <c r="C7" s="54">
        <f>'Req. de información al AEP'!D59</f>
        <v>1500000000</v>
      </c>
    </row>
    <row r="8" spans="1:3" x14ac:dyDescent="0.2">
      <c r="B8" s="72" t="str">
        <f>'Req. de información al AEP'!B60</f>
        <v>Servicio medido de voz saliente a móviles nacionales</v>
      </c>
      <c r="C8" s="54">
        <f>'Req. de información al AEP'!D60</f>
        <v>1500000000</v>
      </c>
    </row>
    <row r="9" spans="1:3" x14ac:dyDescent="0.2">
      <c r="B9" s="72" t="str">
        <f>'Req. de información al AEP'!B61</f>
        <v>Servicio Larga Distancia Internacional (LDI)</v>
      </c>
      <c r="C9" s="54">
        <f>'Req. de información al AEP'!D61</f>
        <v>1500000000</v>
      </c>
    </row>
    <row r="10" spans="1:3" x14ac:dyDescent="0.2">
      <c r="B10" s="72" t="str">
        <f>'Req. de información al AEP'!B62</f>
        <v>Resto de ingresos minoristas (instalación de línea, renta básica por línea, comercialización y mantenimiento de cableado y equipo terminal, servicios suplementarios, ventas en tiendas del concesionario)</v>
      </c>
      <c r="C10" s="54">
        <f>'Req. de información al AEP'!D62</f>
        <v>12000000000</v>
      </c>
    </row>
    <row r="12" spans="1:3" outlineLevel="1" x14ac:dyDescent="0.2">
      <c r="B12" s="55" t="s">
        <v>104</v>
      </c>
      <c r="C12" s="56">
        <f>SUM(C13:C17)</f>
        <v>6000000000</v>
      </c>
    </row>
    <row r="13" spans="1:3" outlineLevel="1" x14ac:dyDescent="0.2">
      <c r="B13" s="72" t="str">
        <f>'Req. de información al AEP'!B70</f>
        <v>Servicio medido de voz saliente a fijo dentro de la red</v>
      </c>
      <c r="C13" s="54">
        <f>'Req. de información al AEP'!D70</f>
        <v>500000000</v>
      </c>
    </row>
    <row r="14" spans="1:3" outlineLevel="1" x14ac:dyDescent="0.2">
      <c r="B14" s="72" t="str">
        <f>'Req. de información al AEP'!B71</f>
        <v>Servicio medido de voz saliente a fijo nacional fuera de la red</v>
      </c>
      <c r="C14" s="54">
        <f>'Req. de información al AEP'!D71</f>
        <v>500000000</v>
      </c>
    </row>
    <row r="15" spans="1:3" outlineLevel="1" x14ac:dyDescent="0.2">
      <c r="B15" s="72" t="str">
        <f>'Req. de información al AEP'!B72</f>
        <v>Servicio medido de voz saliente a móviles nacionales</v>
      </c>
      <c r="C15" s="54">
        <f>'Req. de información al AEP'!D72</f>
        <v>500000000</v>
      </c>
    </row>
    <row r="16" spans="1:3" outlineLevel="1" x14ac:dyDescent="0.2">
      <c r="B16" s="72" t="str">
        <f>'Req. de información al AEP'!B73</f>
        <v>Servicio Larga Distancia Internacional (LDI)</v>
      </c>
      <c r="C16" s="54">
        <f>'Req. de información al AEP'!D73</f>
        <v>500000000</v>
      </c>
    </row>
    <row r="17" spans="2:3" outlineLevel="1" x14ac:dyDescent="0.2">
      <c r="B17" s="72" t="str">
        <f>'Req. de información al AEP'!B74</f>
        <v>Resto de ingresos minoristas (instalación de línea, renta básica por línea, comercialización y mantenimiento de cableado y equipo terminal, servicios suplementarios, ventas en tiendas del concesionario)</v>
      </c>
      <c r="C17" s="54">
        <f>'Req. de información al AEP'!D74</f>
        <v>4000000000</v>
      </c>
    </row>
    <row r="18" spans="2:3" outlineLevel="1" x14ac:dyDescent="0.2"/>
    <row r="19" spans="2:3" outlineLevel="1" x14ac:dyDescent="0.2">
      <c r="B19" s="55" t="s">
        <v>106</v>
      </c>
      <c r="C19" s="56">
        <f>SUM(C20:C24)</f>
        <v>6000000000</v>
      </c>
    </row>
    <row r="20" spans="2:3" outlineLevel="1" x14ac:dyDescent="0.2">
      <c r="B20" s="72" t="str">
        <f>'Req. de información al AEP'!B81</f>
        <v>Servicio medido de voz saliente a fijo dentro de la red</v>
      </c>
      <c r="C20" s="54">
        <f>'Req. de información al AEP'!D81</f>
        <v>500000000</v>
      </c>
    </row>
    <row r="21" spans="2:3" outlineLevel="1" x14ac:dyDescent="0.2">
      <c r="B21" s="72" t="str">
        <f>'Req. de información al AEP'!B82</f>
        <v>Servicio medido de voz saliente a fijo nacional fuera de la red</v>
      </c>
      <c r="C21" s="54">
        <f>'Req. de información al AEP'!D82</f>
        <v>500000000</v>
      </c>
    </row>
    <row r="22" spans="2:3" outlineLevel="1" x14ac:dyDescent="0.2">
      <c r="B22" s="72" t="str">
        <f>'Req. de información al AEP'!B83</f>
        <v>Servicio medido de voz saliente a móviles nacionales</v>
      </c>
      <c r="C22" s="54">
        <f>'Req. de información al AEP'!D83</f>
        <v>500000000</v>
      </c>
    </row>
    <row r="23" spans="2:3" outlineLevel="1" x14ac:dyDescent="0.2">
      <c r="B23" s="72" t="str">
        <f>'Req. de información al AEP'!B84</f>
        <v>Servicio Larga Distancia Internacional (LDI)</v>
      </c>
      <c r="C23" s="54">
        <f>'Req. de información al AEP'!D84</f>
        <v>500000000</v>
      </c>
    </row>
    <row r="24" spans="2:3" outlineLevel="1" x14ac:dyDescent="0.2">
      <c r="B24" s="72" t="str">
        <f>'Req. de información al AEP'!B85</f>
        <v>Resto de ingresos minoristas (instalación de línea, renta básica por línea, comercialización y mantenimiento de cableado y equipo terminal, servicios suplementarios, ventas en tiendas del concesionario)</v>
      </c>
      <c r="C24" s="54">
        <f>'Req. de información al AEP'!D85</f>
        <v>4000000000</v>
      </c>
    </row>
    <row r="25" spans="2:3" outlineLevel="1" x14ac:dyDescent="0.2"/>
    <row r="26" spans="2:3" outlineLevel="1" x14ac:dyDescent="0.2">
      <c r="B26" s="55" t="s">
        <v>107</v>
      </c>
      <c r="C26" s="56">
        <f>SUM(C27:C31)</f>
        <v>6000000000</v>
      </c>
    </row>
    <row r="27" spans="2:3" outlineLevel="1" x14ac:dyDescent="0.2">
      <c r="B27" s="72" t="str">
        <f>'Req. de información al AEP'!B93</f>
        <v>Servicio medido de voz saliente a fijo dentro de la red</v>
      </c>
      <c r="C27" s="54">
        <f>'Req. de información al AEP'!D93</f>
        <v>500000000</v>
      </c>
    </row>
    <row r="28" spans="2:3" outlineLevel="1" x14ac:dyDescent="0.2">
      <c r="B28" s="72" t="str">
        <f>'Req. de información al AEP'!B94</f>
        <v>Servicio medido de voz saliente a fijo nacional fuera de la red</v>
      </c>
      <c r="C28" s="54">
        <f>'Req. de información al AEP'!D94</f>
        <v>500000000</v>
      </c>
    </row>
    <row r="29" spans="2:3" outlineLevel="1" x14ac:dyDescent="0.2">
      <c r="B29" s="72" t="str">
        <f>'Req. de información al AEP'!B95</f>
        <v>Servicio medido de voz saliente a móviles nacionales</v>
      </c>
      <c r="C29" s="54">
        <f>'Req. de información al AEP'!D95</f>
        <v>500000000</v>
      </c>
    </row>
    <row r="30" spans="2:3" outlineLevel="1" x14ac:dyDescent="0.2">
      <c r="B30" s="72" t="str">
        <f>'Req. de información al AEP'!B96</f>
        <v>Servicio Larga Distancia Internacional (LDI)</v>
      </c>
      <c r="C30" s="54">
        <f>'Req. de información al AEP'!D96</f>
        <v>500000000</v>
      </c>
    </row>
    <row r="31" spans="2:3" outlineLevel="1" x14ac:dyDescent="0.2">
      <c r="B31" s="72" t="str">
        <f>'Req. de información al AEP'!B97</f>
        <v>Resto de ingresos minoristas (instalación de línea, renta básica por línea, comercialización y mantenimiento de cableado y equipo terminal, servicios suplementarios, ventas en tiendas del concesionario)</v>
      </c>
      <c r="C31" s="54">
        <f>'Req. de información al AEP'!D97</f>
        <v>4000000000</v>
      </c>
    </row>
    <row r="33" spans="2:3" x14ac:dyDescent="0.2">
      <c r="B33" s="96" t="s">
        <v>108</v>
      </c>
      <c r="C33" s="96" t="str">
        <f>IF(SUM(C12,C19,C26)=C5,"ok","error")</f>
        <v>ok</v>
      </c>
    </row>
  </sheetData>
  <hyperlinks>
    <hyperlink ref="A1" location="Resultados!A1" display="TEST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69"/>
  <sheetViews>
    <sheetView workbookViewId="0"/>
  </sheetViews>
  <sheetFormatPr baseColWidth="10" defaultColWidth="9.140625" defaultRowHeight="12.75" outlineLevelRow="1" x14ac:dyDescent="0.2"/>
  <cols>
    <col min="1" max="1" width="9.140625" style="53"/>
    <col min="2" max="2" width="24" style="53" customWidth="1"/>
    <col min="3" max="3" width="13.7109375" style="53" customWidth="1"/>
    <col min="4" max="4" width="17.85546875" style="53" customWidth="1"/>
    <col min="5" max="5" width="12.7109375" style="53" customWidth="1"/>
    <col min="6" max="6" width="17.28515625" style="53" customWidth="1"/>
    <col min="7" max="16384" width="9.140625" style="53"/>
  </cols>
  <sheetData>
    <row r="1" spans="1:6" s="70" customFormat="1" ht="24" thickBot="1" x14ac:dyDescent="0.4">
      <c r="A1" s="150" t="s">
        <v>162</v>
      </c>
      <c r="B1" s="69" t="s">
        <v>109</v>
      </c>
      <c r="C1" s="69"/>
    </row>
    <row r="2" spans="1:6" ht="13.5" thickTop="1" x14ac:dyDescent="0.2"/>
    <row r="3" spans="1:6" s="74" customFormat="1" ht="15.75" x14ac:dyDescent="0.25">
      <c r="B3" s="75" t="s">
        <v>110</v>
      </c>
      <c r="C3" s="75"/>
    </row>
    <row r="5" spans="1:6" x14ac:dyDescent="0.2">
      <c r="B5" s="55" t="s">
        <v>62</v>
      </c>
      <c r="C5" s="55"/>
      <c r="D5" s="131">
        <f>SUM(D6:D7)</f>
        <v>13528859469.6</v>
      </c>
      <c r="F5" s="131">
        <f>SUM(F6:F7)</f>
        <v>13502885946.959999</v>
      </c>
    </row>
    <row r="6" spans="1:6" x14ac:dyDescent="0.2">
      <c r="B6" s="72" t="s">
        <v>45</v>
      </c>
      <c r="C6" s="99" t="s">
        <v>113</v>
      </c>
      <c r="D6" s="132">
        <f>'Pagos mayoristas'!E14</f>
        <v>28859469.599999998</v>
      </c>
      <c r="E6" s="99" t="s">
        <v>115</v>
      </c>
      <c r="F6" s="133">
        <f>'Pagos mayoristas'!E15</f>
        <v>2885946.96</v>
      </c>
    </row>
    <row r="7" spans="1:6" x14ac:dyDescent="0.2">
      <c r="B7" s="72" t="s">
        <v>49</v>
      </c>
      <c r="C7" s="72"/>
      <c r="D7" s="132">
        <f>'Pagos mayoristas'!H25</f>
        <v>13500000000</v>
      </c>
      <c r="F7" s="132">
        <f>D7</f>
        <v>13500000000</v>
      </c>
    </row>
    <row r="8" spans="1:6" x14ac:dyDescent="0.2">
      <c r="D8" s="132"/>
      <c r="F8" s="132"/>
    </row>
    <row r="9" spans="1:6" outlineLevel="1" x14ac:dyDescent="0.2">
      <c r="B9" s="55" t="s">
        <v>104</v>
      </c>
      <c r="C9" s="55"/>
      <c r="D9" s="131">
        <f>SUM(D10:D11)</f>
        <v>4509619823.1999998</v>
      </c>
      <c r="F9" s="131">
        <f>SUM(F10:F11)</f>
        <v>4500961982.3199997</v>
      </c>
    </row>
    <row r="10" spans="1:6" outlineLevel="1" x14ac:dyDescent="0.2">
      <c r="B10" s="72" t="s">
        <v>45</v>
      </c>
      <c r="C10" s="99" t="s">
        <v>113</v>
      </c>
      <c r="D10" s="132">
        <f>'Pagos mayoristas'!E41</f>
        <v>9619823.2000000011</v>
      </c>
      <c r="E10" s="99" t="s">
        <v>115</v>
      </c>
      <c r="F10" s="132">
        <f>'Pagos mayoristas'!E42</f>
        <v>961982.32000000007</v>
      </c>
    </row>
    <row r="11" spans="1:6" outlineLevel="1" x14ac:dyDescent="0.2">
      <c r="B11" s="72" t="s">
        <v>49</v>
      </c>
      <c r="C11" s="72"/>
      <c r="D11" s="132">
        <f>'Pagos mayoristas'!H52</f>
        <v>4500000000</v>
      </c>
      <c r="F11" s="132">
        <f>D11</f>
        <v>4500000000</v>
      </c>
    </row>
    <row r="12" spans="1:6" outlineLevel="1" x14ac:dyDescent="0.2">
      <c r="D12" s="132"/>
      <c r="F12" s="132"/>
    </row>
    <row r="13" spans="1:6" outlineLevel="1" x14ac:dyDescent="0.2">
      <c r="B13" s="55" t="s">
        <v>106</v>
      </c>
      <c r="C13" s="55"/>
      <c r="D13" s="131">
        <f>SUM(D14:D15)</f>
        <v>4509619823.1999998</v>
      </c>
      <c r="F13" s="131">
        <f>SUM(F14:F15)</f>
        <v>4500961982.3199997</v>
      </c>
    </row>
    <row r="14" spans="1:6" outlineLevel="1" x14ac:dyDescent="0.2">
      <c r="B14" s="72" t="s">
        <v>45</v>
      </c>
      <c r="C14" s="99" t="s">
        <v>113</v>
      </c>
      <c r="D14" s="132">
        <f>'Pagos mayoristas'!E67</f>
        <v>9619823.2000000011</v>
      </c>
      <c r="E14" s="99" t="s">
        <v>115</v>
      </c>
      <c r="F14" s="132">
        <f>'Pagos mayoristas'!E68</f>
        <v>961982.32000000007</v>
      </c>
    </row>
    <row r="15" spans="1:6" outlineLevel="1" x14ac:dyDescent="0.2">
      <c r="B15" s="72" t="s">
        <v>49</v>
      </c>
      <c r="C15" s="72"/>
      <c r="D15" s="132">
        <f>'Pagos mayoristas'!H78</f>
        <v>4500000000</v>
      </c>
      <c r="F15" s="132">
        <f>D15</f>
        <v>4500000000</v>
      </c>
    </row>
    <row r="16" spans="1:6" outlineLevel="1" x14ac:dyDescent="0.2">
      <c r="D16" s="132"/>
      <c r="F16" s="132"/>
    </row>
    <row r="17" spans="2:9" outlineLevel="1" x14ac:dyDescent="0.2">
      <c r="B17" s="55" t="s">
        <v>105</v>
      </c>
      <c r="C17" s="55"/>
      <c r="D17" s="131">
        <f>SUM(D18:D19)</f>
        <v>4509619823.1999998</v>
      </c>
      <c r="F17" s="131">
        <f>SUM(F18:F19)</f>
        <v>4500961982.3199997</v>
      </c>
    </row>
    <row r="18" spans="2:9" outlineLevel="1" x14ac:dyDescent="0.2">
      <c r="B18" s="72" t="s">
        <v>112</v>
      </c>
      <c r="C18" s="99" t="s">
        <v>113</v>
      </c>
      <c r="D18" s="132">
        <f>'Pagos mayoristas'!E93</f>
        <v>9619823.2000000011</v>
      </c>
      <c r="E18" s="99" t="s">
        <v>115</v>
      </c>
      <c r="F18" s="132">
        <f>'Pagos mayoristas'!E94</f>
        <v>961982.32000000007</v>
      </c>
    </row>
    <row r="19" spans="2:9" outlineLevel="1" x14ac:dyDescent="0.2">
      <c r="B19" s="72" t="s">
        <v>49</v>
      </c>
      <c r="C19" s="72"/>
      <c r="D19" s="132">
        <f>'Pagos mayoristas'!H104</f>
        <v>4500000000</v>
      </c>
      <c r="F19" s="132">
        <f>D19</f>
        <v>4500000000</v>
      </c>
      <c r="H19" s="100" t="s">
        <v>137</v>
      </c>
      <c r="I19" s="100" t="str">
        <f>IF(SUM(F9,F13,F17)=Resultados!C47,"ok","error")</f>
        <v>ok</v>
      </c>
    </row>
    <row r="21" spans="2:9" s="74" customFormat="1" ht="15.75" x14ac:dyDescent="0.25">
      <c r="B21" s="75" t="s">
        <v>14</v>
      </c>
    </row>
    <row r="23" spans="2:9" x14ac:dyDescent="0.2">
      <c r="B23" s="55" t="s">
        <v>62</v>
      </c>
      <c r="D23" s="131">
        <f>SUM(D24:D33)</f>
        <v>1875000000</v>
      </c>
    </row>
    <row r="24" spans="2:9" x14ac:dyDescent="0.2">
      <c r="B24" s="72" t="str">
        <f>'Req. de información al AEP'!B172</f>
        <v>Facturación</v>
      </c>
      <c r="D24" s="132">
        <f>'Req. de información al AEP'!D172</f>
        <v>187500000</v>
      </c>
    </row>
    <row r="25" spans="2:9" x14ac:dyDescent="0.2">
      <c r="B25" s="72" t="str">
        <f>'Req. de información al AEP'!B173</f>
        <v>Cobranza</v>
      </c>
      <c r="D25" s="132">
        <f>'Req. de información al AEP'!D173</f>
        <v>187500000</v>
      </c>
    </row>
    <row r="26" spans="2:9" x14ac:dyDescent="0.2">
      <c r="B26" s="72" t="str">
        <f>'Req. de información al AEP'!B174</f>
        <v>Tasas e impuestos</v>
      </c>
      <c r="D26" s="132">
        <f>'Req. de información al AEP'!D174</f>
        <v>187500000</v>
      </c>
    </row>
    <row r="27" spans="2:9" x14ac:dyDescent="0.2">
      <c r="B27" s="72" t="str">
        <f>'Req. de información al AEP'!B175</f>
        <v>Comerciales</v>
      </c>
      <c r="D27" s="132">
        <f>'Req. de información al AEP'!D175</f>
        <v>187500000</v>
      </c>
    </row>
    <row r="28" spans="2:9" x14ac:dyDescent="0.2">
      <c r="B28" s="72" t="str">
        <f>'Req. de información al AEP'!B176</f>
        <v>Programas de fidelización</v>
      </c>
      <c r="D28" s="132">
        <f>'Req. de información al AEP'!D176</f>
        <v>187500000</v>
      </c>
    </row>
    <row r="29" spans="2:9" x14ac:dyDescent="0.2">
      <c r="B29" s="72" t="str">
        <f>'Req. de información al AEP'!B177</f>
        <v xml:space="preserve">Provisiones </v>
      </c>
      <c r="D29" s="132">
        <f>'Req. de información al AEP'!D177</f>
        <v>187500000</v>
      </c>
    </row>
    <row r="30" spans="2:9" x14ac:dyDescent="0.2">
      <c r="B30" s="72" t="str">
        <f>'Req. de información al AEP'!B178</f>
        <v>Costos directos de la venta de terminales</v>
      </c>
      <c r="D30" s="132">
        <f>'Req. de información al AEP'!D178</f>
        <v>187500000</v>
      </c>
    </row>
    <row r="31" spans="2:9" x14ac:dyDescent="0.2">
      <c r="B31" s="72" t="str">
        <f>'Req. de información al AEP'!B179</f>
        <v>Servicios generales y de gestión - minoristas</v>
      </c>
      <c r="D31" s="132">
        <f>'Req. de información al AEP'!D179</f>
        <v>187500000</v>
      </c>
    </row>
    <row r="32" spans="2:9" x14ac:dyDescent="0.2">
      <c r="B32" s="72" t="str">
        <f>'Req. de información al AEP'!B180</f>
        <v>Servicios generales y de gestión - negocio</v>
      </c>
      <c r="D32" s="132">
        <f>'Req. de información al AEP'!D180</f>
        <v>187500000</v>
      </c>
    </row>
    <row r="33" spans="2:4" x14ac:dyDescent="0.2">
      <c r="B33" s="72" t="str">
        <f>'Req. de información al AEP'!B181</f>
        <v xml:space="preserve">Costo del capital </v>
      </c>
      <c r="D33" s="132">
        <f>'Req. de información al AEP'!D181</f>
        <v>187500000</v>
      </c>
    </row>
    <row r="35" spans="2:4" outlineLevel="1" x14ac:dyDescent="0.2">
      <c r="B35" s="55" t="s">
        <v>104</v>
      </c>
      <c r="D35" s="131">
        <f>SUM(D36:D45)</f>
        <v>625000000</v>
      </c>
    </row>
    <row r="36" spans="2:4" outlineLevel="1" x14ac:dyDescent="0.2">
      <c r="B36" s="72" t="str">
        <f t="shared" ref="B36:B44" si="0">B24</f>
        <v>Facturación</v>
      </c>
      <c r="D36" s="132">
        <f>'Req. de información al AEP'!D186</f>
        <v>62500000</v>
      </c>
    </row>
    <row r="37" spans="2:4" outlineLevel="1" x14ac:dyDescent="0.2">
      <c r="B37" s="72" t="str">
        <f t="shared" si="0"/>
        <v>Cobranza</v>
      </c>
      <c r="D37" s="132">
        <f>'Req. de información al AEP'!D187</f>
        <v>62500000</v>
      </c>
    </row>
    <row r="38" spans="2:4" outlineLevel="1" x14ac:dyDescent="0.2">
      <c r="B38" s="72" t="str">
        <f t="shared" si="0"/>
        <v>Tasas e impuestos</v>
      </c>
      <c r="D38" s="132">
        <f>'Req. de información al AEP'!D188</f>
        <v>62500000</v>
      </c>
    </row>
    <row r="39" spans="2:4" outlineLevel="1" x14ac:dyDescent="0.2">
      <c r="B39" s="72" t="str">
        <f t="shared" si="0"/>
        <v>Comerciales</v>
      </c>
      <c r="D39" s="132">
        <f>'Req. de información al AEP'!D189</f>
        <v>62500000</v>
      </c>
    </row>
    <row r="40" spans="2:4" outlineLevel="1" x14ac:dyDescent="0.2">
      <c r="B40" s="72" t="str">
        <f t="shared" si="0"/>
        <v>Programas de fidelización</v>
      </c>
      <c r="D40" s="132">
        <f>'Req. de información al AEP'!D190</f>
        <v>62500000</v>
      </c>
    </row>
    <row r="41" spans="2:4" outlineLevel="1" x14ac:dyDescent="0.2">
      <c r="B41" s="72" t="str">
        <f t="shared" si="0"/>
        <v xml:space="preserve">Provisiones </v>
      </c>
      <c r="D41" s="132">
        <f>'Req. de información al AEP'!D191</f>
        <v>62500000</v>
      </c>
    </row>
    <row r="42" spans="2:4" outlineLevel="1" x14ac:dyDescent="0.2">
      <c r="B42" s="72" t="str">
        <f t="shared" si="0"/>
        <v>Costos directos de la venta de terminales</v>
      </c>
      <c r="D42" s="132">
        <f>'Req. de información al AEP'!D192</f>
        <v>62500000</v>
      </c>
    </row>
    <row r="43" spans="2:4" outlineLevel="1" x14ac:dyDescent="0.2">
      <c r="B43" s="72" t="str">
        <f t="shared" si="0"/>
        <v>Servicios generales y de gestión - minoristas</v>
      </c>
      <c r="D43" s="132">
        <f>'Req. de información al AEP'!D193</f>
        <v>62500000</v>
      </c>
    </row>
    <row r="44" spans="2:4" outlineLevel="1" x14ac:dyDescent="0.2">
      <c r="B44" s="72" t="str">
        <f t="shared" si="0"/>
        <v>Servicios generales y de gestión - negocio</v>
      </c>
      <c r="D44" s="132">
        <f>'Req. de información al AEP'!D194</f>
        <v>62500000</v>
      </c>
    </row>
    <row r="45" spans="2:4" outlineLevel="1" x14ac:dyDescent="0.2">
      <c r="B45" s="72" t="str">
        <f t="shared" ref="B45" si="1">B33</f>
        <v xml:space="preserve">Costo del capital </v>
      </c>
      <c r="D45" s="132">
        <f>'Req. de información al AEP'!D195</f>
        <v>62500000</v>
      </c>
    </row>
    <row r="46" spans="2:4" outlineLevel="1" x14ac:dyDescent="0.2"/>
    <row r="47" spans="2:4" outlineLevel="1" x14ac:dyDescent="0.2">
      <c r="B47" s="55" t="s">
        <v>106</v>
      </c>
      <c r="D47" s="131">
        <f>SUM(D48:D57)</f>
        <v>625000000</v>
      </c>
    </row>
    <row r="48" spans="2:4" outlineLevel="1" x14ac:dyDescent="0.2">
      <c r="B48" s="72" t="str">
        <f t="shared" ref="B48:B56" si="2">B24</f>
        <v>Facturación</v>
      </c>
      <c r="D48" s="132">
        <f>'Req. de información al AEP'!D201</f>
        <v>62500000</v>
      </c>
    </row>
    <row r="49" spans="2:4" outlineLevel="1" x14ac:dyDescent="0.2">
      <c r="B49" s="72" t="str">
        <f t="shared" si="2"/>
        <v>Cobranza</v>
      </c>
      <c r="D49" s="132">
        <f>'Req. de información al AEP'!D202</f>
        <v>62500000</v>
      </c>
    </row>
    <row r="50" spans="2:4" outlineLevel="1" x14ac:dyDescent="0.2">
      <c r="B50" s="72" t="str">
        <f t="shared" si="2"/>
        <v>Tasas e impuestos</v>
      </c>
      <c r="D50" s="132">
        <f>'Req. de información al AEP'!D203</f>
        <v>62500000</v>
      </c>
    </row>
    <row r="51" spans="2:4" outlineLevel="1" x14ac:dyDescent="0.2">
      <c r="B51" s="72" t="str">
        <f t="shared" si="2"/>
        <v>Comerciales</v>
      </c>
      <c r="D51" s="132">
        <f>'Req. de información al AEP'!D204</f>
        <v>62500000</v>
      </c>
    </row>
    <row r="52" spans="2:4" outlineLevel="1" x14ac:dyDescent="0.2">
      <c r="B52" s="72" t="str">
        <f t="shared" si="2"/>
        <v>Programas de fidelización</v>
      </c>
      <c r="D52" s="132">
        <f>'Req. de información al AEP'!D205</f>
        <v>62500000</v>
      </c>
    </row>
    <row r="53" spans="2:4" outlineLevel="1" x14ac:dyDescent="0.2">
      <c r="B53" s="72" t="str">
        <f t="shared" si="2"/>
        <v xml:space="preserve">Provisiones </v>
      </c>
      <c r="D53" s="132">
        <f>'Req. de información al AEP'!D206</f>
        <v>62500000</v>
      </c>
    </row>
    <row r="54" spans="2:4" outlineLevel="1" x14ac:dyDescent="0.2">
      <c r="B54" s="72" t="str">
        <f t="shared" si="2"/>
        <v>Costos directos de la venta de terminales</v>
      </c>
      <c r="D54" s="132">
        <f>'Req. de información al AEP'!D207</f>
        <v>62500000</v>
      </c>
    </row>
    <row r="55" spans="2:4" outlineLevel="1" x14ac:dyDescent="0.2">
      <c r="B55" s="72" t="str">
        <f t="shared" si="2"/>
        <v>Servicios generales y de gestión - minoristas</v>
      </c>
      <c r="D55" s="132">
        <f>'Req. de información al AEP'!D208</f>
        <v>62500000</v>
      </c>
    </row>
    <row r="56" spans="2:4" outlineLevel="1" x14ac:dyDescent="0.2">
      <c r="B56" s="72" t="str">
        <f t="shared" si="2"/>
        <v>Servicios generales y de gestión - negocio</v>
      </c>
      <c r="D56" s="132">
        <f>'Req. de información al AEP'!D209</f>
        <v>62500000</v>
      </c>
    </row>
    <row r="57" spans="2:4" outlineLevel="1" x14ac:dyDescent="0.2">
      <c r="B57" s="72" t="str">
        <f t="shared" ref="B57" si="3">B33</f>
        <v xml:space="preserve">Costo del capital </v>
      </c>
      <c r="D57" s="132">
        <f>'Req. de información al AEP'!D210</f>
        <v>62500000</v>
      </c>
    </row>
    <row r="58" spans="2:4" outlineLevel="1" x14ac:dyDescent="0.2"/>
    <row r="59" spans="2:4" outlineLevel="1" x14ac:dyDescent="0.2">
      <c r="B59" s="55" t="s">
        <v>105</v>
      </c>
      <c r="D59" s="131">
        <f>SUM(D60:D69)</f>
        <v>625000000</v>
      </c>
    </row>
    <row r="60" spans="2:4" outlineLevel="1" x14ac:dyDescent="0.2">
      <c r="B60" s="72" t="str">
        <f t="shared" ref="B60:B68" si="4">B24</f>
        <v>Facturación</v>
      </c>
      <c r="D60" s="132">
        <f>'Req. de información al AEP'!D216</f>
        <v>62500000</v>
      </c>
    </row>
    <row r="61" spans="2:4" outlineLevel="1" x14ac:dyDescent="0.2">
      <c r="B61" s="72" t="str">
        <f t="shared" si="4"/>
        <v>Cobranza</v>
      </c>
      <c r="D61" s="132">
        <f>'Req. de información al AEP'!D217</f>
        <v>62500000</v>
      </c>
    </row>
    <row r="62" spans="2:4" outlineLevel="1" x14ac:dyDescent="0.2">
      <c r="B62" s="72" t="str">
        <f t="shared" si="4"/>
        <v>Tasas e impuestos</v>
      </c>
      <c r="D62" s="132">
        <f>'Req. de información al AEP'!D218</f>
        <v>62500000</v>
      </c>
    </row>
    <row r="63" spans="2:4" outlineLevel="1" x14ac:dyDescent="0.2">
      <c r="B63" s="72" t="str">
        <f t="shared" si="4"/>
        <v>Comerciales</v>
      </c>
      <c r="D63" s="132">
        <f>'Req. de información al AEP'!D219</f>
        <v>62500000</v>
      </c>
    </row>
    <row r="64" spans="2:4" outlineLevel="1" x14ac:dyDescent="0.2">
      <c r="B64" s="72" t="str">
        <f t="shared" si="4"/>
        <v>Programas de fidelización</v>
      </c>
      <c r="D64" s="132">
        <f>'Req. de información al AEP'!D220</f>
        <v>62500000</v>
      </c>
    </row>
    <row r="65" spans="2:4" outlineLevel="1" x14ac:dyDescent="0.2">
      <c r="B65" s="72" t="str">
        <f t="shared" si="4"/>
        <v xml:space="preserve">Provisiones </v>
      </c>
      <c r="D65" s="132">
        <f>'Req. de información al AEP'!D221</f>
        <v>62500000</v>
      </c>
    </row>
    <row r="66" spans="2:4" outlineLevel="1" x14ac:dyDescent="0.2">
      <c r="B66" s="72" t="str">
        <f t="shared" si="4"/>
        <v>Costos directos de la venta de terminales</v>
      </c>
      <c r="D66" s="132">
        <f>'Req. de información al AEP'!D222</f>
        <v>62500000</v>
      </c>
    </row>
    <row r="67" spans="2:4" outlineLevel="1" x14ac:dyDescent="0.2">
      <c r="B67" s="72" t="str">
        <f t="shared" si="4"/>
        <v>Servicios generales y de gestión - minoristas</v>
      </c>
      <c r="D67" s="132">
        <f>'Req. de información al AEP'!D223</f>
        <v>62500000</v>
      </c>
    </row>
    <row r="68" spans="2:4" outlineLevel="1" x14ac:dyDescent="0.2">
      <c r="B68" s="72" t="str">
        <f t="shared" si="4"/>
        <v>Servicios generales y de gestión - negocio</v>
      </c>
      <c r="D68" s="132">
        <f>'Req. de información al AEP'!D224</f>
        <v>62500000</v>
      </c>
    </row>
    <row r="69" spans="2:4" outlineLevel="1" x14ac:dyDescent="0.2">
      <c r="B69" s="72" t="str">
        <f t="shared" ref="B69" si="5">B33</f>
        <v xml:space="preserve">Costo del capital </v>
      </c>
      <c r="D69" s="132">
        <f>'Req. de información al AEP'!D225</f>
        <v>62500000</v>
      </c>
    </row>
  </sheetData>
  <hyperlinks>
    <hyperlink ref="A1" location="Resultados!A1" display="TES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104"/>
  <sheetViews>
    <sheetView showGridLines="0" zoomScale="110" zoomScaleNormal="110" workbookViewId="0"/>
  </sheetViews>
  <sheetFormatPr baseColWidth="10" defaultColWidth="9.140625" defaultRowHeight="12.75" x14ac:dyDescent="0.2"/>
  <cols>
    <col min="1" max="1" width="9.140625" style="35"/>
    <col min="2" max="2" width="59.28515625" style="35" customWidth="1"/>
    <col min="3" max="3" width="10.140625" style="35" customWidth="1"/>
    <col min="4" max="4" width="20.85546875" style="35" bestFit="1" customWidth="1"/>
    <col min="5" max="5" width="22.42578125" style="35" customWidth="1"/>
    <col min="6" max="6" width="21.85546875" style="35" customWidth="1"/>
    <col min="7" max="7" width="12.28515625" style="35" customWidth="1"/>
    <col min="8" max="8" width="26.140625" style="35" customWidth="1"/>
    <col min="9" max="16384" width="9.140625" style="35"/>
  </cols>
  <sheetData>
    <row r="1" spans="1:7" s="61" customFormat="1" ht="21" x14ac:dyDescent="0.35">
      <c r="A1" s="150" t="s">
        <v>162</v>
      </c>
      <c r="B1" s="61" t="s">
        <v>7</v>
      </c>
    </row>
    <row r="3" spans="1:7" s="40" customFormat="1" ht="15.75" x14ac:dyDescent="0.25">
      <c r="B3" s="40" t="s">
        <v>62</v>
      </c>
    </row>
    <row r="5" spans="1:7" x14ac:dyDescent="0.2">
      <c r="B5" s="37" t="s">
        <v>45</v>
      </c>
    </row>
    <row r="6" spans="1:7" x14ac:dyDescent="0.2">
      <c r="B6" s="37"/>
    </row>
    <row r="7" spans="1:7" x14ac:dyDescent="0.2">
      <c r="B7" s="62" t="s">
        <v>1</v>
      </c>
      <c r="C7" s="62" t="s">
        <v>46</v>
      </c>
      <c r="D7" s="62" t="s">
        <v>68</v>
      </c>
      <c r="E7" s="62" t="s">
        <v>48</v>
      </c>
      <c r="F7" s="62"/>
      <c r="G7" s="62"/>
    </row>
    <row r="8" spans="1:7" x14ac:dyDescent="0.2">
      <c r="B8" s="35" t="s">
        <v>74</v>
      </c>
      <c r="C8" s="76">
        <f>'Req. de información al AEP'!C15</f>
        <v>120000</v>
      </c>
      <c r="D8" s="110">
        <f>+'OREDA '!$C$12</f>
        <v>225.25</v>
      </c>
      <c r="E8" s="110">
        <f>+D8*C8</f>
        <v>27030000</v>
      </c>
      <c r="F8" s="76"/>
    </row>
    <row r="9" spans="1:7" x14ac:dyDescent="0.2">
      <c r="B9" s="35" t="s">
        <v>75</v>
      </c>
      <c r="C9" s="76">
        <f>'Req. de información al AEP'!C16</f>
        <v>12000</v>
      </c>
      <c r="D9" s="110">
        <f>+'OREDA '!$C$13</f>
        <v>127.3152</v>
      </c>
      <c r="E9" s="110">
        <f t="shared" ref="E9:E13" si="0">+D9*C9</f>
        <v>1527782.4000000001</v>
      </c>
      <c r="F9" s="76"/>
    </row>
    <row r="10" spans="1:7" x14ac:dyDescent="0.2">
      <c r="B10" s="35" t="s">
        <v>76</v>
      </c>
      <c r="C10" s="76">
        <f>'Req. de información al AEP'!C17</f>
        <v>1200</v>
      </c>
      <c r="D10" s="110">
        <f>+'OREDA '!$C$14</f>
        <v>17.618500000000001</v>
      </c>
      <c r="E10" s="110">
        <f t="shared" si="0"/>
        <v>21142.2</v>
      </c>
      <c r="F10" s="76"/>
    </row>
    <row r="11" spans="1:7" x14ac:dyDescent="0.2">
      <c r="B11" s="35" t="s">
        <v>77</v>
      </c>
      <c r="C11" s="76">
        <f>'Req. de información al AEP'!C18</f>
        <v>300</v>
      </c>
      <c r="D11" s="110">
        <f>+'OREDA '!$C$15</f>
        <v>90.1</v>
      </c>
      <c r="E11" s="110">
        <f t="shared" si="0"/>
        <v>27030</v>
      </c>
      <c r="F11" s="76"/>
    </row>
    <row r="12" spans="1:7" x14ac:dyDescent="0.2">
      <c r="B12" s="35" t="s">
        <v>78</v>
      </c>
      <c r="C12" s="76">
        <f>'Req. de información al AEP'!C19</f>
        <v>300</v>
      </c>
      <c r="D12" s="110">
        <f>+'OREDA '!$C$16</f>
        <v>45.05</v>
      </c>
      <c r="E12" s="110">
        <f t="shared" si="0"/>
        <v>13515</v>
      </c>
      <c r="F12" s="76"/>
    </row>
    <row r="13" spans="1:7" x14ac:dyDescent="0.2">
      <c r="B13" s="35" t="s">
        <v>37</v>
      </c>
      <c r="C13" s="76">
        <f>'Req. de información al AEP'!C15</f>
        <v>120000</v>
      </c>
      <c r="D13" s="110">
        <f>+'Req. de información al AEP'!D116/'Req. de información al AEP'!C108</f>
        <v>2</v>
      </c>
      <c r="E13" s="110">
        <f t="shared" si="0"/>
        <v>240000</v>
      </c>
      <c r="F13" s="76"/>
    </row>
    <row r="14" spans="1:7" x14ac:dyDescent="0.2">
      <c r="B14" s="37" t="s">
        <v>60</v>
      </c>
      <c r="C14" s="63"/>
      <c r="D14" s="110"/>
      <c r="E14" s="111">
        <f>+SUM(E8:E13)</f>
        <v>28859469.599999998</v>
      </c>
      <c r="F14" s="77"/>
    </row>
    <row r="15" spans="1:7" x14ac:dyDescent="0.2">
      <c r="B15" s="37" t="s">
        <v>114</v>
      </c>
      <c r="C15" s="63"/>
      <c r="D15" s="110"/>
      <c r="E15" s="111">
        <f>E14*Supuestos!$C$8/'Req. de información al AEP'!C236</f>
        <v>2885946.96</v>
      </c>
      <c r="F15" s="77"/>
    </row>
    <row r="17" spans="2:8" x14ac:dyDescent="0.2">
      <c r="B17" s="37" t="s">
        <v>49</v>
      </c>
    </row>
    <row r="19" spans="2:8" x14ac:dyDescent="0.2">
      <c r="B19" s="62" t="s">
        <v>1</v>
      </c>
      <c r="C19" s="62" t="s">
        <v>53</v>
      </c>
      <c r="D19" s="62" t="s">
        <v>54</v>
      </c>
      <c r="E19" s="62" t="s">
        <v>55</v>
      </c>
      <c r="F19" s="62" t="s">
        <v>56</v>
      </c>
      <c r="G19" s="62" t="s">
        <v>47</v>
      </c>
      <c r="H19" s="62" t="s">
        <v>50</v>
      </c>
    </row>
    <row r="20" spans="2:8" x14ac:dyDescent="0.2">
      <c r="B20" s="35" t="s">
        <v>125</v>
      </c>
      <c r="C20" s="68">
        <f>+'Req. de información al AEP'!H58</f>
        <v>60000</v>
      </c>
      <c r="D20" s="68">
        <f>+'Req. de información al AEP'!G58</f>
        <v>600000000</v>
      </c>
      <c r="E20" s="113">
        <f>+'Req. de información al AEP'!F111/'Req. de información al AEP'!H111</f>
        <v>1250</v>
      </c>
      <c r="F20" s="113">
        <f>+'Req. de información al AEP'!E111/'Req. de información al AEP'!G111</f>
        <v>0.5</v>
      </c>
      <c r="G20" s="113"/>
      <c r="H20" s="113">
        <f t="shared" ref="H20:H23" si="1">+C20*E20+D20*F20</f>
        <v>375000000</v>
      </c>
    </row>
    <row r="21" spans="2:8" x14ac:dyDescent="0.2">
      <c r="B21" s="35" t="s">
        <v>126</v>
      </c>
      <c r="C21" s="68">
        <f>+'Req. de información al AEP'!H59</f>
        <v>60000</v>
      </c>
      <c r="D21" s="68">
        <f>+'Req. de información al AEP'!G59</f>
        <v>600000000</v>
      </c>
      <c r="E21" s="113">
        <f>+'Req. de información al AEP'!F112/'Req. de información al AEP'!H112</f>
        <v>1250</v>
      </c>
      <c r="F21" s="113">
        <f>+'Req. de información al AEP'!E112/'Req. de información al AEP'!G112</f>
        <v>0.5</v>
      </c>
      <c r="G21" s="113"/>
      <c r="H21" s="113">
        <f t="shared" si="1"/>
        <v>375000000</v>
      </c>
    </row>
    <row r="22" spans="2:8" x14ac:dyDescent="0.2">
      <c r="B22" s="35" t="s">
        <v>127</v>
      </c>
      <c r="C22" s="68">
        <f>+'Req. de información al AEP'!H60</f>
        <v>60000</v>
      </c>
      <c r="D22" s="68">
        <f>+'Req. de información al AEP'!G60</f>
        <v>600000000</v>
      </c>
      <c r="E22" s="113">
        <f>+'Req. de información al AEP'!F113/'Req. de información al AEP'!H113</f>
        <v>1250</v>
      </c>
      <c r="F22" s="113">
        <f>+'Req. de información al AEP'!E113/'Req. de información al AEP'!G113</f>
        <v>0.5</v>
      </c>
      <c r="G22" s="113"/>
      <c r="H22" s="113">
        <f t="shared" si="1"/>
        <v>375000000</v>
      </c>
    </row>
    <row r="23" spans="2:8" x14ac:dyDescent="0.2">
      <c r="B23" s="35" t="s">
        <v>128</v>
      </c>
      <c r="C23" s="68">
        <f>+'Req. de información al AEP'!H61</f>
        <v>60000</v>
      </c>
      <c r="D23" s="68">
        <f>+'Req. de información al AEP'!G61</f>
        <v>600000000</v>
      </c>
      <c r="E23" s="113">
        <f>+'Req. de información al AEP'!F114/'Req. de información al AEP'!H114</f>
        <v>1250</v>
      </c>
      <c r="F23" s="113">
        <f>+'Req. de información al AEP'!E114/'Req. de información al AEP'!G114</f>
        <v>0.5</v>
      </c>
      <c r="G23" s="113"/>
      <c r="H23" s="113">
        <f t="shared" si="1"/>
        <v>375000000</v>
      </c>
    </row>
    <row r="24" spans="2:8" x14ac:dyDescent="0.2">
      <c r="B24" s="35" t="s">
        <v>73</v>
      </c>
      <c r="C24" s="76">
        <f>+'Req. de información al AEP'!H62</f>
        <v>0</v>
      </c>
      <c r="D24" s="76">
        <f>+'Req. de información al AEP'!G62</f>
        <v>0</v>
      </c>
      <c r="E24" s="110"/>
      <c r="F24" s="110"/>
      <c r="G24" s="110">
        <f>'Req. de información al AEP'!D115/'Req. de información al AEP'!C107</f>
        <v>1000</v>
      </c>
      <c r="H24" s="110">
        <f>+G24*'Req. de información al AEP'!C14</f>
        <v>12000000000</v>
      </c>
    </row>
    <row r="25" spans="2:8" x14ac:dyDescent="0.2">
      <c r="B25" s="37" t="s">
        <v>61</v>
      </c>
      <c r="C25" s="76"/>
      <c r="D25" s="76"/>
      <c r="E25" s="110"/>
      <c r="F25" s="110"/>
      <c r="G25" s="110"/>
      <c r="H25" s="111">
        <f>+SUM(H20:H24)</f>
        <v>13500000000</v>
      </c>
    </row>
    <row r="26" spans="2:8" x14ac:dyDescent="0.2">
      <c r="C26" s="76"/>
      <c r="D26" s="76"/>
      <c r="E26" s="76"/>
      <c r="F26" s="76"/>
      <c r="G26" s="100" t="s">
        <v>108</v>
      </c>
      <c r="H26" s="100" t="str">
        <f>IF(H25=SUM(H52,H78,H104),"ok","error")</f>
        <v>ok</v>
      </c>
    </row>
    <row r="30" spans="2:8" s="40" customFormat="1" ht="15.75" x14ac:dyDescent="0.25">
      <c r="B30" s="40" t="s">
        <v>21</v>
      </c>
    </row>
    <row r="32" spans="2:8" x14ac:dyDescent="0.2">
      <c r="B32" s="37" t="s">
        <v>45</v>
      </c>
    </row>
    <row r="33" spans="2:8" x14ac:dyDescent="0.2">
      <c r="B33" s="37"/>
    </row>
    <row r="34" spans="2:8" x14ac:dyDescent="0.2">
      <c r="B34" s="62" t="s">
        <v>1</v>
      </c>
      <c r="C34" s="62" t="s">
        <v>46</v>
      </c>
      <c r="D34" s="62" t="s">
        <v>68</v>
      </c>
      <c r="E34" s="62" t="s">
        <v>48</v>
      </c>
      <c r="F34" s="62"/>
      <c r="G34" s="62"/>
    </row>
    <row r="35" spans="2:8" x14ac:dyDescent="0.2">
      <c r="B35" s="35" t="s">
        <v>74</v>
      </c>
      <c r="C35" s="76">
        <f>+'Req. de información al AEP'!C26</f>
        <v>40000</v>
      </c>
      <c r="D35" s="113">
        <f>+'OREDA '!$C$12</f>
        <v>225.25</v>
      </c>
      <c r="E35" s="113">
        <f>+D35*C35</f>
        <v>9010000</v>
      </c>
      <c r="F35" s="76"/>
    </row>
    <row r="36" spans="2:8" x14ac:dyDescent="0.2">
      <c r="B36" s="35" t="s">
        <v>75</v>
      </c>
      <c r="C36" s="76">
        <f>+'Req. de información al AEP'!C27</f>
        <v>4000</v>
      </c>
      <c r="D36" s="113">
        <f>+'OREDA '!$C$13</f>
        <v>127.3152</v>
      </c>
      <c r="E36" s="113">
        <f t="shared" ref="E36:E40" si="2">+D36*C36</f>
        <v>509260.80000000005</v>
      </c>
      <c r="F36" s="76"/>
    </row>
    <row r="37" spans="2:8" x14ac:dyDescent="0.2">
      <c r="B37" s="35" t="s">
        <v>76</v>
      </c>
      <c r="C37" s="76">
        <f>+'Req. de información al AEP'!C28</f>
        <v>400</v>
      </c>
      <c r="D37" s="113">
        <f>+'OREDA '!$C$14</f>
        <v>17.618500000000001</v>
      </c>
      <c r="E37" s="113">
        <f t="shared" si="2"/>
        <v>7047.4000000000005</v>
      </c>
      <c r="F37" s="76"/>
    </row>
    <row r="38" spans="2:8" x14ac:dyDescent="0.2">
      <c r="B38" s="35" t="s">
        <v>77</v>
      </c>
      <c r="C38" s="76">
        <f>+'Req. de información al AEP'!C29</f>
        <v>100</v>
      </c>
      <c r="D38" s="113">
        <f>+'OREDA '!$C$15</f>
        <v>90.1</v>
      </c>
      <c r="E38" s="113">
        <f t="shared" si="2"/>
        <v>9010</v>
      </c>
      <c r="F38" s="76"/>
    </row>
    <row r="39" spans="2:8" x14ac:dyDescent="0.2">
      <c r="B39" s="35" t="s">
        <v>78</v>
      </c>
      <c r="C39" s="76">
        <f>+'Req. de información al AEP'!C30</f>
        <v>100</v>
      </c>
      <c r="D39" s="113">
        <f>+'OREDA '!$C$16</f>
        <v>45.05</v>
      </c>
      <c r="E39" s="113">
        <f t="shared" si="2"/>
        <v>4505</v>
      </c>
      <c r="F39" s="76"/>
    </row>
    <row r="40" spans="2:8" x14ac:dyDescent="0.2">
      <c r="B40" s="35" t="s">
        <v>37</v>
      </c>
      <c r="C40" s="76">
        <f>+'Req. de información al AEP'!C26</f>
        <v>40000</v>
      </c>
      <c r="D40" s="113">
        <f>+D13</f>
        <v>2</v>
      </c>
      <c r="E40" s="113">
        <f t="shared" si="2"/>
        <v>80000</v>
      </c>
      <c r="F40" s="76"/>
    </row>
    <row r="41" spans="2:8" x14ac:dyDescent="0.2">
      <c r="B41" s="37" t="s">
        <v>60</v>
      </c>
      <c r="C41" s="76"/>
      <c r="D41" s="113"/>
      <c r="E41" s="112">
        <f>+SUM(E35:E40)</f>
        <v>9619823.2000000011</v>
      </c>
      <c r="F41" s="77"/>
    </row>
    <row r="42" spans="2:8" x14ac:dyDescent="0.2">
      <c r="B42" s="37" t="s">
        <v>114</v>
      </c>
      <c r="C42" s="76"/>
      <c r="D42" s="113"/>
      <c r="E42" s="112">
        <f>E41*Supuestos!$C$8/'Req. de información al AEP'!C233</f>
        <v>961982.32000000007</v>
      </c>
      <c r="F42" s="77"/>
    </row>
    <row r="43" spans="2:8" x14ac:dyDescent="0.2">
      <c r="C43" s="76"/>
      <c r="D43" s="76"/>
      <c r="E43" s="76"/>
      <c r="F43" s="76"/>
    </row>
    <row r="44" spans="2:8" x14ac:dyDescent="0.2">
      <c r="B44" s="37" t="s">
        <v>49</v>
      </c>
    </row>
    <row r="46" spans="2:8" x14ac:dyDescent="0.2">
      <c r="B46" s="62" t="s">
        <v>1</v>
      </c>
      <c r="C46" s="62" t="s">
        <v>53</v>
      </c>
      <c r="D46" s="62" t="s">
        <v>54</v>
      </c>
      <c r="E46" s="62" t="s">
        <v>55</v>
      </c>
      <c r="F46" s="62" t="s">
        <v>56</v>
      </c>
      <c r="G46" s="62" t="s">
        <v>47</v>
      </c>
      <c r="H46" s="62" t="s">
        <v>50</v>
      </c>
    </row>
    <row r="47" spans="2:8" x14ac:dyDescent="0.2">
      <c r="B47" s="35" t="s">
        <v>125</v>
      </c>
      <c r="C47" s="76">
        <f>+'Req. de información al AEP'!H70</f>
        <v>20000</v>
      </c>
      <c r="D47" s="76">
        <f>+'Req. de información al AEP'!G70</f>
        <v>200000000</v>
      </c>
      <c r="E47" s="110">
        <f>+'Req. de información al AEP'!F127/'Req. de información al AEP'!H127</f>
        <v>1250</v>
      </c>
      <c r="F47" s="110">
        <f>+'Req. de información al AEP'!E127/'Req. de información al AEP'!G127</f>
        <v>0.5</v>
      </c>
      <c r="G47" s="110"/>
      <c r="H47" s="110">
        <f t="shared" ref="H47:H50" si="3">+C47*E47+D47*F47</f>
        <v>125000000</v>
      </c>
    </row>
    <row r="48" spans="2:8" x14ac:dyDescent="0.2">
      <c r="B48" s="35" t="s">
        <v>126</v>
      </c>
      <c r="C48" s="76">
        <f>+'Req. de información al AEP'!H71</f>
        <v>20000</v>
      </c>
      <c r="D48" s="76">
        <f>+'Req. de información al AEP'!G71</f>
        <v>200000000</v>
      </c>
      <c r="E48" s="110">
        <f>+'Req. de información al AEP'!F128/'Req. de información al AEP'!H128</f>
        <v>1250</v>
      </c>
      <c r="F48" s="110">
        <f>+'Req. de información al AEP'!E128/'Req. de información al AEP'!G128</f>
        <v>0.5</v>
      </c>
      <c r="G48" s="110"/>
      <c r="H48" s="110">
        <f t="shared" si="3"/>
        <v>125000000</v>
      </c>
    </row>
    <row r="49" spans="2:8" x14ac:dyDescent="0.2">
      <c r="B49" s="35" t="s">
        <v>127</v>
      </c>
      <c r="C49" s="76">
        <f>+'Req. de información al AEP'!H72</f>
        <v>20000</v>
      </c>
      <c r="D49" s="76">
        <f>+'Req. de información al AEP'!G72</f>
        <v>200000000</v>
      </c>
      <c r="E49" s="110">
        <f>+'Req. de información al AEP'!F129/'Req. de información al AEP'!H129</f>
        <v>1250</v>
      </c>
      <c r="F49" s="110">
        <f>+'Req. de información al AEP'!E129/'Req. de información al AEP'!G129</f>
        <v>0.5</v>
      </c>
      <c r="G49" s="110"/>
      <c r="H49" s="110">
        <f t="shared" si="3"/>
        <v>125000000</v>
      </c>
    </row>
    <row r="50" spans="2:8" x14ac:dyDescent="0.2">
      <c r="B50" s="35" t="s">
        <v>128</v>
      </c>
      <c r="C50" s="76">
        <f>+'Req. de información al AEP'!H73</f>
        <v>20000</v>
      </c>
      <c r="D50" s="76">
        <f>+'Req. de información al AEP'!G73</f>
        <v>200000000</v>
      </c>
      <c r="E50" s="110">
        <f>+'Req. de información al AEP'!F130/'Req. de información al AEP'!H130</f>
        <v>1250</v>
      </c>
      <c r="F50" s="110">
        <f>+'Req. de información al AEP'!E130/'Req. de información al AEP'!G130</f>
        <v>0.5</v>
      </c>
      <c r="G50" s="110"/>
      <c r="H50" s="110">
        <f t="shared" si="3"/>
        <v>125000000</v>
      </c>
    </row>
    <row r="51" spans="2:8" x14ac:dyDescent="0.2">
      <c r="B51" s="35" t="s">
        <v>73</v>
      </c>
      <c r="C51" s="76"/>
      <c r="D51" s="76"/>
      <c r="E51" s="110"/>
      <c r="F51" s="110"/>
      <c r="G51" s="110">
        <f>+'Req. de información al AEP'!D131/'Req. de información al AEP'!C124</f>
        <v>1000</v>
      </c>
      <c r="H51" s="110">
        <f>+G51*'Req. de información al AEP'!C25</f>
        <v>4000000000</v>
      </c>
    </row>
    <row r="52" spans="2:8" x14ac:dyDescent="0.2">
      <c r="B52" s="37" t="s">
        <v>61</v>
      </c>
      <c r="C52" s="76"/>
      <c r="D52" s="76"/>
      <c r="E52" s="110"/>
      <c r="F52" s="110"/>
      <c r="G52" s="110"/>
      <c r="H52" s="111">
        <f>+SUM(H47:H51)</f>
        <v>4500000000</v>
      </c>
    </row>
    <row r="56" spans="2:8" s="40" customFormat="1" ht="15.75" x14ac:dyDescent="0.25">
      <c r="B56" s="40" t="s">
        <v>22</v>
      </c>
    </row>
    <row r="58" spans="2:8" x14ac:dyDescent="0.2">
      <c r="B58" s="37" t="s">
        <v>45</v>
      </c>
    </row>
    <row r="59" spans="2:8" x14ac:dyDescent="0.2">
      <c r="B59" s="37"/>
    </row>
    <row r="60" spans="2:8" x14ac:dyDescent="0.2">
      <c r="B60" s="62" t="s">
        <v>1</v>
      </c>
      <c r="C60" s="62" t="s">
        <v>46</v>
      </c>
      <c r="D60" s="62" t="s">
        <v>68</v>
      </c>
      <c r="E60" s="62" t="s">
        <v>48</v>
      </c>
      <c r="F60" s="62"/>
      <c r="G60" s="62"/>
    </row>
    <row r="61" spans="2:8" x14ac:dyDescent="0.2">
      <c r="B61" s="35" t="s">
        <v>74</v>
      </c>
      <c r="C61" s="76">
        <f>+'Req. de información al AEP'!C36</f>
        <v>40000</v>
      </c>
      <c r="D61" s="110">
        <f>+'OREDA '!C12</f>
        <v>225.25</v>
      </c>
      <c r="E61" s="110">
        <f>+D61*C61</f>
        <v>9010000</v>
      </c>
      <c r="F61" s="76"/>
    </row>
    <row r="62" spans="2:8" x14ac:dyDescent="0.2">
      <c r="B62" s="35" t="s">
        <v>75</v>
      </c>
      <c r="C62" s="76">
        <f>+'Req. de información al AEP'!C37</f>
        <v>4000</v>
      </c>
      <c r="D62" s="110">
        <f>+'OREDA '!C13</f>
        <v>127.3152</v>
      </c>
      <c r="E62" s="110">
        <f t="shared" ref="E62:E66" si="4">+D62*C62</f>
        <v>509260.80000000005</v>
      </c>
      <c r="F62" s="76"/>
    </row>
    <row r="63" spans="2:8" x14ac:dyDescent="0.2">
      <c r="B63" s="35" t="s">
        <v>76</v>
      </c>
      <c r="C63" s="76">
        <f>+'Req. de información al AEP'!C38</f>
        <v>400</v>
      </c>
      <c r="D63" s="110">
        <f>+'OREDA '!C14</f>
        <v>17.618500000000001</v>
      </c>
      <c r="E63" s="110">
        <f t="shared" si="4"/>
        <v>7047.4000000000005</v>
      </c>
      <c r="F63" s="76"/>
    </row>
    <row r="64" spans="2:8" x14ac:dyDescent="0.2">
      <c r="B64" s="35" t="s">
        <v>77</v>
      </c>
      <c r="C64" s="76">
        <f>+'Req. de información al AEP'!C39</f>
        <v>100</v>
      </c>
      <c r="D64" s="110">
        <f>+'OREDA '!C15</f>
        <v>90.1</v>
      </c>
      <c r="E64" s="110">
        <f t="shared" si="4"/>
        <v>9010</v>
      </c>
      <c r="F64" s="76"/>
    </row>
    <row r="65" spans="2:8" x14ac:dyDescent="0.2">
      <c r="B65" s="35" t="s">
        <v>78</v>
      </c>
      <c r="C65" s="76">
        <f>+'Req. de información al AEP'!C40</f>
        <v>100</v>
      </c>
      <c r="D65" s="110">
        <f>+'OREDA '!C16</f>
        <v>45.05</v>
      </c>
      <c r="E65" s="110">
        <f t="shared" si="4"/>
        <v>4505</v>
      </c>
      <c r="F65" s="76"/>
    </row>
    <row r="66" spans="2:8" x14ac:dyDescent="0.2">
      <c r="B66" s="35" t="s">
        <v>37</v>
      </c>
      <c r="C66" s="76">
        <f>+'Req. de información al AEP'!C36</f>
        <v>40000</v>
      </c>
      <c r="D66" s="110">
        <f>+D13</f>
        <v>2</v>
      </c>
      <c r="E66" s="110">
        <f t="shared" si="4"/>
        <v>80000</v>
      </c>
      <c r="F66" s="76"/>
    </row>
    <row r="67" spans="2:8" x14ac:dyDescent="0.2">
      <c r="B67" s="37" t="s">
        <v>60</v>
      </c>
      <c r="C67" s="76"/>
      <c r="D67" s="110"/>
      <c r="E67" s="111">
        <f>+SUM(E61:E66)</f>
        <v>9619823.2000000011</v>
      </c>
      <c r="F67" s="77"/>
    </row>
    <row r="68" spans="2:8" x14ac:dyDescent="0.2">
      <c r="B68" s="37" t="s">
        <v>114</v>
      </c>
      <c r="C68" s="76"/>
      <c r="D68" s="110"/>
      <c r="E68" s="111">
        <f>E67*Supuestos!$C$8/'Req. de información al AEP'!C234</f>
        <v>961982.32000000007</v>
      </c>
      <c r="F68" s="77"/>
    </row>
    <row r="69" spans="2:8" x14ac:dyDescent="0.2">
      <c r="C69" s="76"/>
      <c r="D69" s="76"/>
      <c r="E69" s="76"/>
      <c r="F69" s="76"/>
    </row>
    <row r="70" spans="2:8" x14ac:dyDescent="0.2">
      <c r="B70" s="37" t="s">
        <v>49</v>
      </c>
    </row>
    <row r="72" spans="2:8" x14ac:dyDescent="0.2">
      <c r="B72" s="62" t="s">
        <v>1</v>
      </c>
      <c r="C72" s="62" t="s">
        <v>53</v>
      </c>
      <c r="D72" s="62" t="s">
        <v>54</v>
      </c>
      <c r="E72" s="62" t="s">
        <v>55</v>
      </c>
      <c r="F72" s="62" t="s">
        <v>56</v>
      </c>
      <c r="G72" s="62" t="s">
        <v>47</v>
      </c>
      <c r="H72" s="62" t="s">
        <v>50</v>
      </c>
    </row>
    <row r="73" spans="2:8" x14ac:dyDescent="0.2">
      <c r="B73" s="35" t="s">
        <v>125</v>
      </c>
      <c r="C73" s="76">
        <f>+'Req. de información al AEP'!H81</f>
        <v>20000</v>
      </c>
      <c r="D73" s="76">
        <f>+'Req. de información al AEP'!G81</f>
        <v>200000000</v>
      </c>
      <c r="E73" s="110">
        <f>+'Req. de información al AEP'!F159/'Req. de información al AEP'!H159</f>
        <v>1250</v>
      </c>
      <c r="F73" s="110">
        <f>+'Req. de información al AEP'!E159/'Req. de información al AEP'!G159</f>
        <v>0.5</v>
      </c>
      <c r="G73" s="110"/>
      <c r="H73" s="110">
        <f t="shared" ref="H73:H76" si="5">+C73*E73+D73*F73</f>
        <v>125000000</v>
      </c>
    </row>
    <row r="74" spans="2:8" x14ac:dyDescent="0.2">
      <c r="B74" s="35" t="s">
        <v>126</v>
      </c>
      <c r="C74" s="76">
        <f>+'Req. de información al AEP'!H82</f>
        <v>20000</v>
      </c>
      <c r="D74" s="76">
        <f>+'Req. de información al AEP'!G82</f>
        <v>200000000</v>
      </c>
      <c r="E74" s="110">
        <f>+'Req. de información al AEP'!F160/'Req. de información al AEP'!H160</f>
        <v>1250</v>
      </c>
      <c r="F74" s="110">
        <f>+'Req. de información al AEP'!E160/'Req. de información al AEP'!G160</f>
        <v>0.5</v>
      </c>
      <c r="G74" s="110"/>
      <c r="H74" s="110">
        <f t="shared" si="5"/>
        <v>125000000</v>
      </c>
    </row>
    <row r="75" spans="2:8" x14ac:dyDescent="0.2">
      <c r="B75" s="35" t="s">
        <v>127</v>
      </c>
      <c r="C75" s="76">
        <f>+'Req. de información al AEP'!H83</f>
        <v>20000</v>
      </c>
      <c r="D75" s="76">
        <f>+'Req. de información al AEP'!G83</f>
        <v>200000000</v>
      </c>
      <c r="E75" s="110">
        <f>+'Req. de información al AEP'!F161/'Req. de información al AEP'!H161</f>
        <v>1250</v>
      </c>
      <c r="F75" s="110">
        <f>+'Req. de información al AEP'!E161/'Req. de información al AEP'!G161</f>
        <v>0.5</v>
      </c>
      <c r="G75" s="110"/>
      <c r="H75" s="110">
        <f t="shared" si="5"/>
        <v>125000000</v>
      </c>
    </row>
    <row r="76" spans="2:8" x14ac:dyDescent="0.2">
      <c r="B76" s="35" t="s">
        <v>128</v>
      </c>
      <c r="C76" s="76">
        <f>+'Req. de información al AEP'!H84</f>
        <v>20000</v>
      </c>
      <c r="D76" s="76">
        <f>+'Req. de información al AEP'!G84</f>
        <v>200000000</v>
      </c>
      <c r="E76" s="110">
        <f>+'Req. de información al AEP'!F162/'Req. de información al AEP'!H162</f>
        <v>1250</v>
      </c>
      <c r="F76" s="110">
        <f>+'Req. de información al AEP'!E162/'Req. de información al AEP'!G162</f>
        <v>0.5</v>
      </c>
      <c r="G76" s="110"/>
      <c r="H76" s="110">
        <f t="shared" si="5"/>
        <v>125000000</v>
      </c>
    </row>
    <row r="77" spans="2:8" x14ac:dyDescent="0.2">
      <c r="B77" s="35" t="s">
        <v>73</v>
      </c>
      <c r="C77" s="76"/>
      <c r="D77" s="76"/>
      <c r="E77" s="110"/>
      <c r="F77" s="110"/>
      <c r="G77" s="110">
        <f>+'Req. de información al AEP'!D163/'Req. de información al AEP'!C155</f>
        <v>1000</v>
      </c>
      <c r="H77" s="110">
        <f>+G77*'Req. de información al AEP'!C35</f>
        <v>4000000000</v>
      </c>
    </row>
    <row r="78" spans="2:8" x14ac:dyDescent="0.2">
      <c r="B78" s="37" t="s">
        <v>61</v>
      </c>
      <c r="C78" s="76"/>
      <c r="D78" s="76"/>
      <c r="E78" s="110"/>
      <c r="F78" s="110"/>
      <c r="G78" s="110"/>
      <c r="H78" s="111">
        <f>+SUM(H73:H77)</f>
        <v>4500000000</v>
      </c>
    </row>
    <row r="82" spans="2:7" s="40" customFormat="1" ht="15.75" x14ac:dyDescent="0.25">
      <c r="B82" s="40" t="s">
        <v>111</v>
      </c>
    </row>
    <row r="84" spans="2:7" x14ac:dyDescent="0.2">
      <c r="B84" s="37" t="s">
        <v>45</v>
      </c>
    </row>
    <row r="85" spans="2:7" x14ac:dyDescent="0.2">
      <c r="B85" s="37"/>
    </row>
    <row r="86" spans="2:7" x14ac:dyDescent="0.2">
      <c r="B86" s="62" t="s">
        <v>1</v>
      </c>
      <c r="C86" s="62" t="s">
        <v>46</v>
      </c>
      <c r="D86" s="62" t="s">
        <v>68</v>
      </c>
      <c r="E86" s="62" t="s">
        <v>48</v>
      </c>
      <c r="F86" s="62"/>
      <c r="G86" s="62"/>
    </row>
    <row r="87" spans="2:7" x14ac:dyDescent="0.2">
      <c r="B87" s="35" t="s">
        <v>74</v>
      </c>
      <c r="C87" s="76">
        <f>+'Req. de información al AEP'!C46</f>
        <v>40000</v>
      </c>
      <c r="D87" s="110">
        <f>+'OREDA '!C12</f>
        <v>225.25</v>
      </c>
      <c r="E87" s="110">
        <f>+D87*C87</f>
        <v>9010000</v>
      </c>
      <c r="F87" s="76"/>
    </row>
    <row r="88" spans="2:7" x14ac:dyDescent="0.2">
      <c r="B88" s="35" t="s">
        <v>75</v>
      </c>
      <c r="C88" s="76">
        <f>+'Req. de información al AEP'!C47</f>
        <v>4000</v>
      </c>
      <c r="D88" s="110">
        <f>+'OREDA '!C13</f>
        <v>127.3152</v>
      </c>
      <c r="E88" s="110">
        <f t="shared" ref="E88:E92" si="6">+D88*C88</f>
        <v>509260.80000000005</v>
      </c>
      <c r="F88" s="76"/>
    </row>
    <row r="89" spans="2:7" x14ac:dyDescent="0.2">
      <c r="B89" s="35" t="s">
        <v>76</v>
      </c>
      <c r="C89" s="76">
        <f>+'Req. de información al AEP'!C48</f>
        <v>400</v>
      </c>
      <c r="D89" s="110">
        <f>+'OREDA '!C14</f>
        <v>17.618500000000001</v>
      </c>
      <c r="E89" s="110">
        <f t="shared" si="6"/>
        <v>7047.4000000000005</v>
      </c>
      <c r="F89" s="76"/>
    </row>
    <row r="90" spans="2:7" x14ac:dyDescent="0.2">
      <c r="B90" s="35" t="s">
        <v>77</v>
      </c>
      <c r="C90" s="76">
        <f>+'Req. de información al AEP'!C49</f>
        <v>100</v>
      </c>
      <c r="D90" s="110">
        <f>+'OREDA '!C15</f>
        <v>90.1</v>
      </c>
      <c r="E90" s="110">
        <f t="shared" si="6"/>
        <v>9010</v>
      </c>
      <c r="F90" s="76"/>
    </row>
    <row r="91" spans="2:7" x14ac:dyDescent="0.2">
      <c r="B91" s="35" t="s">
        <v>78</v>
      </c>
      <c r="C91" s="76">
        <f>+'Req. de información al AEP'!C50</f>
        <v>100</v>
      </c>
      <c r="D91" s="110">
        <f>+'OREDA '!C16</f>
        <v>45.05</v>
      </c>
      <c r="E91" s="110">
        <f t="shared" si="6"/>
        <v>4505</v>
      </c>
      <c r="F91" s="76"/>
    </row>
    <row r="92" spans="2:7" x14ac:dyDescent="0.2">
      <c r="B92" s="35" t="s">
        <v>37</v>
      </c>
      <c r="C92" s="76">
        <f>+'Req. de información al AEP'!C46</f>
        <v>40000</v>
      </c>
      <c r="D92" s="110">
        <f>+D13</f>
        <v>2</v>
      </c>
      <c r="E92" s="110">
        <f t="shared" si="6"/>
        <v>80000</v>
      </c>
      <c r="F92" s="76"/>
    </row>
    <row r="93" spans="2:7" x14ac:dyDescent="0.2">
      <c r="B93" s="37" t="s">
        <v>60</v>
      </c>
      <c r="C93" s="76"/>
      <c r="D93" s="110"/>
      <c r="E93" s="111">
        <f>+SUM(E87:E92)</f>
        <v>9619823.2000000011</v>
      </c>
      <c r="F93" s="77"/>
    </row>
    <row r="94" spans="2:7" x14ac:dyDescent="0.2">
      <c r="B94" s="37" t="s">
        <v>114</v>
      </c>
      <c r="C94" s="76"/>
      <c r="D94" s="110"/>
      <c r="E94" s="111">
        <f>E93*Supuestos!$C$8/'Req. de información al AEP'!C235</f>
        <v>961982.32000000007</v>
      </c>
      <c r="F94" s="76"/>
    </row>
    <row r="95" spans="2:7" x14ac:dyDescent="0.2">
      <c r="B95" s="63"/>
      <c r="C95" s="76"/>
      <c r="D95" s="76"/>
      <c r="E95" s="76"/>
      <c r="F95" s="76"/>
    </row>
    <row r="96" spans="2:7" x14ac:dyDescent="0.2">
      <c r="B96" s="37" t="s">
        <v>49</v>
      </c>
    </row>
    <row r="98" spans="2:8" x14ac:dyDescent="0.2">
      <c r="B98" s="62" t="s">
        <v>1</v>
      </c>
      <c r="C98" s="62" t="s">
        <v>53</v>
      </c>
      <c r="D98" s="62" t="s">
        <v>54</v>
      </c>
      <c r="E98" s="62" t="s">
        <v>55</v>
      </c>
      <c r="F98" s="62" t="s">
        <v>56</v>
      </c>
      <c r="G98" s="62" t="s">
        <v>47</v>
      </c>
      <c r="H98" s="62" t="s">
        <v>50</v>
      </c>
    </row>
    <row r="99" spans="2:8" x14ac:dyDescent="0.2">
      <c r="B99" s="35" t="s">
        <v>125</v>
      </c>
      <c r="C99" s="76">
        <f>+'Req. de información al AEP'!H93</f>
        <v>20000</v>
      </c>
      <c r="D99" s="76">
        <f>+'Req. de información al AEP'!G93</f>
        <v>200000000</v>
      </c>
      <c r="E99" s="110">
        <f>+'Req. de información al AEP'!F159/'Req. de información al AEP'!H159</f>
        <v>1250</v>
      </c>
      <c r="F99" s="110">
        <f>+'Req. de información al AEP'!E159/'Req. de información al AEP'!G159</f>
        <v>0.5</v>
      </c>
      <c r="G99" s="110"/>
      <c r="H99" s="110">
        <f t="shared" ref="H99:H102" si="7">+C99*E99+D99*F99</f>
        <v>125000000</v>
      </c>
    </row>
    <row r="100" spans="2:8" x14ac:dyDescent="0.2">
      <c r="B100" s="35" t="s">
        <v>126</v>
      </c>
      <c r="C100" s="76">
        <f>+'Req. de información al AEP'!H94</f>
        <v>20000</v>
      </c>
      <c r="D100" s="76">
        <f>+'Req. de información al AEP'!G94</f>
        <v>200000000</v>
      </c>
      <c r="E100" s="110">
        <f>+'Req. de información al AEP'!F160/'Req. de información al AEP'!H160</f>
        <v>1250</v>
      </c>
      <c r="F100" s="110">
        <f>+'Req. de información al AEP'!E160/'Req. de información al AEP'!G160</f>
        <v>0.5</v>
      </c>
      <c r="G100" s="110"/>
      <c r="H100" s="110">
        <f t="shared" si="7"/>
        <v>125000000</v>
      </c>
    </row>
    <row r="101" spans="2:8" x14ac:dyDescent="0.2">
      <c r="B101" s="35" t="s">
        <v>127</v>
      </c>
      <c r="C101" s="76">
        <f>+'Req. de información al AEP'!H95</f>
        <v>20000</v>
      </c>
      <c r="D101" s="76">
        <f>+'Req. de información al AEP'!G95</f>
        <v>200000000</v>
      </c>
      <c r="E101" s="110">
        <f>+'Req. de información al AEP'!F161/'Req. de información al AEP'!H161</f>
        <v>1250</v>
      </c>
      <c r="F101" s="110">
        <f>+'Req. de información al AEP'!E161/'Req. de información al AEP'!G161</f>
        <v>0.5</v>
      </c>
      <c r="G101" s="110"/>
      <c r="H101" s="110">
        <f t="shared" si="7"/>
        <v>125000000</v>
      </c>
    </row>
    <row r="102" spans="2:8" x14ac:dyDescent="0.2">
      <c r="B102" s="35" t="s">
        <v>128</v>
      </c>
      <c r="C102" s="76">
        <f>+'Req. de información al AEP'!H96</f>
        <v>20000</v>
      </c>
      <c r="D102" s="76">
        <f>+'Req. de información al AEP'!G96</f>
        <v>200000000</v>
      </c>
      <c r="E102" s="110">
        <f>+'Req. de información al AEP'!F162/'Req. de información al AEP'!H162</f>
        <v>1250</v>
      </c>
      <c r="F102" s="110">
        <f>+'Req. de información al AEP'!E162/'Req. de información al AEP'!G162</f>
        <v>0.5</v>
      </c>
      <c r="G102" s="110"/>
      <c r="H102" s="110">
        <f t="shared" si="7"/>
        <v>125000000</v>
      </c>
    </row>
    <row r="103" spans="2:8" x14ac:dyDescent="0.2">
      <c r="B103" s="35" t="s">
        <v>73</v>
      </c>
      <c r="C103" s="76"/>
      <c r="D103" s="76"/>
      <c r="E103" s="110"/>
      <c r="F103" s="110"/>
      <c r="G103" s="110">
        <f>+'Req. de información al AEP'!D163/'Req. de información al AEP'!C155</f>
        <v>1000</v>
      </c>
      <c r="H103" s="110">
        <f>+G103*'Req. de información al AEP'!C45</f>
        <v>4000000000</v>
      </c>
    </row>
    <row r="104" spans="2:8" x14ac:dyDescent="0.2">
      <c r="B104" s="37" t="s">
        <v>61</v>
      </c>
      <c r="C104" s="76"/>
      <c r="D104" s="76"/>
      <c r="E104" s="110"/>
      <c r="F104" s="110"/>
      <c r="G104" s="110"/>
      <c r="H104" s="111">
        <f>+SUM(H99:H103)</f>
        <v>4500000000</v>
      </c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B87"/>
  </sheetPr>
  <dimension ref="B3"/>
  <sheetViews>
    <sheetView workbookViewId="0">
      <selection activeCell="B3" sqref="B3"/>
    </sheetView>
  </sheetViews>
  <sheetFormatPr baseColWidth="10" defaultColWidth="9.140625" defaultRowHeight="12.75" x14ac:dyDescent="0.2"/>
  <cols>
    <col min="1" max="16384" width="9.140625" style="31"/>
  </cols>
  <sheetData>
    <row r="3" spans="2:2" ht="28.5" x14ac:dyDescent="0.45">
      <c r="B3" s="119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L237"/>
  <sheetViews>
    <sheetView showGridLines="0" zoomScaleNormal="100" workbookViewId="0"/>
  </sheetViews>
  <sheetFormatPr baseColWidth="10" defaultColWidth="9.140625" defaultRowHeight="12.75" outlineLevelRow="1" x14ac:dyDescent="0.2"/>
  <cols>
    <col min="1" max="1" width="9.140625" style="8"/>
    <col min="2" max="2" width="67" style="8" customWidth="1"/>
    <col min="3" max="3" width="35.5703125" style="8" customWidth="1"/>
    <col min="4" max="4" width="25.140625" style="8" customWidth="1"/>
    <col min="5" max="5" width="29.5703125" style="8" customWidth="1"/>
    <col min="6" max="6" width="28.140625" style="8" customWidth="1"/>
    <col min="7" max="7" width="17.7109375" style="8" customWidth="1"/>
    <col min="8" max="8" width="13.85546875" style="8" bestFit="1" customWidth="1"/>
    <col min="9" max="16384" width="9.140625" style="8"/>
  </cols>
  <sheetData>
    <row r="1" spans="1:4" s="6" customFormat="1" ht="21" x14ac:dyDescent="0.35">
      <c r="A1" s="150" t="s">
        <v>162</v>
      </c>
      <c r="B1" s="6" t="s">
        <v>151</v>
      </c>
    </row>
    <row r="3" spans="1:4" x14ac:dyDescent="0.2">
      <c r="B3" s="7" t="s">
        <v>24</v>
      </c>
    </row>
    <row r="4" spans="1:4" x14ac:dyDescent="0.2">
      <c r="B4" s="9" t="s">
        <v>26</v>
      </c>
    </row>
    <row r="5" spans="1:4" x14ac:dyDescent="0.2">
      <c r="B5" s="10" t="s">
        <v>25</v>
      </c>
      <c r="D5" s="30"/>
    </row>
    <row r="6" spans="1:4" x14ac:dyDescent="0.2">
      <c r="B6" s="9" t="s">
        <v>27</v>
      </c>
    </row>
    <row r="7" spans="1:4" x14ac:dyDescent="0.2">
      <c r="B7" s="10" t="s">
        <v>23</v>
      </c>
    </row>
    <row r="9" spans="1:4" s="11" customFormat="1" ht="15.75" x14ac:dyDescent="0.25">
      <c r="B9" s="11" t="s">
        <v>71</v>
      </c>
    </row>
    <row r="10" spans="1:4" s="66" customFormat="1" ht="15.75" x14ac:dyDescent="0.25"/>
    <row r="11" spans="1:4" s="16" customFormat="1" ht="13.5" customHeight="1" x14ac:dyDescent="0.25">
      <c r="B11" s="15" t="s">
        <v>62</v>
      </c>
    </row>
    <row r="12" spans="1:4" s="21" customFormat="1" ht="13.5" customHeight="1" x14ac:dyDescent="0.25">
      <c r="B12" s="20"/>
    </row>
    <row r="13" spans="1:4" x14ac:dyDescent="0.2">
      <c r="B13" s="12" t="s">
        <v>1</v>
      </c>
      <c r="C13" s="27" t="str">
        <f>"De "&amp;$B$5&amp;" a "&amp;$B$7</f>
        <v>De 01/01/2017 a 31/06/2017</v>
      </c>
    </row>
    <row r="14" spans="1:4" x14ac:dyDescent="0.2">
      <c r="B14" s="8" t="s">
        <v>70</v>
      </c>
      <c r="C14" s="78">
        <f t="shared" ref="C14:C19" si="0">SUM(C25,C35,C45)</f>
        <v>12000000</v>
      </c>
    </row>
    <row r="15" spans="1:4" x14ac:dyDescent="0.2">
      <c r="B15" s="8" t="s">
        <v>32</v>
      </c>
      <c r="C15" s="78">
        <f t="shared" si="0"/>
        <v>120000</v>
      </c>
    </row>
    <row r="16" spans="1:4" x14ac:dyDescent="0.2">
      <c r="B16" s="8" t="s">
        <v>30</v>
      </c>
      <c r="C16" s="78">
        <f t="shared" si="0"/>
        <v>12000</v>
      </c>
    </row>
    <row r="17" spans="2:3" x14ac:dyDescent="0.2">
      <c r="B17" s="8" t="s">
        <v>31</v>
      </c>
      <c r="C17" s="78">
        <f t="shared" si="0"/>
        <v>1200</v>
      </c>
    </row>
    <row r="18" spans="2:3" x14ac:dyDescent="0.2">
      <c r="B18" s="8" t="s">
        <v>69</v>
      </c>
      <c r="C18" s="78">
        <f t="shared" si="0"/>
        <v>300</v>
      </c>
    </row>
    <row r="19" spans="2:3" x14ac:dyDescent="0.2">
      <c r="B19" s="8" t="s">
        <v>44</v>
      </c>
      <c r="C19" s="78">
        <f t="shared" si="0"/>
        <v>300</v>
      </c>
    </row>
    <row r="22" spans="2:3" s="16" customFormat="1" ht="13.5" customHeight="1" outlineLevel="1" x14ac:dyDescent="0.25">
      <c r="B22" s="15" t="s">
        <v>21</v>
      </c>
    </row>
    <row r="23" spans="2:3" s="21" customFormat="1" ht="13.5" customHeight="1" outlineLevel="1" x14ac:dyDescent="0.25">
      <c r="B23" s="20"/>
    </row>
    <row r="24" spans="2:3" outlineLevel="1" x14ac:dyDescent="0.2">
      <c r="B24" s="12" t="s">
        <v>1</v>
      </c>
      <c r="C24" s="27" t="str">
        <f>"De "&amp;$B$5&amp;" a "&amp;$B$7</f>
        <v>De 01/01/2017 a 31/06/2017</v>
      </c>
    </row>
    <row r="25" spans="2:3" outlineLevel="1" x14ac:dyDescent="0.2">
      <c r="B25" s="8" t="s">
        <v>70</v>
      </c>
      <c r="C25" s="136">
        <v>4000000</v>
      </c>
    </row>
    <row r="26" spans="2:3" outlineLevel="1" x14ac:dyDescent="0.2">
      <c r="B26" s="8" t="s">
        <v>32</v>
      </c>
      <c r="C26" s="137">
        <v>40000</v>
      </c>
    </row>
    <row r="27" spans="2:3" outlineLevel="1" x14ac:dyDescent="0.2">
      <c r="B27" s="8" t="s">
        <v>30</v>
      </c>
      <c r="C27" s="138">
        <v>4000</v>
      </c>
    </row>
    <row r="28" spans="2:3" outlineLevel="1" x14ac:dyDescent="0.2">
      <c r="B28" s="8" t="s">
        <v>31</v>
      </c>
      <c r="C28" s="139">
        <v>400</v>
      </c>
    </row>
    <row r="29" spans="2:3" outlineLevel="1" x14ac:dyDescent="0.2">
      <c r="B29" s="8" t="s">
        <v>69</v>
      </c>
      <c r="C29" s="140">
        <v>100</v>
      </c>
    </row>
    <row r="30" spans="2:3" outlineLevel="1" x14ac:dyDescent="0.2">
      <c r="B30" s="8" t="s">
        <v>44</v>
      </c>
      <c r="C30" s="140">
        <v>100</v>
      </c>
    </row>
    <row r="31" spans="2:3" outlineLevel="1" x14ac:dyDescent="0.2"/>
    <row r="32" spans="2:3" s="16" customFormat="1" ht="13.5" customHeight="1" outlineLevel="1" x14ac:dyDescent="0.25">
      <c r="B32" s="15" t="s">
        <v>22</v>
      </c>
    </row>
    <row r="33" spans="2:3" s="21" customFormat="1" ht="13.5" customHeight="1" outlineLevel="1" x14ac:dyDescent="0.25">
      <c r="B33" s="20"/>
    </row>
    <row r="34" spans="2:3" outlineLevel="1" x14ac:dyDescent="0.2">
      <c r="B34" s="12" t="s">
        <v>1</v>
      </c>
      <c r="C34" s="27" t="str">
        <f>"De "&amp;$B$5&amp;" a "&amp;$B$7</f>
        <v>De 01/01/2017 a 31/06/2017</v>
      </c>
    </row>
    <row r="35" spans="2:3" outlineLevel="1" x14ac:dyDescent="0.2">
      <c r="B35" s="8" t="s">
        <v>70</v>
      </c>
      <c r="C35" s="136">
        <v>4000000</v>
      </c>
    </row>
    <row r="36" spans="2:3" outlineLevel="1" x14ac:dyDescent="0.2">
      <c r="B36" s="8" t="s">
        <v>32</v>
      </c>
      <c r="C36" s="137">
        <v>40000</v>
      </c>
    </row>
    <row r="37" spans="2:3" outlineLevel="1" x14ac:dyDescent="0.2">
      <c r="B37" s="8" t="s">
        <v>30</v>
      </c>
      <c r="C37" s="138">
        <v>4000</v>
      </c>
    </row>
    <row r="38" spans="2:3" outlineLevel="1" x14ac:dyDescent="0.2">
      <c r="B38" s="8" t="s">
        <v>31</v>
      </c>
      <c r="C38" s="139">
        <v>400</v>
      </c>
    </row>
    <row r="39" spans="2:3" outlineLevel="1" x14ac:dyDescent="0.2">
      <c r="B39" s="8" t="s">
        <v>69</v>
      </c>
      <c r="C39" s="140">
        <v>100</v>
      </c>
    </row>
    <row r="40" spans="2:3" outlineLevel="1" x14ac:dyDescent="0.2">
      <c r="B40" s="8" t="s">
        <v>44</v>
      </c>
      <c r="C40" s="140">
        <v>100</v>
      </c>
    </row>
    <row r="41" spans="2:3" outlineLevel="1" x14ac:dyDescent="0.2"/>
    <row r="42" spans="2:3" s="16" customFormat="1" ht="13.5" customHeight="1" outlineLevel="1" x14ac:dyDescent="0.25">
      <c r="B42" s="15" t="s">
        <v>105</v>
      </c>
    </row>
    <row r="43" spans="2:3" s="21" customFormat="1" ht="13.5" customHeight="1" outlineLevel="1" x14ac:dyDescent="0.25">
      <c r="B43" s="20"/>
    </row>
    <row r="44" spans="2:3" outlineLevel="1" x14ac:dyDescent="0.2">
      <c r="B44" s="12" t="s">
        <v>1</v>
      </c>
      <c r="C44" s="27" t="str">
        <f>"De "&amp;$B$5&amp;" a "&amp;$B$7</f>
        <v>De 01/01/2017 a 31/06/2017</v>
      </c>
    </row>
    <row r="45" spans="2:3" outlineLevel="1" x14ac:dyDescent="0.2">
      <c r="B45" s="8" t="s">
        <v>70</v>
      </c>
      <c r="C45" s="136">
        <v>4000000</v>
      </c>
    </row>
    <row r="46" spans="2:3" outlineLevel="1" x14ac:dyDescent="0.2">
      <c r="B46" s="8" t="s">
        <v>32</v>
      </c>
      <c r="C46" s="137">
        <v>40000</v>
      </c>
    </row>
    <row r="47" spans="2:3" outlineLevel="1" x14ac:dyDescent="0.2">
      <c r="B47" s="8" t="s">
        <v>30</v>
      </c>
      <c r="C47" s="138">
        <v>4000</v>
      </c>
    </row>
    <row r="48" spans="2:3" outlineLevel="1" x14ac:dyDescent="0.2">
      <c r="B48" s="8" t="s">
        <v>31</v>
      </c>
      <c r="C48" s="139">
        <v>400</v>
      </c>
    </row>
    <row r="49" spans="1:8" outlineLevel="1" x14ac:dyDescent="0.2">
      <c r="B49" s="8" t="s">
        <v>69</v>
      </c>
      <c r="C49" s="140">
        <v>100</v>
      </c>
    </row>
    <row r="50" spans="1:8" outlineLevel="1" x14ac:dyDescent="0.2">
      <c r="B50" s="8" t="s">
        <v>44</v>
      </c>
      <c r="C50" s="140">
        <v>100</v>
      </c>
    </row>
    <row r="51" spans="1:8" outlineLevel="1" x14ac:dyDescent="0.2"/>
    <row r="52" spans="1:8" s="11" customFormat="1" ht="15.75" x14ac:dyDescent="0.25">
      <c r="B52" s="11" t="s">
        <v>38</v>
      </c>
    </row>
    <row r="54" spans="1:8" s="16" customFormat="1" ht="13.5" customHeight="1" x14ac:dyDescent="0.25">
      <c r="B54" s="15" t="s">
        <v>62</v>
      </c>
    </row>
    <row r="56" spans="1:8" x14ac:dyDescent="0.2">
      <c r="B56" s="17"/>
      <c r="C56" s="17"/>
      <c r="D56" s="153" t="s">
        <v>33</v>
      </c>
      <c r="E56" s="153"/>
      <c r="F56" s="153"/>
      <c r="G56" s="153"/>
      <c r="H56" s="153"/>
    </row>
    <row r="57" spans="1:8" x14ac:dyDescent="0.2">
      <c r="A57" s="99"/>
      <c r="B57" s="12" t="s">
        <v>1</v>
      </c>
      <c r="C57" s="12" t="s">
        <v>13</v>
      </c>
      <c r="D57" s="12" t="s">
        <v>87</v>
      </c>
      <c r="E57" s="12" t="s">
        <v>88</v>
      </c>
      <c r="F57" s="12" t="s">
        <v>89</v>
      </c>
      <c r="G57" s="12" t="s">
        <v>16</v>
      </c>
      <c r="H57" s="12" t="s">
        <v>17</v>
      </c>
    </row>
    <row r="58" spans="1:8" x14ac:dyDescent="0.2">
      <c r="A58" s="99"/>
      <c r="B58" s="35" t="s">
        <v>170</v>
      </c>
      <c r="C58" s="8" t="s">
        <v>28</v>
      </c>
      <c r="D58" s="101">
        <f t="shared" ref="D58:H62" si="1">SUM(D70,D81,D93)</f>
        <v>1500000000</v>
      </c>
      <c r="E58" s="101">
        <f t="shared" si="1"/>
        <v>1200000000</v>
      </c>
      <c r="F58" s="101">
        <f t="shared" si="1"/>
        <v>300000000</v>
      </c>
      <c r="G58" s="102">
        <f t="shared" si="1"/>
        <v>600000000</v>
      </c>
      <c r="H58" s="102">
        <f t="shared" si="1"/>
        <v>60000</v>
      </c>
    </row>
    <row r="59" spans="1:8" x14ac:dyDescent="0.2">
      <c r="A59" s="99"/>
      <c r="B59" s="35" t="s">
        <v>171</v>
      </c>
      <c r="C59" s="8" t="s">
        <v>28</v>
      </c>
      <c r="D59" s="101">
        <f t="shared" si="1"/>
        <v>1500000000</v>
      </c>
      <c r="E59" s="101">
        <f t="shared" si="1"/>
        <v>1200000000</v>
      </c>
      <c r="F59" s="101">
        <f t="shared" si="1"/>
        <v>300000000</v>
      </c>
      <c r="G59" s="102">
        <f t="shared" si="1"/>
        <v>600000000</v>
      </c>
      <c r="H59" s="102">
        <f t="shared" si="1"/>
        <v>60000</v>
      </c>
    </row>
    <row r="60" spans="1:8" x14ac:dyDescent="0.2">
      <c r="A60" s="99"/>
      <c r="B60" s="35" t="s">
        <v>172</v>
      </c>
      <c r="C60" s="8" t="s">
        <v>28</v>
      </c>
      <c r="D60" s="101">
        <f t="shared" si="1"/>
        <v>1500000000</v>
      </c>
      <c r="E60" s="101">
        <f t="shared" si="1"/>
        <v>1200000000</v>
      </c>
      <c r="F60" s="101">
        <f t="shared" si="1"/>
        <v>300000000</v>
      </c>
      <c r="G60" s="102">
        <f t="shared" si="1"/>
        <v>600000000</v>
      </c>
      <c r="H60" s="102">
        <f t="shared" si="1"/>
        <v>60000</v>
      </c>
    </row>
    <row r="61" spans="1:8" x14ac:dyDescent="0.2">
      <c r="A61" s="99"/>
      <c r="B61" s="35" t="s">
        <v>173</v>
      </c>
      <c r="C61" s="8" t="s">
        <v>28</v>
      </c>
      <c r="D61" s="101">
        <f t="shared" si="1"/>
        <v>1500000000</v>
      </c>
      <c r="E61" s="101">
        <f t="shared" si="1"/>
        <v>1200000000</v>
      </c>
      <c r="F61" s="101">
        <f t="shared" si="1"/>
        <v>300000000</v>
      </c>
      <c r="G61" s="102">
        <f t="shared" si="1"/>
        <v>600000000</v>
      </c>
      <c r="H61" s="102">
        <f t="shared" si="1"/>
        <v>60000</v>
      </c>
    </row>
    <row r="62" spans="1:8" x14ac:dyDescent="0.2">
      <c r="A62" s="99"/>
      <c r="B62" s="8" t="s">
        <v>174</v>
      </c>
      <c r="C62" s="8" t="s">
        <v>28</v>
      </c>
      <c r="D62" s="101">
        <f t="shared" si="1"/>
        <v>12000000000</v>
      </c>
      <c r="E62" s="101">
        <f t="shared" si="1"/>
        <v>0</v>
      </c>
      <c r="F62" s="101">
        <f t="shared" si="1"/>
        <v>0</v>
      </c>
      <c r="G62" s="102">
        <f t="shared" si="1"/>
        <v>0</v>
      </c>
      <c r="H62" s="102">
        <f t="shared" si="1"/>
        <v>0</v>
      </c>
    </row>
    <row r="63" spans="1:8" x14ac:dyDescent="0.2">
      <c r="A63" s="99"/>
      <c r="B63" s="8" t="s">
        <v>103</v>
      </c>
      <c r="C63" s="8" t="s">
        <v>28</v>
      </c>
      <c r="D63" s="101">
        <f t="shared" ref="D63:H63" si="2">SUM(D75,D86,D98)</f>
        <v>18000000000</v>
      </c>
      <c r="E63" s="101">
        <f t="shared" si="2"/>
        <v>0</v>
      </c>
      <c r="F63" s="101">
        <f t="shared" si="2"/>
        <v>0</v>
      </c>
      <c r="G63" s="102">
        <f t="shared" si="2"/>
        <v>0</v>
      </c>
      <c r="H63" s="102">
        <f t="shared" si="2"/>
        <v>0</v>
      </c>
    </row>
    <row r="66" spans="1:9" s="16" customFormat="1" ht="13.5" customHeight="1" outlineLevel="1" x14ac:dyDescent="0.25">
      <c r="B66" s="15" t="s">
        <v>21</v>
      </c>
    </row>
    <row r="67" spans="1:9" outlineLevel="1" x14ac:dyDescent="0.2"/>
    <row r="68" spans="1:9" outlineLevel="1" x14ac:dyDescent="0.2">
      <c r="B68" s="17"/>
      <c r="C68" s="17"/>
      <c r="D68" s="153" t="s">
        <v>33</v>
      </c>
      <c r="E68" s="153"/>
      <c r="F68" s="153"/>
      <c r="G68" s="153"/>
      <c r="H68" s="153"/>
    </row>
    <row r="69" spans="1:9" outlineLevel="1" x14ac:dyDescent="0.2">
      <c r="A69" s="58"/>
      <c r="B69" s="12" t="s">
        <v>1</v>
      </c>
      <c r="C69" s="12" t="s">
        <v>13</v>
      </c>
      <c r="D69" s="12" t="s">
        <v>87</v>
      </c>
      <c r="E69" s="12" t="s">
        <v>88</v>
      </c>
      <c r="F69" s="12" t="s">
        <v>89</v>
      </c>
      <c r="G69" s="12" t="s">
        <v>16</v>
      </c>
      <c r="H69" s="12" t="s">
        <v>17</v>
      </c>
    </row>
    <row r="70" spans="1:9" outlineLevel="1" x14ac:dyDescent="0.2">
      <c r="A70" s="57"/>
      <c r="B70" s="35" t="str">
        <f>B58</f>
        <v>Servicio medido de voz saliente a fijo dentro de la red</v>
      </c>
      <c r="C70" s="8" t="s">
        <v>28</v>
      </c>
      <c r="D70" s="101">
        <f>SUM(E70:F70)</f>
        <v>500000000</v>
      </c>
      <c r="E70" s="141">
        <v>400000000</v>
      </c>
      <c r="F70" s="141">
        <v>100000000</v>
      </c>
      <c r="G70" s="142">
        <v>200000000</v>
      </c>
      <c r="H70" s="142">
        <v>20000</v>
      </c>
    </row>
    <row r="71" spans="1:9" outlineLevel="1" x14ac:dyDescent="0.2">
      <c r="A71" s="57"/>
      <c r="B71" s="35" t="str">
        <f t="shared" ref="B71:B74" si="3">B59</f>
        <v>Servicio medido de voz saliente a fijo nacional fuera de la red</v>
      </c>
      <c r="C71" s="8" t="s">
        <v>28</v>
      </c>
      <c r="D71" s="101">
        <f t="shared" ref="D71:D73" si="4">SUM(E71:F71)</f>
        <v>500000000</v>
      </c>
      <c r="E71" s="141">
        <v>400000000</v>
      </c>
      <c r="F71" s="141">
        <v>100000000</v>
      </c>
      <c r="G71" s="142">
        <v>200000000</v>
      </c>
      <c r="H71" s="142">
        <v>20000</v>
      </c>
    </row>
    <row r="72" spans="1:9" outlineLevel="1" x14ac:dyDescent="0.2">
      <c r="A72" s="57"/>
      <c r="B72" s="35" t="str">
        <f t="shared" si="3"/>
        <v>Servicio medido de voz saliente a móviles nacionales</v>
      </c>
      <c r="C72" s="8" t="s">
        <v>28</v>
      </c>
      <c r="D72" s="101">
        <f t="shared" si="4"/>
        <v>500000000</v>
      </c>
      <c r="E72" s="141">
        <v>400000000</v>
      </c>
      <c r="F72" s="141">
        <v>100000000</v>
      </c>
      <c r="G72" s="142">
        <v>200000000</v>
      </c>
      <c r="H72" s="142">
        <v>20000</v>
      </c>
    </row>
    <row r="73" spans="1:9" outlineLevel="1" x14ac:dyDescent="0.2">
      <c r="A73" s="57"/>
      <c r="B73" s="35" t="str">
        <f t="shared" si="3"/>
        <v>Servicio Larga Distancia Internacional (LDI)</v>
      </c>
      <c r="C73" s="8" t="s">
        <v>28</v>
      </c>
      <c r="D73" s="101">
        <f t="shared" si="4"/>
        <v>500000000</v>
      </c>
      <c r="E73" s="141">
        <v>400000000</v>
      </c>
      <c r="F73" s="141">
        <v>100000000</v>
      </c>
      <c r="G73" s="142">
        <v>200000000</v>
      </c>
      <c r="H73" s="142">
        <v>20000</v>
      </c>
    </row>
    <row r="74" spans="1:9" outlineLevel="1" x14ac:dyDescent="0.2">
      <c r="A74" s="57"/>
      <c r="B74" s="35" t="str">
        <f t="shared" si="3"/>
        <v>Resto de ingresos minoristas (instalación de línea, renta básica por línea, comercialización y mantenimiento de cableado y equipo terminal, servicios suplementarios, ventas en tiendas del concesionario)</v>
      </c>
      <c r="C74" s="8" t="s">
        <v>28</v>
      </c>
      <c r="D74" s="141">
        <v>4000000000</v>
      </c>
      <c r="E74" s="106"/>
      <c r="F74" s="106"/>
      <c r="G74" s="107"/>
      <c r="H74" s="107"/>
      <c r="I74" s="105"/>
    </row>
    <row r="75" spans="1:9" outlineLevel="1" x14ac:dyDescent="0.2">
      <c r="A75" s="57"/>
      <c r="B75" s="8" t="s">
        <v>19</v>
      </c>
      <c r="C75" s="8" t="s">
        <v>28</v>
      </c>
      <c r="D75" s="101">
        <f>SUM(D70:D74)</f>
        <v>6000000000</v>
      </c>
      <c r="E75" s="106"/>
      <c r="F75" s="106"/>
      <c r="G75" s="107"/>
      <c r="H75" s="107"/>
      <c r="I75" s="105"/>
    </row>
    <row r="76" spans="1:9" outlineLevel="1" x14ac:dyDescent="0.2"/>
    <row r="77" spans="1:9" s="16" customFormat="1" ht="13.5" customHeight="1" outlineLevel="1" x14ac:dyDescent="0.25">
      <c r="B77" s="15" t="s">
        <v>22</v>
      </c>
    </row>
    <row r="78" spans="1:9" s="21" customFormat="1" ht="13.5" customHeight="1" outlineLevel="1" x14ac:dyDescent="0.25">
      <c r="B78" s="20"/>
    </row>
    <row r="79" spans="1:9" outlineLevel="1" x14ac:dyDescent="0.2">
      <c r="B79" s="22"/>
      <c r="C79" s="22"/>
      <c r="D79" s="153" t="s">
        <v>33</v>
      </c>
      <c r="E79" s="153"/>
      <c r="F79" s="153"/>
      <c r="G79" s="153"/>
      <c r="H79" s="153"/>
    </row>
    <row r="80" spans="1:9" outlineLevel="1" x14ac:dyDescent="0.2">
      <c r="B80" s="12" t="s">
        <v>1</v>
      </c>
      <c r="C80" s="12" t="s">
        <v>13</v>
      </c>
      <c r="D80" s="12" t="s">
        <v>6</v>
      </c>
      <c r="E80" s="12" t="s">
        <v>65</v>
      </c>
      <c r="F80" s="12" t="s">
        <v>66</v>
      </c>
      <c r="G80" s="12" t="s">
        <v>16</v>
      </c>
      <c r="H80" s="12" t="s">
        <v>17</v>
      </c>
    </row>
    <row r="81" spans="2:8" outlineLevel="1" x14ac:dyDescent="0.2">
      <c r="B81" s="35" t="str">
        <f>B58</f>
        <v>Servicio medido de voz saliente a fijo dentro de la red</v>
      </c>
      <c r="C81" s="8" t="s">
        <v>28</v>
      </c>
      <c r="D81" s="101">
        <f>SUM(E81:F81)</f>
        <v>500000000</v>
      </c>
      <c r="E81" s="143">
        <v>400000000</v>
      </c>
      <c r="F81" s="143">
        <v>100000000</v>
      </c>
      <c r="G81" s="144">
        <v>200000000</v>
      </c>
      <c r="H81" s="144">
        <v>20000</v>
      </c>
    </row>
    <row r="82" spans="2:8" outlineLevel="1" x14ac:dyDescent="0.2">
      <c r="B82" s="35" t="str">
        <f t="shared" ref="B82:B85" si="5">B59</f>
        <v>Servicio medido de voz saliente a fijo nacional fuera de la red</v>
      </c>
      <c r="C82" s="8" t="s">
        <v>28</v>
      </c>
      <c r="D82" s="101">
        <f t="shared" ref="D82:D84" si="6">SUM(E82:F82)</f>
        <v>500000000</v>
      </c>
      <c r="E82" s="143">
        <v>400000000</v>
      </c>
      <c r="F82" s="143">
        <v>100000000</v>
      </c>
      <c r="G82" s="144">
        <v>200000000</v>
      </c>
      <c r="H82" s="144">
        <v>20000</v>
      </c>
    </row>
    <row r="83" spans="2:8" outlineLevel="1" x14ac:dyDescent="0.2">
      <c r="B83" s="35" t="str">
        <f t="shared" si="5"/>
        <v>Servicio medido de voz saliente a móviles nacionales</v>
      </c>
      <c r="C83" s="8" t="s">
        <v>28</v>
      </c>
      <c r="D83" s="101">
        <f t="shared" si="6"/>
        <v>500000000</v>
      </c>
      <c r="E83" s="143">
        <v>400000000</v>
      </c>
      <c r="F83" s="143">
        <v>100000000</v>
      </c>
      <c r="G83" s="144">
        <v>200000000</v>
      </c>
      <c r="H83" s="144">
        <v>20000</v>
      </c>
    </row>
    <row r="84" spans="2:8" outlineLevel="1" x14ac:dyDescent="0.2">
      <c r="B84" s="35" t="str">
        <f t="shared" si="5"/>
        <v>Servicio Larga Distancia Internacional (LDI)</v>
      </c>
      <c r="C84" s="8" t="s">
        <v>28</v>
      </c>
      <c r="D84" s="101">
        <f t="shared" si="6"/>
        <v>500000000</v>
      </c>
      <c r="E84" s="143">
        <v>400000000</v>
      </c>
      <c r="F84" s="143">
        <v>100000000</v>
      </c>
      <c r="G84" s="144">
        <v>200000000</v>
      </c>
      <c r="H84" s="144">
        <v>20000</v>
      </c>
    </row>
    <row r="85" spans="2:8" outlineLevel="1" x14ac:dyDescent="0.2">
      <c r="B85" s="35" t="str">
        <f t="shared" si="5"/>
        <v>Resto de ingresos minoristas (instalación de línea, renta básica por línea, comercialización y mantenimiento de cableado y equipo terminal, servicios suplementarios, ventas en tiendas del concesionario)</v>
      </c>
      <c r="C85" s="8" t="s">
        <v>28</v>
      </c>
      <c r="D85" s="143">
        <v>4000000000</v>
      </c>
      <c r="E85" s="106"/>
      <c r="F85" s="106"/>
      <c r="G85" s="107"/>
      <c r="H85" s="107"/>
    </row>
    <row r="86" spans="2:8" outlineLevel="1" x14ac:dyDescent="0.2">
      <c r="B86" s="8" t="s">
        <v>18</v>
      </c>
      <c r="C86" s="8" t="s">
        <v>28</v>
      </c>
      <c r="D86" s="101">
        <f>SUM(D81:D85)</f>
        <v>6000000000</v>
      </c>
      <c r="E86" s="106"/>
      <c r="F86" s="106"/>
      <c r="G86" s="107"/>
      <c r="H86" s="107"/>
    </row>
    <row r="87" spans="2:8" outlineLevel="1" x14ac:dyDescent="0.2"/>
    <row r="88" spans="2:8" outlineLevel="1" x14ac:dyDescent="0.2"/>
    <row r="89" spans="2:8" s="16" customFormat="1" ht="13.5" customHeight="1" outlineLevel="1" x14ac:dyDescent="0.25">
      <c r="B89" s="15" t="s">
        <v>105</v>
      </c>
    </row>
    <row r="90" spans="2:8" outlineLevel="1" x14ac:dyDescent="0.2"/>
    <row r="91" spans="2:8" outlineLevel="1" x14ac:dyDescent="0.2">
      <c r="B91" s="22"/>
      <c r="C91" s="22"/>
      <c r="D91" s="153" t="s">
        <v>33</v>
      </c>
      <c r="E91" s="153"/>
      <c r="F91" s="153"/>
      <c r="G91" s="153"/>
      <c r="H91" s="153"/>
    </row>
    <row r="92" spans="2:8" outlineLevel="1" x14ac:dyDescent="0.2">
      <c r="B92" s="12" t="s">
        <v>1</v>
      </c>
      <c r="C92" s="12" t="s">
        <v>13</v>
      </c>
      <c r="D92" s="12" t="s">
        <v>6</v>
      </c>
      <c r="E92" s="12" t="s">
        <v>65</v>
      </c>
      <c r="F92" s="12" t="s">
        <v>66</v>
      </c>
      <c r="G92" s="12" t="s">
        <v>16</v>
      </c>
      <c r="H92" s="12" t="s">
        <v>17</v>
      </c>
    </row>
    <row r="93" spans="2:8" outlineLevel="1" x14ac:dyDescent="0.2">
      <c r="B93" s="35" t="str">
        <f>B58</f>
        <v>Servicio medido de voz saliente a fijo dentro de la red</v>
      </c>
      <c r="C93" s="8" t="s">
        <v>28</v>
      </c>
      <c r="D93" s="101">
        <f>SUM(E93:F93)</f>
        <v>500000000</v>
      </c>
      <c r="E93" s="143">
        <v>400000000</v>
      </c>
      <c r="F93" s="143">
        <v>100000000</v>
      </c>
      <c r="G93" s="144">
        <v>200000000</v>
      </c>
      <c r="H93" s="144">
        <v>20000</v>
      </c>
    </row>
    <row r="94" spans="2:8" outlineLevel="1" x14ac:dyDescent="0.2">
      <c r="B94" s="35" t="str">
        <f t="shared" ref="B94:B97" si="7">B59</f>
        <v>Servicio medido de voz saliente a fijo nacional fuera de la red</v>
      </c>
      <c r="C94" s="8" t="s">
        <v>28</v>
      </c>
      <c r="D94" s="101">
        <f t="shared" ref="D94:D96" si="8">SUM(E94:F94)</f>
        <v>500000000</v>
      </c>
      <c r="E94" s="143">
        <v>400000000</v>
      </c>
      <c r="F94" s="143">
        <v>100000000</v>
      </c>
      <c r="G94" s="144">
        <v>200000000</v>
      </c>
      <c r="H94" s="144">
        <v>20000</v>
      </c>
    </row>
    <row r="95" spans="2:8" outlineLevel="1" x14ac:dyDescent="0.2">
      <c r="B95" s="35" t="str">
        <f t="shared" si="7"/>
        <v>Servicio medido de voz saliente a móviles nacionales</v>
      </c>
      <c r="C95" s="8" t="s">
        <v>28</v>
      </c>
      <c r="D95" s="101">
        <f t="shared" si="8"/>
        <v>500000000</v>
      </c>
      <c r="E95" s="143">
        <v>400000000</v>
      </c>
      <c r="F95" s="143">
        <v>100000000</v>
      </c>
      <c r="G95" s="144">
        <v>200000000</v>
      </c>
      <c r="H95" s="144">
        <v>20000</v>
      </c>
    </row>
    <row r="96" spans="2:8" outlineLevel="1" x14ac:dyDescent="0.2">
      <c r="B96" s="35" t="str">
        <f t="shared" si="7"/>
        <v>Servicio Larga Distancia Internacional (LDI)</v>
      </c>
      <c r="C96" s="8" t="s">
        <v>28</v>
      </c>
      <c r="D96" s="101">
        <f t="shared" si="8"/>
        <v>500000000</v>
      </c>
      <c r="E96" s="143">
        <v>400000000</v>
      </c>
      <c r="F96" s="143">
        <v>100000000</v>
      </c>
      <c r="G96" s="144">
        <v>200000000</v>
      </c>
      <c r="H96" s="144">
        <v>20000</v>
      </c>
    </row>
    <row r="97" spans="2:8" outlineLevel="1" x14ac:dyDescent="0.2">
      <c r="B97" s="35" t="str">
        <f t="shared" si="7"/>
        <v>Resto de ingresos minoristas (instalación de línea, renta básica por línea, comercialización y mantenimiento de cableado y equipo terminal, servicios suplementarios, ventas en tiendas del concesionario)</v>
      </c>
      <c r="C97" s="8" t="s">
        <v>28</v>
      </c>
      <c r="D97" s="143">
        <v>4000000000</v>
      </c>
      <c r="E97" s="106"/>
      <c r="F97" s="106"/>
      <c r="G97" s="107"/>
      <c r="H97" s="107"/>
    </row>
    <row r="98" spans="2:8" outlineLevel="1" x14ac:dyDescent="0.2">
      <c r="B98" s="8" t="s">
        <v>20</v>
      </c>
      <c r="C98" s="8" t="s">
        <v>28</v>
      </c>
      <c r="D98" s="101">
        <f>SUM(D93:D97)</f>
        <v>6000000000</v>
      </c>
      <c r="E98" s="106"/>
      <c r="F98" s="106"/>
      <c r="G98" s="107"/>
      <c r="H98" s="107"/>
    </row>
    <row r="99" spans="2:8" outlineLevel="1" x14ac:dyDescent="0.2"/>
    <row r="100" spans="2:8" outlineLevel="1" x14ac:dyDescent="0.2"/>
    <row r="101" spans="2:8" outlineLevel="1" x14ac:dyDescent="0.2"/>
    <row r="102" spans="2:8" s="11" customFormat="1" ht="15.75" x14ac:dyDescent="0.25">
      <c r="B102" s="11" t="s">
        <v>72</v>
      </c>
    </row>
    <row r="104" spans="2:8" s="16" customFormat="1" ht="13.5" customHeight="1" x14ac:dyDescent="0.25">
      <c r="B104" s="15" t="s">
        <v>62</v>
      </c>
    </row>
    <row r="106" spans="2:8" x14ac:dyDescent="0.2">
      <c r="B106" s="12" t="s">
        <v>1</v>
      </c>
      <c r="C106" s="27" t="str">
        <f>"De "&amp;$B$5&amp;" a "&amp;$B$7</f>
        <v>De 01/01/2017 a 31/06/2017</v>
      </c>
    </row>
    <row r="107" spans="2:8" x14ac:dyDescent="0.2">
      <c r="B107" s="8" t="s">
        <v>67</v>
      </c>
      <c r="C107" s="103">
        <f>SUM(C124,C139,C155)</f>
        <v>6000000</v>
      </c>
    </row>
    <row r="108" spans="2:8" x14ac:dyDescent="0.2">
      <c r="B108" s="8" t="s">
        <v>32</v>
      </c>
      <c r="C108" s="145">
        <v>500000</v>
      </c>
    </row>
    <row r="109" spans="2:8" x14ac:dyDescent="0.2">
      <c r="B109" s="22"/>
      <c r="C109" s="22"/>
      <c r="D109" s="153" t="s">
        <v>33</v>
      </c>
      <c r="E109" s="153"/>
      <c r="F109" s="153"/>
      <c r="G109" s="153"/>
      <c r="H109" s="153"/>
    </row>
    <row r="110" spans="2:8" x14ac:dyDescent="0.2">
      <c r="B110" s="12" t="s">
        <v>1</v>
      </c>
      <c r="C110" s="12" t="s">
        <v>13</v>
      </c>
      <c r="D110" s="12" t="s">
        <v>6</v>
      </c>
      <c r="E110" s="12" t="s">
        <v>65</v>
      </c>
      <c r="F110" s="12" t="s">
        <v>66</v>
      </c>
      <c r="G110" s="12" t="s">
        <v>16</v>
      </c>
      <c r="H110" s="12" t="s">
        <v>17</v>
      </c>
    </row>
    <row r="111" spans="2:8" x14ac:dyDescent="0.2">
      <c r="B111" s="35" t="str">
        <f>B58</f>
        <v>Servicio medido de voz saliente a fijo dentro de la red</v>
      </c>
      <c r="C111" s="8" t="s">
        <v>28</v>
      </c>
      <c r="D111" s="101">
        <f t="shared" ref="D111:H115" si="9">SUM(D127,D143,D159)</f>
        <v>750000000</v>
      </c>
      <c r="E111" s="101">
        <f t="shared" si="9"/>
        <v>600000000</v>
      </c>
      <c r="F111" s="101">
        <f t="shared" si="9"/>
        <v>150000000</v>
      </c>
      <c r="G111" s="102">
        <f t="shared" si="9"/>
        <v>1200000000</v>
      </c>
      <c r="H111" s="102">
        <f t="shared" si="9"/>
        <v>120000</v>
      </c>
    </row>
    <row r="112" spans="2:8" x14ac:dyDescent="0.2">
      <c r="B112" s="35" t="str">
        <f t="shared" ref="B112:B114" si="10">B59</f>
        <v>Servicio medido de voz saliente a fijo nacional fuera de la red</v>
      </c>
      <c r="C112" s="8" t="s">
        <v>28</v>
      </c>
      <c r="D112" s="101">
        <f t="shared" si="9"/>
        <v>750000000</v>
      </c>
      <c r="E112" s="101">
        <f t="shared" si="9"/>
        <v>600000000</v>
      </c>
      <c r="F112" s="101">
        <f t="shared" si="9"/>
        <v>150000000</v>
      </c>
      <c r="G112" s="102">
        <f t="shared" si="9"/>
        <v>1200000000</v>
      </c>
      <c r="H112" s="102">
        <f t="shared" si="9"/>
        <v>120000</v>
      </c>
    </row>
    <row r="113" spans="2:12" x14ac:dyDescent="0.2">
      <c r="B113" s="35" t="str">
        <f t="shared" si="10"/>
        <v>Servicio medido de voz saliente a móviles nacionales</v>
      </c>
      <c r="C113" s="8" t="s">
        <v>28</v>
      </c>
      <c r="D113" s="101">
        <f t="shared" si="9"/>
        <v>750000000</v>
      </c>
      <c r="E113" s="101">
        <f t="shared" si="9"/>
        <v>600000000</v>
      </c>
      <c r="F113" s="101">
        <f t="shared" si="9"/>
        <v>150000000</v>
      </c>
      <c r="G113" s="102">
        <f t="shared" si="9"/>
        <v>1200000000</v>
      </c>
      <c r="H113" s="102">
        <f t="shared" si="9"/>
        <v>120000</v>
      </c>
    </row>
    <row r="114" spans="2:12" x14ac:dyDescent="0.2">
      <c r="B114" s="35" t="str">
        <f t="shared" si="10"/>
        <v>Servicio Larga Distancia Internacional (LDI)</v>
      </c>
      <c r="C114" s="8" t="s">
        <v>28</v>
      </c>
      <c r="D114" s="101">
        <f t="shared" si="9"/>
        <v>750000000</v>
      </c>
      <c r="E114" s="101">
        <f t="shared" si="9"/>
        <v>600000000</v>
      </c>
      <c r="F114" s="101">
        <f t="shared" si="9"/>
        <v>150000000</v>
      </c>
      <c r="G114" s="102">
        <f t="shared" si="9"/>
        <v>1200000000</v>
      </c>
      <c r="H114" s="102">
        <f t="shared" si="9"/>
        <v>120000</v>
      </c>
    </row>
    <row r="115" spans="2:12" x14ac:dyDescent="0.2">
      <c r="B115" s="22" t="s">
        <v>51</v>
      </c>
      <c r="C115" s="8" t="s">
        <v>28</v>
      </c>
      <c r="D115" s="101">
        <f t="shared" si="9"/>
        <v>6000000000</v>
      </c>
      <c r="E115" s="101">
        <f t="shared" si="9"/>
        <v>0</v>
      </c>
      <c r="F115" s="101">
        <f t="shared" si="9"/>
        <v>0</v>
      </c>
      <c r="G115" s="102">
        <f t="shared" si="9"/>
        <v>0</v>
      </c>
      <c r="H115" s="102">
        <f t="shared" si="9"/>
        <v>0</v>
      </c>
    </row>
    <row r="116" spans="2:12" x14ac:dyDescent="0.2">
      <c r="B116" s="22" t="s">
        <v>129</v>
      </c>
      <c r="C116" s="8" t="s">
        <v>28</v>
      </c>
      <c r="D116" s="101">
        <v>1000000</v>
      </c>
      <c r="E116" s="101"/>
      <c r="F116" s="101"/>
      <c r="G116" s="102"/>
      <c r="H116" s="102"/>
      <c r="I116" s="38"/>
      <c r="J116" s="38"/>
      <c r="K116" s="38"/>
      <c r="L116" s="38"/>
    </row>
    <row r="117" spans="2:12" x14ac:dyDescent="0.2">
      <c r="B117" s="22"/>
      <c r="D117" s="59"/>
      <c r="E117" s="59"/>
      <c r="F117" s="59"/>
      <c r="G117" s="59"/>
      <c r="H117" s="59"/>
      <c r="I117" s="64"/>
      <c r="J117" s="64"/>
      <c r="K117" s="64"/>
      <c r="L117" s="64"/>
    </row>
    <row r="118" spans="2:12" x14ac:dyDescent="0.2">
      <c r="B118" s="60" t="s">
        <v>52</v>
      </c>
      <c r="F118" s="22"/>
      <c r="G118" s="22"/>
      <c r="H118" s="38"/>
      <c r="I118" s="38"/>
      <c r="J118" s="38"/>
      <c r="K118" s="38"/>
      <c r="L118" s="38"/>
    </row>
    <row r="121" spans="2:12" s="16" customFormat="1" ht="13.5" customHeight="1" outlineLevel="1" x14ac:dyDescent="0.25">
      <c r="B121" s="15" t="s">
        <v>21</v>
      </c>
    </row>
    <row r="122" spans="2:12" outlineLevel="1" x14ac:dyDescent="0.2"/>
    <row r="123" spans="2:12" outlineLevel="1" x14ac:dyDescent="0.2">
      <c r="B123" s="12" t="s">
        <v>1</v>
      </c>
      <c r="C123" s="27" t="str">
        <f>"De "&amp;$B$5&amp;" a "&amp;$B$7</f>
        <v>De 01/01/2017 a 31/06/2017</v>
      </c>
    </row>
    <row r="124" spans="2:12" outlineLevel="1" x14ac:dyDescent="0.2">
      <c r="B124" s="8" t="s">
        <v>67</v>
      </c>
      <c r="C124" s="145">
        <f>C25/2</f>
        <v>2000000</v>
      </c>
    </row>
    <row r="125" spans="2:12" outlineLevel="1" x14ac:dyDescent="0.2">
      <c r="B125" s="22"/>
      <c r="C125" s="22"/>
      <c r="D125" s="153" t="s">
        <v>33</v>
      </c>
      <c r="E125" s="153"/>
      <c r="F125" s="153"/>
      <c r="G125" s="153"/>
      <c r="H125" s="153"/>
    </row>
    <row r="126" spans="2:12" outlineLevel="1" x14ac:dyDescent="0.2">
      <c r="B126" s="12" t="s">
        <v>1</v>
      </c>
      <c r="C126" s="12" t="s">
        <v>13</v>
      </c>
      <c r="D126" s="12" t="s">
        <v>6</v>
      </c>
      <c r="E126" s="12" t="s">
        <v>65</v>
      </c>
      <c r="F126" s="12" t="s">
        <v>66</v>
      </c>
      <c r="G126" s="12" t="s">
        <v>16</v>
      </c>
      <c r="H126" s="12" t="s">
        <v>17</v>
      </c>
    </row>
    <row r="127" spans="2:12" outlineLevel="1" x14ac:dyDescent="0.2">
      <c r="B127" s="35" t="str">
        <f>B111</f>
        <v>Servicio medido de voz saliente a fijo dentro de la red</v>
      </c>
      <c r="C127" s="8" t="s">
        <v>28</v>
      </c>
      <c r="D127" s="101">
        <f>SUM(E127:F127)</f>
        <v>250000000</v>
      </c>
      <c r="E127" s="143">
        <v>200000000</v>
      </c>
      <c r="F127" s="143">
        <v>50000000</v>
      </c>
      <c r="G127" s="144">
        <v>400000000</v>
      </c>
      <c r="H127" s="144">
        <v>40000</v>
      </c>
    </row>
    <row r="128" spans="2:12" outlineLevel="1" x14ac:dyDescent="0.2">
      <c r="B128" s="35" t="str">
        <f t="shared" ref="B128:B131" si="11">B112</f>
        <v>Servicio medido de voz saliente a fijo nacional fuera de la red</v>
      </c>
      <c r="C128" s="8" t="s">
        <v>28</v>
      </c>
      <c r="D128" s="101">
        <f t="shared" ref="D128:D130" si="12">SUM(E128:F128)</f>
        <v>250000000</v>
      </c>
      <c r="E128" s="143">
        <v>200000000</v>
      </c>
      <c r="F128" s="143">
        <v>50000000</v>
      </c>
      <c r="G128" s="144">
        <v>400000000</v>
      </c>
      <c r="H128" s="144">
        <v>40000</v>
      </c>
    </row>
    <row r="129" spans="2:12" outlineLevel="1" x14ac:dyDescent="0.2">
      <c r="B129" s="35" t="str">
        <f t="shared" si="11"/>
        <v>Servicio medido de voz saliente a móviles nacionales</v>
      </c>
      <c r="C129" s="8" t="s">
        <v>28</v>
      </c>
      <c r="D129" s="101">
        <f t="shared" si="12"/>
        <v>250000000</v>
      </c>
      <c r="E129" s="143">
        <v>200000000</v>
      </c>
      <c r="F129" s="143">
        <v>50000000</v>
      </c>
      <c r="G129" s="144">
        <v>400000000</v>
      </c>
      <c r="H129" s="144">
        <v>40000</v>
      </c>
    </row>
    <row r="130" spans="2:12" outlineLevel="1" x14ac:dyDescent="0.2">
      <c r="B130" s="35" t="str">
        <f t="shared" si="11"/>
        <v>Servicio Larga Distancia Internacional (LDI)</v>
      </c>
      <c r="C130" s="8" t="s">
        <v>28</v>
      </c>
      <c r="D130" s="101">
        <f t="shared" si="12"/>
        <v>250000000</v>
      </c>
      <c r="E130" s="143">
        <v>200000000</v>
      </c>
      <c r="F130" s="143">
        <v>50000000</v>
      </c>
      <c r="G130" s="144">
        <v>400000000</v>
      </c>
      <c r="H130" s="144">
        <v>40000</v>
      </c>
    </row>
    <row r="131" spans="2:12" outlineLevel="1" x14ac:dyDescent="0.2">
      <c r="B131" s="35" t="str">
        <f t="shared" si="11"/>
        <v>Resto de ingresos mayoristas asociados a la renta mensual y otros tráficos*</v>
      </c>
      <c r="C131" s="8" t="s">
        <v>28</v>
      </c>
      <c r="D131" s="143">
        <f>+D74/2</f>
        <v>2000000000</v>
      </c>
      <c r="E131" s="108"/>
      <c r="F131" s="108"/>
      <c r="G131" s="108"/>
      <c r="H131" s="108"/>
    </row>
    <row r="132" spans="2:12" outlineLevel="1" x14ac:dyDescent="0.2">
      <c r="B132" s="22"/>
      <c r="D132" s="59"/>
      <c r="E132" s="59"/>
      <c r="F132" s="59"/>
      <c r="G132" s="59"/>
      <c r="H132" s="59"/>
      <c r="I132" s="18"/>
      <c r="J132" s="18"/>
      <c r="K132" s="18"/>
      <c r="L132" s="18"/>
    </row>
    <row r="133" spans="2:12" outlineLevel="1" x14ac:dyDescent="0.2">
      <c r="B133" s="60" t="s">
        <v>52</v>
      </c>
      <c r="F133" s="22"/>
      <c r="G133" s="22"/>
      <c r="H133" s="18"/>
      <c r="I133" s="18"/>
      <c r="J133" s="18"/>
      <c r="K133" s="18"/>
      <c r="L133" s="18"/>
    </row>
    <row r="134" spans="2:12" outlineLevel="1" x14ac:dyDescent="0.2">
      <c r="F134" s="22"/>
      <c r="G134" s="22"/>
      <c r="H134" s="18"/>
      <c r="I134" s="18"/>
      <c r="J134" s="18"/>
      <c r="K134" s="18"/>
      <c r="L134" s="18"/>
    </row>
    <row r="135" spans="2:12" outlineLevel="1" x14ac:dyDescent="0.2">
      <c r="F135" s="12"/>
      <c r="G135" s="12"/>
      <c r="H135" s="12"/>
      <c r="I135" s="12"/>
      <c r="J135" s="12"/>
      <c r="K135" s="12"/>
      <c r="L135" s="12"/>
    </row>
    <row r="136" spans="2:12" s="16" customFormat="1" ht="13.5" customHeight="1" outlineLevel="1" x14ac:dyDescent="0.25">
      <c r="B136" s="15" t="s">
        <v>22</v>
      </c>
    </row>
    <row r="137" spans="2:12" s="21" customFormat="1" ht="13.5" customHeight="1" outlineLevel="1" x14ac:dyDescent="0.25">
      <c r="B137" s="20"/>
    </row>
    <row r="138" spans="2:12" outlineLevel="1" x14ac:dyDescent="0.2">
      <c r="B138" s="12" t="s">
        <v>1</v>
      </c>
      <c r="C138" s="27" t="str">
        <f>"De "&amp;$B$5&amp;" a "&amp;$B$7</f>
        <v>De 01/01/2017 a 31/06/2017</v>
      </c>
    </row>
    <row r="139" spans="2:12" outlineLevel="1" x14ac:dyDescent="0.2">
      <c r="B139" s="8" t="s">
        <v>67</v>
      </c>
      <c r="C139" s="146">
        <f>C124</f>
        <v>2000000</v>
      </c>
    </row>
    <row r="140" spans="2:12" outlineLevel="1" x14ac:dyDescent="0.2">
      <c r="B140" s="22"/>
      <c r="C140" s="22"/>
      <c r="D140" s="18"/>
      <c r="E140" s="18"/>
      <c r="F140" s="18"/>
      <c r="G140" s="18"/>
      <c r="H140" s="18"/>
    </row>
    <row r="141" spans="2:12" outlineLevel="1" x14ac:dyDescent="0.2">
      <c r="B141" s="22"/>
      <c r="C141" s="22"/>
      <c r="D141" s="154" t="s">
        <v>33</v>
      </c>
      <c r="E141" s="154"/>
      <c r="F141" s="154"/>
      <c r="G141" s="154"/>
      <c r="H141" s="154"/>
    </row>
    <row r="142" spans="2:12" outlineLevel="1" x14ac:dyDescent="0.2">
      <c r="B142" s="12" t="s">
        <v>1</v>
      </c>
      <c r="C142" s="12" t="s">
        <v>13</v>
      </c>
      <c r="D142" s="12" t="s">
        <v>6</v>
      </c>
      <c r="E142" s="12" t="s">
        <v>65</v>
      </c>
      <c r="F142" s="12" t="s">
        <v>66</v>
      </c>
      <c r="G142" s="12" t="s">
        <v>16</v>
      </c>
      <c r="H142" s="12" t="s">
        <v>17</v>
      </c>
    </row>
    <row r="143" spans="2:12" outlineLevel="1" x14ac:dyDescent="0.2">
      <c r="B143" s="35" t="str">
        <f>B127</f>
        <v>Servicio medido de voz saliente a fijo dentro de la red</v>
      </c>
      <c r="C143" s="8" t="s">
        <v>28</v>
      </c>
      <c r="D143" s="101">
        <f>SUM(E143:F143)</f>
        <v>250000000</v>
      </c>
      <c r="E143" s="143">
        <f t="shared" ref="D143:H147" si="13">E127</f>
        <v>200000000</v>
      </c>
      <c r="F143" s="143">
        <f t="shared" si="13"/>
        <v>50000000</v>
      </c>
      <c r="G143" s="144">
        <f t="shared" si="13"/>
        <v>400000000</v>
      </c>
      <c r="H143" s="144">
        <f t="shared" si="13"/>
        <v>40000</v>
      </c>
    </row>
    <row r="144" spans="2:12" outlineLevel="1" x14ac:dyDescent="0.2">
      <c r="B144" s="35" t="str">
        <f t="shared" ref="B144:B147" si="14">B128</f>
        <v>Servicio medido de voz saliente a fijo nacional fuera de la red</v>
      </c>
      <c r="C144" s="8" t="s">
        <v>28</v>
      </c>
      <c r="D144" s="101">
        <f t="shared" ref="D144:D146" si="15">SUM(E144:F144)</f>
        <v>250000000</v>
      </c>
      <c r="E144" s="143">
        <f t="shared" si="13"/>
        <v>200000000</v>
      </c>
      <c r="F144" s="143">
        <f t="shared" si="13"/>
        <v>50000000</v>
      </c>
      <c r="G144" s="144">
        <f t="shared" si="13"/>
        <v>400000000</v>
      </c>
      <c r="H144" s="144">
        <f t="shared" si="13"/>
        <v>40000</v>
      </c>
    </row>
    <row r="145" spans="2:8" outlineLevel="1" x14ac:dyDescent="0.2">
      <c r="B145" s="35" t="str">
        <f t="shared" si="14"/>
        <v>Servicio medido de voz saliente a móviles nacionales</v>
      </c>
      <c r="C145" s="8" t="s">
        <v>28</v>
      </c>
      <c r="D145" s="101">
        <f t="shared" si="15"/>
        <v>250000000</v>
      </c>
      <c r="E145" s="143">
        <f t="shared" si="13"/>
        <v>200000000</v>
      </c>
      <c r="F145" s="143">
        <f t="shared" si="13"/>
        <v>50000000</v>
      </c>
      <c r="G145" s="144">
        <f t="shared" si="13"/>
        <v>400000000</v>
      </c>
      <c r="H145" s="144">
        <f t="shared" si="13"/>
        <v>40000</v>
      </c>
    </row>
    <row r="146" spans="2:8" outlineLevel="1" x14ac:dyDescent="0.2">
      <c r="B146" s="35" t="str">
        <f t="shared" si="14"/>
        <v>Servicio Larga Distancia Internacional (LDI)</v>
      </c>
      <c r="C146" s="8" t="s">
        <v>28</v>
      </c>
      <c r="D146" s="101">
        <f t="shared" si="15"/>
        <v>250000000</v>
      </c>
      <c r="E146" s="143">
        <f t="shared" si="13"/>
        <v>200000000</v>
      </c>
      <c r="F146" s="143">
        <f t="shared" si="13"/>
        <v>50000000</v>
      </c>
      <c r="G146" s="144">
        <f t="shared" si="13"/>
        <v>400000000</v>
      </c>
      <c r="H146" s="144">
        <f t="shared" si="13"/>
        <v>40000</v>
      </c>
    </row>
    <row r="147" spans="2:8" outlineLevel="1" x14ac:dyDescent="0.2">
      <c r="B147" s="35" t="str">
        <f t="shared" si="14"/>
        <v>Resto de ingresos mayoristas asociados a la renta mensual y otros tráficos*</v>
      </c>
      <c r="C147" s="8" t="s">
        <v>28</v>
      </c>
      <c r="D147" s="143">
        <f t="shared" si="13"/>
        <v>2000000000</v>
      </c>
      <c r="E147" s="108"/>
      <c r="F147" s="108"/>
      <c r="G147" s="108"/>
      <c r="H147" s="108"/>
    </row>
    <row r="148" spans="2:8" outlineLevel="1" x14ac:dyDescent="0.2">
      <c r="B148" s="22"/>
      <c r="D148" s="59"/>
      <c r="E148" s="59"/>
      <c r="F148" s="59"/>
      <c r="G148" s="59"/>
      <c r="H148" s="59"/>
    </row>
    <row r="149" spans="2:8" outlineLevel="1" x14ac:dyDescent="0.2">
      <c r="B149" s="60" t="s">
        <v>52</v>
      </c>
      <c r="F149" s="22"/>
      <c r="G149" s="22"/>
      <c r="H149" s="18"/>
    </row>
    <row r="150" spans="2:8" outlineLevel="1" x14ac:dyDescent="0.2">
      <c r="F150" s="22"/>
      <c r="G150" s="22"/>
      <c r="H150" s="18"/>
    </row>
    <row r="151" spans="2:8" outlineLevel="1" x14ac:dyDescent="0.2">
      <c r="F151" s="22"/>
      <c r="G151" s="22"/>
      <c r="H151" s="18"/>
    </row>
    <row r="152" spans="2:8" s="16" customFormat="1" ht="13.5" customHeight="1" outlineLevel="1" x14ac:dyDescent="0.25">
      <c r="B152" s="15" t="s">
        <v>105</v>
      </c>
    </row>
    <row r="153" spans="2:8" outlineLevel="1" x14ac:dyDescent="0.2"/>
    <row r="154" spans="2:8" outlineLevel="1" x14ac:dyDescent="0.2">
      <c r="B154" s="12" t="s">
        <v>1</v>
      </c>
      <c r="C154" s="27" t="str">
        <f>"De "&amp;$B$5&amp;" a "&amp;$B$7</f>
        <v>De 01/01/2017 a 31/06/2017</v>
      </c>
    </row>
    <row r="155" spans="2:8" outlineLevel="1" x14ac:dyDescent="0.2">
      <c r="B155" s="8" t="s">
        <v>67</v>
      </c>
      <c r="C155" s="147">
        <f>C124</f>
        <v>2000000</v>
      </c>
    </row>
    <row r="156" spans="2:8" outlineLevel="1" x14ac:dyDescent="0.2">
      <c r="B156" s="22"/>
      <c r="C156" s="22"/>
      <c r="D156" s="18"/>
      <c r="E156" s="18"/>
      <c r="F156" s="18"/>
      <c r="G156" s="18"/>
      <c r="H156" s="18"/>
    </row>
    <row r="157" spans="2:8" outlineLevel="1" x14ac:dyDescent="0.2">
      <c r="B157" s="22"/>
      <c r="C157" s="22"/>
      <c r="D157" s="154" t="s">
        <v>33</v>
      </c>
      <c r="E157" s="154"/>
      <c r="F157" s="154"/>
      <c r="G157" s="154"/>
      <c r="H157" s="154"/>
    </row>
    <row r="158" spans="2:8" outlineLevel="1" x14ac:dyDescent="0.2">
      <c r="B158" s="12" t="s">
        <v>1</v>
      </c>
      <c r="C158" s="12" t="s">
        <v>13</v>
      </c>
      <c r="D158" s="12" t="s">
        <v>6</v>
      </c>
      <c r="E158" s="12" t="s">
        <v>65</v>
      </c>
      <c r="F158" s="12" t="s">
        <v>66</v>
      </c>
      <c r="G158" s="12" t="s">
        <v>16</v>
      </c>
      <c r="H158" s="12" t="s">
        <v>17</v>
      </c>
    </row>
    <row r="159" spans="2:8" outlineLevel="1" x14ac:dyDescent="0.2">
      <c r="B159" s="35" t="str">
        <f>B111</f>
        <v>Servicio medido de voz saliente a fijo dentro de la red</v>
      </c>
      <c r="C159" s="8" t="s">
        <v>28</v>
      </c>
      <c r="D159" s="101">
        <f>SUM(E159:F159)</f>
        <v>250000000</v>
      </c>
      <c r="E159" s="143">
        <f t="shared" ref="D159:H163" si="16">E143</f>
        <v>200000000</v>
      </c>
      <c r="F159" s="143">
        <f t="shared" si="16"/>
        <v>50000000</v>
      </c>
      <c r="G159" s="144">
        <f t="shared" si="16"/>
        <v>400000000</v>
      </c>
      <c r="H159" s="144">
        <f t="shared" si="16"/>
        <v>40000</v>
      </c>
    </row>
    <row r="160" spans="2:8" outlineLevel="1" x14ac:dyDescent="0.2">
      <c r="B160" s="35" t="str">
        <f t="shared" ref="B160:B163" si="17">B112</f>
        <v>Servicio medido de voz saliente a fijo nacional fuera de la red</v>
      </c>
      <c r="C160" s="8" t="s">
        <v>28</v>
      </c>
      <c r="D160" s="101">
        <f t="shared" ref="D160:D162" si="18">SUM(E160:F160)</f>
        <v>250000000</v>
      </c>
      <c r="E160" s="143">
        <f t="shared" si="16"/>
        <v>200000000</v>
      </c>
      <c r="F160" s="143">
        <f t="shared" si="16"/>
        <v>50000000</v>
      </c>
      <c r="G160" s="144">
        <f t="shared" si="16"/>
        <v>400000000</v>
      </c>
      <c r="H160" s="144">
        <f t="shared" si="16"/>
        <v>40000</v>
      </c>
    </row>
    <row r="161" spans="2:8" outlineLevel="1" x14ac:dyDescent="0.2">
      <c r="B161" s="35" t="str">
        <f t="shared" si="17"/>
        <v>Servicio medido de voz saliente a móviles nacionales</v>
      </c>
      <c r="C161" s="8" t="s">
        <v>28</v>
      </c>
      <c r="D161" s="101">
        <f t="shared" si="18"/>
        <v>250000000</v>
      </c>
      <c r="E161" s="143">
        <f t="shared" si="16"/>
        <v>200000000</v>
      </c>
      <c r="F161" s="143">
        <f t="shared" si="16"/>
        <v>50000000</v>
      </c>
      <c r="G161" s="144">
        <f t="shared" si="16"/>
        <v>400000000</v>
      </c>
      <c r="H161" s="144">
        <f t="shared" si="16"/>
        <v>40000</v>
      </c>
    </row>
    <row r="162" spans="2:8" outlineLevel="1" x14ac:dyDescent="0.2">
      <c r="B162" s="35" t="str">
        <f t="shared" si="17"/>
        <v>Servicio Larga Distancia Internacional (LDI)</v>
      </c>
      <c r="C162" s="8" t="s">
        <v>28</v>
      </c>
      <c r="D162" s="101">
        <f t="shared" si="18"/>
        <v>250000000</v>
      </c>
      <c r="E162" s="143">
        <f t="shared" si="16"/>
        <v>200000000</v>
      </c>
      <c r="F162" s="143">
        <f t="shared" si="16"/>
        <v>50000000</v>
      </c>
      <c r="G162" s="144">
        <f t="shared" si="16"/>
        <v>400000000</v>
      </c>
      <c r="H162" s="144">
        <f t="shared" si="16"/>
        <v>40000</v>
      </c>
    </row>
    <row r="163" spans="2:8" outlineLevel="1" x14ac:dyDescent="0.2">
      <c r="B163" s="35" t="str">
        <f t="shared" si="17"/>
        <v>Resto de ingresos mayoristas asociados a la renta mensual y otros tráficos*</v>
      </c>
      <c r="C163" s="8" t="s">
        <v>28</v>
      </c>
      <c r="D163" s="143">
        <f t="shared" si="16"/>
        <v>2000000000</v>
      </c>
      <c r="E163" s="106"/>
      <c r="F163" s="106"/>
      <c r="G163" s="107"/>
      <c r="H163" s="107"/>
    </row>
    <row r="164" spans="2:8" outlineLevel="1" x14ac:dyDescent="0.2">
      <c r="B164" s="22"/>
    </row>
    <row r="165" spans="2:8" outlineLevel="1" x14ac:dyDescent="0.2">
      <c r="B165" s="60" t="s">
        <v>52</v>
      </c>
    </row>
    <row r="166" spans="2:8" x14ac:dyDescent="0.2">
      <c r="B166" s="22"/>
    </row>
    <row r="167" spans="2:8" s="11" customFormat="1" ht="15.75" x14ac:dyDescent="0.25">
      <c r="B167" s="11" t="s">
        <v>14</v>
      </c>
    </row>
    <row r="169" spans="2:8" s="16" customFormat="1" ht="13.5" customHeight="1" x14ac:dyDescent="0.25">
      <c r="B169" s="15" t="s">
        <v>101</v>
      </c>
    </row>
    <row r="171" spans="2:8" x14ac:dyDescent="0.2">
      <c r="B171" s="12" t="s">
        <v>1</v>
      </c>
      <c r="C171" s="12" t="s">
        <v>39</v>
      </c>
      <c r="D171" s="13" t="str">
        <f>"De "&amp;$B$5&amp;" a "&amp;$B$7</f>
        <v>De 01/01/2017 a 31/06/2017</v>
      </c>
    </row>
    <row r="172" spans="2:8" ht="33.75" customHeight="1" x14ac:dyDescent="0.2">
      <c r="B172" s="23" t="s">
        <v>40</v>
      </c>
      <c r="C172" s="104" t="s">
        <v>95</v>
      </c>
      <c r="D172" s="143">
        <v>187500000</v>
      </c>
      <c r="F172" s="65"/>
    </row>
    <row r="173" spans="2:8" ht="24.75" customHeight="1" x14ac:dyDescent="0.2">
      <c r="B173" s="23" t="s">
        <v>90</v>
      </c>
      <c r="C173" s="104" t="s">
        <v>96</v>
      </c>
      <c r="D173" s="143">
        <v>187500000</v>
      </c>
      <c r="F173" s="14"/>
    </row>
    <row r="174" spans="2:8" ht="24.75" customHeight="1" x14ac:dyDescent="0.2">
      <c r="B174" s="23" t="s">
        <v>175</v>
      </c>
      <c r="C174" s="104" t="s">
        <v>176</v>
      </c>
      <c r="D174" s="143">
        <v>187500000</v>
      </c>
      <c r="F174" s="14"/>
    </row>
    <row r="175" spans="2:8" ht="55.5" customHeight="1" x14ac:dyDescent="0.2">
      <c r="B175" s="23" t="s">
        <v>91</v>
      </c>
      <c r="C175" s="104" t="s">
        <v>97</v>
      </c>
      <c r="D175" s="143">
        <v>187500000</v>
      </c>
      <c r="F175" s="14"/>
    </row>
    <row r="176" spans="2:8" x14ac:dyDescent="0.2">
      <c r="B176" s="23" t="s">
        <v>92</v>
      </c>
      <c r="C176" s="104" t="s">
        <v>98</v>
      </c>
      <c r="D176" s="143">
        <v>187500000</v>
      </c>
      <c r="F176" s="14"/>
    </row>
    <row r="177" spans="2:6" ht="25.5" x14ac:dyDescent="0.2">
      <c r="B177" s="23" t="s">
        <v>152</v>
      </c>
      <c r="C177" s="104" t="s">
        <v>99</v>
      </c>
      <c r="D177" s="143">
        <v>187500000</v>
      </c>
      <c r="F177" s="14"/>
    </row>
    <row r="178" spans="2:6" ht="28.5" customHeight="1" x14ac:dyDescent="0.2">
      <c r="B178" s="23" t="s">
        <v>93</v>
      </c>
      <c r="C178" s="104" t="s">
        <v>100</v>
      </c>
      <c r="D178" s="143">
        <v>187500000</v>
      </c>
      <c r="F178" s="14"/>
    </row>
    <row r="179" spans="2:6" ht="25.5" x14ac:dyDescent="0.2">
      <c r="B179" s="23" t="s">
        <v>169</v>
      </c>
      <c r="C179" s="104" t="s">
        <v>179</v>
      </c>
      <c r="D179" s="143">
        <v>187500000</v>
      </c>
      <c r="F179" s="14"/>
    </row>
    <row r="180" spans="2:6" ht="25.5" x14ac:dyDescent="0.2">
      <c r="B180" s="23" t="s">
        <v>177</v>
      </c>
      <c r="C180" s="104" t="s">
        <v>178</v>
      </c>
      <c r="D180" s="143">
        <v>187500000</v>
      </c>
      <c r="F180" s="14"/>
    </row>
    <row r="181" spans="2:6" x14ac:dyDescent="0.2">
      <c r="B181" s="23" t="s">
        <v>94</v>
      </c>
      <c r="C181" s="67" t="s">
        <v>150</v>
      </c>
      <c r="D181" s="143">
        <v>187500000</v>
      </c>
      <c r="F181" s="14"/>
    </row>
    <row r="183" spans="2:6" s="16" customFormat="1" ht="13.5" customHeight="1" outlineLevel="1" x14ac:dyDescent="0.25">
      <c r="B183" s="15" t="s">
        <v>21</v>
      </c>
    </row>
    <row r="184" spans="2:6" outlineLevel="1" x14ac:dyDescent="0.2"/>
    <row r="185" spans="2:6" outlineLevel="1" x14ac:dyDescent="0.2">
      <c r="B185" s="12" t="s">
        <v>1</v>
      </c>
      <c r="C185" s="12" t="s">
        <v>39</v>
      </c>
      <c r="D185" s="13" t="str">
        <f>"De "&amp;$B$5&amp;" a "&amp;$B$7</f>
        <v>De 01/01/2017 a 31/06/2017</v>
      </c>
    </row>
    <row r="186" spans="2:6" ht="54.75" customHeight="1" outlineLevel="1" x14ac:dyDescent="0.2">
      <c r="B186" s="23" t="str">
        <f t="shared" ref="B186:C188" si="19">B172</f>
        <v>Facturación</v>
      </c>
      <c r="C186" s="67" t="str">
        <f t="shared" si="19"/>
        <v>Control y gestión de la facturación a clientes finales</v>
      </c>
      <c r="D186" s="143">
        <v>62500000</v>
      </c>
      <c r="F186" s="14"/>
    </row>
    <row r="187" spans="2:6" ht="68.25" customHeight="1" outlineLevel="1" x14ac:dyDescent="0.2">
      <c r="B187" s="23" t="str">
        <f t="shared" si="19"/>
        <v>Cobranza</v>
      </c>
      <c r="C187" s="67" t="str">
        <f t="shared" si="19"/>
        <v>Control y gestión del cobro a clientes finales</v>
      </c>
      <c r="D187" s="143">
        <v>62500000</v>
      </c>
      <c r="F187" s="14"/>
    </row>
    <row r="188" spans="2:6" ht="68.25" customHeight="1" outlineLevel="1" x14ac:dyDescent="0.2">
      <c r="B188" s="23" t="str">
        <f t="shared" si="19"/>
        <v>Tasas e impuestos</v>
      </c>
      <c r="C188" s="67" t="str">
        <f t="shared" si="19"/>
        <v>Pagos satisfechos en concepto de tasas e impuestos. Estos deberán estar relacionados con la actividad del negocio y no incluirán impuestos por beneficios.</v>
      </c>
      <c r="D188" s="143">
        <v>62500000</v>
      </c>
      <c r="F188" s="14"/>
    </row>
    <row r="189" spans="2:6" ht="51" outlineLevel="1" x14ac:dyDescent="0.2">
      <c r="B189" s="23" t="str">
        <f t="shared" ref="B189:C189" si="20">B175</f>
        <v>Comerciales</v>
      </c>
      <c r="C189" s="67" t="str">
        <f t="shared" si="20"/>
        <v>Funciones comerciales tal y como adquisición y mantenimiento de clientes, publicidad, marca, desarrollo de productos, etc.</v>
      </c>
      <c r="D189" s="143">
        <v>62500000</v>
      </c>
      <c r="F189" s="14"/>
    </row>
    <row r="190" spans="2:6" outlineLevel="1" x14ac:dyDescent="0.2">
      <c r="B190" s="23" t="str">
        <f t="shared" ref="B190:C190" si="21">B176</f>
        <v>Programas de fidelización</v>
      </c>
      <c r="C190" s="67" t="str">
        <f t="shared" si="21"/>
        <v>Gestión de la fidelización de clientes</v>
      </c>
      <c r="D190" s="143">
        <v>62500000</v>
      </c>
      <c r="F190" s="14"/>
    </row>
    <row r="191" spans="2:6" ht="25.5" outlineLevel="1" x14ac:dyDescent="0.2">
      <c r="B191" s="23" t="str">
        <f t="shared" ref="B191:C191" si="22">B177</f>
        <v xml:space="preserve">Provisiones </v>
      </c>
      <c r="C191" s="67" t="str">
        <f t="shared" si="22"/>
        <v>Costos de incobrables y gestión de las provisiones por insolvencias</v>
      </c>
      <c r="D191" s="143">
        <v>62500000</v>
      </c>
      <c r="F191" s="14"/>
    </row>
    <row r="192" spans="2:6" ht="30" customHeight="1" outlineLevel="1" x14ac:dyDescent="0.2">
      <c r="B192" s="23" t="str">
        <f t="shared" ref="B192:C192" si="23">B178</f>
        <v>Costos directos de la venta de terminales</v>
      </c>
      <c r="C192" s="67" t="str">
        <f t="shared" si="23"/>
        <v>Contiene los costos relativos a los terminales vendidos a los clientes finales</v>
      </c>
      <c r="D192" s="143">
        <v>62500000</v>
      </c>
      <c r="F192" s="14"/>
    </row>
    <row r="193" spans="2:6" ht="25.5" outlineLevel="1" x14ac:dyDescent="0.2">
      <c r="B193" s="23" t="str">
        <f t="shared" ref="B193:C194" si="24">B179</f>
        <v>Servicios generales y de gestión - minoristas</v>
      </c>
      <c r="C193" s="67" t="str">
        <f t="shared" si="24"/>
        <v>Equipo de gestión del operador dedicado a la prestación de servicios minoristas</v>
      </c>
      <c r="D193" s="143">
        <v>62500000</v>
      </c>
      <c r="F193" s="14"/>
    </row>
    <row r="194" spans="2:6" ht="25.5" outlineLevel="1" x14ac:dyDescent="0.2">
      <c r="B194" s="23" t="str">
        <f t="shared" si="24"/>
        <v>Servicios generales y de gestión - negocio</v>
      </c>
      <c r="C194" s="67" t="str">
        <f t="shared" si="24"/>
        <v>Equipo de gestión del operador dedicado al funcionamiento del negocio en general</v>
      </c>
      <c r="D194" s="143">
        <v>62500000</v>
      </c>
      <c r="F194" s="14"/>
    </row>
    <row r="195" spans="2:6" outlineLevel="1" x14ac:dyDescent="0.2">
      <c r="B195" s="23" t="str">
        <f t="shared" ref="B195" si="25">B181</f>
        <v xml:space="preserve">Costo del capital </v>
      </c>
      <c r="C195" s="67"/>
      <c r="D195" s="143">
        <v>62500000</v>
      </c>
      <c r="F195" s="14"/>
    </row>
    <row r="196" spans="2:6" outlineLevel="1" x14ac:dyDescent="0.2">
      <c r="B196" s="24"/>
      <c r="C196" s="14"/>
      <c r="D196" s="14"/>
      <c r="F196" s="14"/>
    </row>
    <row r="197" spans="2:6" outlineLevel="1" x14ac:dyDescent="0.2">
      <c r="B197" s="25"/>
      <c r="E197" s="26"/>
      <c r="F197" s="14"/>
    </row>
    <row r="198" spans="2:6" s="16" customFormat="1" ht="13.5" customHeight="1" outlineLevel="1" x14ac:dyDescent="0.25">
      <c r="B198" s="15" t="s">
        <v>22</v>
      </c>
    </row>
    <row r="199" spans="2:6" outlineLevel="1" x14ac:dyDescent="0.2">
      <c r="B199" s="25"/>
    </row>
    <row r="200" spans="2:6" outlineLevel="1" x14ac:dyDescent="0.2">
      <c r="B200" s="12" t="s">
        <v>1</v>
      </c>
      <c r="C200" s="12" t="s">
        <v>39</v>
      </c>
      <c r="D200" s="13" t="str">
        <f>"De "&amp;$B$5&amp;" a "&amp;$B$7</f>
        <v>De 01/01/2017 a 31/06/2017</v>
      </c>
      <c r="E200" s="14"/>
    </row>
    <row r="201" spans="2:6" ht="54" customHeight="1" outlineLevel="1" x14ac:dyDescent="0.2">
      <c r="B201" s="23" t="str">
        <f t="shared" ref="B201:C209" si="26">B186</f>
        <v>Facturación</v>
      </c>
      <c r="C201" s="67" t="str">
        <f t="shared" si="26"/>
        <v>Control y gestión de la facturación a clientes finales</v>
      </c>
      <c r="D201" s="143">
        <v>62500000</v>
      </c>
      <c r="E201" s="26"/>
      <c r="F201" s="14"/>
    </row>
    <row r="202" spans="2:6" ht="68.25" customHeight="1" outlineLevel="1" x14ac:dyDescent="0.2">
      <c r="B202" s="23" t="str">
        <f t="shared" si="26"/>
        <v>Cobranza</v>
      </c>
      <c r="C202" s="67" t="str">
        <f t="shared" si="26"/>
        <v>Control y gestión del cobro a clientes finales</v>
      </c>
      <c r="D202" s="143">
        <v>62500000</v>
      </c>
      <c r="E202" s="26"/>
      <c r="F202" s="14"/>
    </row>
    <row r="203" spans="2:6" ht="68.25" customHeight="1" outlineLevel="1" x14ac:dyDescent="0.2">
      <c r="B203" s="23" t="str">
        <f t="shared" si="26"/>
        <v>Tasas e impuestos</v>
      </c>
      <c r="C203" s="67" t="str">
        <f t="shared" si="26"/>
        <v>Pagos satisfechos en concepto de tasas e impuestos. Estos deberán estar relacionados con la actividad del negocio y no incluirán impuestos por beneficios.</v>
      </c>
      <c r="D203" s="143">
        <v>62500000</v>
      </c>
      <c r="E203" s="26"/>
      <c r="F203" s="14"/>
    </row>
    <row r="204" spans="2:6" ht="51" outlineLevel="1" x14ac:dyDescent="0.2">
      <c r="B204" s="23" t="str">
        <f t="shared" si="26"/>
        <v>Comerciales</v>
      </c>
      <c r="C204" s="67" t="str">
        <f t="shared" si="26"/>
        <v>Funciones comerciales tal y como adquisición y mantenimiento de clientes, publicidad, marca, desarrollo de productos, etc.</v>
      </c>
      <c r="D204" s="143">
        <v>62500000</v>
      </c>
      <c r="E204" s="26"/>
      <c r="F204" s="14"/>
    </row>
    <row r="205" spans="2:6" outlineLevel="1" x14ac:dyDescent="0.2">
      <c r="B205" s="23" t="str">
        <f t="shared" si="26"/>
        <v>Programas de fidelización</v>
      </c>
      <c r="C205" s="67" t="str">
        <f t="shared" si="26"/>
        <v>Gestión de la fidelización de clientes</v>
      </c>
      <c r="D205" s="143">
        <v>62500000</v>
      </c>
      <c r="E205" s="26"/>
      <c r="F205" s="14"/>
    </row>
    <row r="206" spans="2:6" ht="35.25" customHeight="1" outlineLevel="1" x14ac:dyDescent="0.2">
      <c r="B206" s="23" t="str">
        <f t="shared" si="26"/>
        <v xml:space="preserve">Provisiones </v>
      </c>
      <c r="C206" s="67" t="str">
        <f t="shared" si="26"/>
        <v>Costos de incobrables y gestión de las provisiones por insolvencias</v>
      </c>
      <c r="D206" s="143">
        <v>62500000</v>
      </c>
      <c r="E206" s="26"/>
      <c r="F206" s="14"/>
    </row>
    <row r="207" spans="2:6" ht="32.25" customHeight="1" outlineLevel="1" x14ac:dyDescent="0.2">
      <c r="B207" s="23" t="str">
        <f t="shared" si="26"/>
        <v>Costos directos de la venta de terminales</v>
      </c>
      <c r="C207" s="67" t="str">
        <f t="shared" si="26"/>
        <v>Contiene los costos relativos a los terminales vendidos a los clientes finales</v>
      </c>
      <c r="D207" s="143">
        <v>62500000</v>
      </c>
      <c r="E207" s="26"/>
      <c r="F207" s="14"/>
    </row>
    <row r="208" spans="2:6" ht="25.5" outlineLevel="1" x14ac:dyDescent="0.2">
      <c r="B208" s="23" t="str">
        <f t="shared" si="26"/>
        <v>Servicios generales y de gestión - minoristas</v>
      </c>
      <c r="C208" s="67" t="str">
        <f t="shared" si="26"/>
        <v>Equipo de gestión del operador dedicado a la prestación de servicios minoristas</v>
      </c>
      <c r="D208" s="143">
        <v>62500000</v>
      </c>
      <c r="E208" s="26"/>
      <c r="F208" s="14"/>
    </row>
    <row r="209" spans="2:6" ht="25.5" outlineLevel="1" x14ac:dyDescent="0.2">
      <c r="B209" s="23" t="str">
        <f t="shared" si="26"/>
        <v>Servicios generales y de gestión - negocio</v>
      </c>
      <c r="C209" s="67" t="str">
        <f t="shared" si="26"/>
        <v>Equipo de gestión del operador dedicado al funcionamiento del negocio en general</v>
      </c>
      <c r="D209" s="143">
        <v>62500000</v>
      </c>
      <c r="E209" s="26"/>
      <c r="F209" s="14"/>
    </row>
    <row r="210" spans="2:6" outlineLevel="1" x14ac:dyDescent="0.2">
      <c r="B210" s="23" t="str">
        <f>B195</f>
        <v xml:space="preserve">Costo del capital </v>
      </c>
      <c r="C210" s="67"/>
      <c r="D210" s="143">
        <v>62500000</v>
      </c>
      <c r="E210" s="26"/>
      <c r="F210" s="14"/>
    </row>
    <row r="211" spans="2:6" outlineLevel="1" x14ac:dyDescent="0.2">
      <c r="B211" s="25"/>
      <c r="E211" s="26"/>
      <c r="F211" s="14"/>
    </row>
    <row r="212" spans="2:6" outlineLevel="1" x14ac:dyDescent="0.2"/>
    <row r="213" spans="2:6" s="16" customFormat="1" ht="13.5" customHeight="1" outlineLevel="1" x14ac:dyDescent="0.25">
      <c r="B213" s="15" t="s">
        <v>29</v>
      </c>
    </row>
    <row r="214" spans="2:6" outlineLevel="1" x14ac:dyDescent="0.2"/>
    <row r="215" spans="2:6" outlineLevel="1" x14ac:dyDescent="0.2">
      <c r="B215" s="12" t="s">
        <v>1</v>
      </c>
      <c r="C215" s="12" t="s">
        <v>39</v>
      </c>
      <c r="D215" s="13" t="str">
        <f>"De "&amp;$B$5&amp;" a "&amp;$B$7</f>
        <v>De 01/01/2017 a 31/06/2017</v>
      </c>
      <c r="E215" s="14"/>
    </row>
    <row r="216" spans="2:6" ht="54" customHeight="1" outlineLevel="1" x14ac:dyDescent="0.2">
      <c r="B216" s="23" t="str">
        <f t="shared" ref="B216:C218" si="27">B201</f>
        <v>Facturación</v>
      </c>
      <c r="C216" s="67" t="str">
        <f t="shared" si="27"/>
        <v>Control y gestión de la facturación a clientes finales</v>
      </c>
      <c r="D216" s="143">
        <v>62500000</v>
      </c>
      <c r="E216" s="26"/>
      <c r="F216" s="14"/>
    </row>
    <row r="217" spans="2:6" ht="68.25" customHeight="1" outlineLevel="1" x14ac:dyDescent="0.2">
      <c r="B217" s="23" t="str">
        <f t="shared" si="27"/>
        <v>Cobranza</v>
      </c>
      <c r="C217" s="67" t="str">
        <f t="shared" si="27"/>
        <v>Control y gestión del cobro a clientes finales</v>
      </c>
      <c r="D217" s="143">
        <v>62500000</v>
      </c>
      <c r="E217" s="26"/>
      <c r="F217" s="14"/>
    </row>
    <row r="218" spans="2:6" ht="68.25" customHeight="1" outlineLevel="1" x14ac:dyDescent="0.2">
      <c r="B218" s="23" t="str">
        <f t="shared" si="27"/>
        <v>Tasas e impuestos</v>
      </c>
      <c r="C218" s="67" t="str">
        <f t="shared" si="27"/>
        <v>Pagos satisfechos en concepto de tasas e impuestos. Estos deberán estar relacionados con la actividad del negocio y no incluirán impuestos por beneficios.</v>
      </c>
      <c r="D218" s="143">
        <v>62500000</v>
      </c>
      <c r="E218" s="26"/>
      <c r="F218" s="14"/>
    </row>
    <row r="219" spans="2:6" ht="51" outlineLevel="1" x14ac:dyDescent="0.2">
      <c r="B219" s="23" t="str">
        <f t="shared" ref="B219:C219" si="28">B204</f>
        <v>Comerciales</v>
      </c>
      <c r="C219" s="67" t="str">
        <f t="shared" si="28"/>
        <v>Funciones comerciales tal y como adquisición y mantenimiento de clientes, publicidad, marca, desarrollo de productos, etc.</v>
      </c>
      <c r="D219" s="143">
        <v>62500000</v>
      </c>
      <c r="E219" s="26"/>
      <c r="F219" s="14"/>
    </row>
    <row r="220" spans="2:6" outlineLevel="1" x14ac:dyDescent="0.2">
      <c r="B220" s="23" t="str">
        <f t="shared" ref="B220:C220" si="29">B205</f>
        <v>Programas de fidelización</v>
      </c>
      <c r="C220" s="67" t="str">
        <f t="shared" si="29"/>
        <v>Gestión de la fidelización de clientes</v>
      </c>
      <c r="D220" s="143">
        <v>62500000</v>
      </c>
      <c r="E220" s="26"/>
      <c r="F220" s="14"/>
    </row>
    <row r="221" spans="2:6" ht="25.5" outlineLevel="1" x14ac:dyDescent="0.2">
      <c r="B221" s="23" t="str">
        <f t="shared" ref="B221:C221" si="30">B206</f>
        <v xml:space="preserve">Provisiones </v>
      </c>
      <c r="C221" s="67" t="str">
        <f t="shared" si="30"/>
        <v>Costos de incobrables y gestión de las provisiones por insolvencias</v>
      </c>
      <c r="D221" s="143">
        <v>62500000</v>
      </c>
      <c r="E221" s="26"/>
      <c r="F221" s="14"/>
    </row>
    <row r="222" spans="2:6" ht="13.5" customHeight="1" outlineLevel="1" x14ac:dyDescent="0.2">
      <c r="B222" s="23" t="str">
        <f t="shared" ref="B222:C222" si="31">B207</f>
        <v>Costos directos de la venta de terminales</v>
      </c>
      <c r="C222" s="67" t="str">
        <f t="shared" si="31"/>
        <v>Contiene los costos relativos a los terminales vendidos a los clientes finales</v>
      </c>
      <c r="D222" s="143">
        <v>62500000</v>
      </c>
      <c r="E222" s="26"/>
      <c r="F222" s="14"/>
    </row>
    <row r="223" spans="2:6" ht="25.5" outlineLevel="1" x14ac:dyDescent="0.2">
      <c r="B223" s="23" t="str">
        <f t="shared" ref="B223:C223" si="32">B208</f>
        <v>Servicios generales y de gestión - minoristas</v>
      </c>
      <c r="C223" s="67" t="str">
        <f t="shared" si="32"/>
        <v>Equipo de gestión del operador dedicado a la prestación de servicios minoristas</v>
      </c>
      <c r="D223" s="143">
        <v>62500000</v>
      </c>
      <c r="E223" s="26"/>
      <c r="F223" s="14"/>
    </row>
    <row r="224" spans="2:6" ht="25.5" outlineLevel="1" x14ac:dyDescent="0.2">
      <c r="B224" s="23" t="str">
        <f t="shared" ref="B224:C224" si="33">B209</f>
        <v>Servicios generales y de gestión - negocio</v>
      </c>
      <c r="C224" s="67" t="str">
        <f t="shared" si="33"/>
        <v>Equipo de gestión del operador dedicado al funcionamiento del negocio en general</v>
      </c>
      <c r="D224" s="143">
        <v>62500000</v>
      </c>
      <c r="E224" s="26"/>
      <c r="F224" s="14"/>
    </row>
    <row r="225" spans="2:6" outlineLevel="1" x14ac:dyDescent="0.2">
      <c r="B225" s="23" t="str">
        <f t="shared" ref="B225" si="34">B210</f>
        <v xml:space="preserve">Costo del capital </v>
      </c>
      <c r="C225" s="67"/>
      <c r="D225" s="143">
        <v>62500000</v>
      </c>
      <c r="E225" s="26"/>
      <c r="F225" s="14"/>
    </row>
    <row r="226" spans="2:6" outlineLevel="1" x14ac:dyDescent="0.2">
      <c r="B226" s="25"/>
      <c r="D226" s="19"/>
      <c r="E226" s="26"/>
      <c r="F226" s="14"/>
    </row>
    <row r="227" spans="2:6" x14ac:dyDescent="0.2">
      <c r="B227" s="25"/>
      <c r="E227" s="26"/>
      <c r="F227" s="14"/>
    </row>
    <row r="228" spans="2:6" s="11" customFormat="1" ht="15.75" x14ac:dyDescent="0.25">
      <c r="B228" s="11" t="s">
        <v>154</v>
      </c>
    </row>
    <row r="230" spans="2:6" x14ac:dyDescent="0.2">
      <c r="B230" s="25"/>
      <c r="C230" s="22"/>
      <c r="D230" s="14"/>
    </row>
    <row r="231" spans="2:6" x14ac:dyDescent="0.2">
      <c r="B231" s="12" t="s">
        <v>1</v>
      </c>
      <c r="D231" s="19"/>
    </row>
    <row r="233" spans="2:6" x14ac:dyDescent="0.2">
      <c r="B233" s="35" t="s">
        <v>155</v>
      </c>
      <c r="C233" s="140">
        <v>60</v>
      </c>
    </row>
    <row r="234" spans="2:6" x14ac:dyDescent="0.2">
      <c r="B234" s="35" t="s">
        <v>156</v>
      </c>
      <c r="C234" s="140">
        <v>60</v>
      </c>
    </row>
    <row r="235" spans="2:6" x14ac:dyDescent="0.2">
      <c r="B235" s="35" t="s">
        <v>157</v>
      </c>
      <c r="C235" s="140">
        <v>60</v>
      </c>
    </row>
    <row r="236" spans="2:6" x14ac:dyDescent="0.2">
      <c r="B236" s="35" t="s">
        <v>158</v>
      </c>
      <c r="C236" s="140">
        <v>60</v>
      </c>
    </row>
    <row r="237" spans="2:6" x14ac:dyDescent="0.2">
      <c r="C237" s="129"/>
    </row>
  </sheetData>
  <mergeCells count="8">
    <mergeCell ref="D56:H56"/>
    <mergeCell ref="D109:H109"/>
    <mergeCell ref="D157:H157"/>
    <mergeCell ref="D68:H68"/>
    <mergeCell ref="D79:H79"/>
    <mergeCell ref="D91:H91"/>
    <mergeCell ref="D125:H125"/>
    <mergeCell ref="D141:H141"/>
  </mergeCells>
  <hyperlinks>
    <hyperlink ref="A1" location="Resultados!A1" display="TEST"/>
  </hyperlinks>
  <pageMargins left="0.7" right="0.7" top="0.75" bottom="0.75" header="0.3" footer="0.3"/>
  <pageSetup paperSize="9" orientation="portrait" r:id="rId1"/>
  <ignoredErrors>
    <ignoredError sqref="D70:D73 D81:D84 D93:D96 D127:D13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586"/>
  <sheetViews>
    <sheetView showGridLines="0" workbookViewId="0"/>
  </sheetViews>
  <sheetFormatPr baseColWidth="10" defaultColWidth="9.140625" defaultRowHeight="12.75" x14ac:dyDescent="0.2"/>
  <cols>
    <col min="1" max="1" width="9.140625" style="1"/>
    <col min="2" max="2" width="65.140625" style="1" customWidth="1"/>
    <col min="3" max="3" width="25.7109375" style="1" bestFit="1" customWidth="1"/>
    <col min="4" max="4" width="16.7109375" style="2" customWidth="1"/>
    <col min="5" max="5" width="9.42578125" style="1" bestFit="1" customWidth="1"/>
    <col min="6" max="16384" width="9.140625" style="1"/>
  </cols>
  <sheetData>
    <row r="1" spans="1:4" s="28" customFormat="1" ht="21" x14ac:dyDescent="0.35">
      <c r="A1" s="150" t="s">
        <v>162</v>
      </c>
      <c r="B1" s="29" t="s">
        <v>5</v>
      </c>
      <c r="D1" s="29"/>
    </row>
    <row r="3" spans="1:4" x14ac:dyDescent="0.2">
      <c r="B3" s="99" t="s">
        <v>34</v>
      </c>
    </row>
    <row r="5" spans="1:4" x14ac:dyDescent="0.2">
      <c r="B5" s="99" t="s">
        <v>35</v>
      </c>
    </row>
    <row r="7" spans="1:4" ht="15.75" x14ac:dyDescent="0.25">
      <c r="B7" s="3" t="s">
        <v>9</v>
      </c>
    </row>
    <row r="9" spans="1:4" x14ac:dyDescent="0.2">
      <c r="B9" s="4" t="s">
        <v>36</v>
      </c>
    </row>
    <row r="11" spans="1:4" x14ac:dyDescent="0.2">
      <c r="B11" s="5" t="s">
        <v>1</v>
      </c>
      <c r="C11" s="5" t="s">
        <v>2</v>
      </c>
    </row>
    <row r="12" spans="1:4" x14ac:dyDescent="0.2">
      <c r="B12" s="1" t="s">
        <v>10</v>
      </c>
      <c r="C12" s="148">
        <v>225.25</v>
      </c>
      <c r="D12" s="99" t="s">
        <v>15</v>
      </c>
    </row>
    <row r="13" spans="1:4" x14ac:dyDescent="0.2">
      <c r="B13" s="1" t="s">
        <v>3</v>
      </c>
      <c r="C13" s="148">
        <v>127.3152</v>
      </c>
      <c r="D13" s="99" t="s">
        <v>15</v>
      </c>
    </row>
    <row r="14" spans="1:4" x14ac:dyDescent="0.2">
      <c r="B14" s="1" t="s">
        <v>4</v>
      </c>
      <c r="C14" s="148">
        <v>17.618500000000001</v>
      </c>
      <c r="D14" s="99" t="s">
        <v>15</v>
      </c>
    </row>
    <row r="15" spans="1:4" x14ac:dyDescent="0.2">
      <c r="B15" s="1" t="s">
        <v>11</v>
      </c>
      <c r="C15" s="148">
        <v>90.1</v>
      </c>
      <c r="D15" s="99" t="s">
        <v>15</v>
      </c>
    </row>
    <row r="16" spans="1:4" x14ac:dyDescent="0.2">
      <c r="B16" s="1" t="s">
        <v>12</v>
      </c>
      <c r="C16" s="148">
        <v>45.05</v>
      </c>
      <c r="D16" s="99" t="s">
        <v>15</v>
      </c>
    </row>
    <row r="17" spans="2:4" x14ac:dyDescent="0.2">
      <c r="C17" s="149"/>
      <c r="D17" s="99"/>
    </row>
    <row r="19" spans="2:4" x14ac:dyDescent="0.2">
      <c r="B19" s="4"/>
    </row>
    <row r="20" spans="2:4" x14ac:dyDescent="0.2">
      <c r="B20" s="4"/>
    </row>
    <row r="21" spans="2:4" x14ac:dyDescent="0.2">
      <c r="B21" s="4"/>
    </row>
    <row r="22" spans="2:4" x14ac:dyDescent="0.2">
      <c r="B22" s="4"/>
    </row>
    <row r="23" spans="2:4" x14ac:dyDescent="0.2">
      <c r="B23" s="4"/>
    </row>
    <row r="24" spans="2:4" x14ac:dyDescent="0.2">
      <c r="B24" s="4"/>
    </row>
    <row r="25" spans="2:4" x14ac:dyDescent="0.2">
      <c r="B25" s="4"/>
    </row>
    <row r="26" spans="2:4" x14ac:dyDescent="0.2">
      <c r="B26" s="4"/>
    </row>
    <row r="27" spans="2:4" x14ac:dyDescent="0.2">
      <c r="B27" s="4"/>
    </row>
    <row r="28" spans="2:4" x14ac:dyDescent="0.2">
      <c r="B28" s="4"/>
    </row>
    <row r="29" spans="2:4" x14ac:dyDescent="0.2">
      <c r="B29" s="4"/>
    </row>
    <row r="30" spans="2:4" x14ac:dyDescent="0.2">
      <c r="B30" s="4"/>
    </row>
    <row r="31" spans="2:4" x14ac:dyDescent="0.2">
      <c r="B31" s="4"/>
    </row>
    <row r="32" spans="2:4" x14ac:dyDescent="0.2">
      <c r="B32" s="4"/>
    </row>
    <row r="33" spans="2:2" x14ac:dyDescent="0.2">
      <c r="B33" s="4"/>
    </row>
    <row r="34" spans="2:2" x14ac:dyDescent="0.2">
      <c r="B34" s="4"/>
    </row>
    <row r="35" spans="2:2" x14ac:dyDescent="0.2">
      <c r="B35" s="4"/>
    </row>
    <row r="36" spans="2:2" x14ac:dyDescent="0.2">
      <c r="B36" s="4"/>
    </row>
    <row r="37" spans="2:2" x14ac:dyDescent="0.2">
      <c r="B37" s="4"/>
    </row>
    <row r="38" spans="2:2" x14ac:dyDescent="0.2">
      <c r="B38" s="4"/>
    </row>
    <row r="39" spans="2:2" x14ac:dyDescent="0.2">
      <c r="B39" s="4"/>
    </row>
    <row r="40" spans="2:2" x14ac:dyDescent="0.2">
      <c r="B40" s="4"/>
    </row>
    <row r="41" spans="2:2" x14ac:dyDescent="0.2">
      <c r="B41" s="4"/>
    </row>
    <row r="42" spans="2:2" x14ac:dyDescent="0.2">
      <c r="B42" s="4"/>
    </row>
    <row r="43" spans="2:2" x14ac:dyDescent="0.2">
      <c r="B43" s="4"/>
    </row>
    <row r="44" spans="2:2" x14ac:dyDescent="0.2">
      <c r="B44" s="4"/>
    </row>
    <row r="45" spans="2:2" x14ac:dyDescent="0.2">
      <c r="B45" s="4"/>
    </row>
    <row r="46" spans="2:2" x14ac:dyDescent="0.2">
      <c r="B46" s="4"/>
    </row>
    <row r="47" spans="2:2" x14ac:dyDescent="0.2">
      <c r="B47" s="4"/>
    </row>
    <row r="48" spans="2:2" x14ac:dyDescent="0.2">
      <c r="B48" s="4"/>
    </row>
    <row r="49" spans="2:2" x14ac:dyDescent="0.2">
      <c r="B49" s="4"/>
    </row>
    <row r="50" spans="2:2" x14ac:dyDescent="0.2">
      <c r="B50" s="4"/>
    </row>
    <row r="51" spans="2:2" x14ac:dyDescent="0.2">
      <c r="B51" s="4"/>
    </row>
    <row r="52" spans="2:2" x14ac:dyDescent="0.2">
      <c r="B52" s="4"/>
    </row>
    <row r="53" spans="2:2" x14ac:dyDescent="0.2">
      <c r="B53" s="4"/>
    </row>
    <row r="54" spans="2:2" x14ac:dyDescent="0.2">
      <c r="B54" s="4"/>
    </row>
    <row r="55" spans="2:2" x14ac:dyDescent="0.2">
      <c r="B55" s="4"/>
    </row>
    <row r="56" spans="2:2" x14ac:dyDescent="0.2">
      <c r="B56" s="4"/>
    </row>
    <row r="57" spans="2:2" x14ac:dyDescent="0.2">
      <c r="B57" s="4"/>
    </row>
    <row r="58" spans="2:2" x14ac:dyDescent="0.2">
      <c r="B58" s="4"/>
    </row>
    <row r="59" spans="2:2" x14ac:dyDescent="0.2">
      <c r="B59" s="4"/>
    </row>
    <row r="60" spans="2:2" x14ac:dyDescent="0.2">
      <c r="B60" s="4"/>
    </row>
    <row r="61" spans="2:2" x14ac:dyDescent="0.2">
      <c r="B61" s="4"/>
    </row>
    <row r="62" spans="2:2" x14ac:dyDescent="0.2">
      <c r="B62" s="4"/>
    </row>
    <row r="63" spans="2:2" x14ac:dyDescent="0.2">
      <c r="B63" s="4"/>
    </row>
    <row r="64" spans="2:2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  <row r="72" spans="2:2" x14ac:dyDescent="0.2">
      <c r="B72" s="4"/>
    </row>
    <row r="73" spans="2:2" x14ac:dyDescent="0.2">
      <c r="B73" s="4"/>
    </row>
    <row r="74" spans="2:2" x14ac:dyDescent="0.2">
      <c r="B74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79" spans="2:2" x14ac:dyDescent="0.2">
      <c r="B79" s="4"/>
    </row>
    <row r="80" spans="2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4"/>
    </row>
    <row r="88" spans="2:2" x14ac:dyDescent="0.2">
      <c r="B88" s="4"/>
    </row>
    <row r="89" spans="2:2" x14ac:dyDescent="0.2">
      <c r="B89" s="4"/>
    </row>
    <row r="90" spans="2:2" x14ac:dyDescent="0.2">
      <c r="B90" s="4"/>
    </row>
    <row r="91" spans="2:2" x14ac:dyDescent="0.2">
      <c r="B91" s="4"/>
    </row>
    <row r="92" spans="2:2" x14ac:dyDescent="0.2">
      <c r="B92" s="4"/>
    </row>
    <row r="93" spans="2:2" x14ac:dyDescent="0.2">
      <c r="B93" s="4"/>
    </row>
    <row r="94" spans="2:2" x14ac:dyDescent="0.2">
      <c r="B94" s="4"/>
    </row>
    <row r="95" spans="2:2" x14ac:dyDescent="0.2">
      <c r="B95" s="4"/>
    </row>
    <row r="96" spans="2:2" x14ac:dyDescent="0.2">
      <c r="B96" s="4"/>
    </row>
    <row r="97" spans="2:2" x14ac:dyDescent="0.2">
      <c r="B97" s="4"/>
    </row>
    <row r="98" spans="2:2" x14ac:dyDescent="0.2">
      <c r="B98" s="4"/>
    </row>
    <row r="99" spans="2:2" x14ac:dyDescent="0.2">
      <c r="B99" s="4"/>
    </row>
    <row r="100" spans="2:2" x14ac:dyDescent="0.2">
      <c r="B100" s="4"/>
    </row>
    <row r="101" spans="2:2" x14ac:dyDescent="0.2">
      <c r="B101" s="4"/>
    </row>
    <row r="102" spans="2:2" x14ac:dyDescent="0.2">
      <c r="B102" s="4"/>
    </row>
    <row r="103" spans="2:2" x14ac:dyDescent="0.2">
      <c r="B103" s="4"/>
    </row>
    <row r="104" spans="2:2" x14ac:dyDescent="0.2">
      <c r="B104" s="4"/>
    </row>
    <row r="105" spans="2:2" x14ac:dyDescent="0.2">
      <c r="B105" s="4"/>
    </row>
    <row r="106" spans="2:2" x14ac:dyDescent="0.2">
      <c r="B106" s="4"/>
    </row>
    <row r="107" spans="2:2" x14ac:dyDescent="0.2">
      <c r="B107" s="4"/>
    </row>
    <row r="108" spans="2:2" x14ac:dyDescent="0.2">
      <c r="B108" s="4"/>
    </row>
    <row r="109" spans="2:2" x14ac:dyDescent="0.2">
      <c r="B109" s="4"/>
    </row>
    <row r="110" spans="2:2" x14ac:dyDescent="0.2">
      <c r="B110" s="4"/>
    </row>
    <row r="111" spans="2:2" x14ac:dyDescent="0.2">
      <c r="B111" s="4"/>
    </row>
    <row r="112" spans="2:2" x14ac:dyDescent="0.2">
      <c r="B112" s="4"/>
    </row>
    <row r="113" spans="2:2" x14ac:dyDescent="0.2">
      <c r="B113" s="4"/>
    </row>
    <row r="114" spans="2:2" x14ac:dyDescent="0.2">
      <c r="B114" s="4"/>
    </row>
    <row r="115" spans="2:2" x14ac:dyDescent="0.2">
      <c r="B115" s="4"/>
    </row>
    <row r="116" spans="2:2" x14ac:dyDescent="0.2">
      <c r="B116" s="4"/>
    </row>
    <row r="117" spans="2:2" x14ac:dyDescent="0.2">
      <c r="B117" s="4"/>
    </row>
    <row r="118" spans="2:2" x14ac:dyDescent="0.2">
      <c r="B118" s="4"/>
    </row>
    <row r="119" spans="2:2" x14ac:dyDescent="0.2">
      <c r="B119" s="4"/>
    </row>
    <row r="120" spans="2:2" x14ac:dyDescent="0.2">
      <c r="B120" s="4"/>
    </row>
    <row r="121" spans="2:2" x14ac:dyDescent="0.2">
      <c r="B121" s="4"/>
    </row>
    <row r="122" spans="2:2" x14ac:dyDescent="0.2">
      <c r="B122" s="4"/>
    </row>
    <row r="123" spans="2:2" x14ac:dyDescent="0.2">
      <c r="B123" s="4"/>
    </row>
    <row r="124" spans="2:2" x14ac:dyDescent="0.2">
      <c r="B124" s="4"/>
    </row>
    <row r="125" spans="2:2" x14ac:dyDescent="0.2">
      <c r="B125" s="4"/>
    </row>
    <row r="126" spans="2:2" x14ac:dyDescent="0.2">
      <c r="B126" s="4"/>
    </row>
    <row r="127" spans="2:2" x14ac:dyDescent="0.2">
      <c r="B127" s="4"/>
    </row>
    <row r="128" spans="2:2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  <row r="136" spans="2:2" x14ac:dyDescent="0.2">
      <c r="B136" s="4"/>
    </row>
    <row r="137" spans="2:2" x14ac:dyDescent="0.2">
      <c r="B137" s="4"/>
    </row>
    <row r="138" spans="2:2" x14ac:dyDescent="0.2">
      <c r="B138" s="4"/>
    </row>
    <row r="139" spans="2:2" x14ac:dyDescent="0.2">
      <c r="B139" s="4"/>
    </row>
    <row r="140" spans="2:2" x14ac:dyDescent="0.2">
      <c r="B140" s="4"/>
    </row>
    <row r="141" spans="2:2" x14ac:dyDescent="0.2">
      <c r="B141" s="4"/>
    </row>
    <row r="142" spans="2:2" x14ac:dyDescent="0.2">
      <c r="B142" s="4"/>
    </row>
    <row r="143" spans="2:2" x14ac:dyDescent="0.2">
      <c r="B143" s="4"/>
    </row>
    <row r="144" spans="2:2" x14ac:dyDescent="0.2">
      <c r="B144" s="4"/>
    </row>
    <row r="145" spans="2:2" x14ac:dyDescent="0.2">
      <c r="B145" s="4"/>
    </row>
    <row r="146" spans="2:2" x14ac:dyDescent="0.2">
      <c r="B146" s="4"/>
    </row>
    <row r="147" spans="2:2" x14ac:dyDescent="0.2">
      <c r="B147" s="4"/>
    </row>
    <row r="148" spans="2:2" x14ac:dyDescent="0.2">
      <c r="B148" s="4"/>
    </row>
    <row r="149" spans="2:2" x14ac:dyDescent="0.2">
      <c r="B149" s="4"/>
    </row>
    <row r="150" spans="2:2" x14ac:dyDescent="0.2">
      <c r="B150" s="4"/>
    </row>
    <row r="151" spans="2:2" x14ac:dyDescent="0.2">
      <c r="B151" s="4"/>
    </row>
    <row r="152" spans="2:2" x14ac:dyDescent="0.2">
      <c r="B152" s="4"/>
    </row>
    <row r="153" spans="2:2" x14ac:dyDescent="0.2">
      <c r="B153" s="4"/>
    </row>
    <row r="154" spans="2:2" x14ac:dyDescent="0.2">
      <c r="B154" s="4"/>
    </row>
    <row r="155" spans="2:2" x14ac:dyDescent="0.2">
      <c r="B155" s="4"/>
    </row>
    <row r="156" spans="2:2" x14ac:dyDescent="0.2">
      <c r="B156" s="4"/>
    </row>
    <row r="157" spans="2:2" x14ac:dyDescent="0.2">
      <c r="B157" s="4"/>
    </row>
    <row r="158" spans="2:2" x14ac:dyDescent="0.2">
      <c r="B158" s="4"/>
    </row>
    <row r="159" spans="2:2" x14ac:dyDescent="0.2">
      <c r="B159" s="4"/>
    </row>
    <row r="160" spans="2:2" x14ac:dyDescent="0.2">
      <c r="B160" s="4"/>
    </row>
    <row r="161" spans="2:2" x14ac:dyDescent="0.2">
      <c r="B161" s="4"/>
    </row>
    <row r="162" spans="2:2" x14ac:dyDescent="0.2">
      <c r="B162" s="4"/>
    </row>
    <row r="163" spans="2:2" x14ac:dyDescent="0.2">
      <c r="B163" s="4"/>
    </row>
    <row r="164" spans="2:2" x14ac:dyDescent="0.2">
      <c r="B164" s="4"/>
    </row>
    <row r="165" spans="2:2" x14ac:dyDescent="0.2">
      <c r="B165" s="4"/>
    </row>
    <row r="166" spans="2:2" x14ac:dyDescent="0.2">
      <c r="B166" s="4"/>
    </row>
    <row r="167" spans="2:2" x14ac:dyDescent="0.2">
      <c r="B167" s="4"/>
    </row>
    <row r="168" spans="2:2" x14ac:dyDescent="0.2">
      <c r="B168" s="4"/>
    </row>
    <row r="169" spans="2:2" x14ac:dyDescent="0.2">
      <c r="B169" s="4"/>
    </row>
    <row r="170" spans="2:2" x14ac:dyDescent="0.2">
      <c r="B170" s="4"/>
    </row>
    <row r="171" spans="2:2" x14ac:dyDescent="0.2">
      <c r="B171" s="4"/>
    </row>
    <row r="172" spans="2:2" x14ac:dyDescent="0.2">
      <c r="B172" s="4"/>
    </row>
    <row r="173" spans="2:2" x14ac:dyDescent="0.2">
      <c r="B173" s="4"/>
    </row>
    <row r="174" spans="2:2" x14ac:dyDescent="0.2">
      <c r="B174" s="4"/>
    </row>
    <row r="175" spans="2:2" x14ac:dyDescent="0.2">
      <c r="B175" s="4"/>
    </row>
    <row r="176" spans="2:2" x14ac:dyDescent="0.2">
      <c r="B176" s="4"/>
    </row>
    <row r="177" spans="2:2" x14ac:dyDescent="0.2">
      <c r="B177" s="4"/>
    </row>
    <row r="178" spans="2:2" x14ac:dyDescent="0.2">
      <c r="B178" s="4"/>
    </row>
    <row r="179" spans="2:2" x14ac:dyDescent="0.2">
      <c r="B179" s="4"/>
    </row>
    <row r="180" spans="2:2" x14ac:dyDescent="0.2">
      <c r="B180" s="4"/>
    </row>
    <row r="181" spans="2:2" x14ac:dyDescent="0.2">
      <c r="B181" s="4"/>
    </row>
    <row r="182" spans="2:2" x14ac:dyDescent="0.2">
      <c r="B182" s="4"/>
    </row>
    <row r="183" spans="2:2" x14ac:dyDescent="0.2">
      <c r="B183" s="4"/>
    </row>
    <row r="184" spans="2:2" x14ac:dyDescent="0.2">
      <c r="B184" s="4"/>
    </row>
    <row r="185" spans="2:2" x14ac:dyDescent="0.2">
      <c r="B185" s="4"/>
    </row>
    <row r="186" spans="2:2" x14ac:dyDescent="0.2">
      <c r="B186" s="4"/>
    </row>
    <row r="187" spans="2:2" x14ac:dyDescent="0.2">
      <c r="B187" s="4"/>
    </row>
    <row r="188" spans="2:2" x14ac:dyDescent="0.2">
      <c r="B188" s="4"/>
    </row>
    <row r="189" spans="2:2" x14ac:dyDescent="0.2">
      <c r="B189" s="4"/>
    </row>
    <row r="190" spans="2:2" x14ac:dyDescent="0.2">
      <c r="B190" s="4"/>
    </row>
    <row r="191" spans="2:2" x14ac:dyDescent="0.2">
      <c r="B191" s="4"/>
    </row>
    <row r="192" spans="2:2" x14ac:dyDescent="0.2">
      <c r="B192" s="4"/>
    </row>
    <row r="193" spans="2:2" x14ac:dyDescent="0.2">
      <c r="B193" s="4"/>
    </row>
    <row r="194" spans="2:2" x14ac:dyDescent="0.2">
      <c r="B194" s="4"/>
    </row>
    <row r="195" spans="2:2" x14ac:dyDescent="0.2">
      <c r="B195" s="4"/>
    </row>
    <row r="196" spans="2:2" x14ac:dyDescent="0.2">
      <c r="B196" s="4"/>
    </row>
    <row r="197" spans="2:2" x14ac:dyDescent="0.2">
      <c r="B197" s="4"/>
    </row>
    <row r="198" spans="2:2" x14ac:dyDescent="0.2">
      <c r="B198" s="4"/>
    </row>
    <row r="199" spans="2:2" x14ac:dyDescent="0.2">
      <c r="B199" s="4"/>
    </row>
    <row r="200" spans="2:2" x14ac:dyDescent="0.2">
      <c r="B200" s="4"/>
    </row>
    <row r="201" spans="2:2" x14ac:dyDescent="0.2">
      <c r="B201" s="4"/>
    </row>
    <row r="202" spans="2:2" x14ac:dyDescent="0.2">
      <c r="B202" s="4"/>
    </row>
    <row r="203" spans="2:2" x14ac:dyDescent="0.2">
      <c r="B203" s="4"/>
    </row>
    <row r="204" spans="2:2" x14ac:dyDescent="0.2">
      <c r="B204" s="4"/>
    </row>
    <row r="205" spans="2:2" x14ac:dyDescent="0.2">
      <c r="B205" s="4"/>
    </row>
    <row r="206" spans="2:2" x14ac:dyDescent="0.2">
      <c r="B206" s="4"/>
    </row>
    <row r="207" spans="2:2" x14ac:dyDescent="0.2">
      <c r="B207" s="4"/>
    </row>
    <row r="208" spans="2:2" x14ac:dyDescent="0.2">
      <c r="B208" s="4"/>
    </row>
    <row r="209" spans="2:2" x14ac:dyDescent="0.2">
      <c r="B209" s="4"/>
    </row>
    <row r="210" spans="2:2" x14ac:dyDescent="0.2">
      <c r="B210" s="4"/>
    </row>
    <row r="211" spans="2:2" x14ac:dyDescent="0.2">
      <c r="B211" s="4"/>
    </row>
    <row r="212" spans="2:2" x14ac:dyDescent="0.2">
      <c r="B212" s="4"/>
    </row>
    <row r="213" spans="2:2" x14ac:dyDescent="0.2">
      <c r="B213" s="4"/>
    </row>
    <row r="214" spans="2:2" x14ac:dyDescent="0.2">
      <c r="B214" s="4"/>
    </row>
    <row r="215" spans="2:2" x14ac:dyDescent="0.2">
      <c r="B215" s="4"/>
    </row>
    <row r="216" spans="2:2" x14ac:dyDescent="0.2">
      <c r="B216" s="4"/>
    </row>
    <row r="217" spans="2:2" x14ac:dyDescent="0.2">
      <c r="B217" s="4"/>
    </row>
    <row r="218" spans="2:2" x14ac:dyDescent="0.2">
      <c r="B218" s="4"/>
    </row>
    <row r="219" spans="2:2" x14ac:dyDescent="0.2">
      <c r="B219" s="4"/>
    </row>
    <row r="220" spans="2:2" x14ac:dyDescent="0.2">
      <c r="B220" s="4"/>
    </row>
    <row r="221" spans="2:2" x14ac:dyDescent="0.2">
      <c r="B221" s="4"/>
    </row>
    <row r="222" spans="2:2" x14ac:dyDescent="0.2">
      <c r="B222" s="4"/>
    </row>
    <row r="223" spans="2:2" x14ac:dyDescent="0.2">
      <c r="B223" s="4"/>
    </row>
    <row r="224" spans="2:2" x14ac:dyDescent="0.2">
      <c r="B224" s="4"/>
    </row>
    <row r="225" spans="2:2" x14ac:dyDescent="0.2">
      <c r="B225" s="4"/>
    </row>
    <row r="226" spans="2:2" x14ac:dyDescent="0.2">
      <c r="B226" s="4"/>
    </row>
    <row r="227" spans="2:2" x14ac:dyDescent="0.2">
      <c r="B227" s="4"/>
    </row>
    <row r="228" spans="2:2" x14ac:dyDescent="0.2">
      <c r="B228" s="4"/>
    </row>
    <row r="229" spans="2:2" x14ac:dyDescent="0.2">
      <c r="B229" s="4"/>
    </row>
    <row r="230" spans="2:2" x14ac:dyDescent="0.2">
      <c r="B230" s="4"/>
    </row>
    <row r="231" spans="2:2" x14ac:dyDescent="0.2">
      <c r="B231" s="4"/>
    </row>
    <row r="232" spans="2:2" x14ac:dyDescent="0.2">
      <c r="B232" s="4"/>
    </row>
    <row r="233" spans="2:2" x14ac:dyDescent="0.2">
      <c r="B233" s="4"/>
    </row>
    <row r="234" spans="2:2" x14ac:dyDescent="0.2">
      <c r="B234" s="4"/>
    </row>
    <row r="235" spans="2:2" x14ac:dyDescent="0.2">
      <c r="B235" s="4"/>
    </row>
    <row r="236" spans="2:2" x14ac:dyDescent="0.2">
      <c r="B236" s="4"/>
    </row>
    <row r="237" spans="2:2" x14ac:dyDescent="0.2">
      <c r="B237" s="4"/>
    </row>
    <row r="238" spans="2:2" x14ac:dyDescent="0.2">
      <c r="B238" s="4"/>
    </row>
    <row r="239" spans="2:2" x14ac:dyDescent="0.2">
      <c r="B239" s="4"/>
    </row>
    <row r="240" spans="2:2" x14ac:dyDescent="0.2">
      <c r="B240" s="4"/>
    </row>
    <row r="241" spans="2:2" x14ac:dyDescent="0.2">
      <c r="B241" s="4"/>
    </row>
    <row r="242" spans="2:2" x14ac:dyDescent="0.2">
      <c r="B242" s="4"/>
    </row>
    <row r="243" spans="2:2" x14ac:dyDescent="0.2">
      <c r="B243" s="4"/>
    </row>
    <row r="244" spans="2:2" x14ac:dyDescent="0.2">
      <c r="B244" s="4"/>
    </row>
    <row r="245" spans="2:2" x14ac:dyDescent="0.2">
      <c r="B245" s="4"/>
    </row>
    <row r="246" spans="2:2" x14ac:dyDescent="0.2">
      <c r="B246" s="4"/>
    </row>
    <row r="247" spans="2:2" x14ac:dyDescent="0.2">
      <c r="B247" s="4"/>
    </row>
    <row r="248" spans="2:2" x14ac:dyDescent="0.2">
      <c r="B248" s="4"/>
    </row>
    <row r="249" spans="2:2" x14ac:dyDescent="0.2">
      <c r="B249" s="4"/>
    </row>
    <row r="250" spans="2:2" x14ac:dyDescent="0.2">
      <c r="B250" s="4"/>
    </row>
    <row r="251" spans="2:2" x14ac:dyDescent="0.2">
      <c r="B251" s="4"/>
    </row>
    <row r="252" spans="2:2" x14ac:dyDescent="0.2">
      <c r="B252" s="4"/>
    </row>
    <row r="253" spans="2:2" x14ac:dyDescent="0.2">
      <c r="B253" s="4"/>
    </row>
    <row r="254" spans="2:2" x14ac:dyDescent="0.2">
      <c r="B254" s="4"/>
    </row>
    <row r="255" spans="2:2" x14ac:dyDescent="0.2">
      <c r="B255" s="4"/>
    </row>
    <row r="256" spans="2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3" spans="2:2" x14ac:dyDescent="0.2">
      <c r="B273" s="4"/>
    </row>
    <row r="274" spans="2:2" x14ac:dyDescent="0.2">
      <c r="B274" s="4"/>
    </row>
    <row r="275" spans="2:2" x14ac:dyDescent="0.2">
      <c r="B275" s="4"/>
    </row>
    <row r="276" spans="2:2" x14ac:dyDescent="0.2">
      <c r="B276" s="4"/>
    </row>
    <row r="277" spans="2:2" x14ac:dyDescent="0.2">
      <c r="B277" s="4"/>
    </row>
    <row r="278" spans="2:2" x14ac:dyDescent="0.2">
      <c r="B278" s="4"/>
    </row>
    <row r="279" spans="2:2" x14ac:dyDescent="0.2">
      <c r="B279" s="4"/>
    </row>
    <row r="280" spans="2:2" x14ac:dyDescent="0.2">
      <c r="B280" s="4"/>
    </row>
    <row r="281" spans="2:2" x14ac:dyDescent="0.2">
      <c r="B281" s="4"/>
    </row>
    <row r="282" spans="2:2" x14ac:dyDescent="0.2">
      <c r="B282" s="4"/>
    </row>
    <row r="283" spans="2:2" x14ac:dyDescent="0.2">
      <c r="B283" s="4"/>
    </row>
    <row r="284" spans="2:2" x14ac:dyDescent="0.2">
      <c r="B284" s="4"/>
    </row>
    <row r="285" spans="2:2" x14ac:dyDescent="0.2">
      <c r="B285" s="4"/>
    </row>
    <row r="286" spans="2:2" x14ac:dyDescent="0.2">
      <c r="B286" s="4"/>
    </row>
    <row r="287" spans="2:2" x14ac:dyDescent="0.2">
      <c r="B287" s="4"/>
    </row>
    <row r="288" spans="2:2" x14ac:dyDescent="0.2">
      <c r="B288" s="4"/>
    </row>
    <row r="289" spans="2:2" x14ac:dyDescent="0.2">
      <c r="B289" s="4"/>
    </row>
    <row r="290" spans="2:2" x14ac:dyDescent="0.2">
      <c r="B290" s="4"/>
    </row>
    <row r="291" spans="2:2" x14ac:dyDescent="0.2">
      <c r="B291" s="4"/>
    </row>
    <row r="292" spans="2:2" x14ac:dyDescent="0.2">
      <c r="B292" s="4"/>
    </row>
    <row r="293" spans="2:2" x14ac:dyDescent="0.2">
      <c r="B293" s="4"/>
    </row>
    <row r="294" spans="2:2" x14ac:dyDescent="0.2">
      <c r="B294" s="4"/>
    </row>
    <row r="295" spans="2:2" x14ac:dyDescent="0.2">
      <c r="B295" s="4"/>
    </row>
    <row r="296" spans="2:2" x14ac:dyDescent="0.2">
      <c r="B296" s="4"/>
    </row>
    <row r="297" spans="2:2" x14ac:dyDescent="0.2">
      <c r="B297" s="4"/>
    </row>
    <row r="298" spans="2:2" x14ac:dyDescent="0.2">
      <c r="B298" s="4"/>
    </row>
    <row r="299" spans="2:2" x14ac:dyDescent="0.2">
      <c r="B299" s="4"/>
    </row>
    <row r="300" spans="2:2" x14ac:dyDescent="0.2">
      <c r="B300" s="4"/>
    </row>
    <row r="301" spans="2:2" x14ac:dyDescent="0.2">
      <c r="B301" s="4"/>
    </row>
    <row r="302" spans="2:2" x14ac:dyDescent="0.2">
      <c r="B302" s="4"/>
    </row>
    <row r="303" spans="2:2" x14ac:dyDescent="0.2">
      <c r="B303" s="4"/>
    </row>
    <row r="304" spans="2:2" x14ac:dyDescent="0.2">
      <c r="B304" s="4"/>
    </row>
    <row r="305" spans="2:2" x14ac:dyDescent="0.2">
      <c r="B305" s="4"/>
    </row>
    <row r="306" spans="2:2" x14ac:dyDescent="0.2">
      <c r="B306" s="4"/>
    </row>
    <row r="307" spans="2:2" x14ac:dyDescent="0.2">
      <c r="B307" s="4"/>
    </row>
    <row r="308" spans="2:2" x14ac:dyDescent="0.2">
      <c r="B308" s="4"/>
    </row>
    <row r="309" spans="2:2" x14ac:dyDescent="0.2">
      <c r="B309" s="4"/>
    </row>
    <row r="310" spans="2:2" x14ac:dyDescent="0.2">
      <c r="B310" s="4"/>
    </row>
    <row r="311" spans="2:2" x14ac:dyDescent="0.2">
      <c r="B311" s="4"/>
    </row>
    <row r="312" spans="2:2" x14ac:dyDescent="0.2">
      <c r="B312" s="4"/>
    </row>
    <row r="313" spans="2:2" x14ac:dyDescent="0.2">
      <c r="B313" s="4"/>
    </row>
    <row r="314" spans="2:2" x14ac:dyDescent="0.2">
      <c r="B314" s="4"/>
    </row>
    <row r="315" spans="2:2" x14ac:dyDescent="0.2">
      <c r="B315" s="4"/>
    </row>
    <row r="316" spans="2:2" x14ac:dyDescent="0.2">
      <c r="B316" s="4"/>
    </row>
    <row r="317" spans="2:2" x14ac:dyDescent="0.2">
      <c r="B317" s="4"/>
    </row>
    <row r="318" spans="2:2" x14ac:dyDescent="0.2">
      <c r="B318" s="4"/>
    </row>
    <row r="319" spans="2:2" x14ac:dyDescent="0.2">
      <c r="B319" s="4"/>
    </row>
    <row r="320" spans="2:2" x14ac:dyDescent="0.2">
      <c r="B320" s="4"/>
    </row>
    <row r="321" spans="2:2" x14ac:dyDescent="0.2">
      <c r="B321" s="4"/>
    </row>
    <row r="322" spans="2:2" x14ac:dyDescent="0.2">
      <c r="B322" s="4"/>
    </row>
    <row r="323" spans="2:2" x14ac:dyDescent="0.2">
      <c r="B323" s="4"/>
    </row>
    <row r="324" spans="2:2" x14ac:dyDescent="0.2">
      <c r="B324" s="4"/>
    </row>
    <row r="325" spans="2:2" x14ac:dyDescent="0.2">
      <c r="B325" s="4"/>
    </row>
    <row r="326" spans="2:2" x14ac:dyDescent="0.2">
      <c r="B326" s="4"/>
    </row>
    <row r="327" spans="2:2" x14ac:dyDescent="0.2">
      <c r="B327" s="4"/>
    </row>
    <row r="328" spans="2:2" x14ac:dyDescent="0.2">
      <c r="B328" s="4"/>
    </row>
    <row r="329" spans="2:2" x14ac:dyDescent="0.2">
      <c r="B329" s="4"/>
    </row>
    <row r="330" spans="2:2" x14ac:dyDescent="0.2">
      <c r="B330" s="4"/>
    </row>
    <row r="331" spans="2:2" x14ac:dyDescent="0.2">
      <c r="B331" s="4"/>
    </row>
    <row r="332" spans="2:2" x14ac:dyDescent="0.2">
      <c r="B332" s="4"/>
    </row>
    <row r="333" spans="2:2" x14ac:dyDescent="0.2">
      <c r="B333" s="4"/>
    </row>
    <row r="334" spans="2:2" x14ac:dyDescent="0.2">
      <c r="B334" s="4"/>
    </row>
    <row r="335" spans="2:2" x14ac:dyDescent="0.2">
      <c r="B335" s="4"/>
    </row>
    <row r="336" spans="2:2" x14ac:dyDescent="0.2">
      <c r="B336" s="4"/>
    </row>
    <row r="337" spans="2:2" x14ac:dyDescent="0.2">
      <c r="B337" s="4"/>
    </row>
    <row r="338" spans="2:2" x14ac:dyDescent="0.2">
      <c r="B338" s="4"/>
    </row>
    <row r="339" spans="2:2" x14ac:dyDescent="0.2">
      <c r="B339" s="4"/>
    </row>
    <row r="340" spans="2:2" x14ac:dyDescent="0.2">
      <c r="B340" s="4"/>
    </row>
    <row r="341" spans="2:2" x14ac:dyDescent="0.2">
      <c r="B341" s="4"/>
    </row>
    <row r="342" spans="2:2" x14ac:dyDescent="0.2">
      <c r="B342" s="4"/>
    </row>
    <row r="343" spans="2:2" x14ac:dyDescent="0.2">
      <c r="B343" s="4"/>
    </row>
    <row r="344" spans="2:2" x14ac:dyDescent="0.2">
      <c r="B344" s="4"/>
    </row>
    <row r="345" spans="2:2" x14ac:dyDescent="0.2">
      <c r="B345" s="4"/>
    </row>
    <row r="346" spans="2:2" x14ac:dyDescent="0.2">
      <c r="B346" s="4"/>
    </row>
    <row r="347" spans="2:2" x14ac:dyDescent="0.2">
      <c r="B347" s="4"/>
    </row>
    <row r="348" spans="2:2" x14ac:dyDescent="0.2">
      <c r="B348" s="4"/>
    </row>
    <row r="349" spans="2:2" x14ac:dyDescent="0.2">
      <c r="B349" s="4"/>
    </row>
    <row r="350" spans="2:2" x14ac:dyDescent="0.2">
      <c r="B350" s="4"/>
    </row>
    <row r="351" spans="2:2" x14ac:dyDescent="0.2">
      <c r="B351" s="4"/>
    </row>
    <row r="352" spans="2:2" x14ac:dyDescent="0.2">
      <c r="B352" s="4"/>
    </row>
    <row r="353" spans="2:2" x14ac:dyDescent="0.2">
      <c r="B353" s="4"/>
    </row>
    <row r="354" spans="2:2" x14ac:dyDescent="0.2">
      <c r="B354" s="4"/>
    </row>
    <row r="355" spans="2:2" x14ac:dyDescent="0.2">
      <c r="B355" s="4"/>
    </row>
    <row r="356" spans="2:2" x14ac:dyDescent="0.2">
      <c r="B356" s="4"/>
    </row>
    <row r="357" spans="2:2" x14ac:dyDescent="0.2">
      <c r="B357" s="4"/>
    </row>
    <row r="358" spans="2:2" x14ac:dyDescent="0.2">
      <c r="B358" s="4"/>
    </row>
    <row r="359" spans="2:2" x14ac:dyDescent="0.2">
      <c r="B359" s="4"/>
    </row>
    <row r="360" spans="2:2" x14ac:dyDescent="0.2">
      <c r="B360" s="4"/>
    </row>
    <row r="361" spans="2:2" x14ac:dyDescent="0.2">
      <c r="B361" s="4"/>
    </row>
    <row r="362" spans="2:2" x14ac:dyDescent="0.2">
      <c r="B362" s="4"/>
    </row>
    <row r="363" spans="2:2" x14ac:dyDescent="0.2">
      <c r="B363" s="4"/>
    </row>
    <row r="364" spans="2:2" x14ac:dyDescent="0.2">
      <c r="B364" s="4"/>
    </row>
    <row r="365" spans="2:2" x14ac:dyDescent="0.2">
      <c r="B365" s="4"/>
    </row>
    <row r="366" spans="2:2" x14ac:dyDescent="0.2">
      <c r="B366" s="4"/>
    </row>
    <row r="367" spans="2:2" x14ac:dyDescent="0.2">
      <c r="B367" s="4"/>
    </row>
    <row r="368" spans="2:2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  <row r="506" spans="2:2" x14ac:dyDescent="0.2">
      <c r="B506" s="4"/>
    </row>
    <row r="507" spans="2:2" x14ac:dyDescent="0.2">
      <c r="B507" s="4"/>
    </row>
    <row r="508" spans="2:2" x14ac:dyDescent="0.2">
      <c r="B508" s="4"/>
    </row>
    <row r="509" spans="2:2" x14ac:dyDescent="0.2">
      <c r="B509" s="4"/>
    </row>
    <row r="510" spans="2:2" x14ac:dyDescent="0.2">
      <c r="B510" s="4"/>
    </row>
    <row r="511" spans="2:2" x14ac:dyDescent="0.2">
      <c r="B511" s="4"/>
    </row>
    <row r="512" spans="2:2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  <row r="553" spans="2:2" x14ac:dyDescent="0.2">
      <c r="B553" s="4"/>
    </row>
    <row r="554" spans="2:2" x14ac:dyDescent="0.2">
      <c r="B554" s="4"/>
    </row>
    <row r="555" spans="2:2" x14ac:dyDescent="0.2">
      <c r="B555" s="4"/>
    </row>
    <row r="556" spans="2:2" x14ac:dyDescent="0.2">
      <c r="B556" s="4"/>
    </row>
    <row r="557" spans="2:2" x14ac:dyDescent="0.2">
      <c r="B557" s="4"/>
    </row>
    <row r="558" spans="2:2" x14ac:dyDescent="0.2">
      <c r="B558" s="4"/>
    </row>
    <row r="559" spans="2:2" x14ac:dyDescent="0.2">
      <c r="B559" s="4"/>
    </row>
    <row r="560" spans="2:2" x14ac:dyDescent="0.2">
      <c r="B560" s="4"/>
    </row>
    <row r="561" spans="2:2" x14ac:dyDescent="0.2">
      <c r="B561" s="4"/>
    </row>
    <row r="562" spans="2:2" x14ac:dyDescent="0.2">
      <c r="B562" s="4"/>
    </row>
    <row r="563" spans="2:2" x14ac:dyDescent="0.2">
      <c r="B563" s="4"/>
    </row>
    <row r="564" spans="2:2" x14ac:dyDescent="0.2">
      <c r="B564" s="4"/>
    </row>
    <row r="565" spans="2:2" x14ac:dyDescent="0.2">
      <c r="B565" s="4"/>
    </row>
    <row r="566" spans="2:2" x14ac:dyDescent="0.2">
      <c r="B566" s="4"/>
    </row>
    <row r="567" spans="2:2" x14ac:dyDescent="0.2">
      <c r="B567" s="4"/>
    </row>
    <row r="568" spans="2:2" x14ac:dyDescent="0.2">
      <c r="B568" s="4"/>
    </row>
    <row r="569" spans="2:2" x14ac:dyDescent="0.2">
      <c r="B569" s="4"/>
    </row>
    <row r="570" spans="2:2" x14ac:dyDescent="0.2">
      <c r="B570" s="4"/>
    </row>
    <row r="571" spans="2:2" x14ac:dyDescent="0.2">
      <c r="B571" s="4"/>
    </row>
    <row r="572" spans="2:2" x14ac:dyDescent="0.2">
      <c r="B572" s="4"/>
    </row>
    <row r="573" spans="2:2" x14ac:dyDescent="0.2">
      <c r="B573" s="4"/>
    </row>
    <row r="574" spans="2:2" x14ac:dyDescent="0.2">
      <c r="B574" s="4"/>
    </row>
    <row r="575" spans="2:2" x14ac:dyDescent="0.2">
      <c r="B575" s="4"/>
    </row>
    <row r="576" spans="2:2" x14ac:dyDescent="0.2">
      <c r="B576" s="4"/>
    </row>
    <row r="577" spans="2:2" x14ac:dyDescent="0.2">
      <c r="B577" s="4"/>
    </row>
    <row r="578" spans="2:2" x14ac:dyDescent="0.2">
      <c r="B578" s="4"/>
    </row>
    <row r="579" spans="2:2" x14ac:dyDescent="0.2">
      <c r="B579" s="4"/>
    </row>
    <row r="580" spans="2:2" x14ac:dyDescent="0.2">
      <c r="B580" s="4"/>
    </row>
    <row r="581" spans="2:2" x14ac:dyDescent="0.2">
      <c r="B581" s="4"/>
    </row>
    <row r="582" spans="2:2" x14ac:dyDescent="0.2">
      <c r="B582" s="4"/>
    </row>
    <row r="583" spans="2:2" x14ac:dyDescent="0.2">
      <c r="B583" s="4"/>
    </row>
    <row r="584" spans="2:2" x14ac:dyDescent="0.2">
      <c r="B584" s="4"/>
    </row>
    <row r="585" spans="2:2" x14ac:dyDescent="0.2">
      <c r="B585" s="4"/>
    </row>
    <row r="586" spans="2:2" x14ac:dyDescent="0.2">
      <c r="B586" s="4"/>
    </row>
  </sheetData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INTRODUCCIÓN</vt:lpstr>
      <vt:lpstr>Resultados</vt:lpstr>
      <vt:lpstr>CÁLCULOS&gt;&gt;&gt;</vt:lpstr>
      <vt:lpstr>Ingresos</vt:lpstr>
      <vt:lpstr>Costos&gt;</vt:lpstr>
      <vt:lpstr>Pagos mayoristas</vt:lpstr>
      <vt:lpstr>INFORMACIÓN &gt;&gt;&gt;</vt:lpstr>
      <vt:lpstr>Req. de información al AEP</vt:lpstr>
      <vt:lpstr>OREDA </vt:lpstr>
      <vt:lpstr>SUPUESTOS&gt;&gt;&gt;</vt:lpstr>
      <vt:lpstr>Supuestos</vt:lpstr>
    </vt:vector>
  </TitlesOfParts>
  <Company>Frontier Economics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Federal de Telecomunicaciones</dc:creator>
  <cp:lastModifiedBy>Josue Teoyotl Calderon</cp:lastModifiedBy>
  <cp:lastPrinted>2004-02-17T16:56:33Z</cp:lastPrinted>
  <dcterms:created xsi:type="dcterms:W3CDTF">2003-10-24T13:18:20Z</dcterms:created>
  <dcterms:modified xsi:type="dcterms:W3CDTF">2017-06-16T19:22:46Z</dcterms:modified>
</cp:coreProperties>
</file>