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uarios\josue.teoyotl\Desktop\consulta\"/>
    </mc:Choice>
  </mc:AlternateContent>
  <bookViews>
    <workbookView xWindow="0" yWindow="0" windowWidth="10845" windowHeight="4290" tabRatio="598"/>
  </bookViews>
  <sheets>
    <sheet name="INTRODUCCIÓN" sheetId="15" r:id="rId1"/>
    <sheet name="Resultados" sheetId="3" r:id="rId2"/>
    <sheet name="CÁLCULOS &gt;&gt;&gt;" sheetId="13" r:id="rId3"/>
    <sheet name="Ingresos" sheetId="11" r:id="rId4"/>
    <sheet name="Costos &gt;" sheetId="12" r:id="rId5"/>
    <sheet name="Pagos mayoristas" sheetId="5" r:id="rId6"/>
    <sheet name="Costos downstream" sheetId="9" r:id="rId7"/>
    <sheet name="INFORMACIÓN &gt;&gt;&gt;" sheetId="14" r:id="rId8"/>
    <sheet name="Req. de información AEP" sheetId="1" r:id="rId9"/>
    <sheet name="Precios mayoristas" sheetId="7" r:id="rId10"/>
    <sheet name="SUPUESTOS&gt;&gt;&gt;" sheetId="16" r:id="rId11"/>
    <sheet name="Supuestos" sheetId="4" r:id="rId12"/>
  </sheets>
  <externalReferences>
    <externalReference r:id="rId13"/>
  </externalReferences>
  <definedNames>
    <definedName name="LL.list.updated">'[1]Cálculos ED'!$E$13:$E$82</definedName>
  </definedNames>
  <calcPr calcId="171027"/>
</workbook>
</file>

<file path=xl/calcChain.xml><?xml version="1.0" encoding="utf-8"?>
<calcChain xmlns="http://schemas.openxmlformats.org/spreadsheetml/2006/main">
  <c r="G98" i="5" l="1"/>
  <c r="F8" i="4" l="1"/>
  <c r="E239" i="1" l="1"/>
  <c r="C8" i="9" s="1"/>
  <c r="B8" i="9"/>
  <c r="B11" i="11" l="1"/>
  <c r="B31" i="11" s="1"/>
  <c r="B12" i="11"/>
  <c r="B32" i="11" s="1"/>
  <c r="B9" i="11"/>
  <c r="B29" i="11" s="1"/>
  <c r="B10" i="11"/>
  <c r="B40" i="11" s="1"/>
  <c r="B6" i="11"/>
  <c r="B36" i="11" s="1"/>
  <c r="B7" i="11"/>
  <c r="B27" i="11" s="1"/>
  <c r="B8" i="11"/>
  <c r="B28" i="11" s="1"/>
  <c r="B5" i="11"/>
  <c r="B25" i="11" s="1"/>
  <c r="D44" i="1"/>
  <c r="D45" i="1"/>
  <c r="D46" i="1"/>
  <c r="D47" i="1"/>
  <c r="D48" i="1"/>
  <c r="D49" i="1"/>
  <c r="D50" i="1"/>
  <c r="D43" i="1"/>
  <c r="D34" i="1"/>
  <c r="D35" i="1"/>
  <c r="D36" i="1"/>
  <c r="D37" i="1"/>
  <c r="D38" i="1"/>
  <c r="D39" i="1"/>
  <c r="D40" i="1"/>
  <c r="D33" i="1"/>
  <c r="D24" i="1"/>
  <c r="D25" i="1"/>
  <c r="D26" i="1"/>
  <c r="D27" i="1"/>
  <c r="D28" i="1"/>
  <c r="D29" i="1"/>
  <c r="D30" i="1"/>
  <c r="D23" i="1"/>
  <c r="B21" i="11" l="1"/>
  <c r="B35" i="11"/>
  <c r="B42" i="11"/>
  <c r="B22" i="11"/>
  <c r="B41" i="11"/>
  <c r="B15" i="11"/>
  <c r="B19" i="11"/>
  <c r="B30" i="11"/>
  <c r="B26" i="11"/>
  <c r="B39" i="11"/>
  <c r="B18" i="11"/>
  <c r="B38" i="11"/>
  <c r="B17" i="11"/>
  <c r="B37" i="11"/>
  <c r="B20" i="11"/>
  <c r="B16" i="11"/>
  <c r="E12" i="1"/>
  <c r="E11" i="1"/>
  <c r="N247" i="1" l="1"/>
  <c r="E245" i="1"/>
  <c r="C14" i="9" s="1"/>
  <c r="C41" i="11"/>
  <c r="C31" i="11"/>
  <c r="C21" i="11"/>
  <c r="C11" i="11"/>
  <c r="B57" i="7"/>
  <c r="B55" i="7"/>
  <c r="B56" i="7"/>
  <c r="B52" i="7"/>
  <c r="B53" i="7"/>
  <c r="B54" i="7"/>
  <c r="B45" i="7"/>
  <c r="B46" i="7"/>
  <c r="B47" i="7"/>
  <c r="B48" i="7"/>
  <c r="B49" i="7"/>
  <c r="B50" i="7"/>
  <c r="B51" i="7"/>
  <c r="E116" i="5" l="1"/>
  <c r="E117" i="5"/>
  <c r="E118" i="5"/>
  <c r="E77" i="5"/>
  <c r="E78" i="5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57" i="1"/>
  <c r="E252" i="1"/>
  <c r="B27" i="7" l="1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26" i="7"/>
  <c r="B124" i="5" l="1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18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49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10" i="1"/>
  <c r="D109" i="1"/>
  <c r="D92" i="1"/>
  <c r="D93" i="1"/>
  <c r="D94" i="1"/>
  <c r="D95" i="1"/>
  <c r="D96" i="1"/>
  <c r="D97" i="1"/>
  <c r="D98" i="1"/>
  <c r="D99" i="1"/>
  <c r="D100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69" i="1"/>
  <c r="C39" i="11"/>
  <c r="C40" i="11"/>
  <c r="C42" i="11"/>
  <c r="C28" i="11"/>
  <c r="C29" i="11"/>
  <c r="C30" i="11"/>
  <c r="C32" i="11"/>
  <c r="C15" i="11"/>
  <c r="C16" i="11"/>
  <c r="C17" i="11"/>
  <c r="C18" i="11"/>
  <c r="C19" i="11"/>
  <c r="C20" i="11"/>
  <c r="C22" i="11"/>
  <c r="C5" i="11"/>
  <c r="C6" i="11"/>
  <c r="C7" i="11"/>
  <c r="C8" i="11"/>
  <c r="C9" i="11"/>
  <c r="C10" i="11"/>
  <c r="C12" i="11"/>
  <c r="E22" i="1"/>
  <c r="C14" i="11" s="1"/>
  <c r="C4" i="11"/>
  <c r="G155" i="5" l="1"/>
  <c r="E155" i="5"/>
  <c r="G151" i="5"/>
  <c r="E151" i="5"/>
  <c r="G147" i="5"/>
  <c r="E147" i="5"/>
  <c r="G143" i="5"/>
  <c r="E143" i="5"/>
  <c r="E139" i="5"/>
  <c r="E131" i="5"/>
  <c r="E127" i="5"/>
  <c r="G154" i="5"/>
  <c r="E154" i="5"/>
  <c r="G150" i="5"/>
  <c r="E150" i="5"/>
  <c r="G146" i="5"/>
  <c r="E146" i="5"/>
  <c r="E142" i="5"/>
  <c r="E138" i="5"/>
  <c r="E134" i="5"/>
  <c r="E130" i="5"/>
  <c r="G126" i="5"/>
  <c r="E126" i="5"/>
  <c r="G153" i="5"/>
  <c r="E153" i="5"/>
  <c r="G149" i="5"/>
  <c r="E149" i="5"/>
  <c r="G145" i="5"/>
  <c r="E145" i="5"/>
  <c r="E141" i="5"/>
  <c r="E137" i="5"/>
  <c r="E133" i="5"/>
  <c r="E129" i="5"/>
  <c r="G125" i="5"/>
  <c r="E125" i="5"/>
  <c r="E135" i="5"/>
  <c r="G152" i="5"/>
  <c r="E152" i="5"/>
  <c r="G148" i="5"/>
  <c r="E148" i="5"/>
  <c r="G144" i="5"/>
  <c r="E144" i="5"/>
  <c r="E140" i="5"/>
  <c r="E136" i="5"/>
  <c r="E132" i="5"/>
  <c r="E128" i="5"/>
  <c r="E124" i="5"/>
  <c r="G138" i="5"/>
  <c r="G130" i="5"/>
  <c r="G141" i="5"/>
  <c r="G133" i="5"/>
  <c r="G140" i="5"/>
  <c r="G136" i="5"/>
  <c r="G132" i="5"/>
  <c r="G128" i="5"/>
  <c r="G124" i="5"/>
  <c r="G142" i="5"/>
  <c r="G134" i="5"/>
  <c r="G137" i="5"/>
  <c r="G129" i="5"/>
  <c r="G135" i="5"/>
  <c r="G131" i="5"/>
  <c r="G127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B15" i="9"/>
  <c r="B11" i="9"/>
  <c r="B12" i="9"/>
  <c r="B13" i="9"/>
  <c r="B5" i="9"/>
  <c r="B6" i="9"/>
  <c r="B7" i="9"/>
  <c r="B9" i="9"/>
  <c r="B10" i="9"/>
  <c r="B4" i="9"/>
  <c r="AL247" i="1"/>
  <c r="H247" i="1"/>
  <c r="I247" i="1"/>
  <c r="J247" i="1"/>
  <c r="K247" i="1"/>
  <c r="L247" i="1"/>
  <c r="M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G247" i="1"/>
  <c r="E235" i="1"/>
  <c r="E123" i="5" l="1"/>
  <c r="C4" i="9"/>
  <c r="E237" i="1"/>
  <c r="E238" i="1"/>
  <c r="E240" i="1"/>
  <c r="E241" i="1"/>
  <c r="E242" i="1"/>
  <c r="E243" i="1"/>
  <c r="E244" i="1"/>
  <c r="E246" i="1"/>
  <c r="E236" i="1"/>
  <c r="B85" i="5"/>
  <c r="E85" i="5" s="1"/>
  <c r="B86" i="5"/>
  <c r="E86" i="5" s="1"/>
  <c r="B87" i="5"/>
  <c r="E87" i="5" s="1"/>
  <c r="B88" i="5"/>
  <c r="E88" i="5" s="1"/>
  <c r="B89" i="5"/>
  <c r="E89" i="5" s="1"/>
  <c r="B90" i="5"/>
  <c r="E90" i="5" s="1"/>
  <c r="B91" i="5"/>
  <c r="E91" i="5" s="1"/>
  <c r="B92" i="5"/>
  <c r="E92" i="5" s="1"/>
  <c r="B93" i="5"/>
  <c r="E93" i="5" s="1"/>
  <c r="B94" i="5"/>
  <c r="E94" i="5" s="1"/>
  <c r="B95" i="5"/>
  <c r="E95" i="5" s="1"/>
  <c r="B96" i="5"/>
  <c r="E96" i="5" s="1"/>
  <c r="B97" i="5"/>
  <c r="E97" i="5" s="1"/>
  <c r="B98" i="5"/>
  <c r="E98" i="5" s="1"/>
  <c r="B99" i="5"/>
  <c r="E99" i="5" s="1"/>
  <c r="B100" i="5"/>
  <c r="E100" i="5" s="1"/>
  <c r="B101" i="5"/>
  <c r="E101" i="5" s="1"/>
  <c r="B102" i="5"/>
  <c r="E102" i="5" s="1"/>
  <c r="B103" i="5"/>
  <c r="B104" i="5"/>
  <c r="E104" i="5" s="1"/>
  <c r="B105" i="5"/>
  <c r="B106" i="5"/>
  <c r="B107" i="5"/>
  <c r="B108" i="5"/>
  <c r="E108" i="5" s="1"/>
  <c r="B109" i="5"/>
  <c r="B110" i="5"/>
  <c r="E110" i="5" s="1"/>
  <c r="B111" i="5"/>
  <c r="B112" i="5"/>
  <c r="E112" i="5" s="1"/>
  <c r="B113" i="5"/>
  <c r="B114" i="5"/>
  <c r="B115" i="5"/>
  <c r="B84" i="5"/>
  <c r="E84" i="5" s="1"/>
  <c r="B46" i="5"/>
  <c r="E46" i="5" s="1"/>
  <c r="B47" i="5"/>
  <c r="E47" i="5" s="1"/>
  <c r="B48" i="5"/>
  <c r="E48" i="5" s="1"/>
  <c r="B49" i="5"/>
  <c r="E49" i="5" s="1"/>
  <c r="B50" i="5"/>
  <c r="E50" i="5" s="1"/>
  <c r="B51" i="5"/>
  <c r="E51" i="5" s="1"/>
  <c r="B52" i="5"/>
  <c r="E52" i="5" s="1"/>
  <c r="B53" i="5"/>
  <c r="E53" i="5" s="1"/>
  <c r="B54" i="5"/>
  <c r="E54" i="5" s="1"/>
  <c r="B55" i="5"/>
  <c r="E55" i="5" s="1"/>
  <c r="B56" i="5"/>
  <c r="E56" i="5" s="1"/>
  <c r="B57" i="5"/>
  <c r="E57" i="5" s="1"/>
  <c r="B58" i="5"/>
  <c r="E58" i="5" s="1"/>
  <c r="B59" i="5"/>
  <c r="E59" i="5" s="1"/>
  <c r="B60" i="5"/>
  <c r="E60" i="5" s="1"/>
  <c r="B61" i="5"/>
  <c r="E61" i="5" s="1"/>
  <c r="B62" i="5"/>
  <c r="E62" i="5" s="1"/>
  <c r="B63" i="5"/>
  <c r="E63" i="5" s="1"/>
  <c r="B64" i="5"/>
  <c r="E64" i="5" s="1"/>
  <c r="B65" i="5"/>
  <c r="B66" i="5"/>
  <c r="B67" i="5"/>
  <c r="B68" i="5"/>
  <c r="E68" i="5" s="1"/>
  <c r="B69" i="5"/>
  <c r="B70" i="5"/>
  <c r="B71" i="5"/>
  <c r="B72" i="5"/>
  <c r="E72" i="5" s="1"/>
  <c r="B73" i="5"/>
  <c r="B74" i="5"/>
  <c r="B75" i="5"/>
  <c r="B76" i="5"/>
  <c r="E76" i="5" s="1"/>
  <c r="B45" i="5"/>
  <c r="E45" i="5" s="1"/>
  <c r="B34" i="5"/>
  <c r="E34" i="5" s="1"/>
  <c r="B35" i="5"/>
  <c r="E35" i="5" s="1"/>
  <c r="B36" i="5"/>
  <c r="B37" i="5"/>
  <c r="B38" i="5"/>
  <c r="E38" i="5" s="1"/>
  <c r="B26" i="5"/>
  <c r="B27" i="5"/>
  <c r="E27" i="5" s="1"/>
  <c r="B28" i="5"/>
  <c r="E28" i="5" s="1"/>
  <c r="B29" i="5"/>
  <c r="C29" i="5" s="1"/>
  <c r="B30" i="5"/>
  <c r="B31" i="5"/>
  <c r="C31" i="5" s="1"/>
  <c r="B32" i="5"/>
  <c r="E32" i="5" s="1"/>
  <c r="B33" i="5"/>
  <c r="E33" i="5" s="1"/>
  <c r="B8" i="5"/>
  <c r="E8" i="5" s="1"/>
  <c r="B9" i="5"/>
  <c r="E9" i="5" s="1"/>
  <c r="B10" i="5"/>
  <c r="E10" i="5" s="1"/>
  <c r="B11" i="5"/>
  <c r="E11" i="5" s="1"/>
  <c r="B12" i="5"/>
  <c r="E12" i="5" s="1"/>
  <c r="B13" i="5"/>
  <c r="E13" i="5" s="1"/>
  <c r="B14" i="5"/>
  <c r="E14" i="5" s="1"/>
  <c r="B15" i="5"/>
  <c r="E15" i="5" s="1"/>
  <c r="B16" i="5"/>
  <c r="E16" i="5" s="1"/>
  <c r="B17" i="5"/>
  <c r="E17" i="5" s="1"/>
  <c r="B18" i="5"/>
  <c r="E18" i="5" s="1"/>
  <c r="B19" i="5"/>
  <c r="E19" i="5" s="1"/>
  <c r="B20" i="5"/>
  <c r="E20" i="5" s="1"/>
  <c r="B21" i="5"/>
  <c r="E21" i="5" s="1"/>
  <c r="B22" i="5"/>
  <c r="E22" i="5" s="1"/>
  <c r="B23" i="5"/>
  <c r="E23" i="5" s="1"/>
  <c r="B24" i="5"/>
  <c r="E24" i="5" s="1"/>
  <c r="B25" i="5"/>
  <c r="E25" i="5" s="1"/>
  <c r="B7" i="5"/>
  <c r="E7" i="5" s="1"/>
  <c r="C27" i="5"/>
  <c r="C34" i="5" l="1"/>
  <c r="C71" i="5"/>
  <c r="E71" i="5"/>
  <c r="G31" i="5"/>
  <c r="E31" i="5"/>
  <c r="C36" i="5"/>
  <c r="E36" i="5"/>
  <c r="C115" i="5"/>
  <c r="E115" i="5"/>
  <c r="C111" i="5"/>
  <c r="E111" i="5"/>
  <c r="C107" i="5"/>
  <c r="E107" i="5"/>
  <c r="C103" i="5"/>
  <c r="E103" i="5"/>
  <c r="G107" i="5"/>
  <c r="G29" i="5"/>
  <c r="E29" i="5"/>
  <c r="C74" i="5"/>
  <c r="E74" i="5"/>
  <c r="C70" i="5"/>
  <c r="E70" i="5"/>
  <c r="C66" i="5"/>
  <c r="E66" i="5"/>
  <c r="G113" i="5"/>
  <c r="E113" i="5"/>
  <c r="G109" i="5"/>
  <c r="E109" i="5"/>
  <c r="G105" i="5"/>
  <c r="E105" i="5"/>
  <c r="C30" i="5"/>
  <c r="E30" i="5"/>
  <c r="G26" i="5"/>
  <c r="E26" i="5"/>
  <c r="C75" i="5"/>
  <c r="E75" i="5"/>
  <c r="C67" i="5"/>
  <c r="E67" i="5"/>
  <c r="C114" i="5"/>
  <c r="E114" i="5"/>
  <c r="G106" i="5"/>
  <c r="E106" i="5"/>
  <c r="C37" i="5"/>
  <c r="E37" i="5"/>
  <c r="G73" i="5"/>
  <c r="E73" i="5"/>
  <c r="G69" i="5"/>
  <c r="E69" i="5"/>
  <c r="G65" i="5"/>
  <c r="E65" i="5"/>
  <c r="G115" i="5"/>
  <c r="C26" i="5"/>
  <c r="G110" i="5"/>
  <c r="G30" i="5"/>
  <c r="G75" i="5"/>
  <c r="G71" i="5"/>
  <c r="G67" i="5"/>
  <c r="C112" i="5"/>
  <c r="C110" i="5"/>
  <c r="G27" i="5"/>
  <c r="G114" i="5"/>
  <c r="G111" i="5"/>
  <c r="C108" i="5"/>
  <c r="C106" i="5"/>
  <c r="G35" i="5"/>
  <c r="C104" i="5"/>
  <c r="C76" i="5"/>
  <c r="C72" i="5"/>
  <c r="C68" i="5"/>
  <c r="C64" i="5"/>
  <c r="G103" i="5"/>
  <c r="G74" i="5"/>
  <c r="G70" i="5"/>
  <c r="G66" i="5"/>
  <c r="C33" i="5"/>
  <c r="G38" i="5"/>
  <c r="G34" i="5"/>
  <c r="C73" i="5"/>
  <c r="C69" i="5"/>
  <c r="C65" i="5"/>
  <c r="C113" i="5"/>
  <c r="C109" i="5"/>
  <c r="C105" i="5"/>
  <c r="C38" i="5"/>
  <c r="G37" i="5"/>
  <c r="G33" i="5"/>
  <c r="G76" i="5"/>
  <c r="G72" i="5"/>
  <c r="G68" i="5"/>
  <c r="G64" i="5"/>
  <c r="G112" i="5"/>
  <c r="G108" i="5"/>
  <c r="G104" i="5"/>
  <c r="G36" i="5"/>
  <c r="G32" i="5"/>
  <c r="G28" i="5"/>
  <c r="E247" i="1"/>
  <c r="C35" i="5"/>
  <c r="C32" i="5"/>
  <c r="C28" i="5"/>
  <c r="K123" i="5"/>
  <c r="C15" i="9"/>
  <c r="J248" i="1"/>
  <c r="I248" i="1"/>
  <c r="H248" i="1"/>
  <c r="G58" i="1" l="1"/>
  <c r="C12" i="9"/>
  <c r="C6" i="9"/>
  <c r="C5" i="9"/>
  <c r="C9" i="9"/>
  <c r="C10" i="9"/>
  <c r="C11" i="9"/>
  <c r="C13" i="9"/>
  <c r="G56" i="1"/>
  <c r="G49" i="5" l="1"/>
  <c r="G53" i="5"/>
  <c r="G57" i="5"/>
  <c r="G61" i="5"/>
  <c r="C63" i="5"/>
  <c r="G46" i="5"/>
  <c r="G54" i="5"/>
  <c r="G62" i="5"/>
  <c r="G48" i="5"/>
  <c r="G52" i="5"/>
  <c r="G56" i="5"/>
  <c r="G47" i="5"/>
  <c r="G51" i="5"/>
  <c r="G55" i="5"/>
  <c r="G59" i="5"/>
  <c r="G63" i="5"/>
  <c r="G45" i="5"/>
  <c r="G50" i="5"/>
  <c r="G58" i="5"/>
  <c r="G87" i="5"/>
  <c r="G91" i="5"/>
  <c r="G95" i="5"/>
  <c r="G86" i="5"/>
  <c r="G90" i="5"/>
  <c r="G94" i="5"/>
  <c r="G102" i="5"/>
  <c r="C102" i="5"/>
  <c r="G85" i="5"/>
  <c r="G89" i="5"/>
  <c r="G93" i="5"/>
  <c r="G97" i="5"/>
  <c r="G101" i="5"/>
  <c r="G84" i="5"/>
  <c r="G88" i="5"/>
  <c r="G92" i="5"/>
  <c r="G96" i="5"/>
  <c r="G100" i="5"/>
  <c r="G13" i="5"/>
  <c r="G17" i="5"/>
  <c r="G21" i="5"/>
  <c r="G25" i="5"/>
  <c r="G7" i="5"/>
  <c r="G10" i="5"/>
  <c r="G14" i="5"/>
  <c r="G18" i="5"/>
  <c r="G11" i="5"/>
  <c r="G15" i="5"/>
  <c r="G19" i="5"/>
  <c r="G23" i="5"/>
  <c r="G8" i="5"/>
  <c r="G24" i="5"/>
  <c r="C25" i="5"/>
  <c r="G9" i="5"/>
  <c r="G12" i="5"/>
  <c r="G16" i="5"/>
  <c r="G20" i="5"/>
  <c r="C7" i="9"/>
  <c r="C3" i="9" s="1"/>
  <c r="G60" i="1"/>
  <c r="C68" i="3" l="1"/>
  <c r="C36" i="12"/>
  <c r="G62" i="1"/>
  <c r="K6" i="5" l="1"/>
  <c r="C10" i="12" s="1"/>
  <c r="D2" i="7"/>
  <c r="C2" i="7"/>
  <c r="C37" i="11" l="1"/>
  <c r="C27" i="11"/>
  <c r="C36" i="11"/>
  <c r="C26" i="11"/>
  <c r="C35" i="11"/>
  <c r="E32" i="1"/>
  <c r="C24" i="11" s="1"/>
  <c r="C33" i="3" s="1"/>
  <c r="C25" i="11"/>
  <c r="C38" i="11"/>
  <c r="E42" i="1"/>
  <c r="C34" i="11" s="1"/>
  <c r="C44" i="11" l="1"/>
  <c r="D41" i="7"/>
  <c r="D42" i="7"/>
  <c r="D43" i="7"/>
  <c r="D40" i="7"/>
  <c r="D28" i="7"/>
  <c r="D29" i="7"/>
  <c r="D30" i="7"/>
  <c r="D31" i="7"/>
  <c r="D32" i="7"/>
  <c r="D33" i="7"/>
  <c r="D34" i="7"/>
  <c r="D35" i="7"/>
  <c r="D36" i="7"/>
  <c r="D37" i="7"/>
  <c r="D38" i="7"/>
  <c r="D39" i="7"/>
  <c r="D27" i="7"/>
  <c r="D26" i="7"/>
  <c r="C41" i="7"/>
  <c r="C137" i="5" l="1"/>
  <c r="C58" i="5"/>
  <c r="C97" i="5"/>
  <c r="C20" i="5"/>
  <c r="C138" i="5"/>
  <c r="C98" i="5"/>
  <c r="C21" i="5"/>
  <c r="C59" i="5"/>
  <c r="C136" i="5"/>
  <c r="C57" i="5"/>
  <c r="C96" i="5"/>
  <c r="C19" i="5"/>
  <c r="C128" i="5"/>
  <c r="C88" i="5"/>
  <c r="C11" i="5"/>
  <c r="C49" i="5"/>
  <c r="C135" i="5"/>
  <c r="C95" i="5"/>
  <c r="C56" i="5"/>
  <c r="C18" i="5"/>
  <c r="C140" i="5"/>
  <c r="C61" i="5"/>
  <c r="C100" i="5"/>
  <c r="C23" i="5"/>
  <c r="C133" i="5"/>
  <c r="C54" i="5"/>
  <c r="C93" i="5"/>
  <c r="C16" i="5"/>
  <c r="C129" i="5"/>
  <c r="C89" i="5"/>
  <c r="C12" i="5"/>
  <c r="C50" i="5"/>
  <c r="G139" i="5"/>
  <c r="G123" i="5" s="1"/>
  <c r="G99" i="5"/>
  <c r="G60" i="5"/>
  <c r="G22" i="5"/>
  <c r="C132" i="5"/>
  <c r="C53" i="5"/>
  <c r="C92" i="5"/>
  <c r="C15" i="5"/>
  <c r="C141" i="5"/>
  <c r="C24" i="5"/>
  <c r="C101" i="5"/>
  <c r="C62" i="5"/>
  <c r="C124" i="5"/>
  <c r="C84" i="5"/>
  <c r="C45" i="5"/>
  <c r="C7" i="5"/>
  <c r="C131" i="5"/>
  <c r="C14" i="5"/>
  <c r="C52" i="5"/>
  <c r="C91" i="5"/>
  <c r="C127" i="5"/>
  <c r="C48" i="5"/>
  <c r="C10" i="5"/>
  <c r="C87" i="5"/>
  <c r="C125" i="5"/>
  <c r="C85" i="5"/>
  <c r="C8" i="5"/>
  <c r="C46" i="5"/>
  <c r="C134" i="5"/>
  <c r="C17" i="5"/>
  <c r="C55" i="5"/>
  <c r="C94" i="5"/>
  <c r="C130" i="5"/>
  <c r="C13" i="5"/>
  <c r="C51" i="5"/>
  <c r="C90" i="5"/>
  <c r="C126" i="5"/>
  <c r="C47" i="5"/>
  <c r="C86" i="5"/>
  <c r="C9" i="5"/>
  <c r="C139" i="5"/>
  <c r="C60" i="5"/>
  <c r="C99" i="5"/>
  <c r="C22" i="5"/>
  <c r="K83" i="5"/>
  <c r="K44" i="5"/>
  <c r="C123" i="5" l="1"/>
  <c r="E232" i="1"/>
  <c r="E67" i="1"/>
  <c r="F54" i="1" l="1"/>
  <c r="E54" i="1"/>
  <c r="C30" i="3" l="1"/>
  <c r="C36" i="3" l="1"/>
  <c r="C27" i="3" l="1"/>
  <c r="C11" i="3" l="1"/>
  <c r="E6" i="5" l="1"/>
  <c r="C7" i="12" s="1"/>
  <c r="E44" i="5"/>
  <c r="C14" i="12" s="1"/>
  <c r="E83" i="5"/>
  <c r="C21" i="12" s="1"/>
  <c r="C17" i="12"/>
  <c r="C24" i="12"/>
  <c r="C31" i="12"/>
  <c r="C28" i="12"/>
  <c r="C6" i="5" l="1"/>
  <c r="C6" i="12" s="1"/>
  <c r="G6" i="5"/>
  <c r="C8" i="12" s="1"/>
  <c r="G83" i="5"/>
  <c r="C22" i="12" s="1"/>
  <c r="C29" i="12"/>
  <c r="C44" i="5"/>
  <c r="C13" i="12" s="1"/>
  <c r="C27" i="12"/>
  <c r="C83" i="5"/>
  <c r="C20" i="12" s="1"/>
  <c r="G44" i="5"/>
  <c r="C15" i="12" s="1"/>
  <c r="G61" i="1" l="1"/>
  <c r="G57" i="1"/>
  <c r="G55" i="1"/>
  <c r="N248" i="1" s="1"/>
  <c r="G59" i="1"/>
  <c r="I83" i="5" s="1"/>
  <c r="I44" i="5" l="1"/>
  <c r="C16" i="12" s="1"/>
  <c r="C12" i="12" s="1"/>
  <c r="C51" i="3" s="1"/>
  <c r="I123" i="5"/>
  <c r="C30" i="12" s="1"/>
  <c r="C26" i="12" s="1"/>
  <c r="C57" i="3" s="1"/>
  <c r="M248" i="1"/>
  <c r="L248" i="1"/>
  <c r="G248" i="1"/>
  <c r="K248" i="1"/>
  <c r="C23" i="12"/>
  <c r="C19" i="12" s="1"/>
  <c r="C54" i="3" s="1"/>
  <c r="C23" i="9" l="1"/>
  <c r="C21" i="9"/>
  <c r="C19" i="9"/>
  <c r="C38" i="12" s="1"/>
  <c r="I6" i="5"/>
  <c r="C9" i="12" s="1"/>
  <c r="C5" i="12" s="1"/>
  <c r="C48" i="3"/>
  <c r="C74" i="3" l="1"/>
  <c r="C18" i="3" s="1"/>
  <c r="C40" i="12"/>
  <c r="C77" i="3"/>
  <c r="C21" i="3" s="1"/>
  <c r="C42" i="12"/>
  <c r="C71" i="3"/>
  <c r="C15" i="3" s="1"/>
  <c r="C25" i="9"/>
  <c r="C10" i="3"/>
  <c r="C7" i="3" s="1"/>
  <c r="C12" i="3"/>
</calcChain>
</file>

<file path=xl/sharedStrings.xml><?xml version="1.0" encoding="utf-8"?>
<sst xmlns="http://schemas.openxmlformats.org/spreadsheetml/2006/main" count="434" uniqueCount="180">
  <si>
    <t>Período de referencia</t>
  </si>
  <si>
    <t>Inicio de período</t>
  </si>
  <si>
    <t>Fin de período</t>
  </si>
  <si>
    <t>Concepto</t>
  </si>
  <si>
    <t>Datos</t>
  </si>
  <si>
    <t>Usuarios</t>
  </si>
  <si>
    <t>Usuarios totales</t>
  </si>
  <si>
    <t>Tráfico</t>
  </si>
  <si>
    <t>Originación</t>
  </si>
  <si>
    <t>Terminación</t>
  </si>
  <si>
    <t>Costos</t>
  </si>
  <si>
    <t>Originación SMS on-net</t>
  </si>
  <si>
    <t>Originación SMS - off-net nacional</t>
  </si>
  <si>
    <t xml:space="preserve"> </t>
  </si>
  <si>
    <t>Segmento Prepago</t>
  </si>
  <si>
    <t>Segmento Postpago</t>
  </si>
  <si>
    <t>Resultados</t>
  </si>
  <si>
    <t>¿Replicabilidad de la cartera conjunta?</t>
  </si>
  <si>
    <t>Todos los segmentos</t>
  </si>
  <si>
    <t>Margen</t>
  </si>
  <si>
    <t>Ingresos</t>
  </si>
  <si>
    <t>Total</t>
  </si>
  <si>
    <t>Pagos mayoristas</t>
  </si>
  <si>
    <t>Tránsito</t>
  </si>
  <si>
    <t>Pagos fijos</t>
  </si>
  <si>
    <t>Originación voz on-net local</t>
  </si>
  <si>
    <t>Originación voz off-net móvil local</t>
  </si>
  <si>
    <t>Originación voz off-net fijo local</t>
  </si>
  <si>
    <t>Originación voz on-net LDN</t>
  </si>
  <si>
    <t>Originación voz off-net móvil LDN</t>
  </si>
  <si>
    <t>Originación voz off-net fijo LDN</t>
  </si>
  <si>
    <t>Originación voz internacional USA-Canadá</t>
  </si>
  <si>
    <t>Originación voz internacional Cuba</t>
  </si>
  <si>
    <t>Lista de servicios</t>
  </si>
  <si>
    <t>Promedio</t>
  </si>
  <si>
    <t>Pagos mayoristas a Telcel</t>
  </si>
  <si>
    <t>Precios mayoristas</t>
  </si>
  <si>
    <t>Tarifas por uso</t>
  </si>
  <si>
    <t>Voz - por minuto</t>
  </si>
  <si>
    <t>SMS - por mensaje</t>
  </si>
  <si>
    <t>Datos - por MB</t>
  </si>
  <si>
    <t>Actualizar las tarifas con la oferta de referencia</t>
  </si>
  <si>
    <t>Administración de usuarios pospago</t>
  </si>
  <si>
    <t>Administración de usuarios prepago</t>
  </si>
  <si>
    <t>Administración de usuarios mixtos</t>
  </si>
  <si>
    <t>Activación de servicios de valor agregado básicos</t>
  </si>
  <si>
    <t>Segmento mixto</t>
  </si>
  <si>
    <t>Servicios de valor agregado básicos</t>
  </si>
  <si>
    <t>Segmento Mixto</t>
  </si>
  <si>
    <t>&lt;25.000 usuarios</t>
  </si>
  <si>
    <t>&gt;25.000 usuarios</t>
  </si>
  <si>
    <t>OMV ligero</t>
  </si>
  <si>
    <t>OMVs</t>
  </si>
  <si>
    <t>Servicios de terminación de mensajes cortos (SMS) en usuarios móviles</t>
  </si>
  <si>
    <t>Servicios de tránsito</t>
  </si>
  <si>
    <t>Transito</t>
  </si>
  <si>
    <t>Tipo de tráfico</t>
  </si>
  <si>
    <t xml:space="preserve">Pago mensual </t>
  </si>
  <si>
    <t>Total unitario</t>
  </si>
  <si>
    <t>Driver</t>
  </si>
  <si>
    <t>Help cells</t>
  </si>
  <si>
    <t>Otros Cargos por tráfico</t>
  </si>
  <si>
    <t>Originación voz internacional Mundial Centroamérica</t>
  </si>
  <si>
    <t>Originación voz internacional Mundial LATAM y Caribe</t>
  </si>
  <si>
    <t>Originación voz internacional Europa</t>
  </si>
  <si>
    <t>Originación voz internacional Mundial Otros geográficos</t>
  </si>
  <si>
    <t>Originación voz Mundial destinos no geográficos</t>
  </si>
  <si>
    <t>Originación SMS internacional (USA-Canadá)</t>
  </si>
  <si>
    <t>Originación SMS internacional (Resto del Mundo)</t>
  </si>
  <si>
    <t xml:space="preserve">Ingresos  </t>
  </si>
  <si>
    <t>Período de amortización de los cargos fijos</t>
  </si>
  <si>
    <t>Período de referencia (meses)</t>
  </si>
  <si>
    <t>Estructura del modelo</t>
  </si>
  <si>
    <t>Facturación</t>
  </si>
  <si>
    <t>Hoja de resultados</t>
  </si>
  <si>
    <t>CÁLCULOS &gt;&gt;&gt;</t>
  </si>
  <si>
    <t>Ingresos del período</t>
  </si>
  <si>
    <t>Costos del periodo &gt;</t>
  </si>
  <si>
    <t>INFORMACIÓN &gt;&gt;&gt;</t>
  </si>
  <si>
    <t>Precios de los servicios mayoristas</t>
  </si>
  <si>
    <t>Reporta el margen agregado, por usuario y por segmento de clientes.</t>
  </si>
  <si>
    <t>Introducción al modelo de replicabilidad económica para el segmento móvil</t>
  </si>
  <si>
    <t>Se reportan los ingresos agregados y por segmento de clientes.</t>
  </si>
  <si>
    <t>costo unitario</t>
  </si>
  <si>
    <t>Comerciales</t>
  </si>
  <si>
    <t>Cobranza</t>
  </si>
  <si>
    <t>Costos directos de ventas</t>
  </si>
  <si>
    <t>Acceso internet internacional</t>
  </si>
  <si>
    <t>Roaming nacional</t>
  </si>
  <si>
    <t>Roaming internacional</t>
  </si>
  <si>
    <t xml:space="preserve">Costos downstream OMV </t>
  </si>
  <si>
    <t>31/12/2017</t>
  </si>
  <si>
    <t>01/07/2017</t>
  </si>
  <si>
    <t xml:space="preserve">Período </t>
  </si>
  <si>
    <t>Inicio</t>
  </si>
  <si>
    <t>Fin</t>
  </si>
  <si>
    <t>Pago mensual (por usuario)</t>
  </si>
  <si>
    <t xml:space="preserve">Pagos fijos </t>
  </si>
  <si>
    <t>Notas</t>
  </si>
  <si>
    <t>Se ha empleado un enfoque período a período, con la información semestral requerida al AEP</t>
  </si>
  <si>
    <t>Notación</t>
  </si>
  <si>
    <t>Son celdas de resultados</t>
  </si>
  <si>
    <t>Insumos del IFT</t>
  </si>
  <si>
    <t>Contiene información sin procesar</t>
  </si>
  <si>
    <t>Insumos del AEP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</si>
  <si>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</si>
  <si>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</si>
  <si>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</si>
  <si>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</si>
  <si>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</si>
  <si>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</si>
  <si>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</si>
  <si>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</si>
  <si>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El modelo permite obtener el margen agregado para el conjunto de los servicios móviles, así como para los segmentos prepago, postpago y mixto</t>
  </si>
  <si>
    <t>Celda de ayuda (límite de usuarios a partir del cual cambia la tarifa) - Actualizar según la oferta de referencia</t>
  </si>
  <si>
    <t>Unidad</t>
  </si>
  <si>
    <t>MB</t>
  </si>
  <si>
    <t>minutos</t>
  </si>
  <si>
    <t>usuarios</t>
  </si>
  <si>
    <t>Componentes no de red</t>
  </si>
  <si>
    <t>Provisiones</t>
  </si>
  <si>
    <t>Costos downstream</t>
  </si>
  <si>
    <t>Hoja</t>
  </si>
  <si>
    <t xml:space="preserve">Pagos mayoristas </t>
  </si>
  <si>
    <t xml:space="preserve">Costos downstream </t>
  </si>
  <si>
    <t>Requerimiento de información al AEP</t>
  </si>
  <si>
    <t>Req. de información al AEP</t>
  </si>
  <si>
    <t>CÁLCULOS DEL MODELO &gt;&gt;&gt;</t>
  </si>
  <si>
    <t>INFORMACIÓN DEL MODELO &gt;&gt;&gt;</t>
  </si>
  <si>
    <t>CELDAS DE AYUDA&gt;&gt;&gt;</t>
  </si>
  <si>
    <t>Costo del Capital</t>
  </si>
  <si>
    <t>Programas de fidelización</t>
  </si>
  <si>
    <t>Supuestos</t>
  </si>
  <si>
    <t>Lista de servicios y uso del servicio de tránsito</t>
  </si>
  <si>
    <t>Usuarios OMV</t>
  </si>
  <si>
    <t>Otros servicios (incluyendo marcaciones especiales)</t>
  </si>
  <si>
    <t>SUPUESTOS &gt;&gt;&gt;</t>
  </si>
  <si>
    <t>Contiene la categorización de los servicios incluidos y % de tráfico en transito, entre otros.</t>
  </si>
  <si>
    <t>Se estiman los costos aguas abajo a los que se enfrenta un OMV ligero/revendedor</t>
  </si>
  <si>
    <t>Información sobre las tarifas mayoristas a aplicar, según la oferta de referencia prevalente.</t>
  </si>
  <si>
    <t xml:space="preserve">Ingresos minoristas totales </t>
  </si>
  <si>
    <t>Cuota recurrente</t>
  </si>
  <si>
    <t>Servicios minoristas móviles</t>
  </si>
  <si>
    <t>Tráfico - datos</t>
  </si>
  <si>
    <t>Tráfico - voz</t>
  </si>
  <si>
    <t>Tráfico - mensajes</t>
  </si>
  <si>
    <t>Otros servicios minoristas</t>
  </si>
  <si>
    <t>Táfico - voz</t>
  </si>
  <si>
    <t>mensajes</t>
  </si>
  <si>
    <t>sms</t>
  </si>
  <si>
    <t>driver</t>
  </si>
  <si>
    <t>añadir fórmula</t>
  </si>
  <si>
    <t>Servicios OTT de vídeo</t>
  </si>
  <si>
    <t>Servicios OTT de audio</t>
  </si>
  <si>
    <t>Componentes de red</t>
  </si>
  <si>
    <t>Asociados a la prestación de servicios móviles OTT</t>
  </si>
  <si>
    <t>Costos aguas abajo</t>
  </si>
  <si>
    <t>Desagregación para estimar los pagos mayoristas</t>
  </si>
  <si>
    <t>Desagregación para asignar los costos aguas abajo</t>
  </si>
  <si>
    <t>Se estiman los pagos mayoristas al AEP por parte del OMV ligero/revendedor.</t>
  </si>
  <si>
    <t>Información reportada por el AEP</t>
  </si>
  <si>
    <t>Para cada servicio contenido en las columnas G- AL,  detallar los costos relacionados con las categorías enumeradas abajo</t>
  </si>
  <si>
    <t>Operadores distintos del AEP</t>
  </si>
  <si>
    <t>Tráfico en tránsito</t>
  </si>
  <si>
    <t xml:space="preserve">Se solicita especificar el porcentaje del tráfico en tránsito para cada tipología de llamada, sobre el total del tráfico cursado </t>
  </si>
  <si>
    <t>Venta de terminales</t>
  </si>
  <si>
    <t>Costos directos de la venta de terminales</t>
  </si>
  <si>
    <t>PRUEBA</t>
  </si>
  <si>
    <t>Prueba de replicabilidad: Telefonía móvil</t>
  </si>
  <si>
    <t>Los precios, ingresos y costos están expresados sin impuestos y en moneda nacional a menos que se especifique lo contrario</t>
  </si>
  <si>
    <t>Provienen de un acuerdo suscrito por Telcel  y un OMV en junio de 2016.</t>
  </si>
  <si>
    <t>Los datos empleados en el modelo son ficticios, a excepción de la información relativa a los precios mayoristas. Estos proceden de un acuerdo suscrito entre Telcel y un OMV junio 2016</t>
  </si>
  <si>
    <t>Supuesto</t>
  </si>
  <si>
    <t>Opción a escoger en el modelo</t>
  </si>
  <si>
    <t>Pago recurrente</t>
  </si>
  <si>
    <t>Servicio de Telefonía Móvil - voz</t>
  </si>
  <si>
    <t>Servicio de Acceso a Internet Móvil</t>
  </si>
  <si>
    <t>Servicio de Telefonía Móvil - mensajes</t>
  </si>
  <si>
    <t>Venta de equipos terminales</t>
  </si>
  <si>
    <t>Tasas e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</si>
</sst>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-F800]dddd\,\ mmmm\ dd\,\ yyyy"/>
    <numFmt numFmtId="166" formatCode="#,##0_);[Red]\-#,##0_);0_);@_)"/>
    <numFmt numFmtId="167" formatCode="#,##0_);[Red]\-#,##0_);* _(&quot;-&quot;?_);@_)"/>
    <numFmt numFmtId="168" formatCode="_-* #,##0_-;\-* #,##0_-;_-* &quot;-&quot;??_-;_-@_-"/>
    <numFmt numFmtId="169" formatCode="_-* #,##0.0_-;\-* #,##0.0_-;_-* &quot;-&quot;?_-;_-@_-"/>
    <numFmt numFmtId="170" formatCode="[$$-80A]#,##0.00;\-[$$-80A]#,##0.00"/>
    <numFmt numFmtId="171" formatCode="[$$-80A]#,##0.00"/>
    <numFmt numFmtId="172" formatCode="[$$-80A]#,##0;\-[$$-80A]#,##0"/>
    <numFmt numFmtId="173" formatCode="_-[$$-80A]* #,##0.00_-;\-[$$-80A]* #,##0.00_-;_-[$$-80A]* &quot;-&quot;??_-;_-@_-"/>
    <numFmt numFmtId="174" formatCode="[$$-80A]#,##0.000;\-[$$-80A]#,##0.000"/>
    <numFmt numFmtId="175" formatCode="[$$-80A]#,##0.0000;\-[$$-80A]#,##0.0000"/>
    <numFmt numFmtId="176" formatCode="[$$-80A]#,##0.000000;\-[$$-80A]#,##0.000000"/>
    <numFmt numFmtId="177" formatCode="[$$-80A]#,##0.000"/>
  </numFmts>
  <fonts count="5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6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rgb="FFE83F35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10"/>
      <color rgb="FF007B87"/>
      <name val="Calibri"/>
      <family val="2"/>
      <scheme val="minor"/>
    </font>
    <font>
      <b/>
      <sz val="16"/>
      <color rgb="FFE83F35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name val="Arial"/>
      <family val="2"/>
    </font>
    <font>
      <sz val="10"/>
      <color theme="0" tint="-0.249977111117893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E83F35"/>
      <name val="Calibri"/>
      <family val="2"/>
      <scheme val="minor"/>
    </font>
    <font>
      <b/>
      <sz val="14"/>
      <color rgb="FFE83F35"/>
      <name val="Calibri"/>
      <family val="2"/>
      <scheme val="minor"/>
    </font>
    <font>
      <sz val="16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8"/>
      <color rgb="FFE83F35"/>
      <name val="Calibri"/>
      <family val="2"/>
      <scheme val="minor"/>
    </font>
    <font>
      <b/>
      <sz val="12"/>
      <color rgb="FF007B87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rgb="FF0094A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683C5B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808080"/>
      <name val="Calibri"/>
      <family val="2"/>
      <scheme val="minor"/>
    </font>
    <font>
      <b/>
      <sz val="10"/>
      <color rgb="FF80808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sz val="10"/>
      <color theme="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u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DD0D2"/>
        <bgColor indexed="64"/>
      </patternFill>
    </fill>
    <fill>
      <patternFill patternType="solid">
        <fgColor rgb="FF0094A4"/>
        <bgColor indexed="64"/>
      </patternFill>
    </fill>
    <fill>
      <patternFill patternType="solid">
        <fgColor rgb="FFD3C470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2" fillId="2" borderId="0" applyNumberFormat="0">
      <alignment horizontal="center" vertical="top" wrapText="1"/>
    </xf>
    <xf numFmtId="0" fontId="3" fillId="0" borderId="1" applyNumberFormat="0" applyAlignment="0">
      <alignment vertical="center"/>
    </xf>
    <xf numFmtId="0" fontId="3" fillId="0" borderId="2" applyNumberFormat="0" applyAlignment="0">
      <alignment vertical="center"/>
      <protection locked="0"/>
    </xf>
    <xf numFmtId="0" fontId="3" fillId="0" borderId="2" applyNumberFormat="0" applyAlignment="0">
      <alignment vertical="center"/>
      <protection locked="0"/>
    </xf>
    <xf numFmtId="166" fontId="3" fillId="3" borderId="2" applyNumberFormat="0" applyAlignment="0">
      <alignment vertical="center"/>
      <protection locked="0"/>
    </xf>
    <xf numFmtId="0" fontId="3" fillId="4" borderId="0" applyNumberFormat="0" applyAlignment="0">
      <alignment vertical="center"/>
    </xf>
    <xf numFmtId="0" fontId="1" fillId="0" borderId="0"/>
    <xf numFmtId="167" fontId="3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19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left" indent="2"/>
    </xf>
    <xf numFmtId="0" fontId="4" fillId="5" borderId="0" xfId="0" applyFont="1" applyFill="1"/>
    <xf numFmtId="0" fontId="7" fillId="6" borderId="0" xfId="0" applyFont="1" applyFill="1"/>
    <xf numFmtId="165" fontId="12" fillId="5" borderId="0" xfId="0" applyNumberFormat="1" applyFont="1" applyFill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13" fillId="5" borderId="0" xfId="0" applyFont="1" applyFill="1"/>
    <xf numFmtId="0" fontId="5" fillId="0" borderId="0" xfId="0" applyFont="1" applyAlignment="1">
      <alignment horizontal="left"/>
    </xf>
    <xf numFmtId="0" fontId="14" fillId="5" borderId="0" xfId="0" applyFont="1" applyFill="1"/>
    <xf numFmtId="0" fontId="6" fillId="7" borderId="0" xfId="0" applyFont="1" applyFill="1"/>
    <xf numFmtId="0" fontId="8" fillId="5" borderId="0" xfId="0" applyFont="1" applyFill="1"/>
    <xf numFmtId="0" fontId="6" fillId="5" borderId="0" xfId="0" applyFont="1" applyFill="1"/>
    <xf numFmtId="165" fontId="8" fillId="5" borderId="0" xfId="0" applyNumberFormat="1" applyFont="1" applyFill="1"/>
    <xf numFmtId="0" fontId="16" fillId="0" borderId="0" xfId="0" applyFont="1"/>
    <xf numFmtId="165" fontId="16" fillId="5" borderId="0" xfId="0" applyNumberFormat="1" applyFont="1" applyFill="1" applyAlignment="1">
      <alignment wrapText="1"/>
    </xf>
    <xf numFmtId="0" fontId="16" fillId="0" borderId="0" xfId="0" applyFont="1" applyAlignment="1">
      <alignment wrapText="1"/>
    </xf>
    <xf numFmtId="0" fontId="5" fillId="5" borderId="0" xfId="0" applyFont="1" applyFill="1" applyAlignment="1">
      <alignment horizontal="left"/>
    </xf>
    <xf numFmtId="0" fontId="9" fillId="5" borderId="0" xfId="0" applyFont="1" applyFill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left" indent="1"/>
    </xf>
    <xf numFmtId="0" fontId="9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5" borderId="0" xfId="0" applyFont="1" applyFill="1"/>
    <xf numFmtId="0" fontId="6" fillId="5" borderId="0" xfId="0" applyFont="1" applyFill="1" applyAlignment="1">
      <alignment wrapText="1"/>
    </xf>
    <xf numFmtId="0" fontId="10" fillId="5" borderId="0" xfId="0" applyFont="1" applyFill="1"/>
    <xf numFmtId="0" fontId="6" fillId="6" borderId="0" xfId="0" applyFont="1" applyFill="1"/>
    <xf numFmtId="0" fontId="20" fillId="5" borderId="0" xfId="0" applyFont="1" applyFill="1"/>
    <xf numFmtId="0" fontId="21" fillId="5" borderId="0" xfId="0" applyFont="1" applyFill="1"/>
    <xf numFmtId="0" fontId="5" fillId="5" borderId="0" xfId="0" applyFont="1" applyFill="1"/>
    <xf numFmtId="0" fontId="23" fillId="5" borderId="0" xfId="0" applyFont="1" applyFill="1"/>
    <xf numFmtId="0" fontId="22" fillId="7" borderId="0" xfId="0" applyFont="1" applyFill="1"/>
    <xf numFmtId="0" fontId="24" fillId="6" borderId="0" xfId="0" applyFont="1" applyFill="1"/>
    <xf numFmtId="0" fontId="17" fillId="5" borderId="0" xfId="0" applyFont="1" applyFill="1"/>
    <xf numFmtId="0" fontId="26" fillId="5" borderId="0" xfId="0" applyFont="1" applyFill="1"/>
    <xf numFmtId="0" fontId="11" fillId="0" borderId="0" xfId="0" applyFont="1"/>
    <xf numFmtId="0" fontId="27" fillId="5" borderId="0" xfId="0" applyFont="1" applyFill="1"/>
    <xf numFmtId="0" fontId="28" fillId="5" borderId="0" xfId="0" applyFont="1" applyFill="1"/>
    <xf numFmtId="168" fontId="6" fillId="5" borderId="0" xfId="9" applyNumberFormat="1" applyFont="1" applyFill="1"/>
    <xf numFmtId="168" fontId="19" fillId="5" borderId="0" xfId="9" applyNumberFormat="1" applyFont="1" applyFill="1"/>
    <xf numFmtId="0" fontId="29" fillId="6" borderId="0" xfId="0" applyFont="1" applyFill="1"/>
    <xf numFmtId="41" fontId="6" fillId="5" borderId="0" xfId="0" applyNumberFormat="1" applyFont="1" applyFill="1"/>
    <xf numFmtId="9" fontId="6" fillId="5" borderId="0" xfId="0" applyNumberFormat="1" applyFont="1" applyFill="1"/>
    <xf numFmtId="43" fontId="6" fillId="5" borderId="0" xfId="9" applyNumberFormat="1" applyFont="1" applyFill="1"/>
    <xf numFmtId="41" fontId="5" fillId="5" borderId="0" xfId="0" applyNumberFormat="1" applyFont="1" applyFill="1"/>
    <xf numFmtId="0" fontId="19" fillId="0" borderId="0" xfId="0" applyFont="1"/>
    <xf numFmtId="43" fontId="19" fillId="5" borderId="0" xfId="9" applyNumberFormat="1" applyFont="1" applyFill="1"/>
    <xf numFmtId="0" fontId="30" fillId="0" borderId="0" xfId="0" applyFont="1"/>
    <xf numFmtId="0" fontId="30" fillId="5" borderId="0" xfId="0" applyFont="1" applyFill="1"/>
    <xf numFmtId="168" fontId="5" fillId="5" borderId="0" xfId="0" applyNumberFormat="1" applyFont="1" applyFill="1"/>
    <xf numFmtId="168" fontId="6" fillId="0" borderId="0" xfId="9" applyNumberFormat="1" applyFont="1"/>
    <xf numFmtId="43" fontId="6" fillId="5" borderId="0" xfId="9" applyFont="1" applyFill="1"/>
    <xf numFmtId="0" fontId="5" fillId="5" borderId="0" xfId="0" applyFont="1" applyFill="1" applyAlignment="1">
      <alignment horizontal="left" indent="1"/>
    </xf>
    <xf numFmtId="0" fontId="6" fillId="5" borderId="0" xfId="0" applyFont="1" applyFill="1" applyAlignment="1">
      <alignment horizontal="left" indent="2"/>
    </xf>
    <xf numFmtId="0" fontId="32" fillId="5" borderId="0" xfId="0" applyFont="1" applyFill="1"/>
    <xf numFmtId="0" fontId="22" fillId="6" borderId="0" xfId="0" applyFont="1" applyFill="1"/>
    <xf numFmtId="0" fontId="8" fillId="6" borderId="0" xfId="0" applyFont="1" applyFill="1"/>
    <xf numFmtId="0" fontId="31" fillId="5" borderId="4" xfId="0" applyFont="1" applyFill="1" applyBorder="1"/>
    <xf numFmtId="0" fontId="6" fillId="5" borderId="4" xfId="0" applyFont="1" applyFill="1" applyBorder="1"/>
    <xf numFmtId="0" fontId="15" fillId="5" borderId="0" xfId="0" applyFont="1" applyFill="1"/>
    <xf numFmtId="0" fontId="33" fillId="8" borderId="0" xfId="10" applyFill="1"/>
    <xf numFmtId="0" fontId="34" fillId="5" borderId="0" xfId="0" applyFont="1" applyFill="1"/>
    <xf numFmtId="0" fontId="33" fillId="9" borderId="0" xfId="10" quotePrefix="1" applyFill="1"/>
    <xf numFmtId="0" fontId="35" fillId="0" borderId="0" xfId="0" applyFont="1"/>
    <xf numFmtId="41" fontId="9" fillId="0" borderId="0" xfId="0" applyNumberFormat="1" applyFont="1"/>
    <xf numFmtId="0" fontId="35" fillId="5" borderId="0" xfId="0" applyFont="1" applyFill="1"/>
    <xf numFmtId="0" fontId="8" fillId="5" borderId="0" xfId="0" applyFont="1" applyFill="1" applyAlignment="1">
      <alignment horizontal="center"/>
    </xf>
    <xf numFmtId="0" fontId="6" fillId="0" borderId="5" xfId="0" applyFont="1" applyBorder="1"/>
    <xf numFmtId="0" fontId="6" fillId="5" borderId="5" xfId="0" applyFont="1" applyFill="1" applyBorder="1"/>
    <xf numFmtId="43" fontId="6" fillId="5" borderId="5" xfId="0" applyNumberFormat="1" applyFont="1" applyFill="1" applyBorder="1"/>
    <xf numFmtId="0" fontId="8" fillId="5" borderId="0" xfId="0" applyFont="1" applyFill="1" applyAlignment="1"/>
    <xf numFmtId="43" fontId="6" fillId="0" borderId="0" xfId="9" applyFont="1"/>
    <xf numFmtId="43" fontId="6" fillId="0" borderId="0" xfId="0" applyNumberFormat="1" applyFont="1"/>
    <xf numFmtId="169" fontId="6" fillId="5" borderId="0" xfId="0" applyNumberFormat="1" applyFont="1" applyFill="1"/>
    <xf numFmtId="10" fontId="38" fillId="5" borderId="0" xfId="11" applyNumberFormat="1" applyFont="1" applyFill="1"/>
    <xf numFmtId="164" fontId="38" fillId="5" borderId="0" xfId="11" applyNumberFormat="1" applyFont="1" applyFill="1"/>
    <xf numFmtId="43" fontId="38" fillId="5" borderId="0" xfId="11" applyNumberFormat="1" applyFont="1" applyFill="1"/>
    <xf numFmtId="0" fontId="0" fillId="10" borderId="0" xfId="0" applyFill="1"/>
    <xf numFmtId="43" fontId="28" fillId="5" borderId="0" xfId="0" applyNumberFormat="1" applyFont="1" applyFill="1"/>
    <xf numFmtId="49" fontId="25" fillId="5" borderId="0" xfId="0" applyNumberFormat="1" applyFont="1" applyFill="1"/>
    <xf numFmtId="41" fontId="6" fillId="0" borderId="0" xfId="0" applyNumberFormat="1" applyFont="1"/>
    <xf numFmtId="41" fontId="25" fillId="0" borderId="0" xfId="0" applyNumberFormat="1" applyFont="1"/>
    <xf numFmtId="168" fontId="39" fillId="5" borderId="0" xfId="9" applyNumberFormat="1" applyFont="1" applyFill="1"/>
    <xf numFmtId="0" fontId="0" fillId="11" borderId="0" xfId="0" applyFill="1"/>
    <xf numFmtId="0" fontId="34" fillId="5" borderId="6" xfId="0" applyFont="1" applyFill="1" applyBorder="1"/>
    <xf numFmtId="0" fontId="40" fillId="5" borderId="0" xfId="0" applyFont="1" applyFill="1"/>
    <xf numFmtId="0" fontId="42" fillId="5" borderId="0" xfId="0" applyFont="1" applyFill="1"/>
    <xf numFmtId="0" fontId="43" fillId="5" borderId="0" xfId="0" applyFont="1" applyFill="1"/>
    <xf numFmtId="0" fontId="6" fillId="5" borderId="6" xfId="0" applyFont="1" applyFill="1" applyBorder="1"/>
    <xf numFmtId="0" fontId="6" fillId="12" borderId="0" xfId="0" applyFont="1" applyFill="1"/>
    <xf numFmtId="0" fontId="6" fillId="5" borderId="0" xfId="0" applyFont="1" applyFill="1" applyBorder="1"/>
    <xf numFmtId="0" fontId="34" fillId="5" borderId="0" xfId="0" applyFont="1" applyFill="1" applyBorder="1"/>
    <xf numFmtId="0" fontId="5" fillId="5" borderId="0" xfId="0" applyFont="1" applyFill="1" applyAlignment="1">
      <alignment wrapText="1"/>
    </xf>
    <xf numFmtId="10" fontId="44" fillId="5" borderId="0" xfId="11" applyNumberFormat="1" applyFont="1" applyFill="1"/>
    <xf numFmtId="170" fontId="6" fillId="5" borderId="0" xfId="9" applyNumberFormat="1" applyFont="1" applyFill="1"/>
    <xf numFmtId="171" fontId="28" fillId="5" borderId="0" xfId="0" applyNumberFormat="1" applyFont="1" applyFill="1"/>
    <xf numFmtId="0" fontId="42" fillId="5" borderId="0" xfId="0" applyFont="1" applyFill="1" applyAlignment="1">
      <alignment wrapText="1"/>
    </xf>
    <xf numFmtId="172" fontId="5" fillId="5" borderId="0" xfId="0" applyNumberFormat="1" applyFont="1" applyFill="1"/>
    <xf numFmtId="172" fontId="6" fillId="5" borderId="0" xfId="0" applyNumberFormat="1" applyFont="1" applyFill="1"/>
    <xf numFmtId="170" fontId="5" fillId="5" borderId="0" xfId="9" applyNumberFormat="1" applyFont="1" applyFill="1"/>
    <xf numFmtId="170" fontId="5" fillId="5" borderId="0" xfId="0" applyNumberFormat="1" applyFont="1" applyFill="1"/>
    <xf numFmtId="170" fontId="6" fillId="5" borderId="0" xfId="0" applyNumberFormat="1" applyFont="1" applyFill="1"/>
    <xf numFmtId="170" fontId="45" fillId="5" borderId="0" xfId="9" applyNumberFormat="1" applyFont="1" applyFill="1"/>
    <xf numFmtId="0" fontId="5" fillId="0" borderId="0" xfId="0" applyFont="1" applyBorder="1"/>
    <xf numFmtId="41" fontId="6" fillId="0" borderId="7" xfId="9" applyNumberFormat="1" applyFont="1" applyBorder="1"/>
    <xf numFmtId="41" fontId="6" fillId="0" borderId="0" xfId="0" applyNumberFormat="1" applyFont="1" applyBorder="1"/>
    <xf numFmtId="49" fontId="45" fillId="0" borderId="0" xfId="0" applyNumberFormat="1" applyFont="1" applyAlignment="1">
      <alignment horizontal="left"/>
    </xf>
    <xf numFmtId="170" fontId="25" fillId="0" borderId="0" xfId="0" applyNumberFormat="1" applyFont="1"/>
    <xf numFmtId="165" fontId="6" fillId="5" borderId="0" xfId="0" applyNumberFormat="1" applyFont="1" applyFill="1"/>
    <xf numFmtId="3" fontId="25" fillId="5" borderId="0" xfId="0" applyNumberFormat="1" applyFont="1" applyFill="1"/>
    <xf numFmtId="0" fontId="6" fillId="13" borderId="0" xfId="0" applyFont="1" applyFill="1"/>
    <xf numFmtId="0" fontId="22" fillId="13" borderId="0" xfId="0" applyFont="1" applyFill="1"/>
    <xf numFmtId="0" fontId="8" fillId="13" borderId="0" xfId="0" applyFont="1" applyFill="1"/>
    <xf numFmtId="0" fontId="37" fillId="0" borderId="10" xfId="0" applyFont="1" applyFill="1" applyBorder="1" applyAlignment="1">
      <alignment horizontal="center" vertical="center" wrapText="1"/>
    </xf>
    <xf numFmtId="170" fontId="25" fillId="5" borderId="7" xfId="0" applyNumberFormat="1" applyFont="1" applyFill="1" applyBorder="1"/>
    <xf numFmtId="170" fontId="25" fillId="5" borderId="11" xfId="0" applyNumberFormat="1" applyFont="1" applyFill="1" applyBorder="1"/>
    <xf numFmtId="0" fontId="6" fillId="0" borderId="12" xfId="0" applyFont="1" applyBorder="1"/>
    <xf numFmtId="0" fontId="36" fillId="0" borderId="0" xfId="0" applyFont="1" applyBorder="1"/>
    <xf numFmtId="170" fontId="25" fillId="5" borderId="0" xfId="0" applyNumberFormat="1" applyFont="1" applyFill="1" applyBorder="1"/>
    <xf numFmtId="170" fontId="25" fillId="5" borderId="13" xfId="0" applyNumberFormat="1" applyFont="1" applyFill="1" applyBorder="1"/>
    <xf numFmtId="0" fontId="6" fillId="0" borderId="0" xfId="0" applyFont="1" applyBorder="1" applyAlignment="1">
      <alignment horizontal="left"/>
    </xf>
    <xf numFmtId="168" fontId="46" fillId="5" borderId="0" xfId="9" applyNumberFormat="1" applyFont="1" applyFill="1" applyBorder="1"/>
    <xf numFmtId="168" fontId="46" fillId="5" borderId="13" xfId="9" applyNumberFormat="1" applyFont="1" applyFill="1" applyBorder="1"/>
    <xf numFmtId="0" fontId="19" fillId="0" borderId="14" xfId="0" applyFont="1" applyBorder="1"/>
    <xf numFmtId="0" fontId="6" fillId="0" borderId="3" xfId="0" applyFont="1" applyBorder="1" applyAlignment="1">
      <alignment horizontal="left"/>
    </xf>
    <xf numFmtId="168" fontId="46" fillId="5" borderId="3" xfId="9" applyNumberFormat="1" applyFont="1" applyFill="1" applyBorder="1"/>
    <xf numFmtId="168" fontId="46" fillId="5" borderId="15" xfId="9" applyNumberFormat="1" applyFont="1" applyFill="1" applyBorder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47" fillId="5" borderId="17" xfId="0" applyFont="1" applyFill="1" applyBorder="1"/>
    <xf numFmtId="0" fontId="46" fillId="5" borderId="17" xfId="0" applyFont="1" applyFill="1" applyBorder="1"/>
    <xf numFmtId="0" fontId="46" fillId="0" borderId="17" xfId="0" applyFont="1" applyBorder="1"/>
    <xf numFmtId="0" fontId="6" fillId="0" borderId="7" xfId="0" applyFont="1" applyBorder="1" applyAlignment="1">
      <alignment horizontal="left"/>
    </xf>
    <xf numFmtId="41" fontId="6" fillId="0" borderId="0" xfId="9" applyNumberFormat="1" applyFont="1" applyBorder="1"/>
    <xf numFmtId="171" fontId="5" fillId="5" borderId="0" xfId="0" applyNumberFormat="1" applyFont="1" applyFill="1"/>
    <xf numFmtId="171" fontId="6" fillId="5" borderId="0" xfId="0" applyNumberFormat="1" applyFont="1" applyFill="1"/>
    <xf numFmtId="171" fontId="5" fillId="5" borderId="0" xfId="9" applyNumberFormat="1" applyFont="1" applyFill="1"/>
    <xf numFmtId="0" fontId="33" fillId="14" borderId="0" xfId="10" applyFill="1"/>
    <xf numFmtId="0" fontId="46" fillId="5" borderId="0" xfId="0" applyFont="1" applyFill="1" applyAlignment="1">
      <alignment wrapText="1"/>
    </xf>
    <xf numFmtId="0" fontId="33" fillId="12" borderId="0" xfId="10" applyFill="1"/>
    <xf numFmtId="0" fontId="48" fillId="10" borderId="0" xfId="0" applyFont="1" applyFill="1"/>
    <xf numFmtId="0" fontId="48" fillId="11" borderId="0" xfId="0" applyFont="1" applyFill="1"/>
    <xf numFmtId="0" fontId="0" fillId="12" borderId="0" xfId="0" applyFill="1"/>
    <xf numFmtId="0" fontId="49" fillId="12" borderId="0" xfId="0" applyFont="1" applyFill="1"/>
    <xf numFmtId="0" fontId="50" fillId="5" borderId="0" xfId="0" applyFont="1" applyFill="1"/>
    <xf numFmtId="0" fontId="46" fillId="5" borderId="0" xfId="0" applyFont="1" applyFill="1"/>
    <xf numFmtId="43" fontId="46" fillId="5" borderId="0" xfId="9" applyFont="1" applyFill="1"/>
    <xf numFmtId="0" fontId="6" fillId="0" borderId="0" xfId="0" applyFont="1" applyAlignment="1">
      <alignment wrapText="1"/>
    </xf>
    <xf numFmtId="0" fontId="36" fillId="0" borderId="0" xfId="0" applyFont="1" applyAlignment="1">
      <alignment wrapText="1"/>
    </xf>
    <xf numFmtId="170" fontId="5" fillId="0" borderId="12" xfId="0" applyNumberFormat="1" applyFont="1" applyBorder="1"/>
    <xf numFmtId="0" fontId="6" fillId="0" borderId="5" xfId="0" applyFont="1" applyBorder="1" applyAlignment="1">
      <alignment wrapText="1"/>
    </xf>
    <xf numFmtId="0" fontId="36" fillId="0" borderId="7" xfId="0" applyFont="1" applyBorder="1" applyAlignment="1">
      <alignment wrapText="1"/>
    </xf>
    <xf numFmtId="170" fontId="6" fillId="0" borderId="12" xfId="0" applyNumberFormat="1" applyFont="1" applyBorder="1"/>
    <xf numFmtId="170" fontId="6" fillId="0" borderId="14" xfId="0" applyNumberFormat="1" applyFont="1" applyBorder="1"/>
    <xf numFmtId="0" fontId="36" fillId="0" borderId="3" xfId="0" applyFont="1" applyBorder="1"/>
    <xf numFmtId="170" fontId="25" fillId="5" borderId="3" xfId="0" applyNumberFormat="1" applyFont="1" applyFill="1" applyBorder="1"/>
    <xf numFmtId="170" fontId="25" fillId="5" borderId="15" xfId="0" applyNumberFormat="1" applyFont="1" applyFill="1" applyBorder="1"/>
    <xf numFmtId="170" fontId="6" fillId="0" borderId="18" xfId="0" applyNumberFormat="1" applyFont="1" applyBorder="1"/>
    <xf numFmtId="170" fontId="6" fillId="0" borderId="0" xfId="9" applyNumberFormat="1" applyFont="1"/>
    <xf numFmtId="0" fontId="5" fillId="0" borderId="7" xfId="0" applyFont="1" applyBorder="1" applyAlignment="1">
      <alignment horizontal="left"/>
    </xf>
    <xf numFmtId="0" fontId="6" fillId="5" borderId="7" xfId="0" applyFont="1" applyFill="1" applyBorder="1"/>
    <xf numFmtId="0" fontId="42" fillId="5" borderId="7" xfId="0" applyFont="1" applyFill="1" applyBorder="1"/>
    <xf numFmtId="0" fontId="6" fillId="5" borderId="3" xfId="0" applyFont="1" applyFill="1" applyBorder="1"/>
    <xf numFmtId="3" fontId="25" fillId="5" borderId="3" xfId="0" applyNumberFormat="1" applyFont="1" applyFill="1" applyBorder="1"/>
    <xf numFmtId="0" fontId="42" fillId="5" borderId="3" xfId="0" applyFont="1" applyFill="1" applyBorder="1"/>
    <xf numFmtId="41" fontId="25" fillId="0" borderId="3" xfId="0" applyNumberFormat="1" applyFont="1" applyBorder="1"/>
    <xf numFmtId="0" fontId="13" fillId="5" borderId="7" xfId="0" applyFont="1" applyFill="1" applyBorder="1"/>
    <xf numFmtId="41" fontId="25" fillId="0" borderId="7" xfId="0" applyNumberFormat="1" applyFont="1" applyBorder="1"/>
    <xf numFmtId="41" fontId="9" fillId="0" borderId="3" xfId="0" applyNumberFormat="1" applyFont="1" applyBorder="1"/>
    <xf numFmtId="49" fontId="45" fillId="5" borderId="0" xfId="0" applyNumberFormat="1" applyFont="1" applyFill="1"/>
    <xf numFmtId="0" fontId="45" fillId="12" borderId="0" xfId="0" applyFont="1" applyFill="1"/>
    <xf numFmtId="0" fontId="37" fillId="0" borderId="9" xfId="0" applyFont="1" applyFill="1" applyBorder="1" applyAlignment="1">
      <alignment horizontal="center" vertical="center" wrapText="1"/>
    </xf>
    <xf numFmtId="9" fontId="51" fillId="5" borderId="0" xfId="0" applyNumberFormat="1" applyFont="1" applyFill="1"/>
    <xf numFmtId="9" fontId="45" fillId="5" borderId="0" xfId="11" applyFont="1" applyFill="1"/>
    <xf numFmtId="168" fontId="45" fillId="5" borderId="0" xfId="9" applyNumberFormat="1" applyFont="1" applyFill="1"/>
    <xf numFmtId="0" fontId="53" fillId="5" borderId="4" xfId="10" applyFont="1" applyFill="1" applyBorder="1"/>
    <xf numFmtId="0" fontId="53" fillId="5" borderId="0" xfId="10" applyFont="1" applyFill="1" applyBorder="1"/>
    <xf numFmtId="0" fontId="39" fillId="5" borderId="0" xfId="0" applyFont="1" applyFill="1" applyAlignment="1">
      <alignment wrapText="1"/>
    </xf>
    <xf numFmtId="170" fontId="25" fillId="0" borderId="0" xfId="9" applyNumberFormat="1" applyFont="1" applyProtection="1">
      <protection locked="0"/>
    </xf>
    <xf numFmtId="170" fontId="25" fillId="0" borderId="0" xfId="0" applyNumberFormat="1" applyFont="1" applyProtection="1">
      <protection locked="0"/>
    </xf>
    <xf numFmtId="41" fontId="25" fillId="0" borderId="0" xfId="0" applyNumberFormat="1" applyFont="1" applyBorder="1" applyProtection="1">
      <protection locked="0"/>
    </xf>
    <xf numFmtId="41" fontId="51" fillId="0" borderId="7" xfId="9" applyNumberFormat="1" applyFont="1" applyBorder="1" applyProtection="1">
      <protection locked="0"/>
    </xf>
    <xf numFmtId="3" fontId="25" fillId="0" borderId="0" xfId="0" applyNumberFormat="1" applyFont="1" applyProtection="1">
      <protection locked="0"/>
    </xf>
    <xf numFmtId="41" fontId="51" fillId="0" borderId="0" xfId="0" applyNumberFormat="1" applyFont="1" applyBorder="1" applyProtection="1">
      <protection locked="0"/>
    </xf>
    <xf numFmtId="3" fontId="25" fillId="0" borderId="0" xfId="9" applyNumberFormat="1" applyFont="1" applyProtection="1">
      <protection locked="0"/>
    </xf>
    <xf numFmtId="3" fontId="25" fillId="5" borderId="7" xfId="0" applyNumberFormat="1" applyFont="1" applyFill="1" applyBorder="1" applyProtection="1">
      <protection locked="0"/>
    </xf>
    <xf numFmtId="3" fontId="25" fillId="5" borderId="0" xfId="0" applyNumberFormat="1" applyFont="1" applyFill="1" applyProtection="1">
      <protection locked="0"/>
    </xf>
    <xf numFmtId="41" fontId="25" fillId="0" borderId="0" xfId="0" applyNumberFormat="1" applyFont="1" applyProtection="1">
      <protection locked="0"/>
    </xf>
    <xf numFmtId="41" fontId="25" fillId="0" borderId="7" xfId="0" applyNumberFormat="1" applyFont="1" applyBorder="1" applyProtection="1">
      <protection locked="0"/>
    </xf>
    <xf numFmtId="41" fontId="25" fillId="0" borderId="3" xfId="0" applyNumberFormat="1" applyFont="1" applyBorder="1" applyProtection="1">
      <protection locked="0"/>
    </xf>
    <xf numFmtId="41" fontId="9" fillId="0" borderId="7" xfId="0" applyNumberFormat="1" applyFont="1" applyBorder="1" applyProtection="1">
      <protection locked="0"/>
    </xf>
    <xf numFmtId="41" fontId="9" fillId="0" borderId="0" xfId="0" applyNumberFormat="1" applyFont="1" applyProtection="1">
      <protection locked="0"/>
    </xf>
    <xf numFmtId="170" fontId="25" fillId="5" borderId="7" xfId="0" applyNumberFormat="1" applyFont="1" applyFill="1" applyBorder="1" applyProtection="1">
      <protection locked="0"/>
    </xf>
    <xf numFmtId="170" fontId="25" fillId="5" borderId="0" xfId="0" applyNumberFormat="1" applyFont="1" applyFill="1" applyBorder="1" applyProtection="1">
      <protection locked="0"/>
    </xf>
    <xf numFmtId="170" fontId="25" fillId="5" borderId="3" xfId="0" applyNumberFormat="1" applyFont="1" applyFill="1" applyBorder="1" applyProtection="1">
      <protection locked="0"/>
    </xf>
    <xf numFmtId="171" fontId="45" fillId="5" borderId="0" xfId="0" applyNumberFormat="1" applyFont="1" applyFill="1" applyProtection="1">
      <protection locked="0"/>
    </xf>
    <xf numFmtId="168" fontId="41" fillId="5" borderId="0" xfId="12" applyNumberFormat="1" applyFont="1" applyFill="1" applyProtection="1">
      <protection locked="0"/>
    </xf>
    <xf numFmtId="170" fontId="45" fillId="5" borderId="0" xfId="9" applyNumberFormat="1" applyFont="1" applyFill="1" applyProtection="1">
      <protection locked="0"/>
    </xf>
    <xf numFmtId="173" fontId="45" fillId="5" borderId="0" xfId="9" applyNumberFormat="1" applyFont="1" applyFill="1" applyProtection="1">
      <protection locked="0"/>
    </xf>
    <xf numFmtId="0" fontId="45" fillId="12" borderId="0" xfId="0" applyFont="1" applyFill="1" applyAlignment="1" applyProtection="1">
      <alignment wrapText="1"/>
      <protection locked="0"/>
    </xf>
    <xf numFmtId="3" fontId="45" fillId="12" borderId="0" xfId="0" applyNumberFormat="1" applyFont="1" applyFill="1" applyProtection="1">
      <protection locked="0"/>
    </xf>
    <xf numFmtId="0" fontId="45" fillId="15" borderId="0" xfId="0" applyFont="1" applyFill="1" applyAlignment="1">
      <alignment vertical="center"/>
    </xf>
    <xf numFmtId="168" fontId="41" fillId="5" borderId="0" xfId="12" applyNumberFormat="1" applyFont="1" applyFill="1" applyAlignment="1"/>
    <xf numFmtId="0" fontId="6" fillId="5" borderId="0" xfId="0" applyFont="1" applyFill="1" applyAlignment="1"/>
    <xf numFmtId="0" fontId="42" fillId="5" borderId="0" xfId="0" applyFont="1" applyFill="1" applyAlignment="1"/>
    <xf numFmtId="0" fontId="43" fillId="5" borderId="0" xfId="0" applyFont="1" applyFill="1" applyAlignment="1"/>
    <xf numFmtId="0" fontId="5" fillId="5" borderId="0" xfId="0" applyFont="1" applyFill="1" applyAlignment="1"/>
    <xf numFmtId="168" fontId="25" fillId="5" borderId="0" xfId="12" applyNumberFormat="1" applyFont="1" applyFill="1" applyAlignment="1">
      <alignment vertical="top"/>
    </xf>
    <xf numFmtId="176" fontId="45" fillId="5" borderId="0" xfId="9" applyNumberFormat="1" applyFont="1" applyFill="1" applyProtection="1">
      <protection locked="0"/>
    </xf>
    <xf numFmtId="174" fontId="6" fillId="5" borderId="0" xfId="0" applyNumberFormat="1" applyFont="1" applyFill="1"/>
    <xf numFmtId="175" fontId="6" fillId="5" borderId="0" xfId="0" applyNumberFormat="1" applyFont="1" applyFill="1"/>
    <xf numFmtId="177" fontId="6" fillId="5" borderId="0" xfId="0" applyNumberFormat="1" applyFont="1" applyFill="1"/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</cellXfs>
  <cellStyles count="13">
    <cellStyle name="Column label" xfId="1"/>
    <cellStyle name="Comma 2" xfId="12"/>
    <cellStyle name="Hipervínculo" xfId="10" builtinId="8"/>
    <cellStyle name="Input calculation" xfId="2"/>
    <cellStyle name="Input data" xfId="3"/>
    <cellStyle name="Input data 2" xfId="4"/>
    <cellStyle name="Input estimate" xfId="5"/>
    <cellStyle name="Input link" xfId="6"/>
    <cellStyle name="Millares" xfId="9" builtinId="3"/>
    <cellStyle name="Normal" xfId="0" builtinId="0"/>
    <cellStyle name="Normal 2" xfId="7"/>
    <cellStyle name="Number 3" xfId="8"/>
    <cellStyle name="Porcentaje" xfId="11" builtinId="5"/>
  </cellStyles>
  <dxfs count="1">
    <dxf>
      <font>
        <color rgb="FFE83F35"/>
      </font>
    </dxf>
  </dxfs>
  <tableStyles count="0" defaultTableStyle="TableStyleMedium2" defaultPivotStyle="PivotStyleLight16"/>
  <colors>
    <mruColors>
      <color rgb="FF0000FF"/>
      <color rgb="FF808080"/>
      <color rgb="FFE83F35"/>
      <color rgb="FF4BACC6"/>
      <color rgb="FF007B87"/>
      <color rgb="FFD3C470"/>
      <color rgb="FF683C5B"/>
      <color rgb="FF0094A4"/>
      <color rgb="FFD1DBD2"/>
      <color rgb="FF8D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http://www.frontier-economics.com/media/splash/mail_logo.gif" TargetMode="External"/><Relationship Id="rId1" Type="http://schemas.openxmlformats.org/officeDocument/2006/relationships/hyperlink" Target="http://www.frontier-economic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1371600</xdr:colOff>
      <xdr:row>3</xdr:row>
      <xdr:rowOff>106680</xdr:rowOff>
    </xdr:to>
    <xdr:pic>
      <xdr:nvPicPr>
        <xdr:cNvPr id="2" name="Picture 1" descr="http://www.frontier-economics.com/media/splash/mail_logo.gif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371600" cy="6324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1409700</xdr:colOff>
      <xdr:row>0</xdr:row>
      <xdr:rowOff>0</xdr:rowOff>
    </xdr:from>
    <xdr:to>
      <xdr:col>2</xdr:col>
      <xdr:colOff>60960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19300" y="0"/>
          <a:ext cx="1272540" cy="670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2</xdr:row>
      <xdr:rowOff>167640</xdr:rowOff>
    </xdr:from>
    <xdr:to>
      <xdr:col>11</xdr:col>
      <xdr:colOff>556260</xdr:colOff>
      <xdr:row>6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5225415" y="643890"/>
          <a:ext cx="5036820" cy="537210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ingresos se nutren directamente del requerimiento de información al AEP</a:t>
          </a:r>
          <a:endParaRPr lang="en-GB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4</xdr:row>
      <xdr:rowOff>85725</xdr:rowOff>
    </xdr:from>
    <xdr:to>
      <xdr:col>20</xdr:col>
      <xdr:colOff>102870</xdr:colOff>
      <xdr:row>22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8877300" y="838200"/>
          <a:ext cx="5036820" cy="2876550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 1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mensuales y fijos no depeden del tráfico. Por lo que las celdas correspondientes a cada categoría de servicio  deberían estar en blanco.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2</a:t>
          </a:r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mensuales son función del número de usuarios. El modelo usa el número de usuarios del AEP.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3</a:t>
          </a: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para cada tipo de servicio se computan multiplicando los precios mayoristas (en la hoja  "Precios mayoristas") por el tráfico correspondiente, según la información reportada por el AEP y contenida en la hoja "Req. de información AEP". 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4</a:t>
          </a: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Se considera un pago por tránsito adicional a la originación y la terminación del tráfico.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4</xdr:row>
      <xdr:rowOff>142875</xdr:rowOff>
    </xdr:from>
    <xdr:to>
      <xdr:col>13</xdr:col>
      <xdr:colOff>131445</xdr:colOff>
      <xdr:row>17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6477000" y="895350"/>
          <a:ext cx="5036820" cy="2085975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 1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Actualizar los precios según la oferta de referencia. 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2</a:t>
          </a: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cargos no recurrentes se corresponderían con los costos iniciales que el OMV debería pagar al operador anfitrión para poder prestar el servicio minorista. 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3</a:t>
          </a:r>
        </a:p>
        <a:p>
          <a:pPr algn="l"/>
          <a:r>
            <a:rPr lang="en-GB" sz="1100" b="0" baseline="0">
              <a:solidFill>
                <a:schemeClr val="bg1">
                  <a:lumMod val="50000"/>
                </a:schemeClr>
              </a:solidFill>
            </a:rPr>
            <a:t>Se considera que  el operador anfitrión gestiona la terminación del tráfico en otras redes a cambio de un pago según el destino.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83F35"/>
  </sheetPr>
  <dimension ref="A5:E47"/>
  <sheetViews>
    <sheetView tabSelected="1" zoomScale="110" zoomScaleNormal="110" workbookViewId="0">
      <selection activeCell="C10" sqref="C10"/>
    </sheetView>
  </sheetViews>
  <sheetFormatPr baseColWidth="10" defaultColWidth="8.85546875" defaultRowHeight="12.75" x14ac:dyDescent="0.2"/>
  <cols>
    <col min="1" max="1" width="8.85546875" style="15"/>
    <col min="2" max="2" width="38.28515625" style="15" customWidth="1"/>
    <col min="3" max="3" width="31.5703125" style="15" customWidth="1"/>
    <col min="4" max="4" width="3.7109375" style="15" customWidth="1"/>
    <col min="5" max="5" width="52.85546875" style="15" customWidth="1"/>
    <col min="6" max="16384" width="8.85546875" style="15"/>
  </cols>
  <sheetData>
    <row r="5" spans="2:5" ht="21" x14ac:dyDescent="0.35">
      <c r="B5" s="12" t="s">
        <v>81</v>
      </c>
    </row>
    <row r="7" spans="2:5" ht="16.5" thickBot="1" x14ac:dyDescent="0.3">
      <c r="B7" s="64" t="s">
        <v>72</v>
      </c>
      <c r="C7" s="62"/>
    </row>
    <row r="8" spans="2:5" s="91" customFormat="1" ht="16.5" thickTop="1" x14ac:dyDescent="0.25">
      <c r="B8" s="87"/>
    </row>
    <row r="9" spans="2:5" s="93" customFormat="1" ht="15.75" x14ac:dyDescent="0.25">
      <c r="B9" s="94"/>
      <c r="C9" s="62" t="s">
        <v>122</v>
      </c>
    </row>
    <row r="10" spans="2:5" ht="25.5" x14ac:dyDescent="0.2">
      <c r="B10" s="32" t="s">
        <v>74</v>
      </c>
      <c r="C10" s="63" t="s">
        <v>16</v>
      </c>
      <c r="E10" s="141" t="s">
        <v>80</v>
      </c>
    </row>
    <row r="11" spans="2:5" x14ac:dyDescent="0.2">
      <c r="B11" s="32" t="s">
        <v>75</v>
      </c>
      <c r="E11" s="141"/>
    </row>
    <row r="12" spans="2:5" ht="30" customHeight="1" x14ac:dyDescent="0.2">
      <c r="B12" s="23" t="s">
        <v>76</v>
      </c>
      <c r="C12" s="140" t="s">
        <v>20</v>
      </c>
      <c r="E12" s="141" t="s">
        <v>82</v>
      </c>
    </row>
    <row r="13" spans="2:5" x14ac:dyDescent="0.2">
      <c r="B13" s="23" t="s">
        <v>77</v>
      </c>
      <c r="E13" s="141"/>
    </row>
    <row r="14" spans="2:5" ht="25.5" x14ac:dyDescent="0.2">
      <c r="B14" s="56" t="s">
        <v>123</v>
      </c>
      <c r="C14" s="140" t="s">
        <v>22</v>
      </c>
      <c r="E14" s="141" t="s">
        <v>159</v>
      </c>
    </row>
    <row r="15" spans="2:5" ht="25.5" x14ac:dyDescent="0.2">
      <c r="B15" s="56" t="s">
        <v>124</v>
      </c>
      <c r="C15" s="140" t="s">
        <v>121</v>
      </c>
      <c r="E15" s="141" t="s">
        <v>138</v>
      </c>
    </row>
    <row r="16" spans="2:5" x14ac:dyDescent="0.2">
      <c r="B16" s="32" t="s">
        <v>78</v>
      </c>
      <c r="E16" s="141"/>
    </row>
    <row r="17" spans="1:5" x14ac:dyDescent="0.2">
      <c r="B17" s="23" t="s">
        <v>125</v>
      </c>
      <c r="C17" s="65" t="s">
        <v>126</v>
      </c>
      <c r="E17" s="141" t="s">
        <v>160</v>
      </c>
    </row>
    <row r="18" spans="1:5" ht="25.5" x14ac:dyDescent="0.2">
      <c r="B18" s="23" t="s">
        <v>79</v>
      </c>
      <c r="C18" s="65" t="s">
        <v>36</v>
      </c>
      <c r="E18" s="141" t="s">
        <v>139</v>
      </c>
    </row>
    <row r="19" spans="1:5" ht="25.5" x14ac:dyDescent="0.2">
      <c r="B19" s="32" t="s">
        <v>136</v>
      </c>
      <c r="C19" s="142" t="s">
        <v>132</v>
      </c>
      <c r="E19" s="141" t="s">
        <v>137</v>
      </c>
    </row>
    <row r="23" spans="1:5" ht="16.5" thickBot="1" x14ac:dyDescent="0.3">
      <c r="B23" s="64" t="s">
        <v>98</v>
      </c>
    </row>
    <row r="24" spans="1:5" s="91" customFormat="1" ht="16.5" thickTop="1" x14ac:dyDescent="0.25">
      <c r="B24" s="87"/>
    </row>
    <row r="25" spans="1:5" x14ac:dyDescent="0.2">
      <c r="A25" s="32">
        <v>1</v>
      </c>
      <c r="B25" s="15" t="s">
        <v>113</v>
      </c>
    </row>
    <row r="26" spans="1:5" x14ac:dyDescent="0.2">
      <c r="A26" s="32">
        <v>2</v>
      </c>
      <c r="B26" s="15" t="s">
        <v>99</v>
      </c>
    </row>
    <row r="27" spans="1:5" x14ac:dyDescent="0.2">
      <c r="A27" s="32">
        <v>3</v>
      </c>
      <c r="B27" s="15" t="s">
        <v>171</v>
      </c>
    </row>
    <row r="28" spans="1:5" x14ac:dyDescent="0.2">
      <c r="A28" s="32">
        <v>4</v>
      </c>
      <c r="B28" s="22" t="s">
        <v>169</v>
      </c>
    </row>
    <row r="31" spans="1:5" ht="16.5" thickBot="1" x14ac:dyDescent="0.3">
      <c r="B31" s="64" t="s">
        <v>100</v>
      </c>
    </row>
    <row r="32" spans="1:5" s="91" customFormat="1" ht="16.5" thickTop="1" x14ac:dyDescent="0.25">
      <c r="B32" s="87"/>
    </row>
    <row r="33" spans="2:3" x14ac:dyDescent="0.2">
      <c r="B33" s="88" t="s">
        <v>16</v>
      </c>
      <c r="C33" s="27" t="s">
        <v>101</v>
      </c>
    </row>
    <row r="34" spans="2:3" x14ac:dyDescent="0.2">
      <c r="B34" s="205" t="s">
        <v>102</v>
      </c>
      <c r="C34" s="27" t="s">
        <v>103</v>
      </c>
    </row>
    <row r="35" spans="2:3" x14ac:dyDescent="0.2">
      <c r="B35" s="210" t="s">
        <v>104</v>
      </c>
      <c r="C35" s="27" t="s">
        <v>103</v>
      </c>
    </row>
    <row r="36" spans="2:3" x14ac:dyDescent="0.2">
      <c r="B36" s="206" t="s">
        <v>105</v>
      </c>
      <c r="C36" s="27" t="s">
        <v>106</v>
      </c>
    </row>
    <row r="37" spans="2:3" x14ac:dyDescent="0.2">
      <c r="B37" s="207" t="s">
        <v>107</v>
      </c>
      <c r="C37" s="27" t="s">
        <v>108</v>
      </c>
    </row>
    <row r="38" spans="2:3" x14ac:dyDescent="0.2">
      <c r="B38" s="208" t="s">
        <v>109</v>
      </c>
      <c r="C38" s="27" t="s">
        <v>110</v>
      </c>
    </row>
    <row r="39" spans="2:3" x14ac:dyDescent="0.2">
      <c r="B39" s="204" t="s">
        <v>172</v>
      </c>
      <c r="C39" s="27" t="s">
        <v>173</v>
      </c>
    </row>
    <row r="40" spans="2:3" x14ac:dyDescent="0.2">
      <c r="B40" s="209" t="s">
        <v>111</v>
      </c>
      <c r="C40" s="27" t="s">
        <v>112</v>
      </c>
    </row>
    <row r="43" spans="2:3" x14ac:dyDescent="0.2">
      <c r="B43" s="23"/>
    </row>
    <row r="44" spans="2:3" x14ac:dyDescent="0.2">
      <c r="B44" s="23"/>
    </row>
    <row r="46" spans="2:3" x14ac:dyDescent="0.2">
      <c r="B46" s="23"/>
    </row>
    <row r="47" spans="2:3" x14ac:dyDescent="0.2">
      <c r="B47" s="23"/>
    </row>
  </sheetData>
  <hyperlinks>
    <hyperlink ref="C10" location="Resultados!A1" display="Resultados"/>
    <hyperlink ref="C12" location="Ingresos!A1" display="Ingresos"/>
    <hyperlink ref="C14" location="'Pagos mayoristas'!A1" display="Pagos mayoristas"/>
    <hyperlink ref="C15" location="'Costos downstream'!A1" display="Costos downstream"/>
    <hyperlink ref="C17" location="'Req. de información AEP'!A1" display="Req. de información al AEP"/>
    <hyperlink ref="C18" location="'Precios mayoristas'!A1" display="'Precios mayoristas'!A1"/>
    <hyperlink ref="C19" location="Supuestos!A1" display="Supuest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4A4"/>
  </sheetPr>
  <dimension ref="A1:G85"/>
  <sheetViews>
    <sheetView workbookViewId="0"/>
  </sheetViews>
  <sheetFormatPr baseColWidth="10" defaultColWidth="8.85546875" defaultRowHeight="12.75" x14ac:dyDescent="0.2"/>
  <cols>
    <col min="1" max="1" width="8.85546875" style="15"/>
    <col min="2" max="2" width="46.28515625" style="15" customWidth="1"/>
    <col min="3" max="3" width="14.5703125" style="15" customWidth="1"/>
    <col min="4" max="4" width="16.140625" style="15" customWidth="1"/>
    <col min="5" max="5" width="14" style="15" customWidth="1"/>
    <col min="6" max="16384" width="8.85546875" style="15"/>
  </cols>
  <sheetData>
    <row r="1" spans="1:5" s="39" customFormat="1" ht="21" x14ac:dyDescent="0.35">
      <c r="A1" s="179" t="s">
        <v>167</v>
      </c>
      <c r="B1" s="12" t="s">
        <v>36</v>
      </c>
      <c r="C1" s="15" t="s">
        <v>94</v>
      </c>
      <c r="D1" s="15" t="s">
        <v>95</v>
      </c>
    </row>
    <row r="2" spans="1:5" x14ac:dyDescent="0.2">
      <c r="B2" s="15" t="s">
        <v>93</v>
      </c>
      <c r="C2" s="172" t="str">
        <f>'Req. de información AEP'!D5</f>
        <v>01/07/2017</v>
      </c>
      <c r="D2" s="172" t="str">
        <f>'Req. de información AEP'!D7</f>
        <v>31/12/2017</v>
      </c>
    </row>
    <row r="3" spans="1:5" x14ac:dyDescent="0.2">
      <c r="B3" s="89" t="s">
        <v>170</v>
      </c>
      <c r="C3" s="82"/>
      <c r="D3" s="82"/>
    </row>
    <row r="4" spans="1:5" s="29" customFormat="1" x14ac:dyDescent="0.2">
      <c r="B4" s="43" t="s">
        <v>52</v>
      </c>
    </row>
    <row r="6" spans="1:5" x14ac:dyDescent="0.2">
      <c r="B6" s="32" t="s">
        <v>37</v>
      </c>
      <c r="C6" s="89" t="s">
        <v>41</v>
      </c>
      <c r="D6" s="31"/>
    </row>
    <row r="8" spans="1:5" x14ac:dyDescent="0.2">
      <c r="B8" s="15" t="s">
        <v>38</v>
      </c>
      <c r="C8" s="198">
        <v>0.11</v>
      </c>
    </row>
    <row r="9" spans="1:5" x14ac:dyDescent="0.2">
      <c r="B9" s="15" t="s">
        <v>39</v>
      </c>
      <c r="C9" s="198">
        <v>0.11</v>
      </c>
    </row>
    <row r="10" spans="1:5" ht="12" customHeight="1" x14ac:dyDescent="0.2">
      <c r="B10" s="15" t="s">
        <v>40</v>
      </c>
      <c r="C10" s="198">
        <v>0.12</v>
      </c>
    </row>
    <row r="11" spans="1:5" ht="12" customHeight="1" x14ac:dyDescent="0.2">
      <c r="C11" s="40"/>
    </row>
    <row r="12" spans="1:5" x14ac:dyDescent="0.2">
      <c r="C12" s="25" t="s">
        <v>51</v>
      </c>
      <c r="D12" s="25" t="s">
        <v>51</v>
      </c>
    </row>
    <row r="13" spans="1:5" x14ac:dyDescent="0.2">
      <c r="B13" s="32" t="s">
        <v>96</v>
      </c>
      <c r="C13" s="15" t="s">
        <v>49</v>
      </c>
      <c r="D13" s="15" t="s">
        <v>50</v>
      </c>
    </row>
    <row r="15" spans="1:5" x14ac:dyDescent="0.2">
      <c r="B15" s="15" t="s">
        <v>42</v>
      </c>
      <c r="C15" s="198">
        <v>10</v>
      </c>
      <c r="D15" s="198">
        <v>7</v>
      </c>
      <c r="E15" s="98"/>
    </row>
    <row r="16" spans="1:5" x14ac:dyDescent="0.2">
      <c r="B16" s="15" t="s">
        <v>43</v>
      </c>
      <c r="C16" s="198">
        <v>10</v>
      </c>
      <c r="D16" s="198">
        <v>7</v>
      </c>
      <c r="E16" s="98"/>
    </row>
    <row r="17" spans="1:7" x14ac:dyDescent="0.2">
      <c r="B17" s="15" t="s">
        <v>44</v>
      </c>
      <c r="C17" s="198">
        <v>14</v>
      </c>
      <c r="D17" s="198">
        <v>10</v>
      </c>
      <c r="E17" s="98"/>
    </row>
    <row r="18" spans="1:7" x14ac:dyDescent="0.2">
      <c r="B18" s="15" t="s">
        <v>45</v>
      </c>
      <c r="C18" s="198">
        <v>0</v>
      </c>
      <c r="D18" s="198">
        <v>0</v>
      </c>
      <c r="E18" s="98"/>
    </row>
    <row r="19" spans="1:7" ht="38.25" x14ac:dyDescent="0.2">
      <c r="B19" s="99" t="s">
        <v>114</v>
      </c>
      <c r="C19" s="199">
        <v>25000</v>
      </c>
    </row>
    <row r="21" spans="1:7" x14ac:dyDescent="0.2">
      <c r="C21" s="15" t="s">
        <v>51</v>
      </c>
    </row>
    <row r="22" spans="1:7" x14ac:dyDescent="0.2">
      <c r="B22" s="32" t="s">
        <v>97</v>
      </c>
      <c r="C22" s="198">
        <v>0</v>
      </c>
      <c r="D22" s="81"/>
    </row>
    <row r="23" spans="1:7" x14ac:dyDescent="0.2">
      <c r="A23" s="180"/>
      <c r="B23" s="180"/>
      <c r="C23" s="180"/>
      <c r="D23" s="180"/>
      <c r="E23" s="99"/>
      <c r="F23" s="99"/>
      <c r="G23" s="85"/>
    </row>
    <row r="24" spans="1:7" x14ac:dyDescent="0.2">
      <c r="B24" s="32" t="s">
        <v>61</v>
      </c>
      <c r="C24" s="15" t="s">
        <v>9</v>
      </c>
      <c r="D24" s="15" t="s">
        <v>8</v>
      </c>
    </row>
    <row r="25" spans="1:7" x14ac:dyDescent="0.2">
      <c r="B25" s="32"/>
    </row>
    <row r="26" spans="1:7" x14ac:dyDescent="0.2">
      <c r="B26" s="15" t="str">
        <f>IF(Supuestos!B7="","",Supuestos!B7)</f>
        <v>Datos</v>
      </c>
      <c r="C26" s="200">
        <v>0</v>
      </c>
      <c r="D26" s="97">
        <f>C10</f>
        <v>0.12</v>
      </c>
      <c r="E26" s="54"/>
    </row>
    <row r="27" spans="1:7" x14ac:dyDescent="0.2">
      <c r="B27" s="15" t="str">
        <f>IF(Supuestos!B8="","",Supuestos!B8)</f>
        <v>Originación voz on-net local</v>
      </c>
      <c r="C27" s="200">
        <v>0</v>
      </c>
      <c r="D27" s="97">
        <f>$C$8</f>
        <v>0.11</v>
      </c>
      <c r="E27" s="54"/>
    </row>
    <row r="28" spans="1:7" x14ac:dyDescent="0.2">
      <c r="B28" s="15" t="str">
        <f>IF(Supuestos!B9="","",Supuestos!B9)</f>
        <v>Originación voz off-net móvil local</v>
      </c>
      <c r="C28" s="200">
        <v>0.18690000000000001</v>
      </c>
      <c r="D28" s="97">
        <f t="shared" ref="D28:D39" si="0">$C$8</f>
        <v>0.11</v>
      </c>
      <c r="E28" s="54"/>
    </row>
    <row r="29" spans="1:7" x14ac:dyDescent="0.2">
      <c r="B29" s="15" t="str">
        <f>IF(Supuestos!B10="","",Supuestos!B10)</f>
        <v>Originación voz off-net fijo local</v>
      </c>
      <c r="C29" s="211">
        <v>3.088E-3</v>
      </c>
      <c r="D29" s="97">
        <f t="shared" si="0"/>
        <v>0.11</v>
      </c>
      <c r="E29" s="54"/>
    </row>
    <row r="30" spans="1:7" x14ac:dyDescent="0.2">
      <c r="B30" s="15" t="str">
        <f>IF(Supuestos!B11="","",Supuestos!B11)</f>
        <v>Originación voz on-net LDN</v>
      </c>
      <c r="C30" s="200">
        <v>0</v>
      </c>
      <c r="D30" s="97">
        <f t="shared" si="0"/>
        <v>0.11</v>
      </c>
      <c r="E30" s="54"/>
    </row>
    <row r="31" spans="1:7" x14ac:dyDescent="0.2">
      <c r="B31" s="15" t="str">
        <f>IF(Supuestos!B12="","",Supuestos!B12)</f>
        <v>Originación voz off-net móvil LDN</v>
      </c>
      <c r="C31" s="200">
        <v>0.18690000000000001</v>
      </c>
      <c r="D31" s="97">
        <f t="shared" si="0"/>
        <v>0.11</v>
      </c>
      <c r="E31" s="54"/>
    </row>
    <row r="32" spans="1:7" x14ac:dyDescent="0.2">
      <c r="B32" s="15" t="str">
        <f>IF(Supuestos!B13="","",Supuestos!B13)</f>
        <v>Originación voz off-net fijo LDN</v>
      </c>
      <c r="C32" s="211">
        <v>3.088E-3</v>
      </c>
      <c r="D32" s="97">
        <f t="shared" si="0"/>
        <v>0.11</v>
      </c>
      <c r="E32" s="54"/>
    </row>
    <row r="33" spans="2:5" x14ac:dyDescent="0.2">
      <c r="B33" s="15" t="str">
        <f>IF(Supuestos!B14="","",Supuestos!B14)</f>
        <v>Originación voz internacional USA-Canadá</v>
      </c>
      <c r="C33" s="200">
        <v>0.5</v>
      </c>
      <c r="D33" s="97">
        <f t="shared" si="0"/>
        <v>0.11</v>
      </c>
      <c r="E33" s="54"/>
    </row>
    <row r="34" spans="2:5" x14ac:dyDescent="0.2">
      <c r="B34" s="15" t="str">
        <f>IF(Supuestos!B15="","",Supuestos!B15)</f>
        <v>Originación voz internacional Mundial Centroamérica</v>
      </c>
      <c r="C34" s="200">
        <v>2.5</v>
      </c>
      <c r="D34" s="97">
        <f t="shared" si="0"/>
        <v>0.11</v>
      </c>
      <c r="E34" s="54"/>
    </row>
    <row r="35" spans="2:5" x14ac:dyDescent="0.2">
      <c r="B35" s="15" t="str">
        <f>IF(Supuestos!B16="","",Supuestos!B16)</f>
        <v>Originación voz internacional Mundial LATAM y Caribe</v>
      </c>
      <c r="C35" s="200">
        <v>5</v>
      </c>
      <c r="D35" s="97">
        <f t="shared" si="0"/>
        <v>0.11</v>
      </c>
      <c r="E35" s="54"/>
    </row>
    <row r="36" spans="2:5" x14ac:dyDescent="0.2">
      <c r="B36" s="15" t="str">
        <f>IF(Supuestos!B17="","",Supuestos!B17)</f>
        <v>Originación voz internacional Europa</v>
      </c>
      <c r="C36" s="200">
        <v>5</v>
      </c>
      <c r="D36" s="97">
        <f t="shared" si="0"/>
        <v>0.11</v>
      </c>
      <c r="E36" s="54"/>
    </row>
    <row r="37" spans="2:5" x14ac:dyDescent="0.2">
      <c r="B37" s="15" t="str">
        <f>IF(Supuestos!B18="","",Supuestos!B18)</f>
        <v>Originación voz internacional Mundial Otros geográficos</v>
      </c>
      <c r="C37" s="200">
        <v>5</v>
      </c>
      <c r="D37" s="97">
        <f t="shared" si="0"/>
        <v>0.11</v>
      </c>
      <c r="E37" s="54"/>
    </row>
    <row r="38" spans="2:5" x14ac:dyDescent="0.2">
      <c r="B38" s="15" t="str">
        <f>IF(Supuestos!B19="","",Supuestos!B19)</f>
        <v>Originación voz internacional Cuba</v>
      </c>
      <c r="C38" s="200">
        <v>15</v>
      </c>
      <c r="D38" s="97">
        <f t="shared" si="0"/>
        <v>0.11</v>
      </c>
      <c r="E38" s="54"/>
    </row>
    <row r="39" spans="2:5" x14ac:dyDescent="0.2">
      <c r="B39" s="15" t="str">
        <f>IF(Supuestos!B20="","",Supuestos!B20)</f>
        <v>Originación voz Mundial destinos no geográficos</v>
      </c>
      <c r="C39" s="200">
        <v>75</v>
      </c>
      <c r="D39" s="97">
        <f t="shared" si="0"/>
        <v>0.11</v>
      </c>
      <c r="E39" s="54"/>
    </row>
    <row r="40" spans="2:5" x14ac:dyDescent="0.2">
      <c r="B40" s="15" t="str">
        <f>IF(Supuestos!B21="","",Supuestos!B21)</f>
        <v>Originación SMS on-net</v>
      </c>
      <c r="C40" s="200">
        <v>0</v>
      </c>
      <c r="D40" s="97">
        <f>$C$9</f>
        <v>0.11</v>
      </c>
      <c r="E40" s="54"/>
    </row>
    <row r="41" spans="2:5" x14ac:dyDescent="0.2">
      <c r="B41" s="15" t="str">
        <f>IF(Supuestos!B22="","",Supuestos!B22)</f>
        <v>Originación SMS - off-net nacional</v>
      </c>
      <c r="C41" s="97">
        <f>C81</f>
        <v>2.5000000000000001E-2</v>
      </c>
      <c r="D41" s="97">
        <f>$C$9</f>
        <v>0.11</v>
      </c>
      <c r="E41" s="54"/>
    </row>
    <row r="42" spans="2:5" x14ac:dyDescent="0.2">
      <c r="B42" s="15" t="str">
        <f>IF(Supuestos!B23="","",Supuestos!B23)</f>
        <v>Originación SMS internacional (USA-Canadá)</v>
      </c>
      <c r="C42" s="200">
        <v>0.5</v>
      </c>
      <c r="D42" s="97">
        <f>$C$9</f>
        <v>0.11</v>
      </c>
      <c r="E42" s="54"/>
    </row>
    <row r="43" spans="2:5" x14ac:dyDescent="0.2">
      <c r="B43" s="15" t="str">
        <f>IF(Supuestos!B24="","",Supuestos!B24)</f>
        <v>Originación SMS internacional (Resto del Mundo)</v>
      </c>
      <c r="C43" s="200">
        <v>0.75</v>
      </c>
      <c r="D43" s="97">
        <f>$C$9</f>
        <v>0.11</v>
      </c>
      <c r="E43" s="54"/>
    </row>
    <row r="44" spans="2:5" x14ac:dyDescent="0.2">
      <c r="B44" s="15" t="str">
        <f>IF(Supuestos!B25="","",Supuestos!B25)</f>
        <v>Otros servicios (incluyendo marcaciones especiales)</v>
      </c>
      <c r="C44" s="200">
        <v>0</v>
      </c>
      <c r="D44" s="200">
        <v>0</v>
      </c>
      <c r="E44" s="54"/>
    </row>
    <row r="45" spans="2:5" x14ac:dyDescent="0.2">
      <c r="B45" s="15" t="str">
        <f>IF(Supuestos!B26="","",Supuestos!B26)</f>
        <v/>
      </c>
      <c r="C45" s="105"/>
      <c r="D45" s="105"/>
      <c r="E45" s="54"/>
    </row>
    <row r="46" spans="2:5" x14ac:dyDescent="0.2">
      <c r="B46" s="15" t="str">
        <f>IF(Supuestos!B27="","",Supuestos!B27)</f>
        <v/>
      </c>
      <c r="C46" s="105"/>
      <c r="D46" s="105"/>
      <c r="E46" s="54"/>
    </row>
    <row r="47" spans="2:5" x14ac:dyDescent="0.2">
      <c r="B47" s="15" t="str">
        <f>IF(Supuestos!B28="","",Supuestos!B28)</f>
        <v/>
      </c>
      <c r="C47" s="105"/>
      <c r="D47" s="105"/>
      <c r="E47" s="54"/>
    </row>
    <row r="48" spans="2:5" x14ac:dyDescent="0.2">
      <c r="B48" s="15" t="str">
        <f>IF(Supuestos!B29="","",Supuestos!B29)</f>
        <v/>
      </c>
      <c r="C48" s="105"/>
      <c r="D48" s="105"/>
      <c r="E48" s="54"/>
    </row>
    <row r="49" spans="2:5" x14ac:dyDescent="0.2">
      <c r="B49" s="15" t="str">
        <f>IF(Supuestos!B30="","",Supuestos!B30)</f>
        <v/>
      </c>
      <c r="C49" s="105"/>
      <c r="D49" s="105"/>
      <c r="E49" s="54"/>
    </row>
    <row r="50" spans="2:5" x14ac:dyDescent="0.2">
      <c r="B50" s="15" t="str">
        <f>IF(Supuestos!B31="","",Supuestos!B31)</f>
        <v/>
      </c>
      <c r="C50" s="105"/>
      <c r="D50" s="105"/>
      <c r="E50" s="54"/>
    </row>
    <row r="51" spans="2:5" x14ac:dyDescent="0.2">
      <c r="B51" s="15" t="str">
        <f>IF(Supuestos!B32="","",Supuestos!B32)</f>
        <v/>
      </c>
      <c r="C51" s="105"/>
      <c r="D51" s="105"/>
      <c r="E51" s="54"/>
    </row>
    <row r="52" spans="2:5" x14ac:dyDescent="0.2">
      <c r="B52" s="15" t="str">
        <f>IF(Supuestos!B33="","",Supuestos!B33)</f>
        <v/>
      </c>
      <c r="C52" s="105"/>
      <c r="D52" s="105"/>
      <c r="E52" s="54"/>
    </row>
    <row r="53" spans="2:5" x14ac:dyDescent="0.2">
      <c r="B53" s="15" t="str">
        <f>IF(Supuestos!B34="","",Supuestos!B34)</f>
        <v/>
      </c>
      <c r="C53" s="105"/>
      <c r="D53" s="105"/>
      <c r="E53" s="54"/>
    </row>
    <row r="54" spans="2:5" x14ac:dyDescent="0.2">
      <c r="B54" s="15" t="str">
        <f>IF(Supuestos!B35="","",Supuestos!B35)</f>
        <v/>
      </c>
      <c r="C54" s="105"/>
      <c r="D54" s="105"/>
      <c r="E54" s="54"/>
    </row>
    <row r="55" spans="2:5" x14ac:dyDescent="0.2">
      <c r="B55" s="15" t="str">
        <f>IF(Supuestos!B36="","",Supuestos!B36)</f>
        <v/>
      </c>
      <c r="C55" s="105"/>
      <c r="D55" s="105"/>
      <c r="E55" s="54"/>
    </row>
    <row r="56" spans="2:5" x14ac:dyDescent="0.2">
      <c r="B56" s="15" t="str">
        <f>IF(Supuestos!B37="","",Supuestos!B37)</f>
        <v/>
      </c>
      <c r="C56" s="105"/>
      <c r="D56" s="105"/>
      <c r="E56" s="149"/>
    </row>
    <row r="57" spans="2:5" x14ac:dyDescent="0.2">
      <c r="B57" s="15" t="str">
        <f>IF(Supuestos!B38="","",Supuestos!B38)</f>
        <v/>
      </c>
      <c r="C57" s="105"/>
      <c r="D57" s="105"/>
      <c r="E57" s="54"/>
    </row>
    <row r="58" spans="2:5" x14ac:dyDescent="0.2">
      <c r="B58" s="32"/>
    </row>
    <row r="59" spans="2:5" hidden="1" x14ac:dyDescent="0.2">
      <c r="B59" s="32"/>
    </row>
    <row r="60" spans="2:5" hidden="1" x14ac:dyDescent="0.2"/>
    <row r="61" spans="2:5" hidden="1" x14ac:dyDescent="0.2"/>
    <row r="62" spans="2:5" hidden="1" x14ac:dyDescent="0.2"/>
    <row r="63" spans="2:5" hidden="1" x14ac:dyDescent="0.2"/>
    <row r="64" spans="2:5" hidden="1" x14ac:dyDescent="0.2"/>
    <row r="65" spans="2:3" hidden="1" x14ac:dyDescent="0.2"/>
    <row r="66" spans="2:3" hidden="1" x14ac:dyDescent="0.2"/>
    <row r="67" spans="2:3" hidden="1" x14ac:dyDescent="0.2"/>
    <row r="68" spans="2:3" hidden="1" x14ac:dyDescent="0.2"/>
    <row r="69" spans="2:3" hidden="1" x14ac:dyDescent="0.2"/>
    <row r="70" spans="2:3" hidden="1" x14ac:dyDescent="0.2"/>
    <row r="71" spans="2:3" hidden="1" x14ac:dyDescent="0.2"/>
    <row r="72" spans="2:3" hidden="1" x14ac:dyDescent="0.2"/>
    <row r="73" spans="2:3" hidden="1" x14ac:dyDescent="0.2"/>
    <row r="74" spans="2:3" hidden="1" x14ac:dyDescent="0.2"/>
    <row r="75" spans="2:3" hidden="1" x14ac:dyDescent="0.2"/>
    <row r="76" spans="2:3" hidden="1" x14ac:dyDescent="0.2"/>
    <row r="77" spans="2:3" hidden="1" x14ac:dyDescent="0.2"/>
    <row r="78" spans="2:3" s="29" customFormat="1" x14ac:dyDescent="0.2">
      <c r="B78" s="43" t="s">
        <v>9</v>
      </c>
    </row>
    <row r="80" spans="2:3" x14ac:dyDescent="0.2">
      <c r="C80" s="15" t="s">
        <v>162</v>
      </c>
    </row>
    <row r="81" spans="2:3" ht="25.5" x14ac:dyDescent="0.2">
      <c r="B81" s="27" t="s">
        <v>53</v>
      </c>
      <c r="C81" s="201">
        <v>2.5000000000000001E-2</v>
      </c>
    </row>
    <row r="82" spans="2:3" x14ac:dyDescent="0.2">
      <c r="B82" s="27"/>
      <c r="C82" s="40"/>
    </row>
    <row r="83" spans="2:3" s="29" customFormat="1" x14ac:dyDescent="0.2">
      <c r="B83" s="43" t="s">
        <v>55</v>
      </c>
    </row>
    <row r="84" spans="2:3" x14ac:dyDescent="0.2">
      <c r="B84" s="27"/>
      <c r="C84" s="40"/>
    </row>
    <row r="85" spans="2:3" x14ac:dyDescent="0.2">
      <c r="B85" s="27" t="s">
        <v>54</v>
      </c>
      <c r="C85" s="211">
        <v>4.5500000000000002E-3</v>
      </c>
    </row>
  </sheetData>
  <hyperlinks>
    <hyperlink ref="A1" location="Resultados!A1" display="PRUEBA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3"/>
  <sheetViews>
    <sheetView workbookViewId="0">
      <selection activeCell="B4" sqref="B4"/>
    </sheetView>
  </sheetViews>
  <sheetFormatPr baseColWidth="10" defaultColWidth="9.140625" defaultRowHeight="12.75" x14ac:dyDescent="0.2"/>
  <cols>
    <col min="1" max="16384" width="9.140625" style="145"/>
  </cols>
  <sheetData>
    <row r="3" spans="2:2" ht="27.75" x14ac:dyDescent="0.4">
      <c r="B3" s="146" t="s">
        <v>129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39"/>
  <sheetViews>
    <sheetView workbookViewId="0"/>
  </sheetViews>
  <sheetFormatPr baseColWidth="10" defaultColWidth="8.85546875" defaultRowHeight="12.75" x14ac:dyDescent="0.2"/>
  <cols>
    <col min="1" max="1" width="8.85546875" style="15"/>
    <col min="2" max="2" width="36.140625" style="15" customWidth="1"/>
    <col min="3" max="4" width="8.85546875" style="15"/>
    <col min="5" max="5" width="11.7109375" style="15" customWidth="1"/>
    <col min="6" max="6" width="16" style="15" customWidth="1"/>
    <col min="7" max="7" width="16.140625" style="15" customWidth="1"/>
    <col min="8" max="16384" width="8.85546875" style="15"/>
  </cols>
  <sheetData>
    <row r="1" spans="1:12" x14ac:dyDescent="0.2">
      <c r="A1" s="179" t="s">
        <v>167</v>
      </c>
    </row>
    <row r="2" spans="1:12" ht="18.75" x14ac:dyDescent="0.3">
      <c r="B2" s="37" t="s">
        <v>132</v>
      </c>
    </row>
    <row r="3" spans="1:12" ht="18.75" x14ac:dyDescent="0.3">
      <c r="B3" s="37"/>
    </row>
    <row r="4" spans="1:12" x14ac:dyDescent="0.2">
      <c r="B4" s="147" t="s">
        <v>133</v>
      </c>
      <c r="F4" s="147" t="s">
        <v>70</v>
      </c>
      <c r="I4" s="147" t="s">
        <v>134</v>
      </c>
      <c r="K4" s="147" t="s">
        <v>71</v>
      </c>
    </row>
    <row r="5" spans="1:12" ht="27.6" customHeight="1" x14ac:dyDescent="0.2">
      <c r="B5" s="32" t="s">
        <v>33</v>
      </c>
      <c r="C5" s="27"/>
      <c r="D5" s="27"/>
      <c r="E5" s="27"/>
      <c r="F5" s="202">
        <v>24</v>
      </c>
      <c r="G5" s="27"/>
      <c r="I5" s="203">
        <v>100000</v>
      </c>
      <c r="K5" s="173">
        <v>6</v>
      </c>
    </row>
    <row r="7" spans="1:12" x14ac:dyDescent="0.2">
      <c r="B7" s="15" t="s">
        <v>4</v>
      </c>
      <c r="C7" s="30"/>
      <c r="D7" s="176"/>
      <c r="E7" s="45"/>
      <c r="F7" s="147" t="s">
        <v>70</v>
      </c>
    </row>
    <row r="8" spans="1:12" x14ac:dyDescent="0.2">
      <c r="B8" s="15" t="s">
        <v>25</v>
      </c>
      <c r="C8" s="30"/>
      <c r="D8" s="176"/>
      <c r="E8" s="45"/>
      <c r="F8" s="92">
        <f>Supuestos!F5/K5</f>
        <v>4</v>
      </c>
    </row>
    <row r="9" spans="1:12" x14ac:dyDescent="0.2">
      <c r="B9" s="15" t="s">
        <v>26</v>
      </c>
      <c r="C9" s="30"/>
      <c r="D9" s="176"/>
      <c r="E9" s="45"/>
    </row>
    <row r="10" spans="1:12" x14ac:dyDescent="0.2">
      <c r="B10" s="15" t="s">
        <v>27</v>
      </c>
      <c r="C10" s="30"/>
      <c r="D10" s="176"/>
      <c r="E10" s="45"/>
      <c r="F10" s="45"/>
    </row>
    <row r="11" spans="1:12" x14ac:dyDescent="0.2">
      <c r="B11" s="15" t="s">
        <v>28</v>
      </c>
      <c r="C11" s="30"/>
      <c r="D11" s="176"/>
      <c r="E11" s="45"/>
      <c r="L11" s="10"/>
    </row>
    <row r="12" spans="1:12" x14ac:dyDescent="0.2">
      <c r="B12" s="15" t="s">
        <v>29</v>
      </c>
      <c r="C12" s="30"/>
      <c r="D12" s="176"/>
      <c r="E12" s="45"/>
      <c r="F12" s="45"/>
    </row>
    <row r="13" spans="1:12" x14ac:dyDescent="0.2">
      <c r="B13" s="15" t="s">
        <v>30</v>
      </c>
      <c r="C13" s="30"/>
      <c r="D13" s="176"/>
      <c r="E13" s="45"/>
      <c r="F13" s="45"/>
    </row>
    <row r="14" spans="1:12" x14ac:dyDescent="0.2">
      <c r="B14" s="15" t="s">
        <v>31</v>
      </c>
      <c r="C14" s="30"/>
      <c r="D14" s="176"/>
      <c r="E14" s="45"/>
      <c r="F14" s="45"/>
    </row>
    <row r="15" spans="1:12" x14ac:dyDescent="0.2">
      <c r="B15" s="15" t="s">
        <v>62</v>
      </c>
      <c r="C15" s="30"/>
      <c r="D15" s="176"/>
      <c r="E15" s="45"/>
      <c r="F15" s="45"/>
    </row>
    <row r="16" spans="1:12" x14ac:dyDescent="0.2">
      <c r="B16" s="15" t="s">
        <v>63</v>
      </c>
      <c r="C16" s="30"/>
      <c r="D16" s="176"/>
      <c r="E16" s="45"/>
      <c r="F16" s="45"/>
    </row>
    <row r="17" spans="2:6" x14ac:dyDescent="0.2">
      <c r="B17" s="15" t="s">
        <v>64</v>
      </c>
      <c r="C17" s="30"/>
      <c r="D17" s="176"/>
      <c r="E17" s="45"/>
      <c r="F17" s="45"/>
    </row>
    <row r="18" spans="2:6" x14ac:dyDescent="0.2">
      <c r="B18" s="15" t="s">
        <v>65</v>
      </c>
      <c r="C18" s="30"/>
      <c r="D18" s="176"/>
      <c r="E18" s="45"/>
      <c r="F18" s="45"/>
    </row>
    <row r="19" spans="2:6" x14ac:dyDescent="0.2">
      <c r="B19" s="15" t="s">
        <v>32</v>
      </c>
      <c r="C19" s="30"/>
      <c r="D19" s="176"/>
      <c r="E19" s="45"/>
      <c r="F19" s="45"/>
    </row>
    <row r="20" spans="2:6" x14ac:dyDescent="0.2">
      <c r="B20" s="15" t="s">
        <v>66</v>
      </c>
      <c r="C20" s="30"/>
      <c r="D20" s="176"/>
      <c r="E20" s="45"/>
      <c r="F20" s="45"/>
    </row>
    <row r="21" spans="2:6" x14ac:dyDescent="0.2">
      <c r="B21" s="15" t="s">
        <v>11</v>
      </c>
      <c r="C21" s="30"/>
      <c r="D21" s="176"/>
      <c r="E21" s="45"/>
      <c r="F21" s="45"/>
    </row>
    <row r="22" spans="2:6" x14ac:dyDescent="0.2">
      <c r="B22" s="15" t="s">
        <v>12</v>
      </c>
      <c r="C22" s="30"/>
      <c r="D22" s="176"/>
      <c r="E22" s="45"/>
      <c r="F22" s="45"/>
    </row>
    <row r="23" spans="2:6" x14ac:dyDescent="0.2">
      <c r="B23" s="15" t="s">
        <v>67</v>
      </c>
      <c r="C23" s="30"/>
      <c r="D23" s="176"/>
      <c r="E23" s="45"/>
      <c r="F23" s="45"/>
    </row>
    <row r="24" spans="2:6" x14ac:dyDescent="0.2">
      <c r="B24" s="15" t="s">
        <v>68</v>
      </c>
      <c r="C24" s="30"/>
      <c r="D24" s="176"/>
      <c r="E24" s="45"/>
      <c r="F24" s="45"/>
    </row>
    <row r="25" spans="2:6" x14ac:dyDescent="0.2">
      <c r="B25" s="15" t="s">
        <v>135</v>
      </c>
      <c r="C25" s="30"/>
      <c r="D25" s="176"/>
      <c r="E25" s="45"/>
      <c r="F25" s="45"/>
    </row>
    <row r="26" spans="2:6" x14ac:dyDescent="0.2">
      <c r="C26" s="30"/>
      <c r="D26" s="176"/>
      <c r="E26" s="45"/>
      <c r="F26" s="45"/>
    </row>
    <row r="27" spans="2:6" x14ac:dyDescent="0.2">
      <c r="C27" s="30"/>
      <c r="D27" s="176"/>
      <c r="E27" s="45"/>
      <c r="F27" s="45"/>
    </row>
    <row r="28" spans="2:6" x14ac:dyDescent="0.2">
      <c r="C28" s="30"/>
      <c r="D28" s="176"/>
      <c r="E28" s="45"/>
      <c r="F28" s="45"/>
    </row>
    <row r="29" spans="2:6" x14ac:dyDescent="0.2">
      <c r="C29" s="30"/>
      <c r="D29" s="176"/>
      <c r="E29" s="45"/>
      <c r="F29" s="45"/>
    </row>
    <row r="30" spans="2:6" x14ac:dyDescent="0.2">
      <c r="C30" s="30"/>
      <c r="D30" s="176"/>
      <c r="E30" s="45"/>
      <c r="F30" s="45"/>
    </row>
    <row r="31" spans="2:6" x14ac:dyDescent="0.2">
      <c r="C31" s="30"/>
      <c r="D31" s="176"/>
      <c r="E31" s="45"/>
      <c r="F31" s="45"/>
    </row>
    <row r="32" spans="2:6" x14ac:dyDescent="0.2">
      <c r="C32" s="30"/>
      <c r="D32" s="176"/>
      <c r="E32" s="45"/>
      <c r="F32" s="45"/>
    </row>
    <row r="33" spans="3:6" x14ac:dyDescent="0.2">
      <c r="C33" s="30"/>
      <c r="D33" s="176"/>
      <c r="E33" s="45"/>
      <c r="F33" s="45"/>
    </row>
    <row r="34" spans="3:6" x14ac:dyDescent="0.2">
      <c r="C34" s="30"/>
      <c r="D34" s="176"/>
      <c r="E34" s="45"/>
      <c r="F34" s="45"/>
    </row>
    <row r="35" spans="3:6" x14ac:dyDescent="0.2">
      <c r="C35" s="30"/>
      <c r="D35" s="176"/>
      <c r="E35" s="45"/>
      <c r="F35" s="45"/>
    </row>
    <row r="36" spans="3:6" x14ac:dyDescent="0.2">
      <c r="C36" s="30"/>
      <c r="D36" s="176"/>
      <c r="E36" s="45"/>
      <c r="F36" s="45"/>
    </row>
    <row r="37" spans="3:6" x14ac:dyDescent="0.2">
      <c r="C37" s="30"/>
      <c r="D37" s="176"/>
      <c r="E37" s="45"/>
      <c r="F37" s="45"/>
    </row>
    <row r="38" spans="3:6" x14ac:dyDescent="0.2">
      <c r="C38" s="30"/>
      <c r="D38" s="176"/>
      <c r="E38" s="45"/>
      <c r="F38" s="45"/>
    </row>
    <row r="39" spans="3:6" x14ac:dyDescent="0.2">
      <c r="C39" s="30"/>
    </row>
  </sheetData>
  <hyperlinks>
    <hyperlink ref="A1" location="Resultados!A1" display="PRUEBA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T84"/>
  <sheetViews>
    <sheetView zoomScaleNormal="100" workbookViewId="0"/>
  </sheetViews>
  <sheetFormatPr baseColWidth="10" defaultColWidth="8.85546875" defaultRowHeight="12.75" outlineLevelRow="1" x14ac:dyDescent="0.2"/>
  <cols>
    <col min="1" max="1" width="8.85546875" style="15"/>
    <col min="2" max="2" width="19.7109375" style="15" customWidth="1"/>
    <col min="3" max="3" width="17.42578125" style="15" customWidth="1"/>
    <col min="4" max="4" width="1.7109375" style="15" customWidth="1"/>
    <col min="5" max="5" width="11.28515625" style="15" customWidth="1"/>
    <col min="6" max="6" width="1.7109375" style="15" customWidth="1"/>
    <col min="7" max="7" width="13.5703125" style="15" bestFit="1" customWidth="1"/>
    <col min="8" max="8" width="1.5703125" style="15" customWidth="1"/>
    <col min="9" max="9" width="21.28515625" style="15" customWidth="1"/>
    <col min="10" max="10" width="1.85546875" style="15" customWidth="1"/>
    <col min="11" max="11" width="12.7109375" style="15" customWidth="1"/>
    <col min="12" max="12" width="2.28515625" style="15" customWidth="1"/>
    <col min="13" max="13" width="8.85546875" style="15"/>
    <col min="14" max="14" width="1.85546875" style="15" customWidth="1"/>
    <col min="15" max="15" width="25.28515625" style="15" customWidth="1"/>
    <col min="16" max="17" width="8.85546875" style="15"/>
    <col min="18" max="18" width="17.7109375" style="15" bestFit="1" customWidth="1"/>
    <col min="19" max="19" width="7.5703125" style="15" bestFit="1" customWidth="1"/>
    <col min="20" max="16384" width="8.85546875" style="15"/>
  </cols>
  <sheetData>
    <row r="1" spans="2:20" s="12" customFormat="1" ht="21" x14ac:dyDescent="0.35">
      <c r="B1" s="12" t="s">
        <v>168</v>
      </c>
    </row>
    <row r="3" spans="2:20" ht="15.75" customHeight="1" x14ac:dyDescent="0.2">
      <c r="B3" s="10"/>
      <c r="E3" s="31"/>
      <c r="R3" s="10"/>
      <c r="S3" s="177"/>
      <c r="T3" s="89"/>
    </row>
    <row r="4" spans="2:20" x14ac:dyDescent="0.2">
      <c r="M4" s="148"/>
      <c r="P4" s="148"/>
      <c r="S4" s="148"/>
    </row>
    <row r="5" spans="2:20" s="29" customFormat="1" ht="18.75" x14ac:dyDescent="0.3">
      <c r="B5" s="35" t="s">
        <v>16</v>
      </c>
    </row>
    <row r="7" spans="2:20" ht="25.5" x14ac:dyDescent="0.2">
      <c r="B7" s="95" t="s">
        <v>17</v>
      </c>
      <c r="C7" s="88" t="str">
        <f>IF(C10&lt;0,"No","Sí")</f>
        <v>Sí</v>
      </c>
    </row>
    <row r="9" spans="2:20" x14ac:dyDescent="0.2">
      <c r="B9" s="32" t="s">
        <v>18</v>
      </c>
      <c r="C9" s="33"/>
    </row>
    <row r="10" spans="2:20" x14ac:dyDescent="0.2">
      <c r="B10" s="15" t="s">
        <v>19</v>
      </c>
      <c r="C10" s="96">
        <f>(C27-C48-C68)/C27</f>
        <v>0.56619504473184579</v>
      </c>
      <c r="G10" s="76"/>
    </row>
    <row r="11" spans="2:20" x14ac:dyDescent="0.2">
      <c r="B11" s="15" t="s">
        <v>20</v>
      </c>
      <c r="C11" s="97">
        <f>C27</f>
        <v>184503900</v>
      </c>
      <c r="G11" s="76"/>
    </row>
    <row r="12" spans="2:20" x14ac:dyDescent="0.2">
      <c r="B12" s="15" t="s">
        <v>10</v>
      </c>
      <c r="C12" s="97">
        <f>C48+C68</f>
        <v>80038706.086300001</v>
      </c>
      <c r="G12" s="76"/>
    </row>
    <row r="13" spans="2:20" x14ac:dyDescent="0.2">
      <c r="C13" s="77"/>
    </row>
    <row r="14" spans="2:20" outlineLevel="1" x14ac:dyDescent="0.2">
      <c r="B14" s="32" t="s">
        <v>14</v>
      </c>
      <c r="C14" s="77"/>
    </row>
    <row r="15" spans="2:20" outlineLevel="1" x14ac:dyDescent="0.2">
      <c r="B15" s="15" t="s">
        <v>19</v>
      </c>
      <c r="C15" s="77">
        <f>(C30-C51-C71)/C30</f>
        <v>0.4482841068602193</v>
      </c>
    </row>
    <row r="16" spans="2:20" outlineLevel="1" x14ac:dyDescent="0.2">
      <c r="C16" s="79"/>
    </row>
    <row r="17" spans="2:3" outlineLevel="1" x14ac:dyDescent="0.2">
      <c r="B17" s="32" t="s">
        <v>15</v>
      </c>
      <c r="C17" s="77"/>
    </row>
    <row r="18" spans="2:3" outlineLevel="1" x14ac:dyDescent="0.2">
      <c r="B18" s="15" t="s">
        <v>19</v>
      </c>
      <c r="C18" s="77">
        <f>(C33-C54-C74)/C33</f>
        <v>0.4482841068602193</v>
      </c>
    </row>
    <row r="19" spans="2:3" outlineLevel="1" x14ac:dyDescent="0.2">
      <c r="C19" s="78"/>
    </row>
    <row r="20" spans="2:3" outlineLevel="1" x14ac:dyDescent="0.2">
      <c r="B20" s="32" t="s">
        <v>48</v>
      </c>
      <c r="C20" s="77"/>
    </row>
    <row r="21" spans="2:3" outlineLevel="1" x14ac:dyDescent="0.2">
      <c r="B21" s="15" t="s">
        <v>19</v>
      </c>
      <c r="C21" s="77">
        <f>(C36-C57-C77)/C36</f>
        <v>0.80201692047509876</v>
      </c>
    </row>
    <row r="22" spans="2:3" outlineLevel="1" x14ac:dyDescent="0.2">
      <c r="C22" s="79"/>
    </row>
    <row r="23" spans="2:3" x14ac:dyDescent="0.2">
      <c r="B23" s="32"/>
      <c r="C23" s="77"/>
    </row>
    <row r="24" spans="2:3" s="13" customFormat="1" ht="15.75" x14ac:dyDescent="0.25">
      <c r="B24" s="34" t="s">
        <v>20</v>
      </c>
    </row>
    <row r="27" spans="2:3" x14ac:dyDescent="0.2">
      <c r="B27" s="32" t="s">
        <v>18</v>
      </c>
      <c r="C27" s="97">
        <f>Ingresos!C4</f>
        <v>184503900</v>
      </c>
    </row>
    <row r="28" spans="2:3" x14ac:dyDescent="0.2">
      <c r="C28" s="97"/>
    </row>
    <row r="29" spans="2:3" outlineLevel="1" x14ac:dyDescent="0.2">
      <c r="C29" s="97"/>
    </row>
    <row r="30" spans="2:3" outlineLevel="1" x14ac:dyDescent="0.2">
      <c r="B30" s="32" t="s">
        <v>14</v>
      </c>
      <c r="C30" s="97">
        <f>Ingresos!C14</f>
        <v>61501300</v>
      </c>
    </row>
    <row r="31" spans="2:3" outlineLevel="1" x14ac:dyDescent="0.2">
      <c r="C31" s="97"/>
    </row>
    <row r="32" spans="2:3" outlineLevel="1" x14ac:dyDescent="0.2">
      <c r="C32" s="97"/>
    </row>
    <row r="33" spans="2:13" outlineLevel="1" x14ac:dyDescent="0.2">
      <c r="B33" s="32" t="s">
        <v>15</v>
      </c>
      <c r="C33" s="97">
        <f>Ingresos!C24</f>
        <v>61501300</v>
      </c>
    </row>
    <row r="34" spans="2:13" outlineLevel="1" x14ac:dyDescent="0.2">
      <c r="C34" s="97"/>
    </row>
    <row r="35" spans="2:13" outlineLevel="1" x14ac:dyDescent="0.2">
      <c r="C35" s="97"/>
    </row>
    <row r="36" spans="2:13" outlineLevel="1" x14ac:dyDescent="0.2">
      <c r="B36" s="32" t="s">
        <v>48</v>
      </c>
      <c r="C36" s="97">
        <f>Ingresos!C34</f>
        <v>61501300</v>
      </c>
    </row>
    <row r="37" spans="2:13" outlineLevel="1" x14ac:dyDescent="0.2">
      <c r="C37" s="97"/>
    </row>
    <row r="38" spans="2:13" outlineLevel="1" x14ac:dyDescent="0.2">
      <c r="C38" s="97"/>
    </row>
    <row r="39" spans="2:13" outlineLevel="1" x14ac:dyDescent="0.2">
      <c r="B39" s="32"/>
      <c r="C39" s="97"/>
    </row>
    <row r="40" spans="2:13" outlineLevel="1" x14ac:dyDescent="0.2">
      <c r="C40" s="97"/>
    </row>
    <row r="41" spans="2:13" outlineLevel="1" x14ac:dyDescent="0.2">
      <c r="C41" s="97"/>
    </row>
    <row r="42" spans="2:13" outlineLevel="1" x14ac:dyDescent="0.2">
      <c r="B42" s="32"/>
      <c r="C42" s="97"/>
    </row>
    <row r="43" spans="2:13" outlineLevel="1" x14ac:dyDescent="0.2">
      <c r="B43" s="32"/>
      <c r="C43" s="46"/>
    </row>
    <row r="45" spans="2:13" s="13" customFormat="1" ht="15.75" x14ac:dyDescent="0.25">
      <c r="B45" s="34" t="s">
        <v>22</v>
      </c>
    </row>
    <row r="46" spans="2:13" x14ac:dyDescent="0.2">
      <c r="C46" s="36"/>
      <c r="E46" s="36"/>
      <c r="G46" s="36"/>
      <c r="I46" s="36"/>
      <c r="K46" s="36"/>
      <c r="M46" s="32"/>
    </row>
    <row r="48" spans="2:13" x14ac:dyDescent="0.2">
      <c r="B48" s="32" t="s">
        <v>18</v>
      </c>
      <c r="C48" s="97">
        <f>SUM(C51,C54,C57,C60,C63)</f>
        <v>79267496.086300001</v>
      </c>
    </row>
    <row r="49" spans="2:13" x14ac:dyDescent="0.2">
      <c r="C49" s="97"/>
    </row>
    <row r="50" spans="2:13" outlineLevel="1" x14ac:dyDescent="0.2">
      <c r="C50" s="97"/>
    </row>
    <row r="51" spans="2:13" outlineLevel="1" x14ac:dyDescent="0.2">
      <c r="B51" s="32" t="s">
        <v>14</v>
      </c>
      <c r="C51" s="97">
        <f>'Costos &gt;'!C12</f>
        <v>33625165.362099998</v>
      </c>
      <c r="E51" s="44"/>
      <c r="G51" s="44"/>
      <c r="I51" s="44"/>
      <c r="K51" s="44"/>
      <c r="M51" s="47"/>
    </row>
    <row r="52" spans="2:13" outlineLevel="1" x14ac:dyDescent="0.2">
      <c r="C52" s="97"/>
    </row>
    <row r="53" spans="2:13" outlineLevel="1" x14ac:dyDescent="0.2">
      <c r="C53" s="97"/>
    </row>
    <row r="54" spans="2:13" outlineLevel="1" x14ac:dyDescent="0.2">
      <c r="B54" s="32" t="s">
        <v>15</v>
      </c>
      <c r="C54" s="97">
        <f>'Costos &gt;'!C19</f>
        <v>33625165.362099998</v>
      </c>
    </row>
    <row r="55" spans="2:13" outlineLevel="1" x14ac:dyDescent="0.2">
      <c r="C55" s="97"/>
    </row>
    <row r="56" spans="2:13" outlineLevel="1" x14ac:dyDescent="0.2">
      <c r="C56" s="97"/>
    </row>
    <row r="57" spans="2:13" outlineLevel="1" x14ac:dyDescent="0.2">
      <c r="B57" s="32" t="s">
        <v>48</v>
      </c>
      <c r="C57" s="97">
        <f>'Costos &gt;'!C26</f>
        <v>12017165.3621</v>
      </c>
    </row>
    <row r="58" spans="2:13" outlineLevel="1" x14ac:dyDescent="0.2">
      <c r="C58" s="97"/>
    </row>
    <row r="59" spans="2:13" outlineLevel="1" x14ac:dyDescent="0.2">
      <c r="C59" s="97"/>
    </row>
    <row r="60" spans="2:13" outlineLevel="1" x14ac:dyDescent="0.2">
      <c r="B60" s="32"/>
      <c r="C60" s="97"/>
    </row>
    <row r="61" spans="2:13" outlineLevel="1" x14ac:dyDescent="0.2">
      <c r="C61" s="97"/>
    </row>
    <row r="62" spans="2:13" outlineLevel="1" x14ac:dyDescent="0.2">
      <c r="C62" s="97"/>
    </row>
    <row r="63" spans="2:13" outlineLevel="1" x14ac:dyDescent="0.2">
      <c r="B63" s="32"/>
      <c r="C63" s="97"/>
    </row>
    <row r="64" spans="2:13" outlineLevel="1" x14ac:dyDescent="0.2">
      <c r="C64" s="41"/>
    </row>
    <row r="65" spans="2:3" s="13" customFormat="1" ht="15.75" x14ac:dyDescent="0.25">
      <c r="B65" s="34" t="s">
        <v>156</v>
      </c>
    </row>
    <row r="68" spans="2:3" x14ac:dyDescent="0.2">
      <c r="B68" s="32" t="s">
        <v>18</v>
      </c>
      <c r="C68" s="97">
        <f>'Costos downstream'!C3</f>
        <v>771210</v>
      </c>
    </row>
    <row r="69" spans="2:3" x14ac:dyDescent="0.2">
      <c r="C69" s="97"/>
    </row>
    <row r="70" spans="2:3" outlineLevel="1" x14ac:dyDescent="0.2">
      <c r="C70" s="97"/>
    </row>
    <row r="71" spans="2:3" outlineLevel="1" x14ac:dyDescent="0.2">
      <c r="B71" s="32" t="s">
        <v>14</v>
      </c>
      <c r="C71" s="97">
        <f>'Costos downstream'!C19</f>
        <v>306079.29665759648</v>
      </c>
    </row>
    <row r="72" spans="2:3" outlineLevel="1" x14ac:dyDescent="0.2">
      <c r="C72" s="97"/>
    </row>
    <row r="73" spans="2:3" outlineLevel="1" x14ac:dyDescent="0.2">
      <c r="C73" s="97"/>
    </row>
    <row r="74" spans="2:3" outlineLevel="1" x14ac:dyDescent="0.2">
      <c r="B74" s="32" t="s">
        <v>15</v>
      </c>
      <c r="C74" s="97">
        <f>'Costos downstream'!C21</f>
        <v>306079.29665759648</v>
      </c>
    </row>
    <row r="75" spans="2:3" outlineLevel="1" x14ac:dyDescent="0.2">
      <c r="C75" s="97"/>
    </row>
    <row r="76" spans="2:3" outlineLevel="1" x14ac:dyDescent="0.2">
      <c r="C76" s="97"/>
    </row>
    <row r="77" spans="2:3" outlineLevel="1" x14ac:dyDescent="0.2">
      <c r="B77" s="32" t="s">
        <v>48</v>
      </c>
      <c r="C77" s="97">
        <f>'Costos downstream'!C23</f>
        <v>159051.40668480707</v>
      </c>
    </row>
    <row r="78" spans="2:3" outlineLevel="1" x14ac:dyDescent="0.2">
      <c r="C78" s="97"/>
    </row>
    <row r="79" spans="2:3" outlineLevel="1" x14ac:dyDescent="0.2">
      <c r="C79" s="97"/>
    </row>
    <row r="80" spans="2:3" outlineLevel="1" x14ac:dyDescent="0.2">
      <c r="B80" s="32"/>
      <c r="C80" s="97"/>
    </row>
    <row r="81" spans="2:3" outlineLevel="1" x14ac:dyDescent="0.2">
      <c r="C81" s="97"/>
    </row>
    <row r="82" spans="2:3" outlineLevel="1" x14ac:dyDescent="0.2">
      <c r="C82" s="97"/>
    </row>
    <row r="83" spans="2:3" outlineLevel="1" x14ac:dyDescent="0.2">
      <c r="B83" s="32"/>
      <c r="C83" s="97"/>
    </row>
    <row r="84" spans="2:3" outlineLevel="1" x14ac:dyDescent="0.2"/>
  </sheetData>
  <conditionalFormatting sqref="C10 C13:C23">
    <cfRule type="cellIs" dxfId="0" priority="1" operator="lessThan">
      <formula>0</formula>
    </cfRule>
  </conditionalFormatting>
  <dataValidations disablePrompts="1" count="1">
    <dataValidation type="list" allowBlank="1" showInputMessage="1" showErrorMessage="1" sqref="C3">
      <formula1>"Completo, Ligero"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3"/>
  <sheetViews>
    <sheetView workbookViewId="0">
      <selection activeCell="B3" sqref="B3"/>
    </sheetView>
  </sheetViews>
  <sheetFormatPr baseColWidth="10" defaultColWidth="9.140625" defaultRowHeight="12.75" x14ac:dyDescent="0.2"/>
  <cols>
    <col min="1" max="16384" width="9.140625" style="80"/>
  </cols>
  <sheetData>
    <row r="3" spans="2:2" ht="28.5" x14ac:dyDescent="0.45">
      <c r="B3" s="143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52"/>
  <sheetViews>
    <sheetView workbookViewId="0">
      <selection activeCell="H36" sqref="H36"/>
    </sheetView>
  </sheetViews>
  <sheetFormatPr baseColWidth="10" defaultColWidth="8.85546875" defaultRowHeight="12.75" x14ac:dyDescent="0.2"/>
  <cols>
    <col min="1" max="1" width="8.85546875" style="15"/>
    <col min="2" max="2" width="47.7109375" style="15" customWidth="1"/>
    <col min="3" max="3" width="18.140625" style="15" customWidth="1"/>
    <col min="4" max="16384" width="8.85546875" style="15"/>
  </cols>
  <sheetData>
    <row r="1" spans="1:3" s="61" customFormat="1" ht="24" thickBot="1" x14ac:dyDescent="0.4">
      <c r="A1" s="178" t="s">
        <v>167</v>
      </c>
      <c r="B1" s="60" t="s">
        <v>20</v>
      </c>
    </row>
    <row r="2" spans="1:3" ht="13.5" thickTop="1" x14ac:dyDescent="0.2"/>
    <row r="3" spans="1:3" ht="15.75" x14ac:dyDescent="0.25">
      <c r="B3" s="57" t="s">
        <v>3</v>
      </c>
    </row>
    <row r="4" spans="1:3" x14ac:dyDescent="0.2">
      <c r="B4" s="32" t="s">
        <v>140</v>
      </c>
      <c r="C4" s="100">
        <f>'Req. de información AEP'!E12</f>
        <v>184503900</v>
      </c>
    </row>
    <row r="5" spans="1:3" x14ac:dyDescent="0.2">
      <c r="B5" s="23" t="str">
        <f>'Req. de información AEP'!D13</f>
        <v>Pago recurrente</v>
      </c>
      <c r="C5" s="101">
        <f>'Req. de información AEP'!E13</f>
        <v>4500000</v>
      </c>
    </row>
    <row r="6" spans="1:3" x14ac:dyDescent="0.2">
      <c r="B6" s="23" t="str">
        <f>'Req. de información AEP'!D14</f>
        <v>Servicio de Telefonía Móvil - voz</v>
      </c>
      <c r="C6" s="101">
        <f>'Req. de información AEP'!E14</f>
        <v>3000000</v>
      </c>
    </row>
    <row r="7" spans="1:3" x14ac:dyDescent="0.2">
      <c r="B7" s="23" t="str">
        <f>'Req. de información AEP'!D15</f>
        <v>Servicio de Acceso a Internet Móvil</v>
      </c>
      <c r="C7" s="101">
        <f>'Req. de información AEP'!E15</f>
        <v>150000000</v>
      </c>
    </row>
    <row r="8" spans="1:3" x14ac:dyDescent="0.2">
      <c r="B8" s="23" t="str">
        <f>'Req. de información AEP'!D16</f>
        <v>Servicio de Telefonía Móvil - mensajes</v>
      </c>
      <c r="C8" s="101">
        <f>'Req. de información AEP'!E16</f>
        <v>27000000</v>
      </c>
    </row>
    <row r="9" spans="1:3" x14ac:dyDescent="0.2">
      <c r="B9" s="23" t="str">
        <f>'Req. de información AEP'!D17</f>
        <v>Servicios OTT de vídeo</v>
      </c>
      <c r="C9" s="101">
        <f>'Req. de información AEP'!E17</f>
        <v>300</v>
      </c>
    </row>
    <row r="10" spans="1:3" x14ac:dyDescent="0.2">
      <c r="B10" s="23" t="str">
        <f>'Req. de información AEP'!D18</f>
        <v>Servicios OTT de audio</v>
      </c>
      <c r="C10" s="101">
        <f>'Req. de información AEP'!E18</f>
        <v>300</v>
      </c>
    </row>
    <row r="11" spans="1:3" x14ac:dyDescent="0.2">
      <c r="B11" s="23" t="str">
        <f>'Req. de información AEP'!D19</f>
        <v>Venta de equipos terminales</v>
      </c>
      <c r="C11" s="101">
        <f>'Req. de información AEP'!E19</f>
        <v>300</v>
      </c>
    </row>
    <row r="12" spans="1:3" x14ac:dyDescent="0.2">
      <c r="B12" s="23" t="str">
        <f>'Req. de información AEP'!D20</f>
        <v>Otros servicios minoristas</v>
      </c>
      <c r="C12" s="101">
        <f>'Req. de información AEP'!E20</f>
        <v>3000</v>
      </c>
    </row>
    <row r="13" spans="1:3" x14ac:dyDescent="0.2">
      <c r="B13" s="23"/>
      <c r="C13" s="52"/>
    </row>
    <row r="14" spans="1:3" x14ac:dyDescent="0.2">
      <c r="B14" s="55" t="s">
        <v>14</v>
      </c>
      <c r="C14" s="100">
        <f>'Req. de información AEP'!E22</f>
        <v>61501300</v>
      </c>
    </row>
    <row r="15" spans="1:3" x14ac:dyDescent="0.2">
      <c r="B15" s="23" t="str">
        <f>B5</f>
        <v>Pago recurrente</v>
      </c>
      <c r="C15" s="101">
        <f>'Req. de información AEP'!E23</f>
        <v>1500000</v>
      </c>
    </row>
    <row r="16" spans="1:3" x14ac:dyDescent="0.2">
      <c r="B16" s="23" t="str">
        <f t="shared" ref="B16:B22" si="0">B6</f>
        <v>Servicio de Telefonía Móvil - voz</v>
      </c>
      <c r="C16" s="101">
        <f>'Req. de información AEP'!E24</f>
        <v>1000000</v>
      </c>
    </row>
    <row r="17" spans="2:3" x14ac:dyDescent="0.2">
      <c r="B17" s="23" t="str">
        <f t="shared" si="0"/>
        <v>Servicio de Acceso a Internet Móvil</v>
      </c>
      <c r="C17" s="101">
        <f>'Req. de información AEP'!E25</f>
        <v>50000000</v>
      </c>
    </row>
    <row r="18" spans="2:3" x14ac:dyDescent="0.2">
      <c r="B18" s="23" t="str">
        <f t="shared" si="0"/>
        <v>Servicio de Telefonía Móvil - mensajes</v>
      </c>
      <c r="C18" s="101">
        <f>'Req. de información AEP'!E26</f>
        <v>9000000</v>
      </c>
    </row>
    <row r="19" spans="2:3" x14ac:dyDescent="0.2">
      <c r="B19" s="23" t="str">
        <f t="shared" si="0"/>
        <v>Servicios OTT de vídeo</v>
      </c>
      <c r="C19" s="101">
        <f>'Req. de información AEP'!E27</f>
        <v>100</v>
      </c>
    </row>
    <row r="20" spans="2:3" x14ac:dyDescent="0.2">
      <c r="B20" s="23" t="str">
        <f t="shared" si="0"/>
        <v>Servicios OTT de audio</v>
      </c>
      <c r="C20" s="101">
        <f>'Req. de información AEP'!E28</f>
        <v>100</v>
      </c>
    </row>
    <row r="21" spans="2:3" x14ac:dyDescent="0.2">
      <c r="B21" s="23" t="str">
        <f t="shared" si="0"/>
        <v>Venta de equipos terminales</v>
      </c>
      <c r="C21" s="101">
        <f>'Req. de información AEP'!E29</f>
        <v>100</v>
      </c>
    </row>
    <row r="22" spans="2:3" x14ac:dyDescent="0.2">
      <c r="B22" s="23" t="str">
        <f t="shared" si="0"/>
        <v>Otros servicios minoristas</v>
      </c>
      <c r="C22" s="101">
        <f>'Req. de información AEP'!E30</f>
        <v>1000</v>
      </c>
    </row>
    <row r="23" spans="2:3" x14ac:dyDescent="0.2">
      <c r="B23" s="56"/>
      <c r="C23" s="41"/>
    </row>
    <row r="24" spans="2:3" x14ac:dyDescent="0.2">
      <c r="B24" s="55" t="s">
        <v>15</v>
      </c>
      <c r="C24" s="100">
        <f>'Req. de información AEP'!E32</f>
        <v>61501300</v>
      </c>
    </row>
    <row r="25" spans="2:3" x14ac:dyDescent="0.2">
      <c r="B25" s="23" t="str">
        <f>B5</f>
        <v>Pago recurrente</v>
      </c>
      <c r="C25" s="101">
        <f>'Req. de información AEP'!E33</f>
        <v>1500000</v>
      </c>
    </row>
    <row r="26" spans="2:3" x14ac:dyDescent="0.2">
      <c r="B26" s="23" t="str">
        <f t="shared" ref="B26:B32" si="1">B6</f>
        <v>Servicio de Telefonía Móvil - voz</v>
      </c>
      <c r="C26" s="101">
        <f>'Req. de información AEP'!E34</f>
        <v>1000000</v>
      </c>
    </row>
    <row r="27" spans="2:3" x14ac:dyDescent="0.2">
      <c r="B27" s="23" t="str">
        <f t="shared" si="1"/>
        <v>Servicio de Acceso a Internet Móvil</v>
      </c>
      <c r="C27" s="101">
        <f>'Req. de información AEP'!E35</f>
        <v>50000000</v>
      </c>
    </row>
    <row r="28" spans="2:3" x14ac:dyDescent="0.2">
      <c r="B28" s="23" t="str">
        <f t="shared" si="1"/>
        <v>Servicio de Telefonía Móvil - mensajes</v>
      </c>
      <c r="C28" s="101">
        <f>'Req. de información AEP'!E36</f>
        <v>9000000</v>
      </c>
    </row>
    <row r="29" spans="2:3" x14ac:dyDescent="0.2">
      <c r="B29" s="23" t="str">
        <f t="shared" si="1"/>
        <v>Servicios OTT de vídeo</v>
      </c>
      <c r="C29" s="101">
        <f>'Req. de información AEP'!E37</f>
        <v>100</v>
      </c>
    </row>
    <row r="30" spans="2:3" x14ac:dyDescent="0.2">
      <c r="B30" s="23" t="str">
        <f t="shared" si="1"/>
        <v>Servicios OTT de audio</v>
      </c>
      <c r="C30" s="101">
        <f>'Req. de información AEP'!E38</f>
        <v>100</v>
      </c>
    </row>
    <row r="31" spans="2:3" x14ac:dyDescent="0.2">
      <c r="B31" s="23" t="str">
        <f t="shared" si="1"/>
        <v>Venta de equipos terminales</v>
      </c>
      <c r="C31" s="101">
        <f>'Req. de información AEP'!E39</f>
        <v>100</v>
      </c>
    </row>
    <row r="32" spans="2:3" x14ac:dyDescent="0.2">
      <c r="B32" s="23" t="str">
        <f t="shared" si="1"/>
        <v>Otros servicios minoristas</v>
      </c>
      <c r="C32" s="101">
        <f>'Req. de información AEP'!E40</f>
        <v>1000</v>
      </c>
    </row>
    <row r="33" spans="2:3" x14ac:dyDescent="0.2">
      <c r="B33" s="56"/>
      <c r="C33" s="41"/>
    </row>
    <row r="34" spans="2:3" x14ac:dyDescent="0.2">
      <c r="B34" s="55" t="s">
        <v>48</v>
      </c>
      <c r="C34" s="100">
        <f>'Req. de información AEP'!E42</f>
        <v>61501300</v>
      </c>
    </row>
    <row r="35" spans="2:3" x14ac:dyDescent="0.2">
      <c r="B35" s="23" t="str">
        <f>B5</f>
        <v>Pago recurrente</v>
      </c>
      <c r="C35" s="101">
        <f>'Req. de información AEP'!E43</f>
        <v>1500000</v>
      </c>
    </row>
    <row r="36" spans="2:3" x14ac:dyDescent="0.2">
      <c r="B36" s="23" t="str">
        <f t="shared" ref="B36:B42" si="2">B6</f>
        <v>Servicio de Telefonía Móvil - voz</v>
      </c>
      <c r="C36" s="101">
        <f>'Req. de información AEP'!E44</f>
        <v>1000000</v>
      </c>
    </row>
    <row r="37" spans="2:3" x14ac:dyDescent="0.2">
      <c r="B37" s="23" t="str">
        <f t="shared" si="2"/>
        <v>Servicio de Acceso a Internet Móvil</v>
      </c>
      <c r="C37" s="101">
        <f>'Req. de información AEP'!E45</f>
        <v>50000000</v>
      </c>
    </row>
    <row r="38" spans="2:3" x14ac:dyDescent="0.2">
      <c r="B38" s="23" t="str">
        <f t="shared" si="2"/>
        <v>Servicio de Telefonía Móvil - mensajes</v>
      </c>
      <c r="C38" s="101">
        <f>'Req. de información AEP'!E46</f>
        <v>9000000</v>
      </c>
    </row>
    <row r="39" spans="2:3" x14ac:dyDescent="0.2">
      <c r="B39" s="23" t="str">
        <f t="shared" si="2"/>
        <v>Servicios OTT de vídeo</v>
      </c>
      <c r="C39" s="101">
        <f>'Req. de información AEP'!E47</f>
        <v>100</v>
      </c>
    </row>
    <row r="40" spans="2:3" x14ac:dyDescent="0.2">
      <c r="B40" s="23" t="str">
        <f t="shared" si="2"/>
        <v>Servicios OTT de audio</v>
      </c>
      <c r="C40" s="101">
        <f>'Req. de información AEP'!E48</f>
        <v>100</v>
      </c>
    </row>
    <row r="41" spans="2:3" x14ac:dyDescent="0.2">
      <c r="B41" s="23" t="str">
        <f t="shared" si="2"/>
        <v>Venta de equipos terminales</v>
      </c>
      <c r="C41" s="101">
        <f>'Req. de información AEP'!E49</f>
        <v>100</v>
      </c>
    </row>
    <row r="42" spans="2:3" x14ac:dyDescent="0.2">
      <c r="B42" s="23" t="str">
        <f t="shared" si="2"/>
        <v>Otros servicios minoristas</v>
      </c>
      <c r="C42" s="101">
        <f>'Req. de información AEP'!E50</f>
        <v>1000</v>
      </c>
    </row>
    <row r="43" spans="2:3" x14ac:dyDescent="0.2">
      <c r="B43" s="56"/>
      <c r="C43" s="41"/>
    </row>
    <row r="44" spans="2:3" x14ac:dyDescent="0.2">
      <c r="B44" s="56"/>
      <c r="C44" s="90" t="str">
        <f>IF(SUM(C34,C14,C24)=C4,"ok","error")</f>
        <v>ok</v>
      </c>
    </row>
    <row r="45" spans="2:3" x14ac:dyDescent="0.2">
      <c r="B45" s="56"/>
      <c r="C45" s="41"/>
    </row>
    <row r="46" spans="2:3" x14ac:dyDescent="0.2">
      <c r="B46" s="56"/>
      <c r="C46" s="41"/>
    </row>
    <row r="47" spans="2:3" x14ac:dyDescent="0.2">
      <c r="B47" s="55"/>
      <c r="C47" s="41"/>
    </row>
    <row r="48" spans="2:3" x14ac:dyDescent="0.2">
      <c r="B48" s="56"/>
      <c r="C48" s="41"/>
    </row>
    <row r="49" spans="2:3" x14ac:dyDescent="0.2">
      <c r="B49" s="56"/>
      <c r="C49" s="41"/>
    </row>
    <row r="50" spans="2:3" x14ac:dyDescent="0.2">
      <c r="B50" s="56"/>
      <c r="C50" s="41"/>
    </row>
    <row r="51" spans="2:3" x14ac:dyDescent="0.2">
      <c r="B51" s="56"/>
      <c r="C51" s="41"/>
    </row>
    <row r="52" spans="2:3" x14ac:dyDescent="0.2">
      <c r="B52" s="56"/>
      <c r="C52" s="41"/>
    </row>
  </sheetData>
  <hyperlinks>
    <hyperlink ref="A1" location="Resultados!A1" display="PRUEBA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43"/>
  <sheetViews>
    <sheetView workbookViewId="0"/>
  </sheetViews>
  <sheetFormatPr baseColWidth="10" defaultColWidth="8.85546875" defaultRowHeight="12.75" outlineLevelRow="1" x14ac:dyDescent="0.2"/>
  <cols>
    <col min="1" max="1" width="8.85546875" style="15"/>
    <col min="2" max="2" width="28.28515625" style="15" customWidth="1"/>
    <col min="3" max="3" width="15.5703125" style="15" bestFit="1" customWidth="1"/>
    <col min="4" max="16384" width="8.85546875" style="15"/>
  </cols>
  <sheetData>
    <row r="1" spans="1:3" s="61" customFormat="1" ht="24" thickBot="1" x14ac:dyDescent="0.4">
      <c r="A1" s="179" t="s">
        <v>167</v>
      </c>
      <c r="B1" s="60" t="s">
        <v>10</v>
      </c>
    </row>
    <row r="2" spans="1:3" ht="13.5" thickTop="1" x14ac:dyDescent="0.2"/>
    <row r="3" spans="1:3" s="59" customFormat="1" ht="15.75" x14ac:dyDescent="0.25">
      <c r="B3" s="58" t="s">
        <v>22</v>
      </c>
    </row>
    <row r="5" spans="1:3" x14ac:dyDescent="0.2">
      <c r="B5" s="32" t="s">
        <v>18</v>
      </c>
      <c r="C5" s="137">
        <f>SUM(C6:C10)</f>
        <v>79267496.086300001</v>
      </c>
    </row>
    <row r="6" spans="1:3" x14ac:dyDescent="0.2">
      <c r="B6" s="23" t="s">
        <v>8</v>
      </c>
      <c r="C6" s="138">
        <f>'Pagos mayoristas'!C6</f>
        <v>597</v>
      </c>
    </row>
    <row r="7" spans="1:3" x14ac:dyDescent="0.2">
      <c r="B7" s="23" t="s">
        <v>23</v>
      </c>
      <c r="C7" s="138">
        <f>'Pagos mayoristas'!E6</f>
        <v>2.5935000000000001</v>
      </c>
    </row>
    <row r="8" spans="1:3" x14ac:dyDescent="0.2">
      <c r="B8" s="23" t="s">
        <v>9</v>
      </c>
      <c r="C8" s="138">
        <f>'Pagos mayoristas'!G6</f>
        <v>32896.4928</v>
      </c>
    </row>
    <row r="9" spans="1:3" x14ac:dyDescent="0.2">
      <c r="B9" s="23" t="s">
        <v>57</v>
      </c>
      <c r="C9" s="138">
        <f>'Pagos mayoristas'!I6</f>
        <v>79234000</v>
      </c>
    </row>
    <row r="10" spans="1:3" x14ac:dyDescent="0.2">
      <c r="B10" s="23" t="s">
        <v>24</v>
      </c>
      <c r="C10" s="214">
        <f>'Pagos mayoristas'!K6</f>
        <v>0</v>
      </c>
    </row>
    <row r="11" spans="1:3" x14ac:dyDescent="0.2">
      <c r="C11" s="138"/>
    </row>
    <row r="12" spans="1:3" outlineLevel="1" x14ac:dyDescent="0.2">
      <c r="B12" s="32" t="s">
        <v>14</v>
      </c>
      <c r="C12" s="139">
        <f>SUM(C13:C17)</f>
        <v>33625165.362099998</v>
      </c>
    </row>
    <row r="13" spans="1:3" outlineLevel="1" x14ac:dyDescent="0.2">
      <c r="B13" s="23" t="s">
        <v>8</v>
      </c>
      <c r="C13" s="138">
        <f>INDEX('Pagos mayoristas'!$B$4:$K$158,MATCH('Costos &gt;'!$B$12,'Pagos mayoristas'!$B$4:$B$158,0),MATCH('Costos &gt;'!$B13,'Pagos mayoristas'!$B$4:$K$4,0))</f>
        <v>199</v>
      </c>
    </row>
    <row r="14" spans="1:3" outlineLevel="1" x14ac:dyDescent="0.2">
      <c r="B14" s="23" t="s">
        <v>23</v>
      </c>
      <c r="C14" s="138">
        <f>INDEX('Pagos mayoristas'!$B$4:$K$158,MATCH('Costos &gt;'!$B$12,'Pagos mayoristas'!$B$4:$B$158,0),MATCH('Costos &gt;'!$B14,'Pagos mayoristas'!$B$4:$K$4,0))</f>
        <v>0.86449999999999982</v>
      </c>
    </row>
    <row r="15" spans="1:3" outlineLevel="1" x14ac:dyDescent="0.2">
      <c r="B15" s="23" t="s">
        <v>9</v>
      </c>
      <c r="C15" s="138">
        <f>INDEX('Pagos mayoristas'!$B$4:$K$158,MATCH('Costos &gt;'!$B$12,'Pagos mayoristas'!$B$4:$B$158,0),MATCH('Costos &gt;'!$B15,'Pagos mayoristas'!$B$4:$K$4,0))</f>
        <v>10965.497600000001</v>
      </c>
    </row>
    <row r="16" spans="1:3" outlineLevel="1" x14ac:dyDescent="0.2">
      <c r="B16" s="23" t="s">
        <v>57</v>
      </c>
      <c r="C16" s="138">
        <f>INDEX('Pagos mayoristas'!$B$4:$K$158,MATCH('Costos &gt;'!$B$12,'Pagos mayoristas'!$B$4:$B$158,0),MATCH('Costos &gt;'!$B16,'Pagos mayoristas'!$B$4:$K$4,0))</f>
        <v>33614000</v>
      </c>
    </row>
    <row r="17" spans="2:3" outlineLevel="1" x14ac:dyDescent="0.2">
      <c r="B17" s="23" t="s">
        <v>24</v>
      </c>
      <c r="C17" s="214">
        <f>INDEX('Pagos mayoristas'!$B$4:$K$158,MATCH('Costos &gt;'!$B$12,'Pagos mayoristas'!$B$4:$B$158,0),MATCH('Costos &gt;'!$B17,'Pagos mayoristas'!$B$4:$K$4,0))</f>
        <v>0</v>
      </c>
    </row>
    <row r="18" spans="2:3" outlineLevel="1" x14ac:dyDescent="0.2">
      <c r="C18" s="138"/>
    </row>
    <row r="19" spans="2:3" outlineLevel="1" x14ac:dyDescent="0.2">
      <c r="B19" s="32" t="s">
        <v>15</v>
      </c>
      <c r="C19" s="139">
        <f>SUM(C20:C24)</f>
        <v>33625165.362099998</v>
      </c>
    </row>
    <row r="20" spans="2:3" outlineLevel="1" x14ac:dyDescent="0.2">
      <c r="B20" s="23" t="s">
        <v>8</v>
      </c>
      <c r="C20" s="138">
        <f>INDEX('Pagos mayoristas'!$B$4:$K$158,MATCH('Costos &gt;'!$B$19,'Pagos mayoristas'!$B$4:$B$158,0),MATCH('Costos &gt;'!$B20,'Pagos mayoristas'!$B$4:$K$4,0))</f>
        <v>199</v>
      </c>
    </row>
    <row r="21" spans="2:3" outlineLevel="1" x14ac:dyDescent="0.2">
      <c r="B21" s="23" t="s">
        <v>23</v>
      </c>
      <c r="C21" s="138">
        <f>INDEX('Pagos mayoristas'!$B$4:$K$158,MATCH('Costos &gt;'!$B$19,'Pagos mayoristas'!$B$4:$B$158,0),MATCH('Costos &gt;'!$B21,'Pagos mayoristas'!$B$4:$K$4,0))</f>
        <v>0.86449999999999982</v>
      </c>
    </row>
    <row r="22" spans="2:3" outlineLevel="1" x14ac:dyDescent="0.2">
      <c r="B22" s="23" t="s">
        <v>9</v>
      </c>
      <c r="C22" s="138">
        <f>INDEX('Pagos mayoristas'!$B$4:$K$158,MATCH('Costos &gt;'!$B$19,'Pagos mayoristas'!$B$4:$B$158,0),MATCH('Costos &gt;'!$B22,'Pagos mayoristas'!$B$4:$K$4,0))</f>
        <v>10965.497600000001</v>
      </c>
    </row>
    <row r="23" spans="2:3" outlineLevel="1" x14ac:dyDescent="0.2">
      <c r="B23" s="23" t="s">
        <v>57</v>
      </c>
      <c r="C23" s="138">
        <f>INDEX('Pagos mayoristas'!$B$4:$K$158,MATCH('Costos &gt;'!$B$19,'Pagos mayoristas'!$B$4:$B$158,0),MATCH('Costos &gt;'!$B23,'Pagos mayoristas'!$B$4:$K$4,0))</f>
        <v>33614000</v>
      </c>
    </row>
    <row r="24" spans="2:3" outlineLevel="1" x14ac:dyDescent="0.2">
      <c r="B24" s="23" t="s">
        <v>24</v>
      </c>
      <c r="C24" s="214">
        <f>INDEX('Pagos mayoristas'!$B$4:$K$158,MATCH('Costos &gt;'!$B$19,'Pagos mayoristas'!$B$4:$B$158,0),MATCH('Costos &gt;'!$B24,'Pagos mayoristas'!$B$4:$K$4,0))</f>
        <v>0</v>
      </c>
    </row>
    <row r="25" spans="2:3" outlineLevel="1" x14ac:dyDescent="0.2">
      <c r="C25" s="138"/>
    </row>
    <row r="26" spans="2:3" outlineLevel="1" x14ac:dyDescent="0.2">
      <c r="B26" s="32" t="s">
        <v>48</v>
      </c>
      <c r="C26" s="139">
        <f>SUM(C27:C31)</f>
        <v>12017165.3621</v>
      </c>
    </row>
    <row r="27" spans="2:3" outlineLevel="1" x14ac:dyDescent="0.2">
      <c r="B27" s="23" t="s">
        <v>8</v>
      </c>
      <c r="C27" s="138">
        <f>INDEX('Pagos mayoristas'!$B$4:$K$158,MATCH('Costos &gt;'!$B$26,'Pagos mayoristas'!$B$4:$B$158,0),MATCH('Costos &gt;'!$B27,'Pagos mayoristas'!$B$4:$K$4,0))</f>
        <v>199</v>
      </c>
    </row>
    <row r="28" spans="2:3" outlineLevel="1" x14ac:dyDescent="0.2">
      <c r="B28" s="23" t="s">
        <v>23</v>
      </c>
      <c r="C28" s="138">
        <f>INDEX('Pagos mayoristas'!$B$4:$K$158,MATCH('Costos &gt;'!$B$26,'Pagos mayoristas'!$B$4:$B$158,0),MATCH('Costos &gt;'!$B28,'Pagos mayoristas'!$B$4:$K$4,0))</f>
        <v>0.86449999999999982</v>
      </c>
    </row>
    <row r="29" spans="2:3" outlineLevel="1" x14ac:dyDescent="0.2">
      <c r="B29" s="23" t="s">
        <v>9</v>
      </c>
      <c r="C29" s="138">
        <f>INDEX('Pagos mayoristas'!$B$4:$K$158,MATCH('Costos &gt;'!$B$26,'Pagos mayoristas'!$B$4:$B$158,0),MATCH('Costos &gt;'!$B29,'Pagos mayoristas'!$B$4:$K$4,0))</f>
        <v>10965.497600000001</v>
      </c>
    </row>
    <row r="30" spans="2:3" outlineLevel="1" x14ac:dyDescent="0.2">
      <c r="B30" s="23" t="s">
        <v>57</v>
      </c>
      <c r="C30" s="138">
        <f>INDEX('Pagos mayoristas'!$B$4:$K$158,MATCH('Costos &gt;'!$B$26,'Pagos mayoristas'!$B$4:$B$158,0),MATCH('Costos &gt;'!$B30,'Pagos mayoristas'!$B$4:$K$4,0))</f>
        <v>12006000</v>
      </c>
    </row>
    <row r="31" spans="2:3" outlineLevel="1" x14ac:dyDescent="0.2">
      <c r="B31" s="23" t="s">
        <v>24</v>
      </c>
      <c r="C31" s="214">
        <f>INDEX('Pagos mayoristas'!$B$4:$K$158,MATCH('Costos &gt;'!$B$26,'Pagos mayoristas'!$B$4:$B$158,0),MATCH('Costos &gt;'!$B31,'Pagos mayoristas'!$B$4:$K$4,0))</f>
        <v>0</v>
      </c>
    </row>
    <row r="32" spans="2:3" outlineLevel="1" x14ac:dyDescent="0.2">
      <c r="C32" s="138"/>
    </row>
    <row r="33" spans="2:3" outlineLevel="1" x14ac:dyDescent="0.2"/>
    <row r="34" spans="2:3" s="59" customFormat="1" ht="15.75" x14ac:dyDescent="0.25">
      <c r="B34" s="58" t="s">
        <v>90</v>
      </c>
    </row>
    <row r="36" spans="2:3" x14ac:dyDescent="0.2">
      <c r="B36" s="32" t="s">
        <v>18</v>
      </c>
      <c r="C36" s="138">
        <f>'Costos downstream'!C3</f>
        <v>771210</v>
      </c>
    </row>
    <row r="38" spans="2:3" x14ac:dyDescent="0.2">
      <c r="B38" s="32" t="s">
        <v>14</v>
      </c>
      <c r="C38" s="138">
        <f>'Costos downstream'!C19</f>
        <v>306079.29665759648</v>
      </c>
    </row>
    <row r="39" spans="2:3" x14ac:dyDescent="0.2">
      <c r="B39" s="23"/>
      <c r="C39" s="138"/>
    </row>
    <row r="40" spans="2:3" x14ac:dyDescent="0.2">
      <c r="B40" s="32" t="s">
        <v>15</v>
      </c>
      <c r="C40" s="138">
        <f>'Costos downstream'!C21</f>
        <v>306079.29665759648</v>
      </c>
    </row>
    <row r="41" spans="2:3" x14ac:dyDescent="0.2">
      <c r="B41" s="23"/>
      <c r="C41" s="138"/>
    </row>
    <row r="42" spans="2:3" x14ac:dyDescent="0.2">
      <c r="B42" s="32" t="s">
        <v>48</v>
      </c>
      <c r="C42" s="138">
        <f>'Costos downstream'!C23</f>
        <v>159051.40668480707</v>
      </c>
    </row>
    <row r="43" spans="2:3" x14ac:dyDescent="0.2">
      <c r="B43" s="32"/>
      <c r="C43" s="138"/>
    </row>
  </sheetData>
  <hyperlinks>
    <hyperlink ref="A1" location="Resultados!A1" display="PRUEBA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159"/>
  <sheetViews>
    <sheetView workbookViewId="0">
      <pane xSplit="2" ySplit="4" topLeftCell="C5" activePane="bottomRight" state="frozen"/>
      <selection activeCell="M14" sqref="M14"/>
      <selection pane="topRight" activeCell="M14" sqref="M14"/>
      <selection pane="bottomLeft" activeCell="M14" sqref="M14"/>
      <selection pane="bottomRight" activeCell="C5" sqref="C5"/>
    </sheetView>
  </sheetViews>
  <sheetFormatPr baseColWidth="10" defaultColWidth="8.85546875" defaultRowHeight="12.75" outlineLevelRow="1" x14ac:dyDescent="0.2"/>
  <cols>
    <col min="1" max="1" width="8.85546875" style="15"/>
    <col min="2" max="2" width="35.28515625" style="15" customWidth="1"/>
    <col min="3" max="3" width="11.7109375" style="15" customWidth="1"/>
    <col min="4" max="4" width="2.7109375" style="15" bestFit="1" customWidth="1"/>
    <col min="5" max="5" width="8.85546875" style="15"/>
    <col min="6" max="6" width="4.28515625" style="15" customWidth="1"/>
    <col min="7" max="7" width="10.7109375" style="15" customWidth="1"/>
    <col min="8" max="8" width="4.140625" style="15" customWidth="1"/>
    <col min="9" max="9" width="19.140625" style="15" customWidth="1"/>
    <col min="10" max="10" width="3.85546875" style="15" customWidth="1"/>
    <col min="11" max="11" width="17.85546875" style="15" customWidth="1"/>
    <col min="12" max="16384" width="8.85546875" style="15"/>
  </cols>
  <sheetData>
    <row r="1" spans="1:11" s="39" customFormat="1" ht="21" x14ac:dyDescent="0.35">
      <c r="A1" s="179" t="s">
        <v>167</v>
      </c>
      <c r="B1" s="12" t="s">
        <v>35</v>
      </c>
    </row>
    <row r="4" spans="1:11" x14ac:dyDescent="0.2">
      <c r="B4" s="32" t="s">
        <v>56</v>
      </c>
      <c r="C4" s="36" t="s">
        <v>8</v>
      </c>
      <c r="E4" s="36" t="s">
        <v>23</v>
      </c>
      <c r="G4" s="36" t="s">
        <v>9</v>
      </c>
      <c r="I4" s="36" t="s">
        <v>57</v>
      </c>
      <c r="K4" s="36" t="s">
        <v>24</v>
      </c>
    </row>
    <row r="5" spans="1:11" x14ac:dyDescent="0.2">
      <c r="B5" s="32"/>
      <c r="C5" s="36"/>
      <c r="E5" s="36"/>
      <c r="G5" s="36"/>
      <c r="I5" s="36"/>
      <c r="K5" s="36"/>
    </row>
    <row r="6" spans="1:11" x14ac:dyDescent="0.2">
      <c r="B6" s="32" t="s">
        <v>18</v>
      </c>
      <c r="C6" s="100">
        <f>SUM(C7:C38)</f>
        <v>597</v>
      </c>
      <c r="D6" s="100"/>
      <c r="E6" s="100">
        <f t="shared" ref="E6:G6" si="0">SUM(E7:E38)</f>
        <v>2.5935000000000001</v>
      </c>
      <c r="F6" s="100"/>
      <c r="G6" s="100">
        <f t="shared" si="0"/>
        <v>32896.4928</v>
      </c>
      <c r="H6" s="47"/>
      <c r="I6" s="102">
        <f>SUM(I44,I83,I123)</f>
        <v>79234000</v>
      </c>
      <c r="J6" s="103"/>
      <c r="K6" s="103">
        <f>'Precios mayoristas'!$C$22/Supuestos!$F$8</f>
        <v>0</v>
      </c>
    </row>
    <row r="7" spans="1:11" x14ac:dyDescent="0.2">
      <c r="B7" s="15" t="str">
        <f>IF(Supuestos!B7=0,"",Supuestos!B7)</f>
        <v>Datos</v>
      </c>
      <c r="C7" s="101">
        <f>IF(B7="","",INDEX('Precios mayoristas'!$B$26:$E$57,MATCH('Pagos mayoristas'!$B7,'Precios mayoristas'!$B$26:$B$57,0),3)*INDEX('Req. de información AEP'!$D$69:$E$100,MATCH('Pagos mayoristas'!$B7,'Req. de información AEP'!$D$69:$D$100,0),2))</f>
        <v>36</v>
      </c>
      <c r="D7" s="44"/>
      <c r="E7" s="101">
        <f>IF(B7="","",INDEX('Req. de información AEP'!$D$69:$E$100,MATCH('Pagos mayoristas'!$B7,'Req. de información AEP'!$D$69:$D$100,0),2)*INDEX('Req. de información AEP'!$D$257:$E$288,MATCH('Pagos mayoristas'!B7,'Req. de información AEP'!$D$257:$D$288,0),2)*'Precios mayoristas'!$C$85)</f>
        <v>0.13650000000000001</v>
      </c>
      <c r="F7" s="44"/>
      <c r="G7" s="101">
        <f>IF(B7="","",INDEX('Precios mayoristas'!$B$26:$E$57,MATCH('Pagos mayoristas'!$B7,'Precios mayoristas'!$B$26:$B$57,0),2)*INDEX('Req. de información AEP'!$D$69:$E$100,MATCH('Pagos mayoristas'!$B7,'Req. de información AEP'!$D$69:$D$100,0),2))</f>
        <v>0</v>
      </c>
      <c r="H7" s="44"/>
      <c r="I7" s="104"/>
      <c r="J7" s="104"/>
      <c r="K7" s="104"/>
    </row>
    <row r="8" spans="1:11" x14ac:dyDescent="0.2">
      <c r="B8" s="15" t="str">
        <f>IF(Supuestos!B8=0,"",Supuestos!B8)</f>
        <v>Originación voz on-net local</v>
      </c>
      <c r="C8" s="101">
        <f>IF(B8="","",INDEX('Precios mayoristas'!$B$26:$E$57,MATCH('Pagos mayoristas'!$B8,'Precios mayoristas'!$B$26:$B$57,0),3)*INDEX('Req. de información AEP'!$D$69:$E$100,MATCH('Pagos mayoristas'!$B8,'Req. de información AEP'!$D$69:$D$100,0),2))</f>
        <v>33</v>
      </c>
      <c r="D8" s="44"/>
      <c r="E8" s="101">
        <f>IF(B8="","",INDEX('Req. de información AEP'!$D$69:$E$100,MATCH('Pagos mayoristas'!$B8,'Req. de información AEP'!$D$69:$D$100,0),2)*INDEX('Req. de información AEP'!$D$257:$E$288,MATCH('Pagos mayoristas'!B8,'Req. de información AEP'!$D$257:$D$288,0),2)*'Precios mayoristas'!$C$85)</f>
        <v>0.13650000000000001</v>
      </c>
      <c r="F8" s="44"/>
      <c r="G8" s="101">
        <f>IF(B8="","",INDEX('Precios mayoristas'!$B$26:$E$57,MATCH('Pagos mayoristas'!$B8,'Precios mayoristas'!$B$26:$B$57,0),2)*INDEX('Req. de información AEP'!$D$69:$E$100,MATCH('Pagos mayoristas'!$B8,'Req. de información AEP'!$D$69:$D$100,0),2))</f>
        <v>0</v>
      </c>
      <c r="H8" s="44"/>
      <c r="I8" s="104"/>
      <c r="J8" s="104"/>
      <c r="K8" s="104"/>
    </row>
    <row r="9" spans="1:11" x14ac:dyDescent="0.2">
      <c r="B9" s="15" t="str">
        <f>IF(Supuestos!B9=0,"",Supuestos!B9)</f>
        <v>Originación voz off-net móvil local</v>
      </c>
      <c r="C9" s="101">
        <f>IF(B9="","",INDEX('Precios mayoristas'!$B$26:$E$57,MATCH('Pagos mayoristas'!$B9,'Precios mayoristas'!$B$26:$B$57,0),3)*INDEX('Req. de información AEP'!$D$69:$E$100,MATCH('Pagos mayoristas'!$B9,'Req. de información AEP'!$D$69:$D$100,0),2))</f>
        <v>33</v>
      </c>
      <c r="D9" s="44"/>
      <c r="E9" s="101">
        <f>IF(B9="","",INDEX('Req. de información AEP'!$D$69:$E$100,MATCH('Pagos mayoristas'!$B9,'Req. de información AEP'!$D$69:$D$100,0),2)*INDEX('Req. de información AEP'!$D$257:$E$288,MATCH('Pagos mayoristas'!B9,'Req. de información AEP'!$D$257:$D$288,0),2)*'Precios mayoristas'!$C$85)</f>
        <v>0.13650000000000001</v>
      </c>
      <c r="F9" s="44"/>
      <c r="G9" s="101">
        <f>IF(B9="","",INDEX('Precios mayoristas'!$B$26:$E$57,MATCH('Pagos mayoristas'!$B9,'Precios mayoristas'!$B$26:$B$57,0),2)*INDEX('Req. de información AEP'!$D$69:$E$100,MATCH('Pagos mayoristas'!$B9,'Req. de información AEP'!$D$69:$D$100,0),2))</f>
        <v>56.07</v>
      </c>
      <c r="H9" s="44"/>
      <c r="I9" s="104"/>
      <c r="J9" s="104"/>
      <c r="K9" s="104"/>
    </row>
    <row r="10" spans="1:11" x14ac:dyDescent="0.2">
      <c r="B10" s="15" t="str">
        <f>IF(Supuestos!B10=0,"",Supuestos!B10)</f>
        <v>Originación voz off-net fijo local</v>
      </c>
      <c r="C10" s="101">
        <f>IF(B10="","",INDEX('Precios mayoristas'!$B$26:$E$57,MATCH('Pagos mayoristas'!$B10,'Precios mayoristas'!$B$26:$B$57,0),3)*INDEX('Req. de información AEP'!$D$69:$E$100,MATCH('Pagos mayoristas'!$B10,'Req. de información AEP'!$D$69:$D$100,0),2))</f>
        <v>33</v>
      </c>
      <c r="D10" s="44"/>
      <c r="E10" s="101">
        <f>IF(B10="","",INDEX('Req. de información AEP'!$D$69:$E$100,MATCH('Pagos mayoristas'!$B10,'Req. de información AEP'!$D$69:$D$100,0),2)*INDEX('Req. de información AEP'!$D$257:$E$288,MATCH('Pagos mayoristas'!B10,'Req. de información AEP'!$D$257:$D$288,0),2)*'Precios mayoristas'!$C$85)</f>
        <v>0.13650000000000001</v>
      </c>
      <c r="F10" s="44"/>
      <c r="G10" s="101">
        <f>IF(B10="","",INDEX('Precios mayoristas'!$B$26:$E$57,MATCH('Pagos mayoristas'!$B10,'Precios mayoristas'!$B$26:$B$57,0),2)*INDEX('Req. de información AEP'!$D$69:$E$100,MATCH('Pagos mayoristas'!$B10,'Req. de información AEP'!$D$69:$D$100,0),2))</f>
        <v>0.9264</v>
      </c>
      <c r="H10" s="44"/>
      <c r="I10" s="104"/>
      <c r="J10" s="104"/>
      <c r="K10" s="104"/>
    </row>
    <row r="11" spans="1:11" x14ac:dyDescent="0.2">
      <c r="B11" s="15" t="str">
        <f>IF(Supuestos!B11=0,"",Supuestos!B11)</f>
        <v>Originación voz on-net LDN</v>
      </c>
      <c r="C11" s="101">
        <f>IF(B11="","",INDEX('Precios mayoristas'!$B$26:$E$57,MATCH('Pagos mayoristas'!$B11,'Precios mayoristas'!$B$26:$B$57,0),3)*INDEX('Req. de información AEP'!$D$69:$E$100,MATCH('Pagos mayoristas'!$B11,'Req. de información AEP'!$D$69:$D$100,0),2))</f>
        <v>33</v>
      </c>
      <c r="D11" s="44"/>
      <c r="E11" s="101">
        <f>IF(B11="","",INDEX('Req. de información AEP'!$D$69:$E$100,MATCH('Pagos mayoristas'!$B11,'Req. de información AEP'!$D$69:$D$100,0),2)*INDEX('Req. de información AEP'!$D$257:$E$288,MATCH('Pagos mayoristas'!B11,'Req. de información AEP'!$D$257:$D$288,0),2)*'Precios mayoristas'!$C$85)</f>
        <v>0.13650000000000001</v>
      </c>
      <c r="F11" s="44"/>
      <c r="G11" s="101">
        <f>IF(B11="","",INDEX('Precios mayoristas'!$B$26:$E$57,MATCH('Pagos mayoristas'!$B11,'Precios mayoristas'!$B$26:$B$57,0),2)*INDEX('Req. de información AEP'!$D$69:$E$100,MATCH('Pagos mayoristas'!$B11,'Req. de información AEP'!$D$69:$D$100,0),2))</f>
        <v>0</v>
      </c>
      <c r="H11" s="44"/>
      <c r="I11" s="104"/>
      <c r="J11" s="104"/>
      <c r="K11" s="104"/>
    </row>
    <row r="12" spans="1:11" x14ac:dyDescent="0.2">
      <c r="B12" s="15" t="str">
        <f>IF(Supuestos!B12=0,"",Supuestos!B12)</f>
        <v>Originación voz off-net móvil LDN</v>
      </c>
      <c r="C12" s="101">
        <f>IF(B12="","",INDEX('Precios mayoristas'!$B$26:$E$57,MATCH('Pagos mayoristas'!$B12,'Precios mayoristas'!$B$26:$B$57,0),3)*INDEX('Req. de información AEP'!$D$69:$E$100,MATCH('Pagos mayoristas'!$B12,'Req. de información AEP'!$D$69:$D$100,0),2))</f>
        <v>33</v>
      </c>
      <c r="D12" s="44"/>
      <c r="E12" s="101">
        <f>IF(B12="","",INDEX('Req. de información AEP'!$D$69:$E$100,MATCH('Pagos mayoristas'!$B12,'Req. de información AEP'!$D$69:$D$100,0),2)*INDEX('Req. de información AEP'!$D$257:$E$288,MATCH('Pagos mayoristas'!B12,'Req. de información AEP'!$D$257:$D$288,0),2)*'Precios mayoristas'!$C$85)</f>
        <v>0.13650000000000001</v>
      </c>
      <c r="F12" s="44"/>
      <c r="G12" s="101">
        <f>IF(B12="","",INDEX('Precios mayoristas'!$B$26:$E$57,MATCH('Pagos mayoristas'!$B12,'Precios mayoristas'!$B$26:$B$57,0),2)*INDEX('Req. de información AEP'!$D$69:$E$100,MATCH('Pagos mayoristas'!$B12,'Req. de información AEP'!$D$69:$D$100,0),2))</f>
        <v>56.07</v>
      </c>
      <c r="H12" s="44"/>
      <c r="I12" s="104"/>
      <c r="J12" s="104"/>
      <c r="K12" s="104"/>
    </row>
    <row r="13" spans="1:11" x14ac:dyDescent="0.2">
      <c r="B13" s="15" t="str">
        <f>IF(Supuestos!B13=0,"",Supuestos!B13)</f>
        <v>Originación voz off-net fijo LDN</v>
      </c>
      <c r="C13" s="101">
        <f>IF(B13="","",INDEX('Precios mayoristas'!$B$26:$E$57,MATCH('Pagos mayoristas'!$B13,'Precios mayoristas'!$B$26:$B$57,0),3)*INDEX('Req. de información AEP'!$D$69:$E$100,MATCH('Pagos mayoristas'!$B13,'Req. de información AEP'!$D$69:$D$100,0),2))</f>
        <v>33</v>
      </c>
      <c r="D13" s="44"/>
      <c r="E13" s="101">
        <f>IF(B13="","",INDEX('Req. de información AEP'!$D$69:$E$100,MATCH('Pagos mayoristas'!$B13,'Req. de información AEP'!$D$69:$D$100,0),2)*INDEX('Req. de información AEP'!$D$257:$E$288,MATCH('Pagos mayoristas'!B13,'Req. de información AEP'!$D$257:$D$288,0),2)*'Precios mayoristas'!$C$85)</f>
        <v>0.13650000000000001</v>
      </c>
      <c r="F13" s="44"/>
      <c r="G13" s="101">
        <f>IF(B13="","",INDEX('Precios mayoristas'!$B$26:$E$57,MATCH('Pagos mayoristas'!$B13,'Precios mayoristas'!$B$26:$B$57,0),2)*INDEX('Req. de información AEP'!$D$69:$E$100,MATCH('Pagos mayoristas'!$B13,'Req. de información AEP'!$D$69:$D$100,0),2))</f>
        <v>0.9264</v>
      </c>
      <c r="H13" s="44"/>
      <c r="I13" s="104"/>
      <c r="J13" s="104"/>
      <c r="K13" s="104"/>
    </row>
    <row r="14" spans="1:11" x14ac:dyDescent="0.2">
      <c r="B14" s="15" t="str">
        <f>IF(Supuestos!B14=0,"",Supuestos!B14)</f>
        <v>Originación voz internacional USA-Canadá</v>
      </c>
      <c r="C14" s="101">
        <f>IF(B14="","",INDEX('Precios mayoristas'!$B$26:$E$57,MATCH('Pagos mayoristas'!$B14,'Precios mayoristas'!$B$26:$B$57,0),3)*INDEX('Req. de información AEP'!$D$69:$E$100,MATCH('Pagos mayoristas'!$B14,'Req. de información AEP'!$D$69:$D$100,0),2))</f>
        <v>33</v>
      </c>
      <c r="D14" s="44"/>
      <c r="E14" s="101">
        <f>IF(B14="","",INDEX('Req. de información AEP'!$D$69:$E$100,MATCH('Pagos mayoristas'!$B14,'Req. de información AEP'!$D$69:$D$100,0),2)*INDEX('Req. de información AEP'!$D$257:$E$288,MATCH('Pagos mayoristas'!B14,'Req. de información AEP'!$D$257:$D$288,0),2)*'Precios mayoristas'!$C$85)</f>
        <v>0.13650000000000001</v>
      </c>
      <c r="F14" s="44"/>
      <c r="G14" s="101">
        <f>IF(B14="","",INDEX('Precios mayoristas'!$B$26:$E$57,MATCH('Pagos mayoristas'!$B14,'Precios mayoristas'!$B$26:$B$57,0),2)*INDEX('Req. de información AEP'!$D$69:$E$100,MATCH('Pagos mayoristas'!$B14,'Req. de información AEP'!$D$69:$D$100,0),2))</f>
        <v>150</v>
      </c>
      <c r="H14" s="44"/>
      <c r="I14" s="104"/>
      <c r="J14" s="104"/>
      <c r="K14" s="104"/>
    </row>
    <row r="15" spans="1:11" x14ac:dyDescent="0.2">
      <c r="B15" s="15" t="str">
        <f>IF(Supuestos!B15=0,"",Supuestos!B15)</f>
        <v>Originación voz internacional Mundial Centroamérica</v>
      </c>
      <c r="C15" s="101">
        <f>IF(B15="","",INDEX('Precios mayoristas'!$B$26:$E$57,MATCH('Pagos mayoristas'!$B15,'Precios mayoristas'!$B$26:$B$57,0),3)*INDEX('Req. de información AEP'!$D$69:$E$100,MATCH('Pagos mayoristas'!$B15,'Req. de información AEP'!$D$69:$D$100,0),2))</f>
        <v>33</v>
      </c>
      <c r="D15" s="44"/>
      <c r="E15" s="101">
        <f>IF(B15="","",INDEX('Req. de información AEP'!$D$69:$E$100,MATCH('Pagos mayoristas'!$B15,'Req. de información AEP'!$D$69:$D$100,0),2)*INDEX('Req. de información AEP'!$D$257:$E$288,MATCH('Pagos mayoristas'!B15,'Req. de información AEP'!$D$257:$D$288,0),2)*'Precios mayoristas'!$C$85)</f>
        <v>0.13650000000000001</v>
      </c>
      <c r="F15" s="44"/>
      <c r="G15" s="101">
        <f>IF(B15="","",INDEX('Precios mayoristas'!$B$26:$E$57,MATCH('Pagos mayoristas'!$B15,'Precios mayoristas'!$B$26:$B$57,0),2)*INDEX('Req. de información AEP'!$D$69:$E$100,MATCH('Pagos mayoristas'!$B15,'Req. de información AEP'!$D$69:$D$100,0),2))</f>
        <v>750</v>
      </c>
      <c r="H15" s="44"/>
      <c r="I15" s="104"/>
      <c r="J15" s="104"/>
      <c r="K15" s="104"/>
    </row>
    <row r="16" spans="1:11" x14ac:dyDescent="0.2">
      <c r="B16" s="15" t="str">
        <f>IF(Supuestos!B16=0,"",Supuestos!B16)</f>
        <v>Originación voz internacional Mundial LATAM y Caribe</v>
      </c>
      <c r="C16" s="101">
        <f>IF(B16="","",INDEX('Precios mayoristas'!$B$26:$E$57,MATCH('Pagos mayoristas'!$B16,'Precios mayoristas'!$B$26:$B$57,0),3)*INDEX('Req. de información AEP'!$D$69:$E$100,MATCH('Pagos mayoristas'!$B16,'Req. de información AEP'!$D$69:$D$100,0),2))</f>
        <v>33</v>
      </c>
      <c r="D16" s="44"/>
      <c r="E16" s="101">
        <f>IF(B16="","",INDEX('Req. de información AEP'!$D$69:$E$100,MATCH('Pagos mayoristas'!$B16,'Req. de información AEP'!$D$69:$D$100,0),2)*INDEX('Req. de información AEP'!$D$257:$E$288,MATCH('Pagos mayoristas'!B16,'Req. de información AEP'!$D$257:$D$288,0),2)*'Precios mayoristas'!$C$85)</f>
        <v>0.13650000000000001</v>
      </c>
      <c r="F16" s="44"/>
      <c r="G16" s="101">
        <f>IF(B16="","",INDEX('Precios mayoristas'!$B$26:$E$57,MATCH('Pagos mayoristas'!$B16,'Precios mayoristas'!$B$26:$B$57,0),2)*INDEX('Req. de información AEP'!$D$69:$E$100,MATCH('Pagos mayoristas'!$B16,'Req. de información AEP'!$D$69:$D$100,0),2))</f>
        <v>1500</v>
      </c>
      <c r="H16" s="44"/>
      <c r="I16" s="104"/>
      <c r="J16" s="104"/>
      <c r="K16" s="104"/>
    </row>
    <row r="17" spans="2:11" x14ac:dyDescent="0.2">
      <c r="B17" s="15" t="str">
        <f>IF(Supuestos!B17=0,"",Supuestos!B17)</f>
        <v>Originación voz internacional Europa</v>
      </c>
      <c r="C17" s="101">
        <f>IF(B17="","",INDEX('Precios mayoristas'!$B$26:$E$57,MATCH('Pagos mayoristas'!$B17,'Precios mayoristas'!$B$26:$B$57,0),3)*INDEX('Req. de información AEP'!$D$69:$E$100,MATCH('Pagos mayoristas'!$B17,'Req. de información AEP'!$D$69:$D$100,0),2))</f>
        <v>33</v>
      </c>
      <c r="D17" s="44"/>
      <c r="E17" s="101">
        <f>IF(B17="","",INDEX('Req. de información AEP'!$D$69:$E$100,MATCH('Pagos mayoristas'!$B17,'Req. de información AEP'!$D$69:$D$100,0),2)*INDEX('Req. de información AEP'!$D$257:$E$288,MATCH('Pagos mayoristas'!B17,'Req. de información AEP'!$D$257:$D$288,0),2)*'Precios mayoristas'!$C$85)</f>
        <v>0.13650000000000001</v>
      </c>
      <c r="F17" s="44"/>
      <c r="G17" s="101">
        <f>IF(B17="","",INDEX('Precios mayoristas'!$B$26:$E$57,MATCH('Pagos mayoristas'!$B17,'Precios mayoristas'!$B$26:$B$57,0),2)*INDEX('Req. de información AEP'!$D$69:$E$100,MATCH('Pagos mayoristas'!$B17,'Req. de información AEP'!$D$69:$D$100,0),2))</f>
        <v>1500</v>
      </c>
      <c r="H17" s="44"/>
      <c r="I17" s="104"/>
      <c r="J17" s="104"/>
      <c r="K17" s="104"/>
    </row>
    <row r="18" spans="2:11" x14ac:dyDescent="0.2">
      <c r="B18" s="15" t="str">
        <f>IF(Supuestos!B18=0,"",Supuestos!B18)</f>
        <v>Originación voz internacional Mundial Otros geográficos</v>
      </c>
      <c r="C18" s="101">
        <f>IF(B18="","",INDEX('Precios mayoristas'!$B$26:$E$57,MATCH('Pagos mayoristas'!$B18,'Precios mayoristas'!$B$26:$B$57,0),3)*INDEX('Req. de información AEP'!$D$69:$E$100,MATCH('Pagos mayoristas'!$B18,'Req. de información AEP'!$D$69:$D$100,0),2))</f>
        <v>33</v>
      </c>
      <c r="D18" s="44"/>
      <c r="E18" s="101">
        <f>IF(B18="","",INDEX('Req. de información AEP'!$D$69:$E$100,MATCH('Pagos mayoristas'!$B18,'Req. de información AEP'!$D$69:$D$100,0),2)*INDEX('Req. de información AEP'!$D$257:$E$288,MATCH('Pagos mayoristas'!B18,'Req. de información AEP'!$D$257:$D$288,0),2)*'Precios mayoristas'!$C$85)</f>
        <v>0.13650000000000001</v>
      </c>
      <c r="F18" s="44"/>
      <c r="G18" s="101">
        <f>IF(B18="","",INDEX('Precios mayoristas'!$B$26:$E$57,MATCH('Pagos mayoristas'!$B18,'Precios mayoristas'!$B$26:$B$57,0),2)*INDEX('Req. de información AEP'!$D$69:$E$100,MATCH('Pagos mayoristas'!$B18,'Req. de información AEP'!$D$69:$D$100,0),2))</f>
        <v>1500</v>
      </c>
      <c r="H18" s="44"/>
      <c r="I18" s="104"/>
      <c r="J18" s="104"/>
      <c r="K18" s="104"/>
    </row>
    <row r="19" spans="2:11" x14ac:dyDescent="0.2">
      <c r="B19" s="15" t="str">
        <f>IF(Supuestos!B19=0,"",Supuestos!B19)</f>
        <v>Originación voz internacional Cuba</v>
      </c>
      <c r="C19" s="101">
        <f>IF(B19="","",INDEX('Precios mayoristas'!$B$26:$E$57,MATCH('Pagos mayoristas'!$B19,'Precios mayoristas'!$B$26:$B$57,0),3)*INDEX('Req. de información AEP'!$D$69:$E$100,MATCH('Pagos mayoristas'!$B19,'Req. de información AEP'!$D$69:$D$100,0),2))</f>
        <v>33</v>
      </c>
      <c r="D19" s="44"/>
      <c r="E19" s="101">
        <f>IF(B19="","",INDEX('Req. de información AEP'!$D$69:$E$100,MATCH('Pagos mayoristas'!$B19,'Req. de información AEP'!$D$69:$D$100,0),2)*INDEX('Req. de información AEP'!$D$257:$E$288,MATCH('Pagos mayoristas'!B19,'Req. de información AEP'!$D$257:$D$288,0),2)*'Precios mayoristas'!$C$85)</f>
        <v>0.13650000000000001</v>
      </c>
      <c r="F19" s="44"/>
      <c r="G19" s="101">
        <f>IF(B19="","",INDEX('Precios mayoristas'!$B$26:$E$57,MATCH('Pagos mayoristas'!$B19,'Precios mayoristas'!$B$26:$B$57,0),2)*INDEX('Req. de información AEP'!$D$69:$E$100,MATCH('Pagos mayoristas'!$B19,'Req. de información AEP'!$D$69:$D$100,0),2))</f>
        <v>4500</v>
      </c>
      <c r="H19" s="44"/>
      <c r="I19" s="104"/>
      <c r="J19" s="104"/>
      <c r="K19" s="104"/>
    </row>
    <row r="20" spans="2:11" x14ac:dyDescent="0.2">
      <c r="B20" s="15" t="str">
        <f>IF(Supuestos!B20=0,"",Supuestos!B20)</f>
        <v>Originación voz Mundial destinos no geográficos</v>
      </c>
      <c r="C20" s="101">
        <f>IF(B20="","",INDEX('Precios mayoristas'!$B$26:$E$57,MATCH('Pagos mayoristas'!$B20,'Precios mayoristas'!$B$26:$B$57,0),3)*INDEX('Req. de información AEP'!$D$69:$E$100,MATCH('Pagos mayoristas'!$B20,'Req. de información AEP'!$D$69:$D$100,0),2))</f>
        <v>33</v>
      </c>
      <c r="D20" s="44"/>
      <c r="E20" s="101">
        <f>IF(B20="","",INDEX('Req. de información AEP'!$D$69:$E$100,MATCH('Pagos mayoristas'!$B20,'Req. de información AEP'!$D$69:$D$100,0),2)*INDEX('Req. de información AEP'!$D$257:$E$288,MATCH('Pagos mayoristas'!B20,'Req. de información AEP'!$D$257:$D$288,0),2)*'Precios mayoristas'!$C$85)</f>
        <v>0.13650000000000001</v>
      </c>
      <c r="F20" s="44"/>
      <c r="G20" s="101">
        <f>IF(B20="","",INDEX('Precios mayoristas'!$B$26:$E$57,MATCH('Pagos mayoristas'!$B20,'Precios mayoristas'!$B$26:$B$57,0),2)*INDEX('Req. de información AEP'!$D$69:$E$100,MATCH('Pagos mayoristas'!$B20,'Req. de información AEP'!$D$69:$D$100,0),2))</f>
        <v>22500</v>
      </c>
      <c r="H20" s="44"/>
      <c r="I20" s="104"/>
      <c r="J20" s="104"/>
      <c r="K20" s="104"/>
    </row>
    <row r="21" spans="2:11" x14ac:dyDescent="0.2">
      <c r="B21" s="15" t="str">
        <f>IF(Supuestos!B21=0,"",Supuestos!B21)</f>
        <v>Originación SMS on-net</v>
      </c>
      <c r="C21" s="101">
        <f>IF(B21="","",INDEX('Precios mayoristas'!$B$26:$E$57,MATCH('Pagos mayoristas'!$B21,'Precios mayoristas'!$B$26:$B$57,0),3)*INDEX('Req. de información AEP'!$D$69:$E$100,MATCH('Pagos mayoristas'!$B21,'Req. de información AEP'!$D$69:$D$100,0),2))</f>
        <v>33</v>
      </c>
      <c r="D21" s="44"/>
      <c r="E21" s="101">
        <f>IF(B21="","",INDEX('Req. de información AEP'!$D$69:$E$100,MATCH('Pagos mayoristas'!$B21,'Req. de información AEP'!$D$69:$D$100,0),2)*INDEX('Req. de información AEP'!$D$257:$E$288,MATCH('Pagos mayoristas'!B21,'Req. de información AEP'!$D$257:$D$288,0),2)*'Precios mayoristas'!$C$85)</f>
        <v>0.13650000000000001</v>
      </c>
      <c r="F21" s="44"/>
      <c r="G21" s="101">
        <f>IF(B21="","",INDEX('Precios mayoristas'!$B$26:$E$57,MATCH('Pagos mayoristas'!$B21,'Precios mayoristas'!$B$26:$B$57,0),2)*INDEX('Req. de información AEP'!$D$69:$E$100,MATCH('Pagos mayoristas'!$B21,'Req. de información AEP'!$D$69:$D$100,0),2))</f>
        <v>0</v>
      </c>
      <c r="H21" s="44"/>
      <c r="I21" s="104"/>
      <c r="J21" s="104"/>
      <c r="K21" s="104"/>
    </row>
    <row r="22" spans="2:11" x14ac:dyDescent="0.2">
      <c r="B22" s="15" t="str">
        <f>IF(Supuestos!B22=0,"",Supuestos!B22)</f>
        <v>Originación SMS - off-net nacional</v>
      </c>
      <c r="C22" s="101">
        <f>IF(B22="","",INDEX('Precios mayoristas'!$B$26:$E$57,MATCH('Pagos mayoristas'!$B22,'Precios mayoristas'!$B$26:$B$57,0),3)*INDEX('Req. de información AEP'!$D$69:$E$100,MATCH('Pagos mayoristas'!$B22,'Req. de información AEP'!$D$69:$D$100,0),2))</f>
        <v>33</v>
      </c>
      <c r="D22" s="44"/>
      <c r="E22" s="101">
        <f>IF(B22="","",INDEX('Req. de información AEP'!$D$69:$E$100,MATCH('Pagos mayoristas'!$B22,'Req. de información AEP'!$D$69:$D$100,0),2)*INDEX('Req. de información AEP'!$D$257:$E$288,MATCH('Pagos mayoristas'!B22,'Req. de información AEP'!$D$257:$D$288,0),2)*'Precios mayoristas'!$C$85)</f>
        <v>0.13650000000000001</v>
      </c>
      <c r="F22" s="44"/>
      <c r="G22" s="101">
        <f>IF(B22="","",INDEX('Precios mayoristas'!$B$26:$E$57,MATCH('Pagos mayoristas'!$B22,'Precios mayoristas'!$B$26:$B$57,0),2)*INDEX('Req. de información AEP'!$D$69:$E$100,MATCH('Pagos mayoristas'!$B22,'Req. de información AEP'!$D$69:$D$100,0),2))</f>
        <v>7.5</v>
      </c>
      <c r="H22" s="44"/>
      <c r="I22" s="104"/>
      <c r="J22" s="104"/>
      <c r="K22" s="104"/>
    </row>
    <row r="23" spans="2:11" x14ac:dyDescent="0.2">
      <c r="B23" s="15" t="str">
        <f>IF(Supuestos!B23=0,"",Supuestos!B23)</f>
        <v>Originación SMS internacional (USA-Canadá)</v>
      </c>
      <c r="C23" s="101">
        <f>IF(B23="","",INDEX('Precios mayoristas'!$B$26:$E$57,MATCH('Pagos mayoristas'!$B23,'Precios mayoristas'!$B$26:$B$57,0),3)*INDEX('Req. de información AEP'!$D$69:$E$100,MATCH('Pagos mayoristas'!$B23,'Req. de información AEP'!$D$69:$D$100,0),2))</f>
        <v>33</v>
      </c>
      <c r="D23" s="44"/>
      <c r="E23" s="101">
        <f>IF(B23="","",INDEX('Req. de información AEP'!$D$69:$E$100,MATCH('Pagos mayoristas'!$B23,'Req. de información AEP'!$D$69:$D$100,0),2)*INDEX('Req. de información AEP'!$D$257:$E$288,MATCH('Pagos mayoristas'!B23,'Req. de información AEP'!$D$257:$D$288,0),2)*'Precios mayoristas'!$C$85)</f>
        <v>0.13650000000000001</v>
      </c>
      <c r="F23" s="44"/>
      <c r="G23" s="101">
        <f>IF(B23="","",INDEX('Precios mayoristas'!$B$26:$E$57,MATCH('Pagos mayoristas'!$B23,'Precios mayoristas'!$B$26:$B$57,0),2)*INDEX('Req. de información AEP'!$D$69:$E$100,MATCH('Pagos mayoristas'!$B23,'Req. de información AEP'!$D$69:$D$100,0),2))</f>
        <v>150</v>
      </c>
      <c r="H23" s="44"/>
      <c r="I23" s="104"/>
      <c r="J23" s="104"/>
      <c r="K23" s="104"/>
    </row>
    <row r="24" spans="2:11" x14ac:dyDescent="0.2">
      <c r="B24" s="15" t="str">
        <f>IF(Supuestos!B24=0,"",Supuestos!B24)</f>
        <v>Originación SMS internacional (Resto del Mundo)</v>
      </c>
      <c r="C24" s="101">
        <f>IF(B24="","",INDEX('Precios mayoristas'!$B$26:$E$57,MATCH('Pagos mayoristas'!$B24,'Precios mayoristas'!$B$26:$B$57,0),3)*INDEX('Req. de información AEP'!$D$69:$E$100,MATCH('Pagos mayoristas'!$B24,'Req. de información AEP'!$D$69:$D$100,0),2))</f>
        <v>33</v>
      </c>
      <c r="D24" s="44"/>
      <c r="E24" s="101">
        <f>IF(B24="","",INDEX('Req. de información AEP'!$D$69:$E$100,MATCH('Pagos mayoristas'!$B24,'Req. de información AEP'!$D$69:$D$100,0),2)*INDEX('Req. de información AEP'!$D$257:$E$288,MATCH('Pagos mayoristas'!B24,'Req. de información AEP'!$D$257:$D$288,0),2)*'Precios mayoristas'!$C$85)</f>
        <v>0.13650000000000001</v>
      </c>
      <c r="F24" s="44"/>
      <c r="G24" s="101">
        <f>IF(B24="","",INDEX('Precios mayoristas'!$B$26:$E$57,MATCH('Pagos mayoristas'!$B24,'Precios mayoristas'!$B$26:$B$57,0),2)*INDEX('Req. de información AEP'!$D$69:$E$100,MATCH('Pagos mayoristas'!$B24,'Req. de información AEP'!$D$69:$D$100,0),2))</f>
        <v>225</v>
      </c>
      <c r="H24" s="44"/>
      <c r="I24" s="104"/>
      <c r="J24" s="104"/>
      <c r="K24" s="104"/>
    </row>
    <row r="25" spans="2:11" x14ac:dyDescent="0.2">
      <c r="B25" s="15" t="str">
        <f>IF(Supuestos!B25=0,"",Supuestos!B25)</f>
        <v>Otros servicios (incluyendo marcaciones especiales)</v>
      </c>
      <c r="C25" s="101">
        <f>IF(B25="","",INDEX('Precios mayoristas'!$B$26:$E$57,MATCH('Pagos mayoristas'!$B25,'Precios mayoristas'!$B$26:$B$57,0),3)*INDEX('Req. de información AEP'!$D$69:$E$100,MATCH('Pagos mayoristas'!$B25,'Req. de información AEP'!$D$69:$D$100,0),2))</f>
        <v>0</v>
      </c>
      <c r="D25" s="44"/>
      <c r="E25" s="101">
        <f>IF(B25="","",INDEX('Req. de información AEP'!$D$69:$E$100,MATCH('Pagos mayoristas'!$B25,'Req. de información AEP'!$D$69:$D$100,0),2)*INDEX('Req. de información AEP'!$D$257:$E$288,MATCH('Pagos mayoristas'!B25,'Req. de información AEP'!$D$257:$D$288,0),2)*'Precios mayoristas'!$C$85)</f>
        <v>0.13650000000000001</v>
      </c>
      <c r="F25" s="44"/>
      <c r="G25" s="101">
        <f>IF(B25="","",INDEX('Precios mayoristas'!$B$26:$E$57,MATCH('Pagos mayoristas'!$B25,'Precios mayoristas'!$B$26:$B$57,0),2)*INDEX('Req. de información AEP'!$D$69:$E$100,MATCH('Pagos mayoristas'!$B25,'Req. de información AEP'!$D$69:$D$100,0),2))</f>
        <v>0</v>
      </c>
      <c r="H25" s="44"/>
      <c r="I25" s="104"/>
      <c r="J25" s="104"/>
      <c r="K25" s="104"/>
    </row>
    <row r="26" spans="2:11" x14ac:dyDescent="0.2">
      <c r="B26" s="15" t="str">
        <f>IF(Supuestos!B26=0,"",Supuestos!B26)</f>
        <v/>
      </c>
      <c r="C26" s="101" t="str">
        <f>IF(B26="","",INDEX('Precios mayoristas'!$B$26:$E$57,MATCH('Pagos mayoristas'!$B26,'Precios mayoristas'!$B$26:$B$57,0),3)*INDEX('Req. de información AEP'!$D$69:$E$100,MATCH('Pagos mayoristas'!$B26,'Req. de información AEP'!$D$69:$D$100,0),2))</f>
        <v/>
      </c>
      <c r="D26" s="44"/>
      <c r="E26" s="101" t="str">
        <f>IF(B26="","",INDEX('Req. de información AEP'!$D$69:$E$100,MATCH('Pagos mayoristas'!$B26,'Req. de información AEP'!$D$69:$D$100,0),2)*INDEX('Req. de información AEP'!$D$257:$E$288,MATCH('Pagos mayoristas'!B26,'Req. de información AEP'!$D$257:$D$288,0),2)*'Precios mayoristas'!$C$85)</f>
        <v/>
      </c>
      <c r="F26" s="44"/>
      <c r="G26" s="101" t="str">
        <f>IF(B26="","",INDEX('Precios mayoristas'!$B$26:$E$57,MATCH('Pagos mayoristas'!$B26,'Precios mayoristas'!$B$26:$B$57,0),2)*INDEX('Req. de información AEP'!$D$69:$E$100,MATCH('Pagos mayoristas'!$B26,'Req. de información AEP'!$D$69:$D$100,0),2))</f>
        <v/>
      </c>
      <c r="H26" s="44"/>
      <c r="I26" s="104"/>
      <c r="J26" s="104"/>
      <c r="K26" s="104"/>
    </row>
    <row r="27" spans="2:11" x14ac:dyDescent="0.2">
      <c r="B27" s="15" t="str">
        <f>IF(Supuestos!B27=0,"",Supuestos!B27)</f>
        <v/>
      </c>
      <c r="C27" s="101" t="str">
        <f>IF(B27="","",INDEX('Precios mayoristas'!$B$26:$E$57,MATCH('Pagos mayoristas'!$B27,'Precios mayoristas'!$B$26:$B$57,0),3)*INDEX('Req. de información AEP'!$D$69:$E$100,MATCH('Pagos mayoristas'!$B27,'Req. de información AEP'!$D$69:$D$100,0),2))</f>
        <v/>
      </c>
      <c r="D27" s="44"/>
      <c r="E27" s="101" t="str">
        <f>IF(B27="","",INDEX('Req. de información AEP'!$D$69:$E$100,MATCH('Pagos mayoristas'!$B27,'Req. de información AEP'!$D$69:$D$100,0),2)*INDEX('Req. de información AEP'!$D$257:$E$288,MATCH('Pagos mayoristas'!B27,'Req. de información AEP'!$D$257:$D$288,0),2)*'Precios mayoristas'!$C$85)</f>
        <v/>
      </c>
      <c r="F27" s="44"/>
      <c r="G27" s="101" t="str">
        <f>IF(B27="","",INDEX('Precios mayoristas'!$B$26:$E$57,MATCH('Pagos mayoristas'!$B27,'Precios mayoristas'!$B$26:$B$57,0),2)*INDEX('Req. de información AEP'!$D$69:$E$100,MATCH('Pagos mayoristas'!$B27,'Req. de información AEP'!$D$69:$D$100,0),2))</f>
        <v/>
      </c>
      <c r="H27" s="44"/>
      <c r="I27" s="104"/>
      <c r="J27" s="104"/>
      <c r="K27" s="104"/>
    </row>
    <row r="28" spans="2:11" x14ac:dyDescent="0.2">
      <c r="B28" s="15" t="str">
        <f>IF(Supuestos!B28=0,"",Supuestos!B28)</f>
        <v/>
      </c>
      <c r="C28" s="101" t="str">
        <f>IF(B28="","",INDEX('Precios mayoristas'!$B$26:$E$57,MATCH('Pagos mayoristas'!$B28,'Precios mayoristas'!$B$26:$B$57,0),3)*INDEX('Req. de información AEP'!$D$69:$E$100,MATCH('Pagos mayoristas'!$B28,'Req. de información AEP'!$D$69:$D$100,0),2))</f>
        <v/>
      </c>
      <c r="D28" s="44"/>
      <c r="E28" s="101" t="str">
        <f>IF(B28="","",INDEX('Req. de información AEP'!$D$69:$E$100,MATCH('Pagos mayoristas'!$B28,'Req. de información AEP'!$D$69:$D$100,0),2)*INDEX('Req. de información AEP'!$D$257:$E$288,MATCH('Pagos mayoristas'!B28,'Req. de información AEP'!$D$257:$D$288,0),2)*'Precios mayoristas'!$C$85)</f>
        <v/>
      </c>
      <c r="F28" s="44"/>
      <c r="G28" s="101" t="str">
        <f>IF(B28="","",INDEX('Precios mayoristas'!$B$26:$E$57,MATCH('Pagos mayoristas'!$B28,'Precios mayoristas'!$B$26:$B$57,0),2)*INDEX('Req. de información AEP'!$D$69:$E$100,MATCH('Pagos mayoristas'!$B28,'Req. de información AEP'!$D$69:$D$100,0),2))</f>
        <v/>
      </c>
      <c r="H28" s="44"/>
      <c r="I28" s="104"/>
      <c r="J28" s="104"/>
      <c r="K28" s="104"/>
    </row>
    <row r="29" spans="2:11" x14ac:dyDescent="0.2">
      <c r="B29" s="15" t="str">
        <f>IF(Supuestos!B29=0,"",Supuestos!B29)</f>
        <v/>
      </c>
      <c r="C29" s="101" t="str">
        <f>IF(B29="","",INDEX('Precios mayoristas'!$B$26:$E$57,MATCH('Pagos mayoristas'!$B29,'Precios mayoristas'!$B$26:$B$57,0),3)*INDEX('Req. de información AEP'!$D$69:$E$100,MATCH('Pagos mayoristas'!$B29,'Req. de información AEP'!$D$69:$D$100,0),2))</f>
        <v/>
      </c>
      <c r="D29" s="44"/>
      <c r="E29" s="101" t="str">
        <f>IF(B29="","",INDEX('Req. de información AEP'!$D$69:$E$100,MATCH('Pagos mayoristas'!$B29,'Req. de información AEP'!$D$69:$D$100,0),2)*INDEX('Req. de información AEP'!$D$257:$E$288,MATCH('Pagos mayoristas'!B29,'Req. de información AEP'!$D$257:$D$288,0),2)*'Precios mayoristas'!$C$85)</f>
        <v/>
      </c>
      <c r="F29" s="44"/>
      <c r="G29" s="101" t="str">
        <f>IF(B29="","",INDEX('Precios mayoristas'!$B$26:$E$57,MATCH('Pagos mayoristas'!$B29,'Precios mayoristas'!$B$26:$B$57,0),2)*INDEX('Req. de información AEP'!$D$69:$E$100,MATCH('Pagos mayoristas'!$B29,'Req. de información AEP'!$D$69:$D$100,0),2))</f>
        <v/>
      </c>
      <c r="H29" s="44"/>
      <c r="I29" s="104"/>
      <c r="J29" s="104"/>
      <c r="K29" s="104"/>
    </row>
    <row r="30" spans="2:11" x14ac:dyDescent="0.2">
      <c r="B30" s="15" t="str">
        <f>IF(Supuestos!B30=0,"",Supuestos!B30)</f>
        <v/>
      </c>
      <c r="C30" s="101" t="str">
        <f>IF(B30="","",INDEX('Precios mayoristas'!$B$26:$E$57,MATCH('Pagos mayoristas'!$B30,'Precios mayoristas'!$B$26:$B$57,0),3)*INDEX('Req. de información AEP'!$D$69:$E$100,MATCH('Pagos mayoristas'!$B30,'Req. de información AEP'!$D$69:$D$100,0),2))</f>
        <v/>
      </c>
      <c r="D30" s="44"/>
      <c r="E30" s="101" t="str">
        <f>IF(B30="","",INDEX('Req. de información AEP'!$D$69:$E$100,MATCH('Pagos mayoristas'!$B30,'Req. de información AEP'!$D$69:$D$100,0),2)*INDEX('Req. de información AEP'!$D$257:$E$288,MATCH('Pagos mayoristas'!B30,'Req. de información AEP'!$D$257:$D$288,0),2)*'Precios mayoristas'!$C$85)</f>
        <v/>
      </c>
      <c r="F30" s="44"/>
      <c r="G30" s="101" t="str">
        <f>IF(B30="","",INDEX('Precios mayoristas'!$B$26:$E$57,MATCH('Pagos mayoristas'!$B30,'Precios mayoristas'!$B$26:$B$57,0),2)*INDEX('Req. de información AEP'!$D$69:$E$100,MATCH('Pagos mayoristas'!$B30,'Req. de información AEP'!$D$69:$D$100,0),2))</f>
        <v/>
      </c>
      <c r="H30" s="44"/>
      <c r="I30" s="104"/>
      <c r="J30" s="104"/>
      <c r="K30" s="104"/>
    </row>
    <row r="31" spans="2:11" x14ac:dyDescent="0.2">
      <c r="B31" s="15" t="str">
        <f>IF(Supuestos!B31=0,"",Supuestos!B31)</f>
        <v/>
      </c>
      <c r="C31" s="101" t="str">
        <f>IF(B31="","",INDEX('Precios mayoristas'!$B$26:$E$57,MATCH('Pagos mayoristas'!$B31,'Precios mayoristas'!$B$26:$B$57,0),3)*INDEX('Req. de información AEP'!$D$69:$E$100,MATCH('Pagos mayoristas'!$B31,'Req. de información AEP'!$D$69:$D$100,0),2))</f>
        <v/>
      </c>
      <c r="D31" s="44"/>
      <c r="E31" s="101" t="str">
        <f>IF(B31="","",INDEX('Req. de información AEP'!$D$69:$E$100,MATCH('Pagos mayoristas'!$B31,'Req. de información AEP'!$D$69:$D$100,0),2)*INDEX('Req. de información AEP'!$D$257:$E$288,MATCH('Pagos mayoristas'!B31,'Req. de información AEP'!$D$257:$D$288,0),2)*'Precios mayoristas'!$C$85)</f>
        <v/>
      </c>
      <c r="F31" s="44"/>
      <c r="G31" s="101" t="str">
        <f>IF(B31="","",INDEX('Precios mayoristas'!$B$26:$E$57,MATCH('Pagos mayoristas'!$B31,'Precios mayoristas'!$B$26:$B$57,0),2)*INDEX('Req. de información AEP'!$D$69:$E$100,MATCH('Pagos mayoristas'!$B31,'Req. de información AEP'!$D$69:$D$100,0),2))</f>
        <v/>
      </c>
      <c r="H31" s="44"/>
      <c r="I31" s="104"/>
      <c r="J31" s="104"/>
      <c r="K31" s="104"/>
    </row>
    <row r="32" spans="2:11" x14ac:dyDescent="0.2">
      <c r="B32" s="15" t="str">
        <f>IF(Supuestos!B32=0,"",Supuestos!B32)</f>
        <v/>
      </c>
      <c r="C32" s="101" t="str">
        <f>IF(B32="","",INDEX('Precios mayoristas'!$B$26:$E$57,MATCH('Pagos mayoristas'!$B32,'Precios mayoristas'!$B$26:$B$57,0),3)*INDEX('Req. de información AEP'!$D$69:$E$100,MATCH('Pagos mayoristas'!$B32,'Req. de información AEP'!$D$69:$D$100,0),2))</f>
        <v/>
      </c>
      <c r="D32" s="44"/>
      <c r="E32" s="101" t="str">
        <f>IF(B32="","",INDEX('Req. de información AEP'!$D$69:$E$100,MATCH('Pagos mayoristas'!$B32,'Req. de información AEP'!$D$69:$D$100,0),2)*INDEX('Req. de información AEP'!$D$257:$E$288,MATCH('Pagos mayoristas'!B32,'Req. de información AEP'!$D$257:$D$288,0),2)*'Precios mayoristas'!$C$85)</f>
        <v/>
      </c>
      <c r="F32" s="44"/>
      <c r="G32" s="101" t="str">
        <f>IF(B32="","",INDEX('Precios mayoristas'!$B$26:$E$57,MATCH('Pagos mayoristas'!$B32,'Precios mayoristas'!$B$26:$B$57,0),2)*INDEX('Req. de información AEP'!$D$69:$E$100,MATCH('Pagos mayoristas'!$B32,'Req. de información AEP'!$D$69:$D$100,0),2))</f>
        <v/>
      </c>
      <c r="H32" s="44"/>
      <c r="I32" s="104"/>
      <c r="J32" s="104"/>
      <c r="K32" s="104"/>
    </row>
    <row r="33" spans="2:11" x14ac:dyDescent="0.2">
      <c r="B33" s="15" t="str">
        <f>IF(Supuestos!B33=0,"",Supuestos!B33)</f>
        <v/>
      </c>
      <c r="C33" s="101" t="str">
        <f>IF(B33="","",INDEX('Precios mayoristas'!$B$26:$E$57,MATCH('Pagos mayoristas'!$B33,'Precios mayoristas'!$B$26:$B$57,0),3)*INDEX('Req. de información AEP'!$D$69:$E$100,MATCH('Pagos mayoristas'!$B33,'Req. de información AEP'!$D$69:$D$100,0),2))</f>
        <v/>
      </c>
      <c r="D33" s="44"/>
      <c r="E33" s="101" t="str">
        <f>IF(B33="","",INDEX('Req. de información AEP'!$D$69:$E$100,MATCH('Pagos mayoristas'!$B33,'Req. de información AEP'!$D$69:$D$100,0),2)*INDEX('Req. de información AEP'!$D$257:$E$288,MATCH('Pagos mayoristas'!B33,'Req. de información AEP'!$D$257:$D$288,0),2)*'Precios mayoristas'!$C$85)</f>
        <v/>
      </c>
      <c r="F33" s="44"/>
      <c r="G33" s="101" t="str">
        <f>IF(B33="","",INDEX('Precios mayoristas'!$B$26:$E$57,MATCH('Pagos mayoristas'!$B33,'Precios mayoristas'!$B$26:$B$57,0),2)*INDEX('Req. de información AEP'!$D$69:$E$100,MATCH('Pagos mayoristas'!$B33,'Req. de información AEP'!$D$69:$D$100,0),2))</f>
        <v/>
      </c>
      <c r="H33" s="44"/>
      <c r="I33" s="104"/>
      <c r="J33" s="104"/>
      <c r="K33" s="104"/>
    </row>
    <row r="34" spans="2:11" x14ac:dyDescent="0.2">
      <c r="B34" s="15" t="str">
        <f>IF(Supuestos!B34=0,"",Supuestos!B34)</f>
        <v/>
      </c>
      <c r="C34" s="101" t="str">
        <f>IF(B34="","",INDEX('Precios mayoristas'!$B$26:$E$57,MATCH('Pagos mayoristas'!$B34,'Precios mayoristas'!$B$26:$B$57,0),3)*INDEX('Req. de información AEP'!$D$69:$E$100,MATCH('Pagos mayoristas'!$B34,'Req. de información AEP'!$D$69:$D$100,0),2))</f>
        <v/>
      </c>
      <c r="D34" s="44"/>
      <c r="E34" s="101" t="str">
        <f>IF(B34="","",INDEX('Req. de información AEP'!$D$69:$E$100,MATCH('Pagos mayoristas'!$B34,'Req. de información AEP'!$D$69:$D$100,0),2)*INDEX('Req. de información AEP'!$D$257:$E$288,MATCH('Pagos mayoristas'!B34,'Req. de información AEP'!$D$257:$D$288,0),2)*'Precios mayoristas'!$C$85)</f>
        <v/>
      </c>
      <c r="F34" s="44"/>
      <c r="G34" s="101" t="str">
        <f>IF(B34="","",INDEX('Precios mayoristas'!$B$26:$E$57,MATCH('Pagos mayoristas'!$B34,'Precios mayoristas'!$B$26:$B$57,0),2)*INDEX('Req. de información AEP'!$D$69:$E$100,MATCH('Pagos mayoristas'!$B34,'Req. de información AEP'!$D$69:$D$100,0),2))</f>
        <v/>
      </c>
      <c r="H34" s="44"/>
      <c r="I34" s="104"/>
      <c r="J34" s="104"/>
      <c r="K34" s="104"/>
    </row>
    <row r="35" spans="2:11" x14ac:dyDescent="0.2">
      <c r="B35" s="15" t="str">
        <f>IF(Supuestos!B35=0,"",Supuestos!B35)</f>
        <v/>
      </c>
      <c r="C35" s="101" t="str">
        <f>IF(B35="","",INDEX('Precios mayoristas'!$B$26:$E$57,MATCH('Pagos mayoristas'!$B35,'Precios mayoristas'!$B$26:$B$57,0),3)*INDEX('Req. de información AEP'!$D$69:$E$100,MATCH('Pagos mayoristas'!$B35,'Req. de información AEP'!$D$69:$D$100,0),2))</f>
        <v/>
      </c>
      <c r="D35" s="44"/>
      <c r="E35" s="101" t="str">
        <f>IF(B35="","",INDEX('Req. de información AEP'!$D$69:$E$100,MATCH('Pagos mayoristas'!$B35,'Req. de información AEP'!$D$69:$D$100,0),2)*INDEX('Req. de información AEP'!$D$257:$E$288,MATCH('Pagos mayoristas'!B35,'Req. de información AEP'!$D$257:$D$288,0),2)*'Precios mayoristas'!$C$85)</f>
        <v/>
      </c>
      <c r="F35" s="44"/>
      <c r="G35" s="101" t="str">
        <f>IF(B35="","",INDEX('Precios mayoristas'!$B$26:$E$57,MATCH('Pagos mayoristas'!$B35,'Precios mayoristas'!$B$26:$B$57,0),2)*INDEX('Req. de información AEP'!$D$69:$E$100,MATCH('Pagos mayoristas'!$B35,'Req. de información AEP'!$D$69:$D$100,0),2))</f>
        <v/>
      </c>
      <c r="H35" s="44"/>
      <c r="I35" s="104"/>
      <c r="J35" s="104"/>
      <c r="K35" s="104"/>
    </row>
    <row r="36" spans="2:11" x14ac:dyDescent="0.2">
      <c r="B36" s="15" t="str">
        <f>IF(Supuestos!B36=0,"",Supuestos!B36)</f>
        <v/>
      </c>
      <c r="C36" s="101" t="str">
        <f>IF(B36="","",INDEX('Precios mayoristas'!$B$26:$E$57,MATCH('Pagos mayoristas'!$B36,'Precios mayoristas'!$B$26:$B$57,0),3)*INDEX('Req. de información AEP'!$D$69:$E$100,MATCH('Pagos mayoristas'!$B36,'Req. de información AEP'!$D$69:$D$100,0),2))</f>
        <v/>
      </c>
      <c r="D36" s="44"/>
      <c r="E36" s="101" t="str">
        <f>IF(B36="","",INDEX('Req. de información AEP'!$D$69:$E$100,MATCH('Pagos mayoristas'!$B36,'Req. de información AEP'!$D$69:$D$100,0),2)*INDEX('Req. de información AEP'!$D$257:$E$288,MATCH('Pagos mayoristas'!B36,'Req. de información AEP'!$D$257:$D$288,0),2)*'Precios mayoristas'!$C$85)</f>
        <v/>
      </c>
      <c r="F36" s="44"/>
      <c r="G36" s="101" t="str">
        <f>IF(B36="","",INDEX('Precios mayoristas'!$B$26:$E$57,MATCH('Pagos mayoristas'!$B36,'Precios mayoristas'!$B$26:$B$57,0),2)*INDEX('Req. de información AEP'!$D$69:$E$100,MATCH('Pagos mayoristas'!$B36,'Req. de información AEP'!$D$69:$D$100,0),2))</f>
        <v/>
      </c>
      <c r="H36" s="44"/>
      <c r="I36" s="104"/>
      <c r="J36" s="104"/>
      <c r="K36" s="104"/>
    </row>
    <row r="37" spans="2:11" x14ac:dyDescent="0.2">
      <c r="B37" s="15" t="str">
        <f>IF(Supuestos!B37=0,"",Supuestos!B37)</f>
        <v/>
      </c>
      <c r="C37" s="101" t="str">
        <f>IF(B37="","",INDEX('Precios mayoristas'!$B$26:$E$57,MATCH('Pagos mayoristas'!$B37,'Precios mayoristas'!$B$26:$B$57,0),3)*INDEX('Req. de información AEP'!$D$69:$E$100,MATCH('Pagos mayoristas'!$B37,'Req. de información AEP'!$D$69:$D$100,0),2))</f>
        <v/>
      </c>
      <c r="D37" s="44"/>
      <c r="E37" s="101" t="str">
        <f>IF(B37="","",INDEX('Req. de información AEP'!$D$69:$E$100,MATCH('Pagos mayoristas'!$B37,'Req. de información AEP'!$D$69:$D$100,0),2)*INDEX('Req. de información AEP'!$D$257:$E$288,MATCH('Pagos mayoristas'!B37,'Req. de información AEP'!$D$257:$D$288,0),2)*'Precios mayoristas'!$C$85)</f>
        <v/>
      </c>
      <c r="F37" s="44"/>
      <c r="G37" s="101" t="str">
        <f>IF(B37="","",INDEX('Precios mayoristas'!$B$26:$E$57,MATCH('Pagos mayoristas'!$B37,'Precios mayoristas'!$B$26:$B$57,0),2)*INDEX('Req. de información AEP'!$D$69:$E$100,MATCH('Pagos mayoristas'!$B37,'Req. de información AEP'!$D$69:$D$100,0),2))</f>
        <v/>
      </c>
      <c r="H37" s="44"/>
      <c r="I37" s="104"/>
      <c r="J37" s="104"/>
      <c r="K37" s="104"/>
    </row>
    <row r="38" spans="2:11" x14ac:dyDescent="0.2">
      <c r="B38" s="15" t="str">
        <f>IF(Supuestos!B38=0,"",Supuestos!B38)</f>
        <v/>
      </c>
      <c r="C38" s="101" t="str">
        <f>IF(B38="","",INDEX('Precios mayoristas'!$B$26:$E$57,MATCH('Pagos mayoristas'!$B38,'Precios mayoristas'!$B$26:$B$57,0),3)*INDEX('Req. de información AEP'!$D$69:$E$100,MATCH('Pagos mayoristas'!$B38,'Req. de información AEP'!$D$69:$D$100,0),2))</f>
        <v/>
      </c>
      <c r="D38" s="44"/>
      <c r="E38" s="101" t="str">
        <f>IF(B38="","",INDEX('Req. de información AEP'!$D$69:$E$100,MATCH('Pagos mayoristas'!$B38,'Req. de información AEP'!$D$69:$D$100,0),2)*INDEX('Req. de información AEP'!$D$257:$E$288,MATCH('Pagos mayoristas'!B38,'Req. de información AEP'!$D$257:$D$288,0),2)*'Precios mayoristas'!$C$85)</f>
        <v/>
      </c>
      <c r="F38" s="44"/>
      <c r="G38" s="101" t="str">
        <f>IF(B38="","",INDEX('Precios mayoristas'!$B$26:$E$57,MATCH('Pagos mayoristas'!$B38,'Precios mayoristas'!$B$26:$B$57,0),2)*INDEX('Req. de información AEP'!$D$69:$E$100,MATCH('Pagos mayoristas'!$B38,'Req. de información AEP'!$D$69:$D$100,0),2))</f>
        <v/>
      </c>
      <c r="H38" s="44"/>
      <c r="I38" s="104"/>
      <c r="J38" s="104"/>
      <c r="K38" s="104"/>
    </row>
    <row r="39" spans="2:11" x14ac:dyDescent="0.2">
      <c r="B39" s="32"/>
      <c r="C39" s="36"/>
      <c r="E39" s="36"/>
      <c r="G39" s="36"/>
      <c r="I39" s="36"/>
      <c r="K39" s="36"/>
    </row>
    <row r="40" spans="2:11" x14ac:dyDescent="0.2">
      <c r="B40" s="32"/>
      <c r="C40" s="36"/>
      <c r="E40" s="36"/>
      <c r="G40" s="36"/>
      <c r="I40" s="36"/>
      <c r="K40" s="36"/>
    </row>
    <row r="41" spans="2:11" x14ac:dyDescent="0.2">
      <c r="B41" s="32"/>
      <c r="C41" s="36"/>
      <c r="E41" s="36"/>
      <c r="G41" s="36"/>
      <c r="I41" s="36"/>
      <c r="K41" s="36"/>
    </row>
    <row r="42" spans="2:11" x14ac:dyDescent="0.2">
      <c r="B42" s="32"/>
      <c r="C42" s="36"/>
      <c r="E42" s="36"/>
      <c r="G42" s="36"/>
      <c r="I42" s="36"/>
      <c r="K42" s="36"/>
    </row>
    <row r="44" spans="2:11" outlineLevel="1" x14ac:dyDescent="0.2">
      <c r="B44" s="11" t="s">
        <v>14</v>
      </c>
      <c r="C44" s="100">
        <f>SUM(C45:C76)</f>
        <v>199</v>
      </c>
      <c r="D44" s="47"/>
      <c r="E44" s="100">
        <f>SUM(E45:E76)</f>
        <v>0.86449999999999982</v>
      </c>
      <c r="F44" s="47"/>
      <c r="G44" s="100">
        <f>SUM(G45:G76)</f>
        <v>10965.497600000001</v>
      </c>
      <c r="H44" s="47"/>
      <c r="I44" s="102">
        <f>IF(Supuestos!$I$5&lt;'Precios mayoristas'!$C$19,'Precios mayoristas'!$C$16*'Req. de información AEP'!$G57,'Precios mayoristas'!$D$16*'Req. de información AEP'!$G57)*Supuestos!$K$5+IF(Supuestos!$I$5&lt;'Precios mayoristas'!$C$19,'Precios mayoristas'!$C$18*'Req. de información AEP'!$G58,'Precios mayoristas'!$D$18*'Req. de información AEP'!$G58)*Supuestos!$K$5</f>
        <v>33614000</v>
      </c>
      <c r="J44" s="103"/>
      <c r="K44" s="103">
        <f>'Precios mayoristas'!$C$22/Supuestos!$F$8</f>
        <v>0</v>
      </c>
    </row>
    <row r="45" spans="2:11" outlineLevel="1" x14ac:dyDescent="0.2">
      <c r="B45" s="15" t="str">
        <f>IF(Supuestos!B7=0,"",Supuestos!B7)</f>
        <v>Datos</v>
      </c>
      <c r="C45" s="101">
        <f>IF(B45="","",INDEX('Precios mayoristas'!$B$26:$E$57,MATCH('Pagos mayoristas'!$B45,'Precios mayoristas'!$B$26:$B$57,0),3)*INDEX('Req. de información AEP'!$D$109:$E$140,MATCH('Pagos mayoristas'!$B45,'Req. de información AEP'!$D$109:$D$140,0),2))</f>
        <v>12</v>
      </c>
      <c r="D45" s="44"/>
      <c r="E45" s="101">
        <f>IF(B45="","",INDEX('Req. de información AEP'!$D$109:$E$140,MATCH('Pagos mayoristas'!$B45,'Req. de información AEP'!$D$109:$D$140,0),2)*INDEX('Req. de información AEP'!$D$257:$E$288,MATCH(B45,'Req. de información AEP'!$D$257:$D$288,0),2)*'Precios mayoristas'!$C$85)</f>
        <v>4.5499999999999999E-2</v>
      </c>
      <c r="F45" s="44"/>
      <c r="G45" s="101">
        <f>IF(B45="","",INDEX('Precios mayoristas'!$B$26:$E$57,MATCH('Pagos mayoristas'!$B45,'Precios mayoristas'!$B$26:$B$57,0),2)*INDEX('Req. de información AEP'!$D$109:$E$140,MATCH('Pagos mayoristas'!$B45,'Req. de información AEP'!$D$109:$D$140,0),2))</f>
        <v>0</v>
      </c>
      <c r="H45" s="44"/>
      <c r="I45" s="104"/>
      <c r="J45" s="104"/>
      <c r="K45" s="104"/>
    </row>
    <row r="46" spans="2:11" outlineLevel="1" x14ac:dyDescent="0.2">
      <c r="B46" s="15" t="str">
        <f>IF(Supuestos!B8=0,"",Supuestos!B8)</f>
        <v>Originación voz on-net local</v>
      </c>
      <c r="C46" s="101">
        <f>IF(B46="","",INDEX('Precios mayoristas'!$B$26:$E$57,MATCH('Pagos mayoristas'!$B46,'Precios mayoristas'!$B$26:$B$57,0),3)*INDEX('Req. de información AEP'!$D$109:$E$140,MATCH('Pagos mayoristas'!$B46,'Req. de información AEP'!$D$109:$D$140,0),2))</f>
        <v>11</v>
      </c>
      <c r="D46" s="44"/>
      <c r="E46" s="101">
        <f>IF(B46="","",INDEX('Req. de información AEP'!$D$109:$E$140,MATCH('Pagos mayoristas'!$B46,'Req. de información AEP'!$D$109:$D$140,0),2)*INDEX('Req. de información AEP'!$D$257:$E$288,MATCH(B46,'Req. de información AEP'!$D$257:$D$288,0),2)*'Precios mayoristas'!$C$85)</f>
        <v>4.5499999999999999E-2</v>
      </c>
      <c r="F46" s="44"/>
      <c r="G46" s="101">
        <f>IF(B46="","",INDEX('Precios mayoristas'!$B$26:$E$57,MATCH('Pagos mayoristas'!$B46,'Precios mayoristas'!$B$26:$B$57,0),2)*INDEX('Req. de información AEP'!$D$109:$E$140,MATCH('Pagos mayoristas'!$B46,'Req. de información AEP'!$D$109:$D$140,0),2))</f>
        <v>0</v>
      </c>
      <c r="H46" s="44"/>
      <c r="I46" s="104"/>
      <c r="J46" s="104"/>
      <c r="K46" s="104"/>
    </row>
    <row r="47" spans="2:11" outlineLevel="1" x14ac:dyDescent="0.2">
      <c r="B47" s="15" t="str">
        <f>IF(Supuestos!B9=0,"",Supuestos!B9)</f>
        <v>Originación voz off-net móvil local</v>
      </c>
      <c r="C47" s="101">
        <f>IF(B47="","",INDEX('Precios mayoristas'!$B$26:$E$57,MATCH('Pagos mayoristas'!$B47,'Precios mayoristas'!$B$26:$B$57,0),3)*INDEX('Req. de información AEP'!$D$109:$E$140,MATCH('Pagos mayoristas'!$B47,'Req. de información AEP'!$D$109:$D$140,0),2))</f>
        <v>11</v>
      </c>
      <c r="D47" s="44"/>
      <c r="E47" s="101">
        <f>IF(B47="","",INDEX('Req. de información AEP'!$D$109:$E$140,MATCH('Pagos mayoristas'!$B47,'Req. de información AEP'!$D$109:$D$140,0),2)*INDEX('Req. de información AEP'!$D$257:$E$288,MATCH(B47,'Req. de información AEP'!$D$257:$D$288,0),2)*'Precios mayoristas'!$C$85)</f>
        <v>4.5499999999999999E-2</v>
      </c>
      <c r="F47" s="44"/>
      <c r="G47" s="101">
        <f>IF(B47="","",INDEX('Precios mayoristas'!$B$26:$E$57,MATCH('Pagos mayoristas'!$B47,'Precios mayoristas'!$B$26:$B$57,0),2)*INDEX('Req. de información AEP'!$D$109:$E$140,MATCH('Pagos mayoristas'!$B47,'Req. de información AEP'!$D$109:$D$140,0),2))</f>
        <v>18.690000000000001</v>
      </c>
      <c r="H47" s="44"/>
      <c r="I47" s="104"/>
      <c r="J47" s="104"/>
      <c r="K47" s="104"/>
    </row>
    <row r="48" spans="2:11" outlineLevel="1" x14ac:dyDescent="0.2">
      <c r="B48" s="15" t="str">
        <f>IF(Supuestos!B10=0,"",Supuestos!B10)</f>
        <v>Originación voz off-net fijo local</v>
      </c>
      <c r="C48" s="101">
        <f>IF(B48="","",INDEX('Precios mayoristas'!$B$26:$E$57,MATCH('Pagos mayoristas'!$B48,'Precios mayoristas'!$B$26:$B$57,0),3)*INDEX('Req. de información AEP'!$D$109:$E$140,MATCH('Pagos mayoristas'!$B48,'Req. de información AEP'!$D$109:$D$140,0),2))</f>
        <v>11</v>
      </c>
      <c r="D48" s="44"/>
      <c r="E48" s="101">
        <f>IF(B48="","",INDEX('Req. de información AEP'!$D$109:$E$140,MATCH('Pagos mayoristas'!$B48,'Req. de información AEP'!$D$109:$D$140,0),2)*INDEX('Req. de información AEP'!$D$257:$E$288,MATCH(B48,'Req. de información AEP'!$D$257:$D$288,0),2)*'Precios mayoristas'!$C$85)</f>
        <v>4.5499999999999999E-2</v>
      </c>
      <c r="F48" s="44"/>
      <c r="G48" s="101">
        <f>IF(B48="","",INDEX('Precios mayoristas'!$B$26:$E$57,MATCH('Pagos mayoristas'!$B48,'Precios mayoristas'!$B$26:$B$57,0),2)*INDEX('Req. de información AEP'!$D$109:$E$140,MATCH('Pagos mayoristas'!$B48,'Req. de información AEP'!$D$109:$D$140,0),2))</f>
        <v>0.30880000000000002</v>
      </c>
      <c r="H48" s="44"/>
      <c r="I48" s="104"/>
      <c r="J48" s="104"/>
      <c r="K48" s="104"/>
    </row>
    <row r="49" spans="2:11" outlineLevel="1" x14ac:dyDescent="0.2">
      <c r="B49" s="15" t="str">
        <f>IF(Supuestos!B11=0,"",Supuestos!B11)</f>
        <v>Originación voz on-net LDN</v>
      </c>
      <c r="C49" s="101">
        <f>IF(B49="","",INDEX('Precios mayoristas'!$B$26:$E$57,MATCH('Pagos mayoristas'!$B49,'Precios mayoristas'!$B$26:$B$57,0),3)*INDEX('Req. de información AEP'!$D$109:$E$140,MATCH('Pagos mayoristas'!$B49,'Req. de información AEP'!$D$109:$D$140,0),2))</f>
        <v>11</v>
      </c>
      <c r="D49" s="44"/>
      <c r="E49" s="101">
        <f>IF(B49="","",INDEX('Req. de información AEP'!$D$109:$E$140,MATCH('Pagos mayoristas'!$B49,'Req. de información AEP'!$D$109:$D$140,0),2)*INDEX('Req. de información AEP'!$D$257:$E$288,MATCH(B49,'Req. de información AEP'!$D$257:$D$288,0),2)*'Precios mayoristas'!$C$85)</f>
        <v>4.5499999999999999E-2</v>
      </c>
      <c r="F49" s="44"/>
      <c r="G49" s="101">
        <f>IF(B49="","",INDEX('Precios mayoristas'!$B$26:$E$57,MATCH('Pagos mayoristas'!$B49,'Precios mayoristas'!$B$26:$B$57,0),2)*INDEX('Req. de información AEP'!$D$109:$E$140,MATCH('Pagos mayoristas'!$B49,'Req. de información AEP'!$D$109:$D$140,0),2))</f>
        <v>0</v>
      </c>
      <c r="H49" s="44"/>
      <c r="I49" s="104"/>
      <c r="J49" s="104"/>
      <c r="K49" s="104"/>
    </row>
    <row r="50" spans="2:11" outlineLevel="1" x14ac:dyDescent="0.2">
      <c r="B50" s="15" t="str">
        <f>IF(Supuestos!B12=0,"",Supuestos!B12)</f>
        <v>Originación voz off-net móvil LDN</v>
      </c>
      <c r="C50" s="101">
        <f>IF(B50="","",INDEX('Precios mayoristas'!$B$26:$E$57,MATCH('Pagos mayoristas'!$B50,'Precios mayoristas'!$B$26:$B$57,0),3)*INDEX('Req. de información AEP'!$D$109:$E$140,MATCH('Pagos mayoristas'!$B50,'Req. de información AEP'!$D$109:$D$140,0),2))</f>
        <v>11</v>
      </c>
      <c r="D50" s="44"/>
      <c r="E50" s="101">
        <f>IF(B50="","",INDEX('Req. de información AEP'!$D$109:$E$140,MATCH('Pagos mayoristas'!$B50,'Req. de información AEP'!$D$109:$D$140,0),2)*INDEX('Req. de información AEP'!$D$257:$E$288,MATCH(B50,'Req. de información AEP'!$D$257:$D$288,0),2)*'Precios mayoristas'!$C$85)</f>
        <v>4.5499999999999999E-2</v>
      </c>
      <c r="F50" s="44"/>
      <c r="G50" s="101">
        <f>IF(B50="","",INDEX('Precios mayoristas'!$B$26:$E$57,MATCH('Pagos mayoristas'!$B50,'Precios mayoristas'!$B$26:$B$57,0),2)*INDEX('Req. de información AEP'!$D$109:$E$140,MATCH('Pagos mayoristas'!$B50,'Req. de información AEP'!$D$109:$D$140,0),2))</f>
        <v>18.690000000000001</v>
      </c>
      <c r="H50" s="44"/>
      <c r="I50" s="104"/>
      <c r="J50" s="104"/>
      <c r="K50" s="104"/>
    </row>
    <row r="51" spans="2:11" outlineLevel="1" x14ac:dyDescent="0.2">
      <c r="B51" s="15" t="str">
        <f>IF(Supuestos!B13=0,"",Supuestos!B13)</f>
        <v>Originación voz off-net fijo LDN</v>
      </c>
      <c r="C51" s="101">
        <f>IF(B51="","",INDEX('Precios mayoristas'!$B$26:$E$57,MATCH('Pagos mayoristas'!$B51,'Precios mayoristas'!$B$26:$B$57,0),3)*INDEX('Req. de información AEP'!$D$109:$E$140,MATCH('Pagos mayoristas'!$B51,'Req. de información AEP'!$D$109:$D$140,0),2))</f>
        <v>11</v>
      </c>
      <c r="D51" s="44"/>
      <c r="E51" s="101">
        <f>IF(B51="","",INDEX('Req. de información AEP'!$D$109:$E$140,MATCH('Pagos mayoristas'!$B51,'Req. de información AEP'!$D$109:$D$140,0),2)*INDEX('Req. de información AEP'!$D$257:$E$288,MATCH(B51,'Req. de información AEP'!$D$257:$D$288,0),2)*'Precios mayoristas'!$C$85)</f>
        <v>4.5499999999999999E-2</v>
      </c>
      <c r="F51" s="44"/>
      <c r="G51" s="101">
        <f>IF(B51="","",INDEX('Precios mayoristas'!$B$26:$E$57,MATCH('Pagos mayoristas'!$B51,'Precios mayoristas'!$B$26:$B$57,0),2)*INDEX('Req. de información AEP'!$D$109:$E$140,MATCH('Pagos mayoristas'!$B51,'Req. de información AEP'!$D$109:$D$140,0),2))</f>
        <v>0.30880000000000002</v>
      </c>
      <c r="H51" s="44"/>
      <c r="I51" s="104"/>
      <c r="J51" s="104"/>
      <c r="K51" s="104"/>
    </row>
    <row r="52" spans="2:11" outlineLevel="1" x14ac:dyDescent="0.2">
      <c r="B52" s="15" t="str">
        <f>IF(Supuestos!B14=0,"",Supuestos!B14)</f>
        <v>Originación voz internacional USA-Canadá</v>
      </c>
      <c r="C52" s="101">
        <f>IF(B52="","",INDEX('Precios mayoristas'!$B$26:$E$57,MATCH('Pagos mayoristas'!$B52,'Precios mayoristas'!$B$26:$B$57,0),3)*INDEX('Req. de información AEP'!$D$109:$E$140,MATCH('Pagos mayoristas'!$B52,'Req. de información AEP'!$D$109:$D$140,0),2))</f>
        <v>11</v>
      </c>
      <c r="D52" s="44"/>
      <c r="E52" s="101">
        <f>IF(B52="","",INDEX('Req. de información AEP'!$D$109:$E$140,MATCH('Pagos mayoristas'!$B52,'Req. de información AEP'!$D$109:$D$140,0),2)*INDEX('Req. de información AEP'!$D$257:$E$288,MATCH(B52,'Req. de información AEP'!$D$257:$D$288,0),2)*'Precios mayoristas'!$C$85)</f>
        <v>4.5499999999999999E-2</v>
      </c>
      <c r="F52" s="44"/>
      <c r="G52" s="101">
        <f>IF(B52="","",INDEX('Precios mayoristas'!$B$26:$E$57,MATCH('Pagos mayoristas'!$B52,'Precios mayoristas'!$B$26:$B$57,0),2)*INDEX('Req. de información AEP'!$D$109:$E$140,MATCH('Pagos mayoristas'!$B52,'Req. de información AEP'!$D$109:$D$140,0),2))</f>
        <v>50</v>
      </c>
      <c r="H52" s="44"/>
      <c r="I52" s="104"/>
      <c r="J52" s="104"/>
      <c r="K52" s="104"/>
    </row>
    <row r="53" spans="2:11" outlineLevel="1" x14ac:dyDescent="0.2">
      <c r="B53" s="15" t="str">
        <f>IF(Supuestos!B15=0,"",Supuestos!B15)</f>
        <v>Originación voz internacional Mundial Centroamérica</v>
      </c>
      <c r="C53" s="101">
        <f>IF(B53="","",INDEX('Precios mayoristas'!$B$26:$E$57,MATCH('Pagos mayoristas'!$B53,'Precios mayoristas'!$B$26:$B$57,0),3)*INDEX('Req. de información AEP'!$D$109:$E$140,MATCH('Pagos mayoristas'!$B53,'Req. de información AEP'!$D$109:$D$140,0),2))</f>
        <v>11</v>
      </c>
      <c r="D53" s="44"/>
      <c r="E53" s="101">
        <f>IF(B53="","",INDEX('Req. de información AEP'!$D$109:$E$140,MATCH('Pagos mayoristas'!$B53,'Req. de información AEP'!$D$109:$D$140,0),2)*INDEX('Req. de información AEP'!$D$257:$E$288,MATCH(B53,'Req. de información AEP'!$D$257:$D$288,0),2)*'Precios mayoristas'!$C$85)</f>
        <v>4.5499999999999999E-2</v>
      </c>
      <c r="F53" s="44"/>
      <c r="G53" s="101">
        <f>IF(B53="","",INDEX('Precios mayoristas'!$B$26:$E$57,MATCH('Pagos mayoristas'!$B53,'Precios mayoristas'!$B$26:$B$57,0),2)*INDEX('Req. de información AEP'!$D$109:$E$140,MATCH('Pagos mayoristas'!$B53,'Req. de información AEP'!$D$109:$D$140,0),2))</f>
        <v>250</v>
      </c>
      <c r="H53" s="44"/>
      <c r="I53" s="104"/>
      <c r="J53" s="104"/>
      <c r="K53" s="104"/>
    </row>
    <row r="54" spans="2:11" outlineLevel="1" x14ac:dyDescent="0.2">
      <c r="B54" s="15" t="str">
        <f>IF(Supuestos!B16=0,"",Supuestos!B16)</f>
        <v>Originación voz internacional Mundial LATAM y Caribe</v>
      </c>
      <c r="C54" s="101">
        <f>IF(B54="","",INDEX('Precios mayoristas'!$B$26:$E$57,MATCH('Pagos mayoristas'!$B54,'Precios mayoristas'!$B$26:$B$57,0),3)*INDEX('Req. de información AEP'!$D$109:$E$140,MATCH('Pagos mayoristas'!$B54,'Req. de información AEP'!$D$109:$D$140,0),2))</f>
        <v>11</v>
      </c>
      <c r="D54" s="44"/>
      <c r="E54" s="101">
        <f>IF(B54="","",INDEX('Req. de información AEP'!$D$109:$E$140,MATCH('Pagos mayoristas'!$B54,'Req. de información AEP'!$D$109:$D$140,0),2)*INDEX('Req. de información AEP'!$D$257:$E$288,MATCH(B54,'Req. de información AEP'!$D$257:$D$288,0),2)*'Precios mayoristas'!$C$85)</f>
        <v>4.5499999999999999E-2</v>
      </c>
      <c r="F54" s="44"/>
      <c r="G54" s="101">
        <f>IF(B54="","",INDEX('Precios mayoristas'!$B$26:$E$57,MATCH('Pagos mayoristas'!$B54,'Precios mayoristas'!$B$26:$B$57,0),2)*INDEX('Req. de información AEP'!$D$109:$E$140,MATCH('Pagos mayoristas'!$B54,'Req. de información AEP'!$D$109:$D$140,0),2))</f>
        <v>500</v>
      </c>
      <c r="H54" s="44"/>
      <c r="I54" s="104"/>
      <c r="J54" s="104"/>
      <c r="K54" s="104"/>
    </row>
    <row r="55" spans="2:11" outlineLevel="1" x14ac:dyDescent="0.2">
      <c r="B55" s="15" t="str">
        <f>IF(Supuestos!B17=0,"",Supuestos!B17)</f>
        <v>Originación voz internacional Europa</v>
      </c>
      <c r="C55" s="101">
        <f>IF(B55="","",INDEX('Precios mayoristas'!$B$26:$E$57,MATCH('Pagos mayoristas'!$B55,'Precios mayoristas'!$B$26:$B$57,0),3)*INDEX('Req. de información AEP'!$D$109:$E$140,MATCH('Pagos mayoristas'!$B55,'Req. de información AEP'!$D$109:$D$140,0),2))</f>
        <v>11</v>
      </c>
      <c r="D55" s="44"/>
      <c r="E55" s="101">
        <f>IF(B55="","",INDEX('Req. de información AEP'!$D$109:$E$140,MATCH('Pagos mayoristas'!$B55,'Req. de información AEP'!$D$109:$D$140,0),2)*INDEX('Req. de información AEP'!$D$257:$E$288,MATCH(B55,'Req. de información AEP'!$D$257:$D$288,0),2)*'Precios mayoristas'!$C$85)</f>
        <v>4.5499999999999999E-2</v>
      </c>
      <c r="F55" s="44"/>
      <c r="G55" s="101">
        <f>IF(B55="","",INDEX('Precios mayoristas'!$B$26:$E$57,MATCH('Pagos mayoristas'!$B55,'Precios mayoristas'!$B$26:$B$57,0),2)*INDEX('Req. de información AEP'!$D$109:$E$140,MATCH('Pagos mayoristas'!$B55,'Req. de información AEP'!$D$109:$D$140,0),2))</f>
        <v>500</v>
      </c>
      <c r="H55" s="44"/>
      <c r="I55" s="104"/>
      <c r="J55" s="104"/>
      <c r="K55" s="104"/>
    </row>
    <row r="56" spans="2:11" outlineLevel="1" x14ac:dyDescent="0.2">
      <c r="B56" s="15" t="str">
        <f>IF(Supuestos!B18=0,"",Supuestos!B18)</f>
        <v>Originación voz internacional Mundial Otros geográficos</v>
      </c>
      <c r="C56" s="101">
        <f>IF(B56="","",INDEX('Precios mayoristas'!$B$26:$E$57,MATCH('Pagos mayoristas'!$B56,'Precios mayoristas'!$B$26:$B$57,0),3)*INDEX('Req. de información AEP'!$D$109:$E$140,MATCH('Pagos mayoristas'!$B56,'Req. de información AEP'!$D$109:$D$140,0),2))</f>
        <v>11</v>
      </c>
      <c r="D56" s="44"/>
      <c r="E56" s="101">
        <f>IF(B56="","",INDEX('Req. de información AEP'!$D$109:$E$140,MATCH('Pagos mayoristas'!$B56,'Req. de información AEP'!$D$109:$D$140,0),2)*INDEX('Req. de información AEP'!$D$257:$E$288,MATCH(B56,'Req. de información AEP'!$D$257:$D$288,0),2)*'Precios mayoristas'!$C$85)</f>
        <v>4.5499999999999999E-2</v>
      </c>
      <c r="F56" s="44"/>
      <c r="G56" s="101">
        <f>IF(B56="","",INDEX('Precios mayoristas'!$B$26:$E$57,MATCH('Pagos mayoristas'!$B56,'Precios mayoristas'!$B$26:$B$57,0),2)*INDEX('Req. de información AEP'!$D$109:$E$140,MATCH('Pagos mayoristas'!$B56,'Req. de información AEP'!$D$109:$D$140,0),2))</f>
        <v>500</v>
      </c>
      <c r="H56" s="44"/>
      <c r="I56" s="104"/>
      <c r="J56" s="104"/>
      <c r="K56" s="104"/>
    </row>
    <row r="57" spans="2:11" outlineLevel="1" x14ac:dyDescent="0.2">
      <c r="B57" s="15" t="str">
        <f>IF(Supuestos!B19=0,"",Supuestos!B19)</f>
        <v>Originación voz internacional Cuba</v>
      </c>
      <c r="C57" s="101">
        <f>IF(B57="","",INDEX('Precios mayoristas'!$B$26:$E$57,MATCH('Pagos mayoristas'!$B57,'Precios mayoristas'!$B$26:$B$57,0),3)*INDEX('Req. de información AEP'!$D$109:$E$140,MATCH('Pagos mayoristas'!$B57,'Req. de información AEP'!$D$109:$D$140,0),2))</f>
        <v>11</v>
      </c>
      <c r="D57" s="44"/>
      <c r="E57" s="101">
        <f>IF(B57="","",INDEX('Req. de información AEP'!$D$109:$E$140,MATCH('Pagos mayoristas'!$B57,'Req. de información AEP'!$D$109:$D$140,0),2)*INDEX('Req. de información AEP'!$D$257:$E$288,MATCH(B57,'Req. de información AEP'!$D$257:$D$288,0),2)*'Precios mayoristas'!$C$85)</f>
        <v>4.5499999999999999E-2</v>
      </c>
      <c r="F57" s="44"/>
      <c r="G57" s="101">
        <f>IF(B57="","",INDEX('Precios mayoristas'!$B$26:$E$57,MATCH('Pagos mayoristas'!$B57,'Precios mayoristas'!$B$26:$B$57,0),2)*INDEX('Req. de información AEP'!$D$109:$E$140,MATCH('Pagos mayoristas'!$B57,'Req. de información AEP'!$D$109:$D$140,0),2))</f>
        <v>1500</v>
      </c>
      <c r="H57" s="44"/>
      <c r="I57" s="104"/>
      <c r="J57" s="104"/>
      <c r="K57" s="104"/>
    </row>
    <row r="58" spans="2:11" outlineLevel="1" x14ac:dyDescent="0.2">
      <c r="B58" s="15" t="str">
        <f>IF(Supuestos!B20=0,"",Supuestos!B20)</f>
        <v>Originación voz Mundial destinos no geográficos</v>
      </c>
      <c r="C58" s="101">
        <f>IF(B58="","",INDEX('Precios mayoristas'!$B$26:$E$57,MATCH('Pagos mayoristas'!$B58,'Precios mayoristas'!$B$26:$B$57,0),3)*INDEX('Req. de información AEP'!$D$109:$E$140,MATCH('Pagos mayoristas'!$B58,'Req. de información AEP'!$D$109:$D$140,0),2))</f>
        <v>11</v>
      </c>
      <c r="D58" s="44"/>
      <c r="E58" s="101">
        <f>IF(B58="","",INDEX('Req. de información AEP'!$D$109:$E$140,MATCH('Pagos mayoristas'!$B58,'Req. de información AEP'!$D$109:$D$140,0),2)*INDEX('Req. de información AEP'!$D$257:$E$288,MATCH(B58,'Req. de información AEP'!$D$257:$D$288,0),2)*'Precios mayoristas'!$C$85)</f>
        <v>4.5499999999999999E-2</v>
      </c>
      <c r="F58" s="44"/>
      <c r="G58" s="101">
        <f>IF(B58="","",INDEX('Precios mayoristas'!$B$26:$E$57,MATCH('Pagos mayoristas'!$B58,'Precios mayoristas'!$B$26:$B$57,0),2)*INDEX('Req. de información AEP'!$D$109:$E$140,MATCH('Pagos mayoristas'!$B58,'Req. de información AEP'!$D$109:$D$140,0),2))</f>
        <v>7500</v>
      </c>
      <c r="H58" s="44"/>
      <c r="I58" s="104"/>
      <c r="J58" s="104"/>
      <c r="K58" s="104"/>
    </row>
    <row r="59" spans="2:11" outlineLevel="1" x14ac:dyDescent="0.2">
      <c r="B59" s="15" t="str">
        <f>IF(Supuestos!B21=0,"",Supuestos!B21)</f>
        <v>Originación SMS on-net</v>
      </c>
      <c r="C59" s="101">
        <f>IF(B59="","",INDEX('Precios mayoristas'!$B$26:$E$57,MATCH('Pagos mayoristas'!$B59,'Precios mayoristas'!$B$26:$B$57,0),3)*INDEX('Req. de información AEP'!$D$109:$E$140,MATCH('Pagos mayoristas'!$B59,'Req. de información AEP'!$D$109:$D$140,0),2))</f>
        <v>11</v>
      </c>
      <c r="D59" s="44"/>
      <c r="E59" s="101">
        <f>IF(B59="","",INDEX('Req. de información AEP'!$D$109:$E$140,MATCH('Pagos mayoristas'!$B59,'Req. de información AEP'!$D$109:$D$140,0),2)*INDEX('Req. de información AEP'!$D$257:$E$288,MATCH(B59,'Req. de información AEP'!$D$257:$D$288,0),2)*'Precios mayoristas'!$C$85)</f>
        <v>4.5499999999999999E-2</v>
      </c>
      <c r="F59" s="44"/>
      <c r="G59" s="101">
        <f>IF(B59="","",INDEX('Precios mayoristas'!$B$26:$E$57,MATCH('Pagos mayoristas'!$B59,'Precios mayoristas'!$B$26:$B$57,0),2)*INDEX('Req. de información AEP'!$D$109:$E$140,MATCH('Pagos mayoristas'!$B59,'Req. de información AEP'!$D$109:$D$140,0),2))</f>
        <v>0</v>
      </c>
      <c r="H59" s="44"/>
      <c r="I59" s="104"/>
      <c r="J59" s="104"/>
      <c r="K59" s="104"/>
    </row>
    <row r="60" spans="2:11" outlineLevel="1" x14ac:dyDescent="0.2">
      <c r="B60" s="15" t="str">
        <f>IF(Supuestos!B22=0,"",Supuestos!B22)</f>
        <v>Originación SMS - off-net nacional</v>
      </c>
      <c r="C60" s="101">
        <f>IF(B60="","",INDEX('Precios mayoristas'!$B$26:$E$57,MATCH('Pagos mayoristas'!$B60,'Precios mayoristas'!$B$26:$B$57,0),3)*INDEX('Req. de información AEP'!$D$109:$E$140,MATCH('Pagos mayoristas'!$B60,'Req. de información AEP'!$D$109:$D$140,0),2))</f>
        <v>11</v>
      </c>
      <c r="D60" s="44"/>
      <c r="E60" s="101">
        <f>IF(B60="","",INDEX('Req. de información AEP'!$D$109:$E$140,MATCH('Pagos mayoristas'!$B60,'Req. de información AEP'!$D$109:$D$140,0),2)*INDEX('Req. de información AEP'!$D$257:$E$288,MATCH(B60,'Req. de información AEP'!$D$257:$D$288,0),2)*'Precios mayoristas'!$C$85)</f>
        <v>4.5499999999999999E-2</v>
      </c>
      <c r="F60" s="44"/>
      <c r="G60" s="101">
        <f>IF(B60="","",INDEX('Precios mayoristas'!$B$26:$E$57,MATCH('Pagos mayoristas'!$B60,'Precios mayoristas'!$B$26:$B$57,0),2)*INDEX('Req. de información AEP'!$D$109:$E$140,MATCH('Pagos mayoristas'!$B60,'Req. de información AEP'!$D$109:$D$140,0),2))</f>
        <v>2.5</v>
      </c>
      <c r="H60" s="44"/>
      <c r="I60" s="104"/>
      <c r="J60" s="104"/>
      <c r="K60" s="104"/>
    </row>
    <row r="61" spans="2:11" outlineLevel="1" x14ac:dyDescent="0.2">
      <c r="B61" s="15" t="str">
        <f>IF(Supuestos!B23=0,"",Supuestos!B23)</f>
        <v>Originación SMS internacional (USA-Canadá)</v>
      </c>
      <c r="C61" s="101">
        <f>IF(B61="","",INDEX('Precios mayoristas'!$B$26:$E$57,MATCH('Pagos mayoristas'!$B61,'Precios mayoristas'!$B$26:$B$57,0),3)*INDEX('Req. de información AEP'!$D$109:$E$140,MATCH('Pagos mayoristas'!$B61,'Req. de información AEP'!$D$109:$D$140,0),2))</f>
        <v>11</v>
      </c>
      <c r="D61" s="44"/>
      <c r="E61" s="101">
        <f>IF(B61="","",INDEX('Req. de información AEP'!$D$109:$E$140,MATCH('Pagos mayoristas'!$B61,'Req. de información AEP'!$D$109:$D$140,0),2)*INDEX('Req. de información AEP'!$D$257:$E$288,MATCH(B61,'Req. de información AEP'!$D$257:$D$288,0),2)*'Precios mayoristas'!$C$85)</f>
        <v>4.5499999999999999E-2</v>
      </c>
      <c r="F61" s="44"/>
      <c r="G61" s="101">
        <f>IF(B61="","",INDEX('Precios mayoristas'!$B$26:$E$57,MATCH('Pagos mayoristas'!$B61,'Precios mayoristas'!$B$26:$B$57,0),2)*INDEX('Req. de información AEP'!$D$109:$E$140,MATCH('Pagos mayoristas'!$B61,'Req. de información AEP'!$D$109:$D$140,0),2))</f>
        <v>50</v>
      </c>
      <c r="H61" s="44"/>
      <c r="I61" s="104"/>
      <c r="J61" s="104"/>
      <c r="K61" s="104"/>
    </row>
    <row r="62" spans="2:11" outlineLevel="1" x14ac:dyDescent="0.2">
      <c r="B62" s="15" t="str">
        <f>IF(Supuestos!B24=0,"",Supuestos!B24)</f>
        <v>Originación SMS internacional (Resto del Mundo)</v>
      </c>
      <c r="C62" s="101">
        <f>IF(B62="","",INDEX('Precios mayoristas'!$B$26:$E$57,MATCH('Pagos mayoristas'!$B62,'Precios mayoristas'!$B$26:$B$57,0),3)*INDEX('Req. de información AEP'!$D$109:$E$140,MATCH('Pagos mayoristas'!$B62,'Req. de información AEP'!$D$109:$D$140,0),2))</f>
        <v>11</v>
      </c>
      <c r="D62" s="44"/>
      <c r="E62" s="101">
        <f>IF(B62="","",INDEX('Req. de información AEP'!$D$109:$E$140,MATCH('Pagos mayoristas'!$B62,'Req. de información AEP'!$D$109:$D$140,0),2)*INDEX('Req. de información AEP'!$D$257:$E$288,MATCH(B62,'Req. de información AEP'!$D$257:$D$288,0),2)*'Precios mayoristas'!$C$85)</f>
        <v>4.5499999999999999E-2</v>
      </c>
      <c r="F62" s="44"/>
      <c r="G62" s="101">
        <f>IF(B62="","",INDEX('Precios mayoristas'!$B$26:$E$57,MATCH('Pagos mayoristas'!$B62,'Precios mayoristas'!$B$26:$B$57,0),2)*INDEX('Req. de información AEP'!$D$109:$E$140,MATCH('Pagos mayoristas'!$B62,'Req. de información AEP'!$D$109:$D$140,0),2))</f>
        <v>75</v>
      </c>
      <c r="H62" s="44"/>
      <c r="I62" s="104"/>
      <c r="J62" s="104"/>
      <c r="K62" s="104"/>
    </row>
    <row r="63" spans="2:11" outlineLevel="1" x14ac:dyDescent="0.2">
      <c r="B63" s="15" t="str">
        <f>IF(Supuestos!B25=0,"",Supuestos!B25)</f>
        <v>Otros servicios (incluyendo marcaciones especiales)</v>
      </c>
      <c r="C63" s="101">
        <f>IF(B63="","",INDEX('Precios mayoristas'!$B$26:$E$57,MATCH('Pagos mayoristas'!$B63,'Precios mayoristas'!$B$26:$B$57,0),3)*INDEX('Req. de información AEP'!$D$109:$E$140,MATCH('Pagos mayoristas'!$B63,'Req. de información AEP'!$D$109:$D$140,0),2))</f>
        <v>0</v>
      </c>
      <c r="D63" s="44"/>
      <c r="E63" s="101">
        <f>IF(B63="","",INDEX('Req. de información AEP'!$D$109:$E$140,MATCH('Pagos mayoristas'!$B63,'Req. de información AEP'!$D$109:$D$140,0),2)*INDEX('Req. de información AEP'!$D$257:$E$288,MATCH(B63,'Req. de información AEP'!$D$257:$D$288,0),2)*'Precios mayoristas'!$C$85)</f>
        <v>4.5499999999999999E-2</v>
      </c>
      <c r="F63" s="44"/>
      <c r="G63" s="101">
        <f>IF(B63="","",INDEX('Precios mayoristas'!$B$26:$E$57,MATCH('Pagos mayoristas'!$B63,'Precios mayoristas'!$B$26:$B$57,0),2)*INDEX('Req. de información AEP'!$D$109:$E$140,MATCH('Pagos mayoristas'!$B63,'Req. de información AEP'!$D$109:$D$140,0),2))</f>
        <v>0</v>
      </c>
      <c r="H63" s="44"/>
      <c r="I63" s="104"/>
      <c r="J63" s="104"/>
      <c r="K63" s="104"/>
    </row>
    <row r="64" spans="2:11" outlineLevel="1" x14ac:dyDescent="0.2">
      <c r="B64" s="15" t="str">
        <f>IF(Supuestos!B26=0,"",Supuestos!B26)</f>
        <v/>
      </c>
      <c r="C64" s="101" t="str">
        <f>IF(B64="","",INDEX('Precios mayoristas'!$B$26:$E$57,MATCH('Pagos mayoristas'!$B64,'Precios mayoristas'!$B$26:$B$57,0),3)*INDEX('Req. de información AEP'!$D$109:$E$140,MATCH('Pagos mayoristas'!$B64,'Req. de información AEP'!$D$109:$D$140,0),2))</f>
        <v/>
      </c>
      <c r="D64" s="44"/>
      <c r="E64" s="101" t="str">
        <f>IF(B64="","",INDEX('Req. de información AEP'!$D$109:$E$140,MATCH('Pagos mayoristas'!$B64,'Req. de información AEP'!$D$109:$D$140,0),2)*INDEX('Req. de información AEP'!$D$257:$E$288,MATCH(B64,'Req. de información AEP'!$D$257:$D$288,0),2)*'Precios mayoristas'!$C$85)</f>
        <v/>
      </c>
      <c r="F64" s="44"/>
      <c r="G64" s="101" t="str">
        <f>IF(B64="","",INDEX('Precios mayoristas'!$B$26:$E$57,MATCH('Pagos mayoristas'!$B64,'Precios mayoristas'!$B$26:$B$57,0),2)*INDEX('Req. de información AEP'!$D$109:$E$140,MATCH('Pagos mayoristas'!$B64,'Req. de información AEP'!$D$109:$D$140,0),2))</f>
        <v/>
      </c>
      <c r="H64" s="44"/>
      <c r="I64" s="104"/>
      <c r="J64" s="104"/>
      <c r="K64" s="104"/>
    </row>
    <row r="65" spans="2:11" outlineLevel="1" x14ac:dyDescent="0.2">
      <c r="B65" s="15" t="str">
        <f>IF(Supuestos!B27=0,"",Supuestos!B27)</f>
        <v/>
      </c>
      <c r="C65" s="101" t="str">
        <f>IF(B65="","",INDEX('Precios mayoristas'!$B$26:$E$57,MATCH('Pagos mayoristas'!$B65,'Precios mayoristas'!$B$26:$B$57,0),3)*INDEX('Req. de información AEP'!$D$109:$E$140,MATCH('Pagos mayoristas'!$B65,'Req. de información AEP'!$D$109:$D$140,0),2))</f>
        <v/>
      </c>
      <c r="D65" s="44"/>
      <c r="E65" s="101" t="str">
        <f>IF(B65="","",INDEX('Req. de información AEP'!$D$109:$E$140,MATCH('Pagos mayoristas'!$B65,'Req. de información AEP'!$D$109:$D$140,0),2)*INDEX('Req. de información AEP'!$D$257:$E$288,MATCH(B65,'Req. de información AEP'!$D$257:$D$288,0),2)*'Precios mayoristas'!$C$85)</f>
        <v/>
      </c>
      <c r="F65" s="44"/>
      <c r="G65" s="101" t="str">
        <f>IF(B65="","",INDEX('Precios mayoristas'!$B$26:$E$57,MATCH('Pagos mayoristas'!$B65,'Precios mayoristas'!$B$26:$B$57,0),2)*INDEX('Req. de información AEP'!$D$109:$E$140,MATCH('Pagos mayoristas'!$B65,'Req. de información AEP'!$D$109:$D$140,0),2))</f>
        <v/>
      </c>
      <c r="H65" s="44"/>
      <c r="I65" s="104"/>
      <c r="J65" s="104"/>
      <c r="K65" s="104"/>
    </row>
    <row r="66" spans="2:11" outlineLevel="1" x14ac:dyDescent="0.2">
      <c r="B66" s="15" t="str">
        <f>IF(Supuestos!B28=0,"",Supuestos!B28)</f>
        <v/>
      </c>
      <c r="C66" s="101" t="str">
        <f>IF(B66="","",INDEX('Precios mayoristas'!$B$26:$E$57,MATCH('Pagos mayoristas'!$B66,'Precios mayoristas'!$B$26:$B$57,0),3)*INDEX('Req. de información AEP'!$D$109:$E$140,MATCH('Pagos mayoristas'!$B66,'Req. de información AEP'!$D$109:$D$140,0),2))</f>
        <v/>
      </c>
      <c r="D66" s="44"/>
      <c r="E66" s="101" t="str">
        <f>IF(B66="","",INDEX('Req. de información AEP'!$D$109:$E$140,MATCH('Pagos mayoristas'!$B66,'Req. de información AEP'!$D$109:$D$140,0),2)*INDEX('Req. de información AEP'!$D$257:$E$288,MATCH(B66,'Req. de información AEP'!$D$257:$D$288,0),2)*'Precios mayoristas'!$C$85)</f>
        <v/>
      </c>
      <c r="F66" s="44"/>
      <c r="G66" s="101" t="str">
        <f>IF(B66="","",INDEX('Precios mayoristas'!$B$26:$E$57,MATCH('Pagos mayoristas'!$B66,'Precios mayoristas'!$B$26:$B$57,0),2)*INDEX('Req. de información AEP'!$D$109:$E$140,MATCH('Pagos mayoristas'!$B66,'Req. de información AEP'!$D$109:$D$140,0),2))</f>
        <v/>
      </c>
      <c r="H66" s="44"/>
      <c r="I66" s="104"/>
      <c r="J66" s="104"/>
      <c r="K66" s="104"/>
    </row>
    <row r="67" spans="2:11" outlineLevel="1" x14ac:dyDescent="0.2">
      <c r="B67" s="15" t="str">
        <f>IF(Supuestos!B29=0,"",Supuestos!B29)</f>
        <v/>
      </c>
      <c r="C67" s="101" t="str">
        <f>IF(B67="","",INDEX('Precios mayoristas'!$B$26:$E$57,MATCH('Pagos mayoristas'!$B67,'Precios mayoristas'!$B$26:$B$57,0),3)*INDEX('Req. de información AEP'!$D$109:$E$140,MATCH('Pagos mayoristas'!$B67,'Req. de información AEP'!$D$109:$D$140,0),2))</f>
        <v/>
      </c>
      <c r="D67" s="44"/>
      <c r="E67" s="101" t="str">
        <f>IF(B67="","",INDEX('Req. de información AEP'!$D$109:$E$140,MATCH('Pagos mayoristas'!$B67,'Req. de información AEP'!$D$109:$D$140,0),2)*INDEX('Req. de información AEP'!$D$257:$E$288,MATCH(B67,'Req. de información AEP'!$D$257:$D$288,0),2)*'Precios mayoristas'!$C$85)</f>
        <v/>
      </c>
      <c r="F67" s="44"/>
      <c r="G67" s="101" t="str">
        <f>IF(B67="","",INDEX('Precios mayoristas'!$B$26:$E$57,MATCH('Pagos mayoristas'!$B67,'Precios mayoristas'!$B$26:$B$57,0),2)*INDEX('Req. de información AEP'!$D$109:$E$140,MATCH('Pagos mayoristas'!$B67,'Req. de información AEP'!$D$109:$D$140,0),2))</f>
        <v/>
      </c>
      <c r="H67" s="44"/>
      <c r="I67" s="104"/>
      <c r="J67" s="104"/>
      <c r="K67" s="104"/>
    </row>
    <row r="68" spans="2:11" outlineLevel="1" x14ac:dyDescent="0.2">
      <c r="B68" s="15" t="str">
        <f>IF(Supuestos!B30=0,"",Supuestos!B30)</f>
        <v/>
      </c>
      <c r="C68" s="101" t="str">
        <f>IF(B68="","",INDEX('Precios mayoristas'!$B$26:$E$57,MATCH('Pagos mayoristas'!$B68,'Precios mayoristas'!$B$26:$B$57,0),3)*INDEX('Req. de información AEP'!$D$109:$E$140,MATCH('Pagos mayoristas'!$B68,'Req. de información AEP'!$D$109:$D$140,0),2))</f>
        <v/>
      </c>
      <c r="D68" s="44"/>
      <c r="E68" s="101" t="str">
        <f>IF(B68="","",INDEX('Req. de información AEP'!$D$109:$E$140,MATCH('Pagos mayoristas'!$B68,'Req. de información AEP'!$D$109:$D$140,0),2)*INDEX('Req. de información AEP'!$D$257:$E$288,MATCH(B68,'Req. de información AEP'!$D$257:$D$288,0),2)*'Precios mayoristas'!$C$85)</f>
        <v/>
      </c>
      <c r="F68" s="44"/>
      <c r="G68" s="101" t="str">
        <f>IF(B68="","",INDEX('Precios mayoristas'!$B$26:$E$57,MATCH('Pagos mayoristas'!$B68,'Precios mayoristas'!$B$26:$B$57,0),2)*INDEX('Req. de información AEP'!$D$109:$E$140,MATCH('Pagos mayoristas'!$B68,'Req. de información AEP'!$D$109:$D$140,0),2))</f>
        <v/>
      </c>
      <c r="H68" s="44"/>
      <c r="I68" s="104"/>
      <c r="J68" s="104"/>
      <c r="K68" s="104"/>
    </row>
    <row r="69" spans="2:11" outlineLevel="1" x14ac:dyDescent="0.2">
      <c r="B69" s="15" t="str">
        <f>IF(Supuestos!B31=0,"",Supuestos!B31)</f>
        <v/>
      </c>
      <c r="C69" s="101" t="str">
        <f>IF(B69="","",INDEX('Precios mayoristas'!$B$26:$E$57,MATCH('Pagos mayoristas'!$B69,'Precios mayoristas'!$B$26:$B$57,0),3)*INDEX('Req. de información AEP'!$D$109:$E$140,MATCH('Pagos mayoristas'!$B69,'Req. de información AEP'!$D$109:$D$140,0),2))</f>
        <v/>
      </c>
      <c r="D69" s="44"/>
      <c r="E69" s="101" t="str">
        <f>IF(B69="","",INDEX('Req. de información AEP'!$D$109:$E$140,MATCH('Pagos mayoristas'!$B69,'Req. de información AEP'!$D$109:$D$140,0),2)*INDEX('Req. de información AEP'!$D$257:$E$288,MATCH(B69,'Req. de información AEP'!$D$257:$D$288,0),2)*'Precios mayoristas'!$C$85)</f>
        <v/>
      </c>
      <c r="F69" s="44"/>
      <c r="G69" s="101" t="str">
        <f>IF(B69="","",INDEX('Precios mayoristas'!$B$26:$E$57,MATCH('Pagos mayoristas'!$B69,'Precios mayoristas'!$B$26:$B$57,0),2)*INDEX('Req. de información AEP'!$D$109:$E$140,MATCH('Pagos mayoristas'!$B69,'Req. de información AEP'!$D$109:$D$140,0),2))</f>
        <v/>
      </c>
      <c r="H69" s="44"/>
      <c r="I69" s="104"/>
      <c r="J69" s="104"/>
      <c r="K69" s="104"/>
    </row>
    <row r="70" spans="2:11" outlineLevel="1" x14ac:dyDescent="0.2">
      <c r="B70" s="15" t="str">
        <f>IF(Supuestos!B32=0,"",Supuestos!B32)</f>
        <v/>
      </c>
      <c r="C70" s="101" t="str">
        <f>IF(B70="","",INDEX('Precios mayoristas'!$B$26:$E$57,MATCH('Pagos mayoristas'!$B70,'Precios mayoristas'!$B$26:$B$57,0),3)*INDEX('Req. de información AEP'!$D$109:$E$140,MATCH('Pagos mayoristas'!$B70,'Req. de información AEP'!$D$109:$D$140,0),2))</f>
        <v/>
      </c>
      <c r="D70" s="44"/>
      <c r="E70" s="101" t="str">
        <f>IF(B70="","",INDEX('Req. de información AEP'!$D$109:$E$140,MATCH('Pagos mayoristas'!$B70,'Req. de información AEP'!$D$109:$D$140,0),2)*INDEX('Req. de información AEP'!$D$257:$E$288,MATCH(B70,'Req. de información AEP'!$D$257:$D$288,0),2)*'Precios mayoristas'!$C$85)</f>
        <v/>
      </c>
      <c r="F70" s="44"/>
      <c r="G70" s="101" t="str">
        <f>IF(B70="","",INDEX('Precios mayoristas'!$B$26:$E$57,MATCH('Pagos mayoristas'!$B70,'Precios mayoristas'!$B$26:$B$57,0),2)*INDEX('Req. de información AEP'!$D$109:$E$140,MATCH('Pagos mayoristas'!$B70,'Req. de información AEP'!$D$109:$D$140,0),2))</f>
        <v/>
      </c>
      <c r="H70" s="44"/>
      <c r="I70" s="104"/>
      <c r="J70" s="104"/>
      <c r="K70" s="104"/>
    </row>
    <row r="71" spans="2:11" outlineLevel="1" x14ac:dyDescent="0.2">
      <c r="B71" s="15" t="str">
        <f>IF(Supuestos!B33=0,"",Supuestos!B33)</f>
        <v/>
      </c>
      <c r="C71" s="101" t="str">
        <f>IF(B71="","",INDEX('Precios mayoristas'!$B$26:$E$57,MATCH('Pagos mayoristas'!$B71,'Precios mayoristas'!$B$26:$B$57,0),3)*INDEX('Req. de información AEP'!$D$109:$E$140,MATCH('Pagos mayoristas'!$B71,'Req. de información AEP'!$D$109:$D$140,0),2))</f>
        <v/>
      </c>
      <c r="D71" s="44"/>
      <c r="E71" s="101" t="str">
        <f>IF(B71="","",INDEX('Req. de información AEP'!$D$109:$E$140,MATCH('Pagos mayoristas'!$B71,'Req. de información AEP'!$D$109:$D$140,0),2)*INDEX('Req. de información AEP'!$D$257:$E$288,MATCH(B71,'Req. de información AEP'!$D$257:$D$288,0),2)*'Precios mayoristas'!$C$85)</f>
        <v/>
      </c>
      <c r="F71" s="44"/>
      <c r="G71" s="101" t="str">
        <f>IF(B71="","",INDEX('Precios mayoristas'!$B$26:$E$57,MATCH('Pagos mayoristas'!$B71,'Precios mayoristas'!$B$26:$B$57,0),2)*INDEX('Req. de información AEP'!$D$109:$E$140,MATCH('Pagos mayoristas'!$B71,'Req. de información AEP'!$D$109:$D$140,0),2))</f>
        <v/>
      </c>
      <c r="H71" s="44"/>
      <c r="I71" s="104"/>
      <c r="J71" s="104"/>
      <c r="K71" s="104"/>
    </row>
    <row r="72" spans="2:11" outlineLevel="1" x14ac:dyDescent="0.2">
      <c r="B72" s="15" t="str">
        <f>IF(Supuestos!B34=0,"",Supuestos!B34)</f>
        <v/>
      </c>
      <c r="C72" s="101" t="str">
        <f>IF(B72="","",INDEX('Precios mayoristas'!$B$26:$E$57,MATCH('Pagos mayoristas'!$B72,'Precios mayoristas'!$B$26:$B$57,0),3)*INDEX('Req. de información AEP'!$D$109:$E$140,MATCH('Pagos mayoristas'!$B72,'Req. de información AEP'!$D$109:$D$140,0),2))</f>
        <v/>
      </c>
      <c r="D72" s="44"/>
      <c r="E72" s="101" t="str">
        <f>IF(B72="","",INDEX('Req. de información AEP'!$D$109:$E$140,MATCH('Pagos mayoristas'!$B72,'Req. de información AEP'!$D$109:$D$140,0),2)*INDEX('Req. de información AEP'!$D$257:$E$288,MATCH(B72,'Req. de información AEP'!$D$257:$D$288,0),2)*'Precios mayoristas'!$C$85)</f>
        <v/>
      </c>
      <c r="F72" s="44"/>
      <c r="G72" s="101" t="str">
        <f>IF(B72="","",INDEX('Precios mayoristas'!$B$26:$E$57,MATCH('Pagos mayoristas'!$B72,'Precios mayoristas'!$B$26:$B$57,0),2)*INDEX('Req. de información AEP'!$D$109:$E$140,MATCH('Pagos mayoristas'!$B72,'Req. de información AEP'!$D$109:$D$140,0),2))</f>
        <v/>
      </c>
      <c r="H72" s="44"/>
      <c r="I72" s="104"/>
      <c r="J72" s="104"/>
      <c r="K72" s="104"/>
    </row>
    <row r="73" spans="2:11" outlineLevel="1" x14ac:dyDescent="0.2">
      <c r="B73" s="15" t="str">
        <f>IF(Supuestos!B35=0,"",Supuestos!B35)</f>
        <v/>
      </c>
      <c r="C73" s="101" t="str">
        <f>IF(B73="","",INDEX('Precios mayoristas'!$B$26:$E$57,MATCH('Pagos mayoristas'!$B73,'Precios mayoristas'!$B$26:$B$57,0),3)*INDEX('Req. de información AEP'!$D$109:$E$140,MATCH('Pagos mayoristas'!$B73,'Req. de información AEP'!$D$109:$D$140,0),2))</f>
        <v/>
      </c>
      <c r="D73" s="44"/>
      <c r="E73" s="101" t="str">
        <f>IF(B73="","",INDEX('Req. de información AEP'!$D$109:$E$140,MATCH('Pagos mayoristas'!$B73,'Req. de información AEP'!$D$109:$D$140,0),2)*INDEX('Req. de información AEP'!$D$257:$E$288,MATCH(B73,'Req. de información AEP'!$D$257:$D$288,0),2)*'Precios mayoristas'!$C$85)</f>
        <v/>
      </c>
      <c r="F73" s="44"/>
      <c r="G73" s="101" t="str">
        <f>IF(B73="","",INDEX('Precios mayoristas'!$B$26:$E$57,MATCH('Pagos mayoristas'!$B73,'Precios mayoristas'!$B$26:$B$57,0),2)*INDEX('Req. de información AEP'!$D$109:$E$140,MATCH('Pagos mayoristas'!$B73,'Req. de información AEP'!$D$109:$D$140,0),2))</f>
        <v/>
      </c>
      <c r="H73" s="44"/>
      <c r="I73" s="104"/>
      <c r="J73" s="104"/>
      <c r="K73" s="104"/>
    </row>
    <row r="74" spans="2:11" outlineLevel="1" x14ac:dyDescent="0.2">
      <c r="B74" s="15" t="str">
        <f>IF(Supuestos!B36=0,"",Supuestos!B36)</f>
        <v/>
      </c>
      <c r="C74" s="101" t="str">
        <f>IF(B74="","",INDEX('Precios mayoristas'!$B$26:$E$57,MATCH('Pagos mayoristas'!$B74,'Precios mayoristas'!$B$26:$B$57,0),3)*INDEX('Req. de información AEP'!$D$109:$E$140,MATCH('Pagos mayoristas'!$B74,'Req. de información AEP'!$D$109:$D$140,0),2))</f>
        <v/>
      </c>
      <c r="D74" s="44"/>
      <c r="E74" s="101" t="str">
        <f>IF(B74="","",INDEX('Req. de información AEP'!$D$109:$E$140,MATCH('Pagos mayoristas'!$B74,'Req. de información AEP'!$D$109:$D$140,0),2)*INDEX('Req. de información AEP'!$D$257:$E$288,MATCH(B74,'Req. de información AEP'!$D$257:$D$288,0),2)*'Precios mayoristas'!$C$85)</f>
        <v/>
      </c>
      <c r="F74" s="44"/>
      <c r="G74" s="101" t="str">
        <f>IF(B74="","",INDEX('Precios mayoristas'!$B$26:$E$57,MATCH('Pagos mayoristas'!$B74,'Precios mayoristas'!$B$26:$B$57,0),2)*INDEX('Req. de información AEP'!$D$109:$E$140,MATCH('Pagos mayoristas'!$B74,'Req. de información AEP'!$D$109:$D$140,0),2))</f>
        <v/>
      </c>
      <c r="H74" s="44"/>
      <c r="I74" s="104"/>
      <c r="J74" s="104"/>
      <c r="K74" s="104"/>
    </row>
    <row r="75" spans="2:11" outlineLevel="1" x14ac:dyDescent="0.2">
      <c r="B75" s="15" t="str">
        <f>IF(Supuestos!B37=0,"",Supuestos!B37)</f>
        <v/>
      </c>
      <c r="C75" s="101" t="str">
        <f>IF(B75="","",INDEX('Precios mayoristas'!$B$26:$E$57,MATCH('Pagos mayoristas'!$B75,'Precios mayoristas'!$B$26:$B$57,0),3)*INDEX('Req. de información AEP'!$D$109:$E$140,MATCH('Pagos mayoristas'!$B75,'Req. de información AEP'!$D$109:$D$140,0),2))</f>
        <v/>
      </c>
      <c r="D75" s="44"/>
      <c r="E75" s="101" t="str">
        <f>IF(B75="","",INDEX('Req. de información AEP'!$D$109:$E$140,MATCH('Pagos mayoristas'!$B75,'Req. de información AEP'!$D$109:$D$140,0),2)*INDEX('Req. de información AEP'!$D$257:$E$288,MATCH(B75,'Req. de información AEP'!$D$257:$D$288,0),2)*'Precios mayoristas'!$C$85)</f>
        <v/>
      </c>
      <c r="F75" s="44"/>
      <c r="G75" s="101" t="str">
        <f>IF(B75="","",INDEX('Precios mayoristas'!$B$26:$E$57,MATCH('Pagos mayoristas'!$B75,'Precios mayoristas'!$B$26:$B$57,0),2)*INDEX('Req. de información AEP'!$D$109:$E$140,MATCH('Pagos mayoristas'!$B75,'Req. de información AEP'!$D$109:$D$140,0),2))</f>
        <v/>
      </c>
      <c r="H75" s="44"/>
      <c r="I75" s="104"/>
      <c r="J75" s="104"/>
      <c r="K75" s="104"/>
    </row>
    <row r="76" spans="2:11" outlineLevel="1" x14ac:dyDescent="0.2">
      <c r="B76" s="15" t="str">
        <f>IF(Supuestos!B38=0,"",Supuestos!B38)</f>
        <v/>
      </c>
      <c r="C76" s="101" t="str">
        <f>IF(B76="","",INDEX('Precios mayoristas'!$B$26:$E$57,MATCH('Pagos mayoristas'!$B76,'Precios mayoristas'!$B$26:$B$57,0),3)*INDEX('Req. de información AEP'!$D$109:$E$140,MATCH('Pagos mayoristas'!$B76,'Req. de información AEP'!$D$109:$D$140,0),2))</f>
        <v/>
      </c>
      <c r="D76" s="44"/>
      <c r="E76" s="101" t="str">
        <f>IF(B76="","",INDEX('Req. de información AEP'!$D$109:$E$140,MATCH('Pagos mayoristas'!$B76,'Req. de información AEP'!$D$109:$D$140,0),2)*INDEX('Req. de información AEP'!$D$257:$E$288,MATCH(B76,'Req. de información AEP'!$D$257:$D$288,0),2)*'Precios mayoristas'!$C$85)</f>
        <v/>
      </c>
      <c r="F76" s="44"/>
      <c r="G76" s="101" t="str">
        <f>IF(B76="","",INDEX('Precios mayoristas'!$B$26:$E$57,MATCH('Pagos mayoristas'!$B76,'Precios mayoristas'!$B$26:$B$57,0),2)*INDEX('Req. de información AEP'!$D$109:$E$140,MATCH('Pagos mayoristas'!$B76,'Req. de información AEP'!$D$109:$D$140,0),2))</f>
        <v/>
      </c>
      <c r="H76" s="44"/>
      <c r="I76" s="104"/>
      <c r="J76" s="104"/>
      <c r="K76" s="104"/>
    </row>
    <row r="77" spans="2:11" outlineLevel="1" x14ac:dyDescent="0.2">
      <c r="C77" s="44"/>
      <c r="D77" s="44"/>
      <c r="E77" s="101" t="str">
        <f>IF(B77="","",INDEX('Req. de información AEP'!$D$109:$E$140,MATCH('Pagos mayoristas'!$B77,'Req. de información AEP'!$D$109:$D$140,0),2)*INDEX('Req. de información AEP'!$D$257:$E$288,MATCH(B77,'Req. de información AEP'!$D$257:$D$288,0),2)*'Precios mayoristas'!$C$85)</f>
        <v/>
      </c>
      <c r="F77" s="44"/>
      <c r="G77" s="44"/>
      <c r="H77" s="44"/>
      <c r="I77" s="44"/>
      <c r="J77" s="44"/>
      <c r="K77" s="44"/>
    </row>
    <row r="78" spans="2:11" outlineLevel="1" x14ac:dyDescent="0.2">
      <c r="C78" s="44"/>
      <c r="D78" s="44"/>
      <c r="E78" s="101" t="str">
        <f>IF(B78="","",INDEX('Req. de información AEP'!$D$109:$E$140,MATCH('Pagos mayoristas'!$B78,'Req. de información AEP'!$D$109:$D$140,0),2)*INDEX('Req. de información AEP'!$D$257:$E$288,MATCH(B78,'Req. de información AEP'!$D$257:$D$288,0),2)*'Precios mayoristas'!$C$85)</f>
        <v/>
      </c>
      <c r="F78" s="44"/>
      <c r="G78" s="44"/>
      <c r="H78" s="44"/>
      <c r="I78" s="44"/>
      <c r="J78" s="44"/>
      <c r="K78" s="44"/>
    </row>
    <row r="79" spans="2:11" outlineLevel="1" x14ac:dyDescent="0.2">
      <c r="C79" s="44"/>
      <c r="D79" s="44"/>
      <c r="E79" s="44"/>
      <c r="F79" s="44"/>
      <c r="G79" s="44"/>
      <c r="H79" s="44"/>
      <c r="I79" s="44"/>
      <c r="J79" s="44"/>
      <c r="K79" s="44"/>
    </row>
    <row r="80" spans="2:11" x14ac:dyDescent="0.2">
      <c r="C80" s="44"/>
      <c r="D80" s="44"/>
      <c r="E80" s="44"/>
      <c r="F80" s="44"/>
      <c r="G80" s="44"/>
      <c r="H80" s="44"/>
      <c r="I80" s="44"/>
      <c r="J80" s="44"/>
      <c r="K80" s="44"/>
    </row>
    <row r="81" spans="2:11" x14ac:dyDescent="0.2">
      <c r="C81" s="44"/>
      <c r="D81" s="44"/>
      <c r="E81" s="44"/>
      <c r="F81" s="44"/>
      <c r="G81" s="44"/>
      <c r="H81" s="44"/>
      <c r="I81" s="44"/>
      <c r="J81" s="44"/>
      <c r="K81" s="44"/>
    </row>
    <row r="82" spans="2:11" x14ac:dyDescent="0.2">
      <c r="C82" s="44"/>
      <c r="D82" s="44"/>
      <c r="E82" s="44"/>
      <c r="F82" s="44"/>
      <c r="G82" s="44"/>
      <c r="H82" s="44"/>
      <c r="I82" s="44"/>
      <c r="J82" s="44"/>
      <c r="K82" s="44"/>
    </row>
    <row r="83" spans="2:11" outlineLevel="1" x14ac:dyDescent="0.2">
      <c r="B83" s="11" t="s">
        <v>15</v>
      </c>
      <c r="C83" s="100">
        <f>SUM(C84:C115)</f>
        <v>199</v>
      </c>
      <c r="D83" s="47"/>
      <c r="E83" s="100">
        <f t="shared" ref="E83" si="1">SUM(E84:E115)</f>
        <v>0.86449999999999982</v>
      </c>
      <c r="F83" s="47"/>
      <c r="G83" s="100">
        <f>SUM(G84:G115)</f>
        <v>10965.497600000001</v>
      </c>
      <c r="H83" s="44"/>
      <c r="I83" s="102">
        <f>IF(Supuestos!$I$5&lt;'Precios mayoristas'!$C$19,'Precios mayoristas'!$C$15*'Req. de información AEP'!$G59,'Precios mayoristas'!$D$15*'Req. de información AEP'!$G59)*Supuestos!$K$5 +IF(Supuestos!$I$5&lt;'Precios mayoristas'!$C$19,'Precios mayoristas'!$C$18*'Req. de información AEP'!$G60,'Precios mayoristas'!$D$18*'Req. de información AEP'!$G60)*Supuestos!$K$5</f>
        <v>33614000</v>
      </c>
      <c r="J83" s="44"/>
      <c r="K83" s="102">
        <f>'Precios mayoristas'!$C$22/Supuestos!$F$8</f>
        <v>0</v>
      </c>
    </row>
    <row r="84" spans="2:11" outlineLevel="1" x14ac:dyDescent="0.2">
      <c r="B84" s="15" t="str">
        <f>IF(Supuestos!B7=0,"",Supuestos!B7)</f>
        <v>Datos</v>
      </c>
      <c r="C84" s="101">
        <f>IF(B84="","",INDEX('Precios mayoristas'!$B$26:$E$57,MATCH('Pagos mayoristas'!$B84,'Precios mayoristas'!$B$26:$B$57,0),3)*INDEX('Req. de información AEP'!$D$149:$E$180,MATCH('Pagos mayoristas'!$B84,'Req. de información AEP'!$D$149:$D$180,0),2))</f>
        <v>12</v>
      </c>
      <c r="D84" s="44"/>
      <c r="E84" s="101">
        <f>IF(B84="","",INDEX('Req. de información AEP'!$D$149:$E$180,MATCH('Pagos mayoristas'!$B84,'Req. de información AEP'!$D$149:$D$180,0),2)*INDEX('Req. de información AEP'!$D$257:$E$288,MATCH(B84,'Req. de información AEP'!$D$257:$D$288,0),2)*'Precios mayoristas'!$C$85)</f>
        <v>4.5499999999999999E-2</v>
      </c>
      <c r="F84" s="44"/>
      <c r="G84" s="101">
        <f>IF(B84="","",INDEX('Precios mayoristas'!$B$26:$E$57,MATCH('Pagos mayoristas'!$B84,'Precios mayoristas'!$B$26:$B$57,0),2)*INDEX('Req. de información AEP'!$D$149:$E$180,MATCH('Pagos mayoristas'!$B84,'Req. de información AEP'!$D$149:$D$180,0),2))</f>
        <v>0</v>
      </c>
      <c r="H84" s="44"/>
      <c r="I84" s="104"/>
      <c r="J84" s="44"/>
      <c r="K84" s="104"/>
    </row>
    <row r="85" spans="2:11" outlineLevel="1" x14ac:dyDescent="0.2">
      <c r="B85" s="15" t="str">
        <f>IF(Supuestos!B8=0,"",Supuestos!B8)</f>
        <v>Originación voz on-net local</v>
      </c>
      <c r="C85" s="101">
        <f>IF(B85="","",INDEX('Precios mayoristas'!$B$26:$E$57,MATCH('Pagos mayoristas'!$B85,'Precios mayoristas'!$B$26:$B$57,0),3)*INDEX('Req. de información AEP'!$D$149:$E$180,MATCH('Pagos mayoristas'!$B85,'Req. de información AEP'!$D$149:$D$180,0),2))</f>
        <v>11</v>
      </c>
      <c r="D85" s="44"/>
      <c r="E85" s="213">
        <f>IF(B85="","",INDEX('Req. de información AEP'!$D$149:$E$180,MATCH('Pagos mayoristas'!$B85,'Req. de información AEP'!$D$149:$D$180,0),2)*INDEX('Req. de información AEP'!$D$257:$E$288,MATCH(B85,'Req. de información AEP'!$D$257:$D$288,0),2)*'Precios mayoristas'!$C$85)</f>
        <v>4.5499999999999999E-2</v>
      </c>
      <c r="F85" s="44"/>
      <c r="G85" s="213">
        <f>IF(B85="","",INDEX('Precios mayoristas'!$B$26:$E$57,MATCH('Pagos mayoristas'!$B85,'Precios mayoristas'!$B$26:$B$57,0),2)*INDEX('Req. de información AEP'!$D$149:$E$180,MATCH('Pagos mayoristas'!$B85,'Req. de información AEP'!$D$149:$D$180,0),2))</f>
        <v>0</v>
      </c>
      <c r="H85" s="44"/>
      <c r="I85" s="104"/>
      <c r="J85" s="44"/>
      <c r="K85" s="104"/>
    </row>
    <row r="86" spans="2:11" outlineLevel="1" x14ac:dyDescent="0.2">
      <c r="B86" s="15" t="str">
        <f>IF(Supuestos!B9=0,"",Supuestos!B9)</f>
        <v>Originación voz off-net móvil local</v>
      </c>
      <c r="C86" s="101">
        <f>IF(B86="","",INDEX('Precios mayoristas'!$B$26:$E$57,MATCH('Pagos mayoristas'!$B86,'Precios mayoristas'!$B$26:$B$57,0),3)*INDEX('Req. de información AEP'!$D$149:$E$180,MATCH('Pagos mayoristas'!$B86,'Req. de información AEP'!$D$149:$D$180,0),2))</f>
        <v>11</v>
      </c>
      <c r="D86" s="44"/>
      <c r="E86" s="213">
        <f>IF(B86="","",INDEX('Req. de información AEP'!$D$149:$E$180,MATCH('Pagos mayoristas'!$B86,'Req. de información AEP'!$D$149:$D$180,0),2)*INDEX('Req. de información AEP'!$D$257:$E$288,MATCH(B86,'Req. de información AEP'!$D$257:$D$288,0),2)*'Precios mayoristas'!$C$85)</f>
        <v>4.5499999999999999E-2</v>
      </c>
      <c r="F86" s="44"/>
      <c r="G86" s="101">
        <f>IF(B86="","",INDEX('Precios mayoristas'!$B$26:$E$57,MATCH('Pagos mayoristas'!$B86,'Precios mayoristas'!$B$26:$B$57,0),2)*INDEX('Req. de información AEP'!$D$149:$E$180,MATCH('Pagos mayoristas'!$B86,'Req. de información AEP'!$D$149:$D$180,0),2))</f>
        <v>18.690000000000001</v>
      </c>
      <c r="H86" s="44"/>
      <c r="I86" s="104"/>
      <c r="J86" s="44"/>
      <c r="K86" s="104"/>
    </row>
    <row r="87" spans="2:11" outlineLevel="1" x14ac:dyDescent="0.2">
      <c r="B87" s="15" t="str">
        <f>IF(Supuestos!B10=0,"",Supuestos!B10)</f>
        <v>Originación voz off-net fijo local</v>
      </c>
      <c r="C87" s="101">
        <f>IF(B87="","",INDEX('Precios mayoristas'!$B$26:$E$57,MATCH('Pagos mayoristas'!$B87,'Precios mayoristas'!$B$26:$B$57,0),3)*INDEX('Req. de información AEP'!$D$149:$E$180,MATCH('Pagos mayoristas'!$B87,'Req. de información AEP'!$D$149:$D$180,0),2))</f>
        <v>11</v>
      </c>
      <c r="D87" s="44"/>
      <c r="E87" s="213">
        <f>IF(B87="","",INDEX('Req. de información AEP'!$D$149:$E$180,MATCH('Pagos mayoristas'!$B87,'Req. de información AEP'!$D$149:$D$180,0),2)*INDEX('Req. de información AEP'!$D$257:$E$288,MATCH(B87,'Req. de información AEP'!$D$257:$D$288,0),2)*'Precios mayoristas'!$C$85)</f>
        <v>4.5499999999999999E-2</v>
      </c>
      <c r="F87" s="44"/>
      <c r="G87" s="213">
        <f>IF(B87="","",INDEX('Precios mayoristas'!$B$26:$E$57,MATCH('Pagos mayoristas'!$B87,'Precios mayoristas'!$B$26:$B$57,0),2)*INDEX('Req. de información AEP'!$D$149:$E$180,MATCH('Pagos mayoristas'!$B87,'Req. de información AEP'!$D$149:$D$180,0),2))</f>
        <v>0.30880000000000002</v>
      </c>
      <c r="H87" s="44"/>
      <c r="I87" s="104"/>
      <c r="J87" s="44"/>
      <c r="K87" s="104"/>
    </row>
    <row r="88" spans="2:11" outlineLevel="1" x14ac:dyDescent="0.2">
      <c r="B88" s="15" t="str">
        <f>IF(Supuestos!B11=0,"",Supuestos!B11)</f>
        <v>Originación voz on-net LDN</v>
      </c>
      <c r="C88" s="101">
        <f>IF(B88="","",INDEX('Precios mayoristas'!$B$26:$E$57,MATCH('Pagos mayoristas'!$B88,'Precios mayoristas'!$B$26:$B$57,0),3)*INDEX('Req. de información AEP'!$D$149:$E$180,MATCH('Pagos mayoristas'!$B88,'Req. de información AEP'!$D$149:$D$180,0),2))</f>
        <v>11</v>
      </c>
      <c r="D88" s="44"/>
      <c r="E88" s="213">
        <f>IF(B88="","",INDEX('Req. de información AEP'!$D$149:$E$180,MATCH('Pagos mayoristas'!$B88,'Req. de información AEP'!$D$149:$D$180,0),2)*INDEX('Req. de información AEP'!$D$257:$E$288,MATCH(B88,'Req. de información AEP'!$D$257:$D$288,0),2)*'Precios mayoristas'!$C$85)</f>
        <v>4.5499999999999999E-2</v>
      </c>
      <c r="F88" s="44"/>
      <c r="G88" s="213">
        <f>IF(B88="","",INDEX('Precios mayoristas'!$B$26:$E$57,MATCH('Pagos mayoristas'!$B88,'Precios mayoristas'!$B$26:$B$57,0),2)*INDEX('Req. de información AEP'!$D$149:$E$180,MATCH('Pagos mayoristas'!$B88,'Req. de información AEP'!$D$149:$D$180,0),2))</f>
        <v>0</v>
      </c>
      <c r="H88" s="44"/>
      <c r="I88" s="104"/>
      <c r="J88" s="44"/>
      <c r="K88" s="104"/>
    </row>
    <row r="89" spans="2:11" outlineLevel="1" x14ac:dyDescent="0.2">
      <c r="B89" s="15" t="str">
        <f>IF(Supuestos!B12=0,"",Supuestos!B12)</f>
        <v>Originación voz off-net móvil LDN</v>
      </c>
      <c r="C89" s="101">
        <f>IF(B89="","",INDEX('Precios mayoristas'!$B$26:$E$57,MATCH('Pagos mayoristas'!$B89,'Precios mayoristas'!$B$26:$B$57,0),3)*INDEX('Req. de información AEP'!$D$149:$E$180,MATCH('Pagos mayoristas'!$B89,'Req. de información AEP'!$D$149:$D$180,0),2))</f>
        <v>11</v>
      </c>
      <c r="D89" s="44"/>
      <c r="E89" s="213">
        <f>IF(B89="","",INDEX('Req. de información AEP'!$D$149:$E$180,MATCH('Pagos mayoristas'!$B89,'Req. de información AEP'!$D$149:$D$180,0),2)*INDEX('Req. de información AEP'!$D$257:$E$288,MATCH(B89,'Req. de información AEP'!$D$257:$D$288,0),2)*'Precios mayoristas'!$C$85)</f>
        <v>4.5499999999999999E-2</v>
      </c>
      <c r="F89" s="44"/>
      <c r="G89" s="101">
        <f>IF(B89="","",INDEX('Precios mayoristas'!$B$26:$E$57,MATCH('Pagos mayoristas'!$B89,'Precios mayoristas'!$B$26:$B$57,0),2)*INDEX('Req. de información AEP'!$D$149:$E$180,MATCH('Pagos mayoristas'!$B89,'Req. de información AEP'!$D$149:$D$180,0),2))</f>
        <v>18.690000000000001</v>
      </c>
      <c r="H89" s="44"/>
      <c r="I89" s="104"/>
      <c r="J89" s="44"/>
      <c r="K89" s="104"/>
    </row>
    <row r="90" spans="2:11" outlineLevel="1" x14ac:dyDescent="0.2">
      <c r="B90" s="15" t="str">
        <f>IF(Supuestos!B13=0,"",Supuestos!B13)</f>
        <v>Originación voz off-net fijo LDN</v>
      </c>
      <c r="C90" s="101">
        <f>IF(B90="","",INDEX('Precios mayoristas'!$B$26:$E$57,MATCH('Pagos mayoristas'!$B90,'Precios mayoristas'!$B$26:$B$57,0),3)*INDEX('Req. de información AEP'!$D$149:$E$180,MATCH('Pagos mayoristas'!$B90,'Req. de información AEP'!$D$149:$D$180,0),2))</f>
        <v>11</v>
      </c>
      <c r="D90" s="44"/>
      <c r="E90" s="213">
        <f>IF(B90="","",INDEX('Req. de información AEP'!$D$149:$E$180,MATCH('Pagos mayoristas'!$B90,'Req. de información AEP'!$D$149:$D$180,0),2)*INDEX('Req. de información AEP'!$D$257:$E$288,MATCH(B90,'Req. de información AEP'!$D$257:$D$288,0),2)*'Precios mayoristas'!$C$85)</f>
        <v>4.5499999999999999E-2</v>
      </c>
      <c r="F90" s="44"/>
      <c r="G90" s="213">
        <f>IF(B90="","",INDEX('Precios mayoristas'!$B$26:$E$57,MATCH('Pagos mayoristas'!$B90,'Precios mayoristas'!$B$26:$B$57,0),2)*INDEX('Req. de información AEP'!$D$149:$E$180,MATCH('Pagos mayoristas'!$B90,'Req. de información AEP'!$D$149:$D$180,0),2))</f>
        <v>0.30880000000000002</v>
      </c>
      <c r="H90" s="44"/>
      <c r="I90" s="104"/>
      <c r="J90" s="44"/>
      <c r="K90" s="104"/>
    </row>
    <row r="91" spans="2:11" outlineLevel="1" x14ac:dyDescent="0.2">
      <c r="B91" s="15" t="str">
        <f>IF(Supuestos!B14=0,"",Supuestos!B14)</f>
        <v>Originación voz internacional USA-Canadá</v>
      </c>
      <c r="C91" s="101">
        <f>IF(B91="","",INDEX('Precios mayoristas'!$B$26:$E$57,MATCH('Pagos mayoristas'!$B91,'Precios mayoristas'!$B$26:$B$57,0),3)*INDEX('Req. de información AEP'!$D$149:$E$180,MATCH('Pagos mayoristas'!$B91,'Req. de información AEP'!$D$149:$D$180,0),2))</f>
        <v>11</v>
      </c>
      <c r="D91" s="44"/>
      <c r="E91" s="213">
        <f>IF(B91="","",INDEX('Req. de información AEP'!$D$149:$E$180,MATCH('Pagos mayoristas'!$B91,'Req. de información AEP'!$D$149:$D$180,0),2)*INDEX('Req. de información AEP'!$D$257:$E$288,MATCH(B91,'Req. de información AEP'!$D$257:$D$288,0),2)*'Precios mayoristas'!$C$85)</f>
        <v>4.5499999999999999E-2</v>
      </c>
      <c r="F91" s="44"/>
      <c r="G91" s="101">
        <f>IF(B91="","",INDEX('Precios mayoristas'!$B$26:$E$57,MATCH('Pagos mayoristas'!$B91,'Precios mayoristas'!$B$26:$B$57,0),2)*INDEX('Req. de información AEP'!$D$149:$E$180,MATCH('Pagos mayoristas'!$B91,'Req. de información AEP'!$D$149:$D$180,0),2))</f>
        <v>50</v>
      </c>
      <c r="H91" s="44"/>
      <c r="I91" s="104"/>
      <c r="J91" s="44"/>
      <c r="K91" s="104"/>
    </row>
    <row r="92" spans="2:11" outlineLevel="1" x14ac:dyDescent="0.2">
      <c r="B92" s="15" t="str">
        <f>IF(Supuestos!B15=0,"",Supuestos!B15)</f>
        <v>Originación voz internacional Mundial Centroamérica</v>
      </c>
      <c r="C92" s="101">
        <f>IF(B92="","",INDEX('Precios mayoristas'!$B$26:$E$57,MATCH('Pagos mayoristas'!$B92,'Precios mayoristas'!$B$26:$B$57,0),3)*INDEX('Req. de información AEP'!$D$149:$E$180,MATCH('Pagos mayoristas'!$B92,'Req. de información AEP'!$D$149:$D$180,0),2))</f>
        <v>11</v>
      </c>
      <c r="D92" s="44"/>
      <c r="E92" s="213">
        <f>IF(B92="","",INDEX('Req. de información AEP'!$D$149:$E$180,MATCH('Pagos mayoristas'!$B92,'Req. de información AEP'!$D$149:$D$180,0),2)*INDEX('Req. de información AEP'!$D$257:$E$288,MATCH(B92,'Req. de información AEP'!$D$257:$D$288,0),2)*'Precios mayoristas'!$C$85)</f>
        <v>4.5499999999999999E-2</v>
      </c>
      <c r="F92" s="44"/>
      <c r="G92" s="101">
        <f>IF(B92="","",INDEX('Precios mayoristas'!$B$26:$E$57,MATCH('Pagos mayoristas'!$B92,'Precios mayoristas'!$B$26:$B$57,0),2)*INDEX('Req. de información AEP'!$D$149:$E$180,MATCH('Pagos mayoristas'!$B92,'Req. de información AEP'!$D$149:$D$180,0),2))</f>
        <v>250</v>
      </c>
      <c r="H92" s="44"/>
      <c r="I92" s="104"/>
      <c r="J92" s="44"/>
      <c r="K92" s="104"/>
    </row>
    <row r="93" spans="2:11" outlineLevel="1" x14ac:dyDescent="0.2">
      <c r="B93" s="15" t="str">
        <f>IF(Supuestos!B16=0,"",Supuestos!B16)</f>
        <v>Originación voz internacional Mundial LATAM y Caribe</v>
      </c>
      <c r="C93" s="101">
        <f>IF(B93="","",INDEX('Precios mayoristas'!$B$26:$E$57,MATCH('Pagos mayoristas'!$B93,'Precios mayoristas'!$B$26:$B$57,0),3)*INDEX('Req. de información AEP'!$D$149:$E$180,MATCH('Pagos mayoristas'!$B93,'Req. de información AEP'!$D$149:$D$180,0),2))</f>
        <v>11</v>
      </c>
      <c r="D93" s="44"/>
      <c r="E93" s="213">
        <f>IF(B93="","",INDEX('Req. de información AEP'!$D$149:$E$180,MATCH('Pagos mayoristas'!$B93,'Req. de información AEP'!$D$149:$D$180,0),2)*INDEX('Req. de información AEP'!$D$257:$E$288,MATCH(B93,'Req. de información AEP'!$D$257:$D$288,0),2)*'Precios mayoristas'!$C$85)</f>
        <v>4.5499999999999999E-2</v>
      </c>
      <c r="F93" s="44"/>
      <c r="G93" s="101">
        <f>IF(B93="","",INDEX('Precios mayoristas'!$B$26:$E$57,MATCH('Pagos mayoristas'!$B93,'Precios mayoristas'!$B$26:$B$57,0),2)*INDEX('Req. de información AEP'!$D$149:$E$180,MATCH('Pagos mayoristas'!$B93,'Req. de información AEP'!$D$149:$D$180,0),2))</f>
        <v>500</v>
      </c>
      <c r="H93" s="44"/>
      <c r="I93" s="104"/>
      <c r="J93" s="44"/>
      <c r="K93" s="104"/>
    </row>
    <row r="94" spans="2:11" outlineLevel="1" x14ac:dyDescent="0.2">
      <c r="B94" s="15" t="str">
        <f>IF(Supuestos!B17=0,"",Supuestos!B17)</f>
        <v>Originación voz internacional Europa</v>
      </c>
      <c r="C94" s="101">
        <f>IF(B94="","",INDEX('Precios mayoristas'!$B$26:$E$57,MATCH('Pagos mayoristas'!$B94,'Precios mayoristas'!$B$26:$B$57,0),3)*INDEX('Req. de información AEP'!$D$149:$E$180,MATCH('Pagos mayoristas'!$B94,'Req. de información AEP'!$D$149:$D$180,0),2))</f>
        <v>11</v>
      </c>
      <c r="D94" s="44"/>
      <c r="E94" s="213">
        <f>IF(B94="","",INDEX('Req. de información AEP'!$D$149:$E$180,MATCH('Pagos mayoristas'!$B94,'Req. de información AEP'!$D$149:$D$180,0),2)*INDEX('Req. de información AEP'!$D$257:$E$288,MATCH(B94,'Req. de información AEP'!$D$257:$D$288,0),2)*'Precios mayoristas'!$C$85)</f>
        <v>4.5499999999999999E-2</v>
      </c>
      <c r="F94" s="44"/>
      <c r="G94" s="101">
        <f>IF(B94="","",INDEX('Precios mayoristas'!$B$26:$E$57,MATCH('Pagos mayoristas'!$B94,'Precios mayoristas'!$B$26:$B$57,0),2)*INDEX('Req. de información AEP'!$D$149:$E$180,MATCH('Pagos mayoristas'!$B94,'Req. de información AEP'!$D$149:$D$180,0),2))</f>
        <v>500</v>
      </c>
      <c r="H94" s="44"/>
      <c r="I94" s="104"/>
      <c r="J94" s="44"/>
      <c r="K94" s="104"/>
    </row>
    <row r="95" spans="2:11" outlineLevel="1" x14ac:dyDescent="0.2">
      <c r="B95" s="15" t="str">
        <f>IF(Supuestos!B18=0,"",Supuestos!B18)</f>
        <v>Originación voz internacional Mundial Otros geográficos</v>
      </c>
      <c r="C95" s="101">
        <f>IF(B95="","",INDEX('Precios mayoristas'!$B$26:$E$57,MATCH('Pagos mayoristas'!$B95,'Precios mayoristas'!$B$26:$B$57,0),3)*INDEX('Req. de información AEP'!$D$149:$E$180,MATCH('Pagos mayoristas'!$B95,'Req. de información AEP'!$D$149:$D$180,0),2))</f>
        <v>11</v>
      </c>
      <c r="D95" s="44"/>
      <c r="E95" s="213">
        <f>IF(B95="","",INDEX('Req. de información AEP'!$D$149:$E$180,MATCH('Pagos mayoristas'!$B95,'Req. de información AEP'!$D$149:$D$180,0),2)*INDEX('Req. de información AEP'!$D$257:$E$288,MATCH(B95,'Req. de información AEP'!$D$257:$D$288,0),2)*'Precios mayoristas'!$C$85)</f>
        <v>4.5499999999999999E-2</v>
      </c>
      <c r="F95" s="44"/>
      <c r="G95" s="101">
        <f>IF(B95="","",INDEX('Precios mayoristas'!$B$26:$E$57,MATCH('Pagos mayoristas'!$B95,'Precios mayoristas'!$B$26:$B$57,0),2)*INDEX('Req. de información AEP'!$D$149:$E$180,MATCH('Pagos mayoristas'!$B95,'Req. de información AEP'!$D$149:$D$180,0),2))</f>
        <v>500</v>
      </c>
      <c r="H95" s="44"/>
      <c r="I95" s="104"/>
      <c r="J95" s="44"/>
      <c r="K95" s="104"/>
    </row>
    <row r="96" spans="2:11" outlineLevel="1" x14ac:dyDescent="0.2">
      <c r="B96" s="15" t="str">
        <f>IF(Supuestos!B19=0,"",Supuestos!B19)</f>
        <v>Originación voz internacional Cuba</v>
      </c>
      <c r="C96" s="101">
        <f>IF(B96="","",INDEX('Precios mayoristas'!$B$26:$E$57,MATCH('Pagos mayoristas'!$B96,'Precios mayoristas'!$B$26:$B$57,0),3)*INDEX('Req. de información AEP'!$D$149:$E$180,MATCH('Pagos mayoristas'!$B96,'Req. de información AEP'!$D$149:$D$180,0),2))</f>
        <v>11</v>
      </c>
      <c r="D96" s="44"/>
      <c r="E96" s="213">
        <f>IF(B96="","",INDEX('Req. de información AEP'!$D$149:$E$180,MATCH('Pagos mayoristas'!$B96,'Req. de información AEP'!$D$149:$D$180,0),2)*INDEX('Req. de información AEP'!$D$257:$E$288,MATCH(B96,'Req. de información AEP'!$D$257:$D$288,0),2)*'Precios mayoristas'!$C$85)</f>
        <v>4.5499999999999999E-2</v>
      </c>
      <c r="F96" s="44"/>
      <c r="G96" s="101">
        <f>IF(B96="","",INDEX('Precios mayoristas'!$B$26:$E$57,MATCH('Pagos mayoristas'!$B96,'Precios mayoristas'!$B$26:$B$57,0),2)*INDEX('Req. de información AEP'!$D$149:$E$180,MATCH('Pagos mayoristas'!$B96,'Req. de información AEP'!$D$149:$D$180,0),2))</f>
        <v>1500</v>
      </c>
      <c r="H96" s="44"/>
      <c r="I96" s="104"/>
      <c r="J96" s="44"/>
      <c r="K96" s="104"/>
    </row>
    <row r="97" spans="2:11" outlineLevel="1" x14ac:dyDescent="0.2">
      <c r="B97" s="15" t="str">
        <f>IF(Supuestos!B20=0,"",Supuestos!B20)</f>
        <v>Originación voz Mundial destinos no geográficos</v>
      </c>
      <c r="C97" s="101">
        <f>IF(B97="","",INDEX('Precios mayoristas'!$B$26:$E$57,MATCH('Pagos mayoristas'!$B97,'Precios mayoristas'!$B$26:$B$57,0),3)*INDEX('Req. de información AEP'!$D$149:$E$180,MATCH('Pagos mayoristas'!$B97,'Req. de información AEP'!$D$149:$D$180,0),2))</f>
        <v>11</v>
      </c>
      <c r="D97" s="44"/>
      <c r="E97" s="213">
        <f>IF(B97="","",INDEX('Req. de información AEP'!$D$149:$E$180,MATCH('Pagos mayoristas'!$B97,'Req. de información AEP'!$D$149:$D$180,0),2)*INDEX('Req. de información AEP'!$D$257:$E$288,MATCH(B97,'Req. de información AEP'!$D$257:$D$288,0),2)*'Precios mayoristas'!$C$85)</f>
        <v>4.5499999999999999E-2</v>
      </c>
      <c r="F97" s="44"/>
      <c r="G97" s="101">
        <f>IF(B97="","",INDEX('Precios mayoristas'!$B$26:$E$57,MATCH('Pagos mayoristas'!$B97,'Precios mayoristas'!$B$26:$B$57,0),2)*INDEX('Req. de información AEP'!$D$149:$E$180,MATCH('Pagos mayoristas'!$B97,'Req. de información AEP'!$D$149:$D$180,0),2))</f>
        <v>7500</v>
      </c>
      <c r="H97" s="44"/>
      <c r="I97" s="104"/>
      <c r="J97" s="44"/>
      <c r="K97" s="104"/>
    </row>
    <row r="98" spans="2:11" outlineLevel="1" x14ac:dyDescent="0.2">
      <c r="B98" s="15" t="str">
        <f>IF(Supuestos!B21=0,"",Supuestos!B21)</f>
        <v>Originación SMS on-net</v>
      </c>
      <c r="C98" s="101">
        <f>IF(B98="","",INDEX('Precios mayoristas'!$B$26:$E$57,MATCH('Pagos mayoristas'!$B98,'Precios mayoristas'!$B$26:$B$57,0),3)*INDEX('Req. de información AEP'!$D$149:$E$180,MATCH('Pagos mayoristas'!$B98,'Req. de información AEP'!$D$149:$D$180,0),2))</f>
        <v>11</v>
      </c>
      <c r="D98" s="44"/>
      <c r="E98" s="213">
        <f>IF(B98="","",INDEX('Req. de información AEP'!$D$149:$E$180,MATCH('Pagos mayoristas'!$B98,'Req. de información AEP'!$D$149:$D$180,0),2)*INDEX('Req. de información AEP'!$D$257:$E$288,MATCH(B98,'Req. de información AEP'!$D$257:$D$288,0),2)*'Precios mayoristas'!$C$85)</f>
        <v>4.5499999999999999E-2</v>
      </c>
      <c r="F98" s="44"/>
      <c r="G98" s="212">
        <f>IF(B98="","",INDEX('Precios mayoristas'!$B$26:$E$57,MATCH('Pagos mayoristas'!$B98,'Precios mayoristas'!$B$26:$B$57,0),2)*INDEX('Req. de información AEP'!$D$149:$E$180,MATCH('Pagos mayoristas'!$B98,'Req. de información AEP'!$D$149:$D$180,0),2))</f>
        <v>0</v>
      </c>
      <c r="H98" s="44"/>
      <c r="I98" s="104"/>
      <c r="J98" s="44"/>
      <c r="K98" s="104"/>
    </row>
    <row r="99" spans="2:11" outlineLevel="1" x14ac:dyDescent="0.2">
      <c r="B99" s="15" t="str">
        <f>IF(Supuestos!B22=0,"",Supuestos!B22)</f>
        <v>Originación SMS - off-net nacional</v>
      </c>
      <c r="C99" s="101">
        <f>IF(B99="","",INDEX('Precios mayoristas'!$B$26:$E$57,MATCH('Pagos mayoristas'!$B99,'Precios mayoristas'!$B$26:$B$57,0),3)*INDEX('Req. de información AEP'!$D$149:$E$180,MATCH('Pagos mayoristas'!$B99,'Req. de información AEP'!$D$149:$D$180,0),2))</f>
        <v>11</v>
      </c>
      <c r="D99" s="44"/>
      <c r="E99" s="213">
        <f>IF(B99="","",INDEX('Req. de información AEP'!$D$149:$E$180,MATCH('Pagos mayoristas'!$B99,'Req. de información AEP'!$D$149:$D$180,0),2)*INDEX('Req. de información AEP'!$D$257:$E$288,MATCH(B99,'Req. de información AEP'!$D$257:$D$288,0),2)*'Precios mayoristas'!$C$85)</f>
        <v>4.5499999999999999E-2</v>
      </c>
      <c r="F99" s="44"/>
      <c r="G99" s="101">
        <f>IF(B99="","",INDEX('Precios mayoristas'!$B$26:$E$57,MATCH('Pagos mayoristas'!$B99,'Precios mayoristas'!$B$26:$B$57,0),2)*INDEX('Req. de información AEP'!$D$149:$E$180,MATCH('Pagos mayoristas'!$B99,'Req. de información AEP'!$D$149:$D$180,0),2))</f>
        <v>2.5</v>
      </c>
      <c r="H99" s="44"/>
      <c r="I99" s="104"/>
      <c r="J99" s="44"/>
      <c r="K99" s="104"/>
    </row>
    <row r="100" spans="2:11" outlineLevel="1" x14ac:dyDescent="0.2">
      <c r="B100" s="15" t="str">
        <f>IF(Supuestos!B23=0,"",Supuestos!B23)</f>
        <v>Originación SMS internacional (USA-Canadá)</v>
      </c>
      <c r="C100" s="101">
        <f>IF(B100="","",INDEX('Precios mayoristas'!$B$26:$E$57,MATCH('Pagos mayoristas'!$B100,'Precios mayoristas'!$B$26:$B$57,0),3)*INDEX('Req. de información AEP'!$D$149:$E$180,MATCH('Pagos mayoristas'!$B100,'Req. de información AEP'!$D$149:$D$180,0),2))</f>
        <v>11</v>
      </c>
      <c r="D100" s="44"/>
      <c r="E100" s="213">
        <f>IF(B100="","",INDEX('Req. de información AEP'!$D$149:$E$180,MATCH('Pagos mayoristas'!$B100,'Req. de información AEP'!$D$149:$D$180,0),2)*INDEX('Req. de información AEP'!$D$257:$E$288,MATCH(B100,'Req. de información AEP'!$D$257:$D$288,0),2)*'Precios mayoristas'!$C$85)</f>
        <v>4.5499999999999999E-2</v>
      </c>
      <c r="F100" s="44"/>
      <c r="G100" s="101">
        <f>IF(B100="","",INDEX('Precios mayoristas'!$B$26:$E$57,MATCH('Pagos mayoristas'!$B100,'Precios mayoristas'!$B$26:$B$57,0),2)*INDEX('Req. de información AEP'!$D$149:$E$180,MATCH('Pagos mayoristas'!$B100,'Req. de información AEP'!$D$149:$D$180,0),2))</f>
        <v>50</v>
      </c>
      <c r="H100" s="44"/>
      <c r="I100" s="104"/>
      <c r="J100" s="44"/>
      <c r="K100" s="104"/>
    </row>
    <row r="101" spans="2:11" outlineLevel="1" x14ac:dyDescent="0.2">
      <c r="B101" s="15" t="str">
        <f>IF(Supuestos!B24=0,"",Supuestos!B24)</f>
        <v>Originación SMS internacional (Resto del Mundo)</v>
      </c>
      <c r="C101" s="101">
        <f>IF(B101="","",INDEX('Precios mayoristas'!$B$26:$E$57,MATCH('Pagos mayoristas'!$B101,'Precios mayoristas'!$B$26:$B$57,0),3)*INDEX('Req. de información AEP'!$D$149:$E$180,MATCH('Pagos mayoristas'!$B101,'Req. de información AEP'!$D$149:$D$180,0),2))</f>
        <v>11</v>
      </c>
      <c r="D101" s="44"/>
      <c r="E101" s="213">
        <f>IF(B101="","",INDEX('Req. de información AEP'!$D$149:$E$180,MATCH('Pagos mayoristas'!$B101,'Req. de información AEP'!$D$149:$D$180,0),2)*INDEX('Req. de información AEP'!$D$257:$E$288,MATCH(B101,'Req. de información AEP'!$D$257:$D$288,0),2)*'Precios mayoristas'!$C$85)</f>
        <v>4.5499999999999999E-2</v>
      </c>
      <c r="F101" s="44"/>
      <c r="G101" s="101">
        <f>IF(B101="","",INDEX('Precios mayoristas'!$B$26:$E$57,MATCH('Pagos mayoristas'!$B101,'Precios mayoristas'!$B$26:$B$57,0),2)*INDEX('Req. de información AEP'!$D$149:$E$180,MATCH('Pagos mayoristas'!$B101,'Req. de información AEP'!$D$149:$D$180,0),2))</f>
        <v>75</v>
      </c>
      <c r="H101" s="44"/>
      <c r="I101" s="104"/>
      <c r="J101" s="44"/>
      <c r="K101" s="104"/>
    </row>
    <row r="102" spans="2:11" outlineLevel="1" x14ac:dyDescent="0.2">
      <c r="B102" s="15" t="str">
        <f>IF(Supuestos!B25=0,"",Supuestos!B25)</f>
        <v>Otros servicios (incluyendo marcaciones especiales)</v>
      </c>
      <c r="C102" s="212">
        <f>IF(B102="","",INDEX('Precios mayoristas'!$B$26:$E$57,MATCH('Pagos mayoristas'!$B102,'Precios mayoristas'!$B$26:$B$57,0),3)*INDEX('Req. de información AEP'!$D$149:$E$180,MATCH('Pagos mayoristas'!$B102,'Req. de información AEP'!$D$149:$D$180,0),2))</f>
        <v>0</v>
      </c>
      <c r="D102" s="44"/>
      <c r="E102" s="213">
        <f>IF(B102="","",INDEX('Req. de información AEP'!$D$149:$E$180,MATCH('Pagos mayoristas'!$B102,'Req. de información AEP'!$D$149:$D$180,0),2)*INDEX('Req. de información AEP'!$D$257:$E$288,MATCH(B102,'Req. de información AEP'!$D$257:$D$288,0),2)*'Precios mayoristas'!$C$85)</f>
        <v>4.5499999999999999E-2</v>
      </c>
      <c r="F102" s="44"/>
      <c r="G102" s="212">
        <f>IF(B102="","",INDEX('Precios mayoristas'!$B$26:$E$57,MATCH('Pagos mayoristas'!$B102,'Precios mayoristas'!$B$26:$B$57,0),2)*INDEX('Req. de información AEP'!$D$149:$E$180,MATCH('Pagos mayoristas'!$B102,'Req. de información AEP'!$D$149:$D$180,0),2))</f>
        <v>0</v>
      </c>
      <c r="H102" s="44"/>
      <c r="I102" s="104"/>
      <c r="J102" s="44"/>
      <c r="K102" s="104"/>
    </row>
    <row r="103" spans="2:11" outlineLevel="1" x14ac:dyDescent="0.2">
      <c r="B103" s="15" t="str">
        <f>IF(Supuestos!B26=0,"",Supuestos!B26)</f>
        <v/>
      </c>
      <c r="C103" s="101" t="str">
        <f>IF(B103="","",INDEX('Precios mayoristas'!$B$26:$E$57,MATCH('Pagos mayoristas'!$B103,'Precios mayoristas'!$B$26:$B$57,0),3)*INDEX('Req. de información AEP'!$D$149:$E$180,MATCH('Pagos mayoristas'!$B103,'Req. de información AEP'!$D$149:$D$180,0),2))</f>
        <v/>
      </c>
      <c r="D103" s="44"/>
      <c r="E103" s="101" t="str">
        <f>IF(B103="","",INDEX('Req. de información AEP'!$D$149:$E$180,MATCH('Pagos mayoristas'!$B103,'Req. de información AEP'!$D$149:$D$180,0),2)*INDEX('Req. de información AEP'!$D$257:$E$288,MATCH(B103,'Req. de información AEP'!$D$257:$D$288,0),2)*'Precios mayoristas'!$C$85)</f>
        <v/>
      </c>
      <c r="F103" s="44"/>
      <c r="G103" s="101" t="str">
        <f>IF(B103="","",INDEX('Precios mayoristas'!$B$26:$E$57,MATCH('Pagos mayoristas'!$B103,'Precios mayoristas'!$B$26:$B$57,0),2)*INDEX('Req. de información AEP'!$D$149:$E$180,MATCH('Pagos mayoristas'!$B103,'Req. de información AEP'!$D$149:$D$180,0),2))</f>
        <v/>
      </c>
      <c r="H103" s="44"/>
      <c r="I103" s="104"/>
      <c r="J103" s="44"/>
      <c r="K103" s="104"/>
    </row>
    <row r="104" spans="2:11" outlineLevel="1" x14ac:dyDescent="0.2">
      <c r="B104" s="15" t="str">
        <f>IF(Supuestos!B27=0,"",Supuestos!B27)</f>
        <v/>
      </c>
      <c r="C104" s="101" t="str">
        <f>IF(B104="","",INDEX('Precios mayoristas'!$B$26:$E$57,MATCH('Pagos mayoristas'!$B104,'Precios mayoristas'!$B$26:$B$57,0),3)*INDEX('Req. de información AEP'!$D$149:$E$180,MATCH('Pagos mayoristas'!$B104,'Req. de información AEP'!$D$149:$D$180,0),2))</f>
        <v/>
      </c>
      <c r="D104" s="44"/>
      <c r="E104" s="101" t="str">
        <f>IF(B104="","",INDEX('Req. de información AEP'!$D$149:$E$180,MATCH('Pagos mayoristas'!$B104,'Req. de información AEP'!$D$149:$D$180,0),2)*INDEX('Req. de información AEP'!$D$257:$E$288,MATCH(B104,'Req. de información AEP'!$D$257:$D$288,0),2)*'Precios mayoristas'!$C$85)</f>
        <v/>
      </c>
      <c r="F104" s="44"/>
      <c r="G104" s="101" t="str">
        <f>IF(B104="","",INDEX('Precios mayoristas'!$B$26:$E$57,MATCH('Pagos mayoristas'!$B104,'Precios mayoristas'!$B$26:$B$57,0),2)*INDEX('Req. de información AEP'!$D$149:$E$180,MATCH('Pagos mayoristas'!$B104,'Req. de información AEP'!$D$149:$D$180,0),2))</f>
        <v/>
      </c>
      <c r="H104" s="44"/>
      <c r="I104" s="104"/>
      <c r="J104" s="44"/>
      <c r="K104" s="104"/>
    </row>
    <row r="105" spans="2:11" outlineLevel="1" x14ac:dyDescent="0.2">
      <c r="B105" s="15" t="str">
        <f>IF(Supuestos!B28=0,"",Supuestos!B28)</f>
        <v/>
      </c>
      <c r="C105" s="101" t="str">
        <f>IF(B105="","",INDEX('Precios mayoristas'!$B$26:$E$57,MATCH('Pagos mayoristas'!$B105,'Precios mayoristas'!$B$26:$B$57,0),3)*INDEX('Req. de información AEP'!$D$149:$E$180,MATCH('Pagos mayoristas'!$B105,'Req. de información AEP'!$D$149:$D$180,0),2))</f>
        <v/>
      </c>
      <c r="D105" s="44"/>
      <c r="E105" s="101" t="str">
        <f>IF(B105="","",INDEX('Req. de información AEP'!$D$149:$E$180,MATCH('Pagos mayoristas'!$B105,'Req. de información AEP'!$D$149:$D$180,0),2)*INDEX('Req. de información AEP'!$D$257:$E$288,MATCH(B105,'Req. de información AEP'!$D$257:$D$288,0),2)*'Precios mayoristas'!$C$85)</f>
        <v/>
      </c>
      <c r="F105" s="44"/>
      <c r="G105" s="101" t="str">
        <f>IF(B105="","",INDEX('Precios mayoristas'!$B$26:$E$57,MATCH('Pagos mayoristas'!$B105,'Precios mayoristas'!$B$26:$B$57,0),2)*INDEX('Req. de información AEP'!$D$149:$E$180,MATCH('Pagos mayoristas'!$B105,'Req. de información AEP'!$D$149:$D$180,0),2))</f>
        <v/>
      </c>
      <c r="H105" s="44"/>
      <c r="I105" s="104"/>
      <c r="J105" s="44"/>
      <c r="K105" s="104"/>
    </row>
    <row r="106" spans="2:11" outlineLevel="1" x14ac:dyDescent="0.2">
      <c r="B106" s="15" t="str">
        <f>IF(Supuestos!B29=0,"",Supuestos!B29)</f>
        <v/>
      </c>
      <c r="C106" s="101" t="str">
        <f>IF(B106="","",INDEX('Precios mayoristas'!$B$26:$E$57,MATCH('Pagos mayoristas'!$B106,'Precios mayoristas'!$B$26:$B$57,0),3)*INDEX('Req. de información AEP'!$D$149:$E$180,MATCH('Pagos mayoristas'!$B106,'Req. de información AEP'!$D$149:$D$180,0),2))</f>
        <v/>
      </c>
      <c r="D106" s="44"/>
      <c r="E106" s="101" t="str">
        <f>IF(B106="","",INDEX('Req. de información AEP'!$D$149:$E$180,MATCH('Pagos mayoristas'!$B106,'Req. de información AEP'!$D$149:$D$180,0),2)*INDEX('Req. de información AEP'!$D$257:$E$288,MATCH(B106,'Req. de información AEP'!$D$257:$D$288,0),2)*'Precios mayoristas'!$C$85)</f>
        <v/>
      </c>
      <c r="F106" s="44"/>
      <c r="G106" s="101" t="str">
        <f>IF(B106="","",INDEX('Precios mayoristas'!$B$26:$E$57,MATCH('Pagos mayoristas'!$B106,'Precios mayoristas'!$B$26:$B$57,0),2)*INDEX('Req. de información AEP'!$D$149:$E$180,MATCH('Pagos mayoristas'!$B106,'Req. de información AEP'!$D$149:$D$180,0),2))</f>
        <v/>
      </c>
      <c r="H106" s="44"/>
      <c r="I106" s="104"/>
      <c r="J106" s="44"/>
      <c r="K106" s="104"/>
    </row>
    <row r="107" spans="2:11" outlineLevel="1" x14ac:dyDescent="0.2">
      <c r="B107" s="15" t="str">
        <f>IF(Supuestos!B30=0,"",Supuestos!B30)</f>
        <v/>
      </c>
      <c r="C107" s="101" t="str">
        <f>IF(B107="","",INDEX('Precios mayoristas'!$B$26:$E$57,MATCH('Pagos mayoristas'!$B107,'Precios mayoristas'!$B$26:$B$57,0),3)*INDEX('Req. de información AEP'!$D$149:$E$180,MATCH('Pagos mayoristas'!$B107,'Req. de información AEP'!$D$149:$D$180,0),2))</f>
        <v/>
      </c>
      <c r="D107" s="44"/>
      <c r="E107" s="101" t="str">
        <f>IF(B107="","",INDEX('Req. de información AEP'!$D$149:$E$180,MATCH('Pagos mayoristas'!$B107,'Req. de información AEP'!$D$149:$D$180,0),2)*INDEX('Req. de información AEP'!$D$257:$E$288,MATCH(B107,'Req. de información AEP'!$D$257:$D$288,0),2)*'Precios mayoristas'!$C$85)</f>
        <v/>
      </c>
      <c r="F107" s="44"/>
      <c r="G107" s="101" t="str">
        <f>IF(B107="","",INDEX('Precios mayoristas'!$B$26:$E$57,MATCH('Pagos mayoristas'!$B107,'Precios mayoristas'!$B$26:$B$57,0),2)*INDEX('Req. de información AEP'!$D$149:$E$180,MATCH('Pagos mayoristas'!$B107,'Req. de información AEP'!$D$149:$D$180,0),2))</f>
        <v/>
      </c>
      <c r="H107" s="44"/>
      <c r="I107" s="104"/>
      <c r="J107" s="44"/>
      <c r="K107" s="104"/>
    </row>
    <row r="108" spans="2:11" outlineLevel="1" x14ac:dyDescent="0.2">
      <c r="B108" s="15" t="str">
        <f>IF(Supuestos!B31=0,"",Supuestos!B31)</f>
        <v/>
      </c>
      <c r="C108" s="101" t="str">
        <f>IF(B108="","",INDEX('Precios mayoristas'!$B$26:$E$57,MATCH('Pagos mayoristas'!$B108,'Precios mayoristas'!$B$26:$B$57,0),3)*INDEX('Req. de información AEP'!$D$149:$E$180,MATCH('Pagos mayoristas'!$B108,'Req. de información AEP'!$D$149:$D$180,0),2))</f>
        <v/>
      </c>
      <c r="D108" s="44"/>
      <c r="E108" s="101" t="str">
        <f>IF(B108="","",INDEX('Req. de información AEP'!$D$149:$E$180,MATCH('Pagos mayoristas'!$B108,'Req. de información AEP'!$D$149:$D$180,0),2)*INDEX('Req. de información AEP'!$D$257:$E$288,MATCH(B108,'Req. de información AEP'!$D$257:$D$288,0),2)*'Precios mayoristas'!$C$85)</f>
        <v/>
      </c>
      <c r="F108" s="44"/>
      <c r="G108" s="101" t="str">
        <f>IF(B108="","",INDEX('Precios mayoristas'!$B$26:$E$57,MATCH('Pagos mayoristas'!$B108,'Precios mayoristas'!$B$26:$B$57,0),2)*INDEX('Req. de información AEP'!$D$149:$E$180,MATCH('Pagos mayoristas'!$B108,'Req. de información AEP'!$D$149:$D$180,0),2))</f>
        <v/>
      </c>
      <c r="H108" s="44"/>
      <c r="I108" s="104"/>
      <c r="J108" s="44"/>
      <c r="K108" s="104"/>
    </row>
    <row r="109" spans="2:11" outlineLevel="1" x14ac:dyDescent="0.2">
      <c r="B109" s="15" t="str">
        <f>IF(Supuestos!B32=0,"",Supuestos!B32)</f>
        <v/>
      </c>
      <c r="C109" s="101" t="str">
        <f>IF(B109="","",INDEX('Precios mayoristas'!$B$26:$E$57,MATCH('Pagos mayoristas'!$B109,'Precios mayoristas'!$B$26:$B$57,0),3)*INDEX('Req. de información AEP'!$D$149:$E$180,MATCH('Pagos mayoristas'!$B109,'Req. de información AEP'!$D$149:$D$180,0),2))</f>
        <v/>
      </c>
      <c r="D109" s="44"/>
      <c r="E109" s="101" t="str">
        <f>IF(B109="","",INDEX('Req. de información AEP'!$D$149:$E$180,MATCH('Pagos mayoristas'!$B109,'Req. de información AEP'!$D$149:$D$180,0),2)*INDEX('Req. de información AEP'!$D$257:$E$288,MATCH(B109,'Req. de información AEP'!$D$257:$D$288,0),2)*'Precios mayoristas'!$C$85)</f>
        <v/>
      </c>
      <c r="F109" s="44"/>
      <c r="G109" s="101" t="str">
        <f>IF(B109="","",INDEX('Precios mayoristas'!$B$26:$E$57,MATCH('Pagos mayoristas'!$B109,'Precios mayoristas'!$B$26:$B$57,0),2)*INDEX('Req. de información AEP'!$D$149:$E$180,MATCH('Pagos mayoristas'!$B109,'Req. de información AEP'!$D$149:$D$180,0),2))</f>
        <v/>
      </c>
      <c r="H109" s="44"/>
      <c r="I109" s="104"/>
      <c r="J109" s="44"/>
      <c r="K109" s="104"/>
    </row>
    <row r="110" spans="2:11" outlineLevel="1" x14ac:dyDescent="0.2">
      <c r="B110" s="15" t="str">
        <f>IF(Supuestos!B33=0,"",Supuestos!B33)</f>
        <v/>
      </c>
      <c r="C110" s="101" t="str">
        <f>IF(B110="","",INDEX('Precios mayoristas'!$B$26:$E$57,MATCH('Pagos mayoristas'!$B110,'Precios mayoristas'!$B$26:$B$57,0),3)*INDEX('Req. de información AEP'!$D$149:$E$180,MATCH('Pagos mayoristas'!$B110,'Req. de información AEP'!$D$149:$D$180,0),2))</f>
        <v/>
      </c>
      <c r="D110" s="44"/>
      <c r="E110" s="101" t="str">
        <f>IF(B110="","",INDEX('Req. de información AEP'!$D$149:$E$180,MATCH('Pagos mayoristas'!$B110,'Req. de información AEP'!$D$149:$D$180,0),2)*INDEX('Req. de información AEP'!$D$257:$E$288,MATCH(B110,'Req. de información AEP'!$D$257:$D$288,0),2)*'Precios mayoristas'!$C$85)</f>
        <v/>
      </c>
      <c r="F110" s="44"/>
      <c r="G110" s="101" t="str">
        <f>IF(B110="","",INDEX('Precios mayoristas'!$B$26:$E$57,MATCH('Pagos mayoristas'!$B110,'Precios mayoristas'!$B$26:$B$57,0),2)*INDEX('Req. de información AEP'!$D$149:$E$180,MATCH('Pagos mayoristas'!$B110,'Req. de información AEP'!$D$149:$D$180,0),2))</f>
        <v/>
      </c>
      <c r="H110" s="44"/>
      <c r="I110" s="104"/>
      <c r="J110" s="44"/>
      <c r="K110" s="104"/>
    </row>
    <row r="111" spans="2:11" outlineLevel="1" x14ac:dyDescent="0.2">
      <c r="B111" s="15" t="str">
        <f>IF(Supuestos!B34=0,"",Supuestos!B34)</f>
        <v/>
      </c>
      <c r="C111" s="101" t="str">
        <f>IF(B111="","",INDEX('Precios mayoristas'!$B$26:$E$57,MATCH('Pagos mayoristas'!$B111,'Precios mayoristas'!$B$26:$B$57,0),3)*INDEX('Req. de información AEP'!$D$149:$E$180,MATCH('Pagos mayoristas'!$B111,'Req. de información AEP'!$D$149:$D$180,0),2))</f>
        <v/>
      </c>
      <c r="D111" s="44"/>
      <c r="E111" s="101" t="str">
        <f>IF(B111="","",INDEX('Req. de información AEP'!$D$149:$E$180,MATCH('Pagos mayoristas'!$B111,'Req. de información AEP'!$D$149:$D$180,0),2)*INDEX('Req. de información AEP'!$D$257:$E$288,MATCH(B111,'Req. de información AEP'!$D$257:$D$288,0),2)*'Precios mayoristas'!$C$85)</f>
        <v/>
      </c>
      <c r="F111" s="44"/>
      <c r="G111" s="101" t="str">
        <f>IF(B111="","",INDEX('Precios mayoristas'!$B$26:$E$57,MATCH('Pagos mayoristas'!$B111,'Precios mayoristas'!$B$26:$B$57,0),2)*INDEX('Req. de información AEP'!$D$149:$E$180,MATCH('Pagos mayoristas'!$B111,'Req. de información AEP'!$D$149:$D$180,0),2))</f>
        <v/>
      </c>
      <c r="H111" s="44"/>
      <c r="I111" s="104"/>
      <c r="J111" s="44"/>
      <c r="K111" s="104"/>
    </row>
    <row r="112" spans="2:11" outlineLevel="1" x14ac:dyDescent="0.2">
      <c r="B112" s="15" t="str">
        <f>IF(Supuestos!B35=0,"",Supuestos!B35)</f>
        <v/>
      </c>
      <c r="C112" s="101" t="str">
        <f>IF(B112="","",INDEX('Precios mayoristas'!$B$26:$E$57,MATCH('Pagos mayoristas'!$B112,'Precios mayoristas'!$B$26:$B$57,0),3)*INDEX('Req. de información AEP'!$D$149:$E$180,MATCH('Pagos mayoristas'!$B112,'Req. de información AEP'!$D$149:$D$180,0),2))</f>
        <v/>
      </c>
      <c r="D112" s="44"/>
      <c r="E112" s="101" t="str">
        <f>IF(B112="","",INDEX('Req. de información AEP'!$D$149:$E$180,MATCH('Pagos mayoristas'!$B112,'Req. de información AEP'!$D$149:$D$180,0),2)*INDEX('Req. de información AEP'!$D$257:$E$288,MATCH(B112,'Req. de información AEP'!$D$257:$D$288,0),2)*'Precios mayoristas'!$C$85)</f>
        <v/>
      </c>
      <c r="F112" s="44"/>
      <c r="G112" s="101" t="str">
        <f>IF(B112="","",INDEX('Precios mayoristas'!$B$26:$E$57,MATCH('Pagos mayoristas'!$B112,'Precios mayoristas'!$B$26:$B$57,0),2)*INDEX('Req. de información AEP'!$D$149:$E$180,MATCH('Pagos mayoristas'!$B112,'Req. de información AEP'!$D$149:$D$180,0),2))</f>
        <v/>
      </c>
      <c r="H112" s="44"/>
      <c r="I112" s="104"/>
      <c r="J112" s="44"/>
      <c r="K112" s="104"/>
    </row>
    <row r="113" spans="2:11" outlineLevel="1" x14ac:dyDescent="0.2">
      <c r="B113" s="15" t="str">
        <f>IF(Supuestos!B36=0,"",Supuestos!B36)</f>
        <v/>
      </c>
      <c r="C113" s="101" t="str">
        <f>IF(B113="","",INDEX('Precios mayoristas'!$B$26:$E$57,MATCH('Pagos mayoristas'!$B113,'Precios mayoristas'!$B$26:$B$57,0),3)*INDEX('Req. de información AEP'!$D$149:$E$180,MATCH('Pagos mayoristas'!$B113,'Req. de información AEP'!$D$149:$D$180,0),2))</f>
        <v/>
      </c>
      <c r="D113" s="44"/>
      <c r="E113" s="101" t="str">
        <f>IF(B113="","",INDEX('Req. de información AEP'!$D$149:$E$180,MATCH('Pagos mayoristas'!$B113,'Req. de información AEP'!$D$149:$D$180,0),2)*INDEX('Req. de información AEP'!$D$257:$E$288,MATCH(B113,'Req. de información AEP'!$D$257:$D$288,0),2)*'Precios mayoristas'!$C$85)</f>
        <v/>
      </c>
      <c r="F113" s="44"/>
      <c r="G113" s="101" t="str">
        <f>IF(B113="","",INDEX('Precios mayoristas'!$B$26:$E$57,MATCH('Pagos mayoristas'!$B113,'Precios mayoristas'!$B$26:$B$57,0),2)*INDEX('Req. de información AEP'!$D$149:$E$180,MATCH('Pagos mayoristas'!$B113,'Req. de información AEP'!$D$149:$D$180,0),2))</f>
        <v/>
      </c>
      <c r="H113" s="44"/>
      <c r="I113" s="104"/>
      <c r="J113" s="44"/>
      <c r="K113" s="104"/>
    </row>
    <row r="114" spans="2:11" outlineLevel="1" x14ac:dyDescent="0.2">
      <c r="B114" s="15" t="str">
        <f>IF(Supuestos!B37=0,"",Supuestos!B37)</f>
        <v/>
      </c>
      <c r="C114" s="101" t="str">
        <f>IF(B114="","",INDEX('Precios mayoristas'!$B$26:$E$57,MATCH('Pagos mayoristas'!$B114,'Precios mayoristas'!$B$26:$B$57,0),3)*INDEX('Req. de información AEP'!$D$149:$E$180,MATCH('Pagos mayoristas'!$B114,'Req. de información AEP'!$D$149:$D$180,0),2))</f>
        <v/>
      </c>
      <c r="D114" s="44"/>
      <c r="E114" s="101" t="str">
        <f>IF(B114="","",INDEX('Req. de información AEP'!$D$149:$E$180,MATCH('Pagos mayoristas'!$B114,'Req. de información AEP'!$D$149:$D$180,0),2)*INDEX('Req. de información AEP'!$D$257:$E$288,MATCH(B114,'Req. de información AEP'!$D$257:$D$288,0),2)*'Precios mayoristas'!$C$85)</f>
        <v/>
      </c>
      <c r="F114" s="44"/>
      <c r="G114" s="101" t="str">
        <f>IF(B114="","",INDEX('Precios mayoristas'!$B$26:$E$57,MATCH('Pagos mayoristas'!$B114,'Precios mayoristas'!$B$26:$B$57,0),2)*INDEX('Req. de información AEP'!$D$149:$E$180,MATCH('Pagos mayoristas'!$B114,'Req. de información AEP'!$D$149:$D$180,0),2))</f>
        <v/>
      </c>
      <c r="H114" s="44"/>
      <c r="I114" s="104"/>
      <c r="J114" s="44"/>
      <c r="K114" s="104"/>
    </row>
    <row r="115" spans="2:11" outlineLevel="1" x14ac:dyDescent="0.2">
      <c r="B115" s="15" t="str">
        <f>IF(Supuestos!B38=0,"",Supuestos!B38)</f>
        <v/>
      </c>
      <c r="C115" s="101" t="str">
        <f>IF(B115="","",INDEX('Precios mayoristas'!$B$26:$E$57,MATCH('Pagos mayoristas'!$B115,'Precios mayoristas'!$B$26:$B$57,0),3)*INDEX('Req. de información AEP'!$D$149:$E$180,MATCH('Pagos mayoristas'!$B115,'Req. de información AEP'!$D$149:$D$180,0),2))</f>
        <v/>
      </c>
      <c r="D115" s="44"/>
      <c r="E115" s="101" t="str">
        <f>IF(B115="","",INDEX('Req. de información AEP'!$D$149:$E$180,MATCH('Pagos mayoristas'!$B115,'Req. de información AEP'!$D$149:$D$180,0),2)*INDEX('Req. de información AEP'!$D$257:$E$288,MATCH(B115,'Req. de información AEP'!$D$257:$D$288,0),2)*'Precios mayoristas'!$C$85)</f>
        <v/>
      </c>
      <c r="F115" s="44"/>
      <c r="G115" s="101" t="str">
        <f>IF(B115="","",INDEX('Precios mayoristas'!$B$26:$E$57,MATCH('Pagos mayoristas'!$B115,'Precios mayoristas'!$B$26:$B$57,0),2)*INDEX('Req. de información AEP'!$D$149:$E$180,MATCH('Pagos mayoristas'!$B115,'Req. de información AEP'!$D$149:$D$180,0),2))</f>
        <v/>
      </c>
      <c r="H115" s="44"/>
      <c r="I115" s="104"/>
      <c r="J115" s="44"/>
      <c r="K115" s="104"/>
    </row>
    <row r="116" spans="2:11" outlineLevel="1" x14ac:dyDescent="0.2">
      <c r="C116" s="44"/>
      <c r="D116" s="44"/>
      <c r="E116" s="101" t="str">
        <f>IF(B116="","",INDEX('Req. de información AEP'!$D$149:$E$180,MATCH('Pagos mayoristas'!$B116,'Req. de información AEP'!$D$149:$D$180,0),2)*INDEX('Req. de información AEP'!$D$257:$E$288,MATCH(B116,'Req. de información AEP'!$D$257:$D$288,0),2)*'Precios mayoristas'!$C$85)</f>
        <v/>
      </c>
      <c r="F116" s="44"/>
      <c r="G116" s="44"/>
      <c r="H116" s="44"/>
      <c r="I116" s="44"/>
      <c r="J116" s="44"/>
      <c r="K116" s="44"/>
    </row>
    <row r="117" spans="2:11" outlineLevel="1" x14ac:dyDescent="0.2">
      <c r="C117" s="44"/>
      <c r="D117" s="44"/>
      <c r="E117" s="101" t="str">
        <f>IF(B117="","",INDEX('Req. de información AEP'!$D$149:$E$180,MATCH('Pagos mayoristas'!$B117,'Req. de información AEP'!$D$149:$D$180,0),2)*INDEX('Req. de información AEP'!$D$257:$E$288,MATCH(B117,'Req. de información AEP'!$D$257:$D$288,0),2)*'Precios mayoristas'!$C$85)</f>
        <v/>
      </c>
      <c r="F117" s="44"/>
      <c r="G117" s="44"/>
      <c r="H117" s="44"/>
      <c r="I117" s="44"/>
      <c r="J117" s="44"/>
      <c r="K117" s="44"/>
    </row>
    <row r="118" spans="2:11" outlineLevel="1" x14ac:dyDescent="0.2">
      <c r="C118" s="44"/>
      <c r="D118" s="44"/>
      <c r="E118" s="101" t="str">
        <f>IF(B118="","",INDEX('Req. de información AEP'!$D$149:$E$180,MATCH('Pagos mayoristas'!$B118,'Req. de información AEP'!$D$149:$D$180,0),2)*INDEX('Req. de información AEP'!$D$257:$E$288,MATCH(B118,'Req. de información AEP'!$D$257:$D$288,0),2)*'Precios mayoristas'!$C$85)</f>
        <v/>
      </c>
      <c r="F118" s="44"/>
      <c r="G118" s="44"/>
      <c r="H118" s="44"/>
      <c r="I118" s="44"/>
      <c r="J118" s="44"/>
      <c r="K118" s="44"/>
    </row>
    <row r="119" spans="2:11" outlineLevel="1" x14ac:dyDescent="0.2">
      <c r="C119" s="44"/>
      <c r="D119" s="44"/>
      <c r="E119" s="44"/>
      <c r="F119" s="44"/>
      <c r="G119" s="44"/>
      <c r="H119" s="44"/>
      <c r="I119" s="44"/>
      <c r="J119" s="44"/>
      <c r="K119" s="44"/>
    </row>
    <row r="120" spans="2:11" x14ac:dyDescent="0.2">
      <c r="C120" s="44"/>
      <c r="D120" s="44"/>
      <c r="E120" s="44"/>
      <c r="F120" s="44"/>
      <c r="G120" s="44"/>
      <c r="H120" s="44"/>
      <c r="I120" s="44"/>
      <c r="J120" s="44"/>
      <c r="K120" s="44"/>
    </row>
    <row r="121" spans="2:11" x14ac:dyDescent="0.2">
      <c r="C121" s="44"/>
      <c r="D121" s="44"/>
      <c r="E121" s="44"/>
      <c r="F121" s="44"/>
      <c r="G121" s="44"/>
      <c r="H121" s="44"/>
      <c r="I121" s="44"/>
      <c r="J121" s="44"/>
      <c r="K121" s="44"/>
    </row>
    <row r="122" spans="2:11" x14ac:dyDescent="0.2">
      <c r="C122" s="44"/>
      <c r="D122" s="44"/>
      <c r="E122" s="44"/>
      <c r="F122" s="44"/>
      <c r="G122" s="44"/>
      <c r="H122" s="44"/>
      <c r="I122" s="44"/>
      <c r="J122" s="44"/>
      <c r="K122" s="44"/>
    </row>
    <row r="123" spans="2:11" outlineLevel="1" x14ac:dyDescent="0.2">
      <c r="B123" s="11" t="s">
        <v>48</v>
      </c>
      <c r="C123" s="100">
        <f>SUM(C124:C155)</f>
        <v>199</v>
      </c>
      <c r="D123" s="47"/>
      <c r="E123" s="100">
        <f>SUM(E124:E155)</f>
        <v>0.86449999999999982</v>
      </c>
      <c r="F123" s="47"/>
      <c r="G123" s="100">
        <f>SUM(G124:G155)</f>
        <v>10965.497600000001</v>
      </c>
      <c r="H123" s="44"/>
      <c r="I123" s="102">
        <f>IF(Supuestos!$I$5&lt;'Precios mayoristas'!$C$19,'Precios mayoristas'!$C$17*'Req. de información AEP'!$G61,'Precios mayoristas'!$D$17*'Req. de información AEP'!$G61)*Supuestos!$K$5+IF(Supuestos!$I$5&lt;'Precios mayoristas'!$C$19,'Precios mayoristas'!$C$18*'Req. de información AEP'!$G62,'Precios mayoristas'!$D$18*'Req. de información AEP'!$G62)*Supuestos!$K$5</f>
        <v>12006000</v>
      </c>
      <c r="J123" s="44"/>
      <c r="K123" s="102">
        <f>'Precios mayoristas'!$C$22/Supuestos!$F$8</f>
        <v>0</v>
      </c>
    </row>
    <row r="124" spans="2:11" outlineLevel="1" x14ac:dyDescent="0.2">
      <c r="B124" s="15" t="str">
        <f>IF(Supuestos!B7=0,"",Supuestos!B7)</f>
        <v>Datos</v>
      </c>
      <c r="C124" s="101">
        <f>IF(B124="","",INDEX('Precios mayoristas'!$B$26:$E$57,MATCH('Pagos mayoristas'!$B124,'Precios mayoristas'!$B$26:$B$57,0),3)*INDEX('Req. de información AEP'!$D$189:$E$220,MATCH('Pagos mayoristas'!$B124,'Req. de información AEP'!$D$189:$D$220,0),2))</f>
        <v>12</v>
      </c>
      <c r="D124" s="44"/>
      <c r="E124" s="101">
        <f>IF(B124="","",INDEX('Req. de información AEP'!$D$189:$E$220,MATCH('Pagos mayoristas'!$B124,'Req. de información AEP'!$D$189:$D$220,0),2)*INDEX('Req. de información AEP'!$D$257:$E$288,MATCH(B124,'Req. de información AEP'!$D$257:$D$288,0),2)*'Precios mayoristas'!$C$85)</f>
        <v>4.5499999999999999E-2</v>
      </c>
      <c r="F124" s="44"/>
      <c r="G124" s="101">
        <f>IF(B124="","",INDEX('Precios mayoristas'!$B$26:$E$57,MATCH('Pagos mayoristas'!$B124,'Precios mayoristas'!$B$26:$B$57,0),2)*INDEX('Req. de información AEP'!$D$189:$E$220,MATCH('Pagos mayoristas'!$B124,'Req. de información AEP'!$D$189:$D$220,0),2))</f>
        <v>0</v>
      </c>
      <c r="H124" s="44"/>
      <c r="I124" s="104"/>
      <c r="J124" s="44"/>
      <c r="K124" s="104"/>
    </row>
    <row r="125" spans="2:11" outlineLevel="1" x14ac:dyDescent="0.2">
      <c r="B125" s="15" t="str">
        <f>IF(Supuestos!B8=0,"",Supuestos!B8)</f>
        <v>Originación voz on-net local</v>
      </c>
      <c r="C125" s="101">
        <f>IF(B125="","",INDEX('Precios mayoristas'!$B$26:$E$57,MATCH('Pagos mayoristas'!$B125,'Precios mayoristas'!$B$26:$B$57,0),3)*INDEX('Req. de información AEP'!$D$189:$E$220,MATCH('Pagos mayoristas'!$B125,'Req. de información AEP'!$D$189:$D$220,0),2))</f>
        <v>11</v>
      </c>
      <c r="D125" s="44"/>
      <c r="E125" s="101">
        <f>IF(B125="","",INDEX('Req. de información AEP'!$D$189:$E$220,MATCH('Pagos mayoristas'!$B125,'Req. de información AEP'!$D$189:$D$220,0),2)*INDEX('Req. de información AEP'!$D$257:$E$288,MATCH(B125,'Req. de información AEP'!$D$257:$D$288,0),2)*'Precios mayoristas'!$C$85)</f>
        <v>4.5499999999999999E-2</v>
      </c>
      <c r="F125" s="44"/>
      <c r="G125" s="101">
        <f>IF(B125="","",INDEX('Precios mayoristas'!$B$26:$E$57,MATCH('Pagos mayoristas'!$B125,'Precios mayoristas'!$B$26:$B$57,0),2)*INDEX('Req. de información AEP'!$D$189:$E$220,MATCH('Pagos mayoristas'!$B125,'Req. de información AEP'!$D$189:$D$220,0),2))</f>
        <v>0</v>
      </c>
      <c r="H125" s="44"/>
      <c r="I125" s="104"/>
      <c r="J125" s="44"/>
      <c r="K125" s="104"/>
    </row>
    <row r="126" spans="2:11" outlineLevel="1" x14ac:dyDescent="0.2">
      <c r="B126" s="15" t="str">
        <f>IF(Supuestos!B9=0,"",Supuestos!B9)</f>
        <v>Originación voz off-net móvil local</v>
      </c>
      <c r="C126" s="101">
        <f>IF(B126="","",INDEX('Precios mayoristas'!$B$26:$E$57,MATCH('Pagos mayoristas'!$B126,'Precios mayoristas'!$B$26:$B$57,0),3)*INDEX('Req. de información AEP'!$D$189:$E$220,MATCH('Pagos mayoristas'!$B126,'Req. de información AEP'!$D$189:$D$220,0),2))</f>
        <v>11</v>
      </c>
      <c r="D126" s="44"/>
      <c r="E126" s="101">
        <f>IF(B126="","",INDEX('Req. de información AEP'!$D$189:$E$220,MATCH('Pagos mayoristas'!$B126,'Req. de información AEP'!$D$189:$D$220,0),2)*INDEX('Req. de información AEP'!$D$257:$E$288,MATCH(B126,'Req. de información AEP'!$D$257:$D$288,0),2)*'Precios mayoristas'!$C$85)</f>
        <v>4.5499999999999999E-2</v>
      </c>
      <c r="F126" s="44"/>
      <c r="G126" s="101">
        <f>IF(B126="","",INDEX('Precios mayoristas'!$B$26:$E$57,MATCH('Pagos mayoristas'!$B126,'Precios mayoristas'!$B$26:$B$57,0),2)*INDEX('Req. de información AEP'!$D$189:$E$220,MATCH('Pagos mayoristas'!$B126,'Req. de información AEP'!$D$189:$D$220,0),2))</f>
        <v>18.690000000000001</v>
      </c>
      <c r="H126" s="44"/>
      <c r="I126" s="104"/>
      <c r="J126" s="44"/>
      <c r="K126" s="104"/>
    </row>
    <row r="127" spans="2:11" outlineLevel="1" x14ac:dyDescent="0.2">
      <c r="B127" s="15" t="str">
        <f>IF(Supuestos!B10=0,"",Supuestos!B10)</f>
        <v>Originación voz off-net fijo local</v>
      </c>
      <c r="C127" s="101">
        <f>IF(B127="","",INDEX('Precios mayoristas'!$B$26:$E$57,MATCH('Pagos mayoristas'!$B127,'Precios mayoristas'!$B$26:$B$57,0),3)*INDEX('Req. de información AEP'!$D$189:$E$220,MATCH('Pagos mayoristas'!$B127,'Req. de información AEP'!$D$189:$D$220,0),2))</f>
        <v>11</v>
      </c>
      <c r="D127" s="44"/>
      <c r="E127" s="101">
        <f>IF(B127="","",INDEX('Req. de información AEP'!$D$189:$E$220,MATCH('Pagos mayoristas'!$B127,'Req. de información AEP'!$D$189:$D$220,0),2)*INDEX('Req. de información AEP'!$D$257:$E$288,MATCH(B127,'Req. de información AEP'!$D$257:$D$288,0),2)*'Precios mayoristas'!$C$85)</f>
        <v>4.5499999999999999E-2</v>
      </c>
      <c r="F127" s="44"/>
      <c r="G127" s="101">
        <f>IF(B127="","",INDEX('Precios mayoristas'!$B$26:$E$57,MATCH('Pagos mayoristas'!$B127,'Precios mayoristas'!$B$26:$B$57,0),2)*INDEX('Req. de información AEP'!$D$189:$E$220,MATCH('Pagos mayoristas'!$B127,'Req. de información AEP'!$D$189:$D$220,0),2))</f>
        <v>0.30880000000000002</v>
      </c>
      <c r="H127" s="44"/>
      <c r="I127" s="104"/>
      <c r="J127" s="44"/>
      <c r="K127" s="104"/>
    </row>
    <row r="128" spans="2:11" outlineLevel="1" x14ac:dyDescent="0.2">
      <c r="B128" s="15" t="str">
        <f>IF(Supuestos!B11=0,"",Supuestos!B11)</f>
        <v>Originación voz on-net LDN</v>
      </c>
      <c r="C128" s="101">
        <f>IF(B128="","",INDEX('Precios mayoristas'!$B$26:$E$57,MATCH('Pagos mayoristas'!$B128,'Precios mayoristas'!$B$26:$B$57,0),3)*INDEX('Req. de información AEP'!$D$189:$E$220,MATCH('Pagos mayoristas'!$B128,'Req. de información AEP'!$D$189:$D$220,0),2))</f>
        <v>11</v>
      </c>
      <c r="D128" s="44"/>
      <c r="E128" s="101">
        <f>IF(B128="","",INDEX('Req. de información AEP'!$D$189:$E$220,MATCH('Pagos mayoristas'!$B128,'Req. de información AEP'!$D$189:$D$220,0),2)*INDEX('Req. de información AEP'!$D$257:$E$288,MATCH(B128,'Req. de información AEP'!$D$257:$D$288,0),2)*'Precios mayoristas'!$C$85)</f>
        <v>4.5499999999999999E-2</v>
      </c>
      <c r="F128" s="44"/>
      <c r="G128" s="101">
        <f>IF(B128="","",INDEX('Precios mayoristas'!$B$26:$E$57,MATCH('Pagos mayoristas'!$B128,'Precios mayoristas'!$B$26:$B$57,0),2)*INDEX('Req. de información AEP'!$D$189:$E$220,MATCH('Pagos mayoristas'!$B128,'Req. de información AEP'!$D$189:$D$220,0),2))</f>
        <v>0</v>
      </c>
      <c r="H128" s="44"/>
      <c r="I128" s="104"/>
      <c r="J128" s="44"/>
      <c r="K128" s="104"/>
    </row>
    <row r="129" spans="2:11" outlineLevel="1" x14ac:dyDescent="0.2">
      <c r="B129" s="15" t="str">
        <f>IF(Supuestos!B12=0,"",Supuestos!B12)</f>
        <v>Originación voz off-net móvil LDN</v>
      </c>
      <c r="C129" s="101">
        <f>IF(B129="","",INDEX('Precios mayoristas'!$B$26:$E$57,MATCH('Pagos mayoristas'!$B129,'Precios mayoristas'!$B$26:$B$57,0),3)*INDEX('Req. de información AEP'!$D$189:$E$220,MATCH('Pagos mayoristas'!$B129,'Req. de información AEP'!$D$189:$D$220,0),2))</f>
        <v>11</v>
      </c>
      <c r="D129" s="44"/>
      <c r="E129" s="101">
        <f>IF(B129="","",INDEX('Req. de información AEP'!$D$189:$E$220,MATCH('Pagos mayoristas'!$B129,'Req. de información AEP'!$D$189:$D$220,0),2)*INDEX('Req. de información AEP'!$D$257:$E$288,MATCH(B129,'Req. de información AEP'!$D$257:$D$288,0),2)*'Precios mayoristas'!$C$85)</f>
        <v>4.5499999999999999E-2</v>
      </c>
      <c r="F129" s="44"/>
      <c r="G129" s="101">
        <f>IF(B129="","",INDEX('Precios mayoristas'!$B$26:$E$57,MATCH('Pagos mayoristas'!$B129,'Precios mayoristas'!$B$26:$B$57,0),2)*INDEX('Req. de información AEP'!$D$189:$E$220,MATCH('Pagos mayoristas'!$B129,'Req. de información AEP'!$D$189:$D$220,0),2))</f>
        <v>18.690000000000001</v>
      </c>
      <c r="H129" s="44"/>
      <c r="I129" s="104"/>
      <c r="J129" s="44"/>
      <c r="K129" s="104"/>
    </row>
    <row r="130" spans="2:11" outlineLevel="1" x14ac:dyDescent="0.2">
      <c r="B130" s="15" t="str">
        <f>IF(Supuestos!B13=0,"",Supuestos!B13)</f>
        <v>Originación voz off-net fijo LDN</v>
      </c>
      <c r="C130" s="101">
        <f>IF(B130="","",INDEX('Precios mayoristas'!$B$26:$E$57,MATCH('Pagos mayoristas'!$B130,'Precios mayoristas'!$B$26:$B$57,0),3)*INDEX('Req. de información AEP'!$D$189:$E$220,MATCH('Pagos mayoristas'!$B130,'Req. de información AEP'!$D$189:$D$220,0),2))</f>
        <v>11</v>
      </c>
      <c r="D130" s="44"/>
      <c r="E130" s="101">
        <f>IF(B130="","",INDEX('Req. de información AEP'!$D$189:$E$220,MATCH('Pagos mayoristas'!$B130,'Req. de información AEP'!$D$189:$D$220,0),2)*INDEX('Req. de información AEP'!$D$257:$E$288,MATCH(B130,'Req. de información AEP'!$D$257:$D$288,0),2)*'Precios mayoristas'!$C$85)</f>
        <v>4.5499999999999999E-2</v>
      </c>
      <c r="F130" s="44"/>
      <c r="G130" s="101">
        <f>IF(B130="","",INDEX('Precios mayoristas'!$B$26:$E$57,MATCH('Pagos mayoristas'!$B130,'Precios mayoristas'!$B$26:$B$57,0),2)*INDEX('Req. de información AEP'!$D$189:$E$220,MATCH('Pagos mayoristas'!$B130,'Req. de información AEP'!$D$189:$D$220,0),2))</f>
        <v>0.30880000000000002</v>
      </c>
      <c r="H130" s="44"/>
      <c r="I130" s="104"/>
      <c r="J130" s="44"/>
      <c r="K130" s="104"/>
    </row>
    <row r="131" spans="2:11" outlineLevel="1" x14ac:dyDescent="0.2">
      <c r="B131" s="15" t="str">
        <f>IF(Supuestos!B14=0,"",Supuestos!B14)</f>
        <v>Originación voz internacional USA-Canadá</v>
      </c>
      <c r="C131" s="101">
        <f>IF(B131="","",INDEX('Precios mayoristas'!$B$26:$E$57,MATCH('Pagos mayoristas'!$B131,'Precios mayoristas'!$B$26:$B$57,0),3)*INDEX('Req. de información AEP'!$D$189:$E$220,MATCH('Pagos mayoristas'!$B131,'Req. de información AEP'!$D$189:$D$220,0),2))</f>
        <v>11</v>
      </c>
      <c r="D131" s="44"/>
      <c r="E131" s="101">
        <f>IF(B131="","",INDEX('Req. de información AEP'!$D$189:$E$220,MATCH('Pagos mayoristas'!$B131,'Req. de información AEP'!$D$189:$D$220,0),2)*INDEX('Req. de información AEP'!$D$257:$E$288,MATCH(B131,'Req. de información AEP'!$D$257:$D$288,0),2)*'Precios mayoristas'!$C$85)</f>
        <v>4.5499999999999999E-2</v>
      </c>
      <c r="F131" s="44"/>
      <c r="G131" s="101">
        <f>IF(B131="","",INDEX('Precios mayoristas'!$B$26:$E$57,MATCH('Pagos mayoristas'!$B131,'Precios mayoristas'!$B$26:$B$57,0),2)*INDEX('Req. de información AEP'!$D$189:$E$220,MATCH('Pagos mayoristas'!$B131,'Req. de información AEP'!$D$189:$D$220,0),2))</f>
        <v>50</v>
      </c>
      <c r="H131" s="44"/>
      <c r="I131" s="104"/>
      <c r="J131" s="44"/>
      <c r="K131" s="104"/>
    </row>
    <row r="132" spans="2:11" outlineLevel="1" x14ac:dyDescent="0.2">
      <c r="B132" s="15" t="str">
        <f>IF(Supuestos!B15=0,"",Supuestos!B15)</f>
        <v>Originación voz internacional Mundial Centroamérica</v>
      </c>
      <c r="C132" s="101">
        <f>IF(B132="","",INDEX('Precios mayoristas'!$B$26:$E$57,MATCH('Pagos mayoristas'!$B132,'Precios mayoristas'!$B$26:$B$57,0),3)*INDEX('Req. de información AEP'!$D$189:$E$220,MATCH('Pagos mayoristas'!$B132,'Req. de información AEP'!$D$189:$D$220,0),2))</f>
        <v>11</v>
      </c>
      <c r="D132" s="44"/>
      <c r="E132" s="101">
        <f>IF(B132="","",INDEX('Req. de información AEP'!$D$189:$E$220,MATCH('Pagos mayoristas'!$B132,'Req. de información AEP'!$D$189:$D$220,0),2)*INDEX('Req. de información AEP'!$D$257:$E$288,MATCH(B132,'Req. de información AEP'!$D$257:$D$288,0),2)*'Precios mayoristas'!$C$85)</f>
        <v>4.5499999999999999E-2</v>
      </c>
      <c r="F132" s="44"/>
      <c r="G132" s="101">
        <f>IF(B132="","",INDEX('Precios mayoristas'!$B$26:$E$57,MATCH('Pagos mayoristas'!$B132,'Precios mayoristas'!$B$26:$B$57,0),2)*INDEX('Req. de información AEP'!$D$189:$E$220,MATCH('Pagos mayoristas'!$B132,'Req. de información AEP'!$D$189:$D$220,0),2))</f>
        <v>250</v>
      </c>
      <c r="H132" s="44"/>
      <c r="I132" s="104"/>
      <c r="J132" s="44"/>
      <c r="K132" s="104"/>
    </row>
    <row r="133" spans="2:11" outlineLevel="1" x14ac:dyDescent="0.2">
      <c r="B133" s="15" t="str">
        <f>IF(Supuestos!B16=0,"",Supuestos!B16)</f>
        <v>Originación voz internacional Mundial LATAM y Caribe</v>
      </c>
      <c r="C133" s="101">
        <f>IF(B133="","",INDEX('Precios mayoristas'!$B$26:$E$57,MATCH('Pagos mayoristas'!$B133,'Precios mayoristas'!$B$26:$B$57,0),3)*INDEX('Req. de información AEP'!$D$189:$E$220,MATCH('Pagos mayoristas'!$B133,'Req. de información AEP'!$D$189:$D$220,0),2))</f>
        <v>11</v>
      </c>
      <c r="D133" s="44"/>
      <c r="E133" s="101">
        <f>IF(B133="","",INDEX('Req. de información AEP'!$D$189:$E$220,MATCH('Pagos mayoristas'!$B133,'Req. de información AEP'!$D$189:$D$220,0),2)*INDEX('Req. de información AEP'!$D$257:$E$288,MATCH(B133,'Req. de información AEP'!$D$257:$D$288,0),2)*'Precios mayoristas'!$C$85)</f>
        <v>4.5499999999999999E-2</v>
      </c>
      <c r="F133" s="44"/>
      <c r="G133" s="101">
        <f>IF(B133="","",INDEX('Precios mayoristas'!$B$26:$E$57,MATCH('Pagos mayoristas'!$B133,'Precios mayoristas'!$B$26:$B$57,0),2)*INDEX('Req. de información AEP'!$D$189:$E$220,MATCH('Pagos mayoristas'!$B133,'Req. de información AEP'!$D$189:$D$220,0),2))</f>
        <v>500</v>
      </c>
      <c r="H133" s="44"/>
      <c r="I133" s="104"/>
      <c r="J133" s="44"/>
      <c r="K133" s="104"/>
    </row>
    <row r="134" spans="2:11" outlineLevel="1" x14ac:dyDescent="0.2">
      <c r="B134" s="15" t="str">
        <f>IF(Supuestos!B17=0,"",Supuestos!B17)</f>
        <v>Originación voz internacional Europa</v>
      </c>
      <c r="C134" s="101">
        <f>IF(B134="","",INDEX('Precios mayoristas'!$B$26:$E$57,MATCH('Pagos mayoristas'!$B134,'Precios mayoristas'!$B$26:$B$57,0),3)*INDEX('Req. de información AEP'!$D$189:$E$220,MATCH('Pagos mayoristas'!$B134,'Req. de información AEP'!$D$189:$D$220,0),2))</f>
        <v>11</v>
      </c>
      <c r="D134" s="44"/>
      <c r="E134" s="101">
        <f>IF(B134="","",INDEX('Req. de información AEP'!$D$189:$E$220,MATCH('Pagos mayoristas'!$B134,'Req. de información AEP'!$D$189:$D$220,0),2)*INDEX('Req. de información AEP'!$D$257:$E$288,MATCH(B134,'Req. de información AEP'!$D$257:$D$288,0),2)*'Precios mayoristas'!$C$85)</f>
        <v>4.5499999999999999E-2</v>
      </c>
      <c r="F134" s="44"/>
      <c r="G134" s="101">
        <f>IF(B134="","",INDEX('Precios mayoristas'!$B$26:$E$57,MATCH('Pagos mayoristas'!$B134,'Precios mayoristas'!$B$26:$B$57,0),2)*INDEX('Req. de información AEP'!$D$189:$E$220,MATCH('Pagos mayoristas'!$B134,'Req. de información AEP'!$D$189:$D$220,0),2))</f>
        <v>500</v>
      </c>
      <c r="H134" s="44"/>
      <c r="I134" s="104"/>
      <c r="J134" s="44"/>
      <c r="K134" s="104"/>
    </row>
    <row r="135" spans="2:11" outlineLevel="1" x14ac:dyDescent="0.2">
      <c r="B135" s="15" t="str">
        <f>IF(Supuestos!B18=0,"",Supuestos!B18)</f>
        <v>Originación voz internacional Mundial Otros geográficos</v>
      </c>
      <c r="C135" s="101">
        <f>IF(B135="","",INDEX('Precios mayoristas'!$B$26:$E$57,MATCH('Pagos mayoristas'!$B135,'Precios mayoristas'!$B$26:$B$57,0),3)*INDEX('Req. de información AEP'!$D$189:$E$220,MATCH('Pagos mayoristas'!$B135,'Req. de información AEP'!$D$189:$D$220,0),2))</f>
        <v>11</v>
      </c>
      <c r="D135" s="44"/>
      <c r="E135" s="101">
        <f>IF(B135="","",INDEX('Req. de información AEP'!$D$189:$E$220,MATCH('Pagos mayoristas'!$B135,'Req. de información AEP'!$D$189:$D$220,0),2)*INDEX('Req. de información AEP'!$D$257:$E$288,MATCH(B135,'Req. de información AEP'!$D$257:$D$288,0),2)*'Precios mayoristas'!$C$85)</f>
        <v>4.5499999999999999E-2</v>
      </c>
      <c r="F135" s="44"/>
      <c r="G135" s="101">
        <f>IF(B135="","",INDEX('Precios mayoristas'!$B$26:$E$57,MATCH('Pagos mayoristas'!$B135,'Precios mayoristas'!$B$26:$B$57,0),2)*INDEX('Req. de información AEP'!$D$189:$E$220,MATCH('Pagos mayoristas'!$B135,'Req. de información AEP'!$D$189:$D$220,0),2))</f>
        <v>500</v>
      </c>
      <c r="H135" s="44"/>
      <c r="I135" s="104"/>
      <c r="J135" s="44"/>
      <c r="K135" s="104"/>
    </row>
    <row r="136" spans="2:11" outlineLevel="1" x14ac:dyDescent="0.2">
      <c r="B136" s="15" t="str">
        <f>IF(Supuestos!B19=0,"",Supuestos!B19)</f>
        <v>Originación voz internacional Cuba</v>
      </c>
      <c r="C136" s="101">
        <f>IF(B136="","",INDEX('Precios mayoristas'!$B$26:$E$57,MATCH('Pagos mayoristas'!$B136,'Precios mayoristas'!$B$26:$B$57,0),3)*INDEX('Req. de información AEP'!$D$189:$E$220,MATCH('Pagos mayoristas'!$B136,'Req. de información AEP'!$D$189:$D$220,0),2))</f>
        <v>11</v>
      </c>
      <c r="D136" s="44"/>
      <c r="E136" s="101">
        <f>IF(B136="","",INDEX('Req. de información AEP'!$D$189:$E$220,MATCH('Pagos mayoristas'!$B136,'Req. de información AEP'!$D$189:$D$220,0),2)*INDEX('Req. de información AEP'!$D$257:$E$288,MATCH(B136,'Req. de información AEP'!$D$257:$D$288,0),2)*'Precios mayoristas'!$C$85)</f>
        <v>4.5499999999999999E-2</v>
      </c>
      <c r="F136" s="44"/>
      <c r="G136" s="101">
        <f>IF(B136="","",INDEX('Precios mayoristas'!$B$26:$E$57,MATCH('Pagos mayoristas'!$B136,'Precios mayoristas'!$B$26:$B$57,0),2)*INDEX('Req. de información AEP'!$D$189:$E$220,MATCH('Pagos mayoristas'!$B136,'Req. de información AEP'!$D$189:$D$220,0),2))</f>
        <v>1500</v>
      </c>
      <c r="H136" s="44"/>
      <c r="I136" s="104"/>
      <c r="J136" s="44"/>
      <c r="K136" s="104"/>
    </row>
    <row r="137" spans="2:11" outlineLevel="1" x14ac:dyDescent="0.2">
      <c r="B137" s="15" t="str">
        <f>IF(Supuestos!B20=0,"",Supuestos!B20)</f>
        <v>Originación voz Mundial destinos no geográficos</v>
      </c>
      <c r="C137" s="101">
        <f>IF(B137="","",INDEX('Precios mayoristas'!$B$26:$E$57,MATCH('Pagos mayoristas'!$B137,'Precios mayoristas'!$B$26:$B$57,0),3)*INDEX('Req. de información AEP'!$D$189:$E$220,MATCH('Pagos mayoristas'!$B137,'Req. de información AEP'!$D$189:$D$220,0),2))</f>
        <v>11</v>
      </c>
      <c r="D137" s="44"/>
      <c r="E137" s="101">
        <f>IF(B137="","",INDEX('Req. de información AEP'!$D$189:$E$220,MATCH('Pagos mayoristas'!$B137,'Req. de información AEP'!$D$189:$D$220,0),2)*INDEX('Req. de información AEP'!$D$257:$E$288,MATCH(B137,'Req. de información AEP'!$D$257:$D$288,0),2)*'Precios mayoristas'!$C$85)</f>
        <v>4.5499999999999999E-2</v>
      </c>
      <c r="F137" s="44"/>
      <c r="G137" s="101">
        <f>IF(B137="","",INDEX('Precios mayoristas'!$B$26:$E$57,MATCH('Pagos mayoristas'!$B137,'Precios mayoristas'!$B$26:$B$57,0),2)*INDEX('Req. de información AEP'!$D$189:$E$220,MATCH('Pagos mayoristas'!$B137,'Req. de información AEP'!$D$189:$D$220,0),2))</f>
        <v>7500</v>
      </c>
      <c r="H137" s="44"/>
      <c r="I137" s="104"/>
      <c r="J137" s="44"/>
      <c r="K137" s="104"/>
    </row>
    <row r="138" spans="2:11" outlineLevel="1" x14ac:dyDescent="0.2">
      <c r="B138" s="15" t="str">
        <f>IF(Supuestos!B21=0,"",Supuestos!B21)</f>
        <v>Originación SMS on-net</v>
      </c>
      <c r="C138" s="101">
        <f>IF(B138="","",INDEX('Precios mayoristas'!$B$26:$E$57,MATCH('Pagos mayoristas'!$B138,'Precios mayoristas'!$B$26:$B$57,0),3)*INDEX('Req. de información AEP'!$D$189:$E$220,MATCH('Pagos mayoristas'!$B138,'Req. de información AEP'!$D$189:$D$220,0),2))</f>
        <v>11</v>
      </c>
      <c r="D138" s="44"/>
      <c r="E138" s="101">
        <f>IF(B138="","",INDEX('Req. de información AEP'!$D$189:$E$220,MATCH('Pagos mayoristas'!$B138,'Req. de información AEP'!$D$189:$D$220,0),2)*INDEX('Req. de información AEP'!$D$257:$E$288,MATCH(B138,'Req. de información AEP'!$D$257:$D$288,0),2)*'Precios mayoristas'!$C$85)</f>
        <v>4.5499999999999999E-2</v>
      </c>
      <c r="F138" s="44"/>
      <c r="G138" s="101">
        <f>IF(B138="","",INDEX('Precios mayoristas'!$B$26:$E$57,MATCH('Pagos mayoristas'!$B138,'Precios mayoristas'!$B$26:$B$57,0),2)*INDEX('Req. de información AEP'!$D$189:$E$220,MATCH('Pagos mayoristas'!$B138,'Req. de información AEP'!$D$189:$D$220,0),2))</f>
        <v>0</v>
      </c>
      <c r="H138" s="44"/>
      <c r="I138" s="104"/>
      <c r="J138" s="44"/>
      <c r="K138" s="104"/>
    </row>
    <row r="139" spans="2:11" outlineLevel="1" x14ac:dyDescent="0.2">
      <c r="B139" s="15" t="str">
        <f>IF(Supuestos!B22=0,"",Supuestos!B22)</f>
        <v>Originación SMS - off-net nacional</v>
      </c>
      <c r="C139" s="101">
        <f>IF(B139="","",INDEX('Precios mayoristas'!$B$26:$E$57,MATCH('Pagos mayoristas'!$B139,'Precios mayoristas'!$B$26:$B$57,0),3)*INDEX('Req. de información AEP'!$D$189:$E$220,MATCH('Pagos mayoristas'!$B139,'Req. de información AEP'!$D$189:$D$220,0),2))</f>
        <v>11</v>
      </c>
      <c r="D139" s="44"/>
      <c r="E139" s="101">
        <f>IF(B139="","",INDEX('Req. de información AEP'!$D$189:$E$220,MATCH('Pagos mayoristas'!$B139,'Req. de información AEP'!$D$189:$D$220,0),2)*INDEX('Req. de información AEP'!$D$257:$E$288,MATCH(B139,'Req. de información AEP'!$D$257:$D$288,0),2)*'Precios mayoristas'!$C$85)</f>
        <v>4.5499999999999999E-2</v>
      </c>
      <c r="F139" s="44"/>
      <c r="G139" s="101">
        <f>IF(B139="","",INDEX('Precios mayoristas'!$B$26:$E$57,MATCH('Pagos mayoristas'!$B139,'Precios mayoristas'!$B$26:$B$57,0),2)*INDEX('Req. de información AEP'!$D$189:$E$220,MATCH('Pagos mayoristas'!$B139,'Req. de información AEP'!$D$189:$D$220,0),2))</f>
        <v>2.5</v>
      </c>
      <c r="H139" s="44"/>
      <c r="I139" s="104"/>
      <c r="J139" s="44"/>
      <c r="K139" s="104"/>
    </row>
    <row r="140" spans="2:11" outlineLevel="1" x14ac:dyDescent="0.2">
      <c r="B140" s="15" t="str">
        <f>IF(Supuestos!B23=0,"",Supuestos!B23)</f>
        <v>Originación SMS internacional (USA-Canadá)</v>
      </c>
      <c r="C140" s="101">
        <f>IF(B140="","",INDEX('Precios mayoristas'!$B$26:$E$57,MATCH('Pagos mayoristas'!$B140,'Precios mayoristas'!$B$26:$B$57,0),3)*INDEX('Req. de información AEP'!$D$189:$E$220,MATCH('Pagos mayoristas'!$B140,'Req. de información AEP'!$D$189:$D$220,0),2))</f>
        <v>11</v>
      </c>
      <c r="D140" s="44"/>
      <c r="E140" s="101">
        <f>IF(B140="","",INDEX('Req. de información AEP'!$D$189:$E$220,MATCH('Pagos mayoristas'!$B140,'Req. de información AEP'!$D$189:$D$220,0),2)*INDEX('Req. de información AEP'!$D$257:$E$288,MATCH(B140,'Req. de información AEP'!$D$257:$D$288,0),2)*'Precios mayoristas'!$C$85)</f>
        <v>4.5499999999999999E-2</v>
      </c>
      <c r="F140" s="44"/>
      <c r="G140" s="101">
        <f>IF(B140="","",INDEX('Precios mayoristas'!$B$26:$E$57,MATCH('Pagos mayoristas'!$B140,'Precios mayoristas'!$B$26:$B$57,0),2)*INDEX('Req. de información AEP'!$D$189:$E$220,MATCH('Pagos mayoristas'!$B140,'Req. de información AEP'!$D$189:$D$220,0),2))</f>
        <v>50</v>
      </c>
      <c r="H140" s="44"/>
      <c r="I140" s="104"/>
      <c r="J140" s="44"/>
      <c r="K140" s="104"/>
    </row>
    <row r="141" spans="2:11" outlineLevel="1" x14ac:dyDescent="0.2">
      <c r="B141" s="15" t="str">
        <f>IF(Supuestos!B24=0,"",Supuestos!B24)</f>
        <v>Originación SMS internacional (Resto del Mundo)</v>
      </c>
      <c r="C141" s="101">
        <f>IF(B141="","",INDEX('Precios mayoristas'!$B$26:$E$57,MATCH('Pagos mayoristas'!$B141,'Precios mayoristas'!$B$26:$B$57,0),3)*INDEX('Req. de información AEP'!$D$189:$E$220,MATCH('Pagos mayoristas'!$B141,'Req. de información AEP'!$D$189:$D$220,0),2))</f>
        <v>11</v>
      </c>
      <c r="D141" s="44"/>
      <c r="E141" s="101">
        <f>IF(B141="","",INDEX('Req. de información AEP'!$D$189:$E$220,MATCH('Pagos mayoristas'!$B141,'Req. de información AEP'!$D$189:$D$220,0),2)*INDEX('Req. de información AEP'!$D$257:$E$288,MATCH(B141,'Req. de información AEP'!$D$257:$D$288,0),2)*'Precios mayoristas'!$C$85)</f>
        <v>4.5499999999999999E-2</v>
      </c>
      <c r="F141" s="44"/>
      <c r="G141" s="101">
        <f>IF(B141="","",INDEX('Precios mayoristas'!$B$26:$E$57,MATCH('Pagos mayoristas'!$B141,'Precios mayoristas'!$B$26:$B$57,0),2)*INDEX('Req. de información AEP'!$D$189:$E$220,MATCH('Pagos mayoristas'!$B141,'Req. de información AEP'!$D$189:$D$220,0),2))</f>
        <v>75</v>
      </c>
      <c r="H141" s="44"/>
      <c r="I141" s="104"/>
      <c r="J141" s="44"/>
      <c r="K141" s="104"/>
    </row>
    <row r="142" spans="2:11" outlineLevel="1" x14ac:dyDescent="0.2">
      <c r="B142" s="15" t="str">
        <f>IF(Supuestos!B25=0,"",Supuestos!B25)</f>
        <v>Otros servicios (incluyendo marcaciones especiales)</v>
      </c>
      <c r="C142" s="101">
        <f>IF(B142="","",INDEX('Precios mayoristas'!$B$26:$E$57,MATCH('Pagos mayoristas'!$B142,'Precios mayoristas'!$B$26:$B$57,0),3)*INDEX('Req. de información AEP'!$D$189:$E$220,MATCH('Pagos mayoristas'!$B142,'Req. de información AEP'!$D$189:$D$220,0),2))</f>
        <v>0</v>
      </c>
      <c r="D142" s="44"/>
      <c r="E142" s="101">
        <f>IF(B142="","",INDEX('Req. de información AEP'!$D$189:$E$220,MATCH('Pagos mayoristas'!$B142,'Req. de información AEP'!$D$189:$D$220,0),2)*INDEX('Req. de información AEP'!$D$257:$E$288,MATCH(B142,'Req. de información AEP'!$D$257:$D$288,0),2)*'Precios mayoristas'!$C$85)</f>
        <v>4.5499999999999999E-2</v>
      </c>
      <c r="F142" s="44"/>
      <c r="G142" s="101">
        <f>IF(B142="","",INDEX('Precios mayoristas'!$B$26:$E$57,MATCH('Pagos mayoristas'!$B142,'Precios mayoristas'!$B$26:$B$57,0),2)*INDEX('Req. de información AEP'!$D$189:$E$220,MATCH('Pagos mayoristas'!$B142,'Req. de información AEP'!$D$189:$D$220,0),2))</f>
        <v>0</v>
      </c>
      <c r="H142" s="44"/>
      <c r="I142" s="104"/>
      <c r="J142" s="44"/>
      <c r="K142" s="104"/>
    </row>
    <row r="143" spans="2:11" outlineLevel="1" x14ac:dyDescent="0.2">
      <c r="B143" s="15" t="str">
        <f>IF(Supuestos!B26=0,"",Supuestos!B26)</f>
        <v/>
      </c>
      <c r="C143" s="101" t="str">
        <f>IF(B143="","",INDEX('Precios mayoristas'!$B$26:$E$57,MATCH('Pagos mayoristas'!$B143,'Precios mayoristas'!$B$26:$B$57,0),3)*INDEX('Req. de información AEP'!$D$189:$E$220,MATCH('Pagos mayoristas'!$B143,'Req. de información AEP'!$D$189:$D$220,0),2))</f>
        <v/>
      </c>
      <c r="D143" s="44"/>
      <c r="E143" s="101" t="str">
        <f>IF(B143="","",INDEX('Req. de información AEP'!$D$189:$E$220,MATCH('Pagos mayoristas'!$B143,'Req. de información AEP'!$D$189:$D$220,0),2)*INDEX('Req. de información AEP'!$D$257:$E$288,MATCH(B143,'Req. de información AEP'!$D$257:$D$288,0),2)*'Precios mayoristas'!$C$85)</f>
        <v/>
      </c>
      <c r="F143" s="44"/>
      <c r="G143" s="101" t="str">
        <f>IF(B143="","",INDEX('Precios mayoristas'!$B$26:$E$57,MATCH('Pagos mayoristas'!$B143,'Precios mayoristas'!$B$26:$B$57,0),2)*INDEX('Req. de información AEP'!$D$189:$E$220,MATCH('Pagos mayoristas'!$B143,'Req. de información AEP'!$D$189:$D$220,0),2))</f>
        <v/>
      </c>
      <c r="H143" s="44"/>
      <c r="I143" s="104"/>
      <c r="J143" s="44"/>
      <c r="K143" s="104"/>
    </row>
    <row r="144" spans="2:11" outlineLevel="1" x14ac:dyDescent="0.2">
      <c r="B144" s="15" t="str">
        <f>IF(Supuestos!B27=0,"",Supuestos!B27)</f>
        <v/>
      </c>
      <c r="C144" s="101" t="str">
        <f>IF(B144="","",INDEX('Precios mayoristas'!$B$26:$E$57,MATCH('Pagos mayoristas'!$B144,'Precios mayoristas'!$B$26:$B$57,0),3)*INDEX('Req. de información AEP'!$D$189:$E$220,MATCH('Pagos mayoristas'!$B144,'Req. de información AEP'!$D$189:$D$220,0),2))</f>
        <v/>
      </c>
      <c r="D144" s="44"/>
      <c r="E144" s="101" t="str">
        <f>IF(B144="","",INDEX('Req. de información AEP'!$D$189:$E$220,MATCH('Pagos mayoristas'!$B144,'Req. de información AEP'!$D$189:$D$220,0),2)*INDEX('Req. de información AEP'!$D$257:$E$288,MATCH(B144,'Req. de información AEP'!$D$257:$D$288,0),2)*'Precios mayoristas'!$C$85)</f>
        <v/>
      </c>
      <c r="F144" s="44"/>
      <c r="G144" s="101" t="str">
        <f>IF(B144="","",INDEX('Precios mayoristas'!$B$26:$E$57,MATCH('Pagos mayoristas'!$B144,'Precios mayoristas'!$B$26:$B$57,0),2)*INDEX('Req. de información AEP'!$D$189:$E$220,MATCH('Pagos mayoristas'!$B144,'Req. de información AEP'!$D$189:$D$220,0),2))</f>
        <v/>
      </c>
      <c r="H144" s="44"/>
      <c r="I144" s="104"/>
      <c r="J144" s="44"/>
      <c r="K144" s="104"/>
    </row>
    <row r="145" spans="2:11" outlineLevel="1" x14ac:dyDescent="0.2">
      <c r="B145" s="15" t="str">
        <f>IF(Supuestos!B28=0,"",Supuestos!B28)</f>
        <v/>
      </c>
      <c r="C145" s="101" t="str">
        <f>IF(B145="","",INDEX('Precios mayoristas'!$B$26:$E$57,MATCH('Pagos mayoristas'!$B145,'Precios mayoristas'!$B$26:$B$57,0),3)*INDEX('Req. de información AEP'!$D$189:$E$220,MATCH('Pagos mayoristas'!$B145,'Req. de información AEP'!$D$189:$D$220,0),2))</f>
        <v/>
      </c>
      <c r="D145" s="44"/>
      <c r="E145" s="101" t="str">
        <f>IF(B145="","",INDEX('Req. de información AEP'!$D$189:$E$220,MATCH('Pagos mayoristas'!$B145,'Req. de información AEP'!$D$189:$D$220,0),2)*INDEX('Req. de información AEP'!$D$257:$E$288,MATCH(B145,'Req. de información AEP'!$D$257:$D$288,0),2)*'Precios mayoristas'!$C$85)</f>
        <v/>
      </c>
      <c r="F145" s="44"/>
      <c r="G145" s="101" t="str">
        <f>IF(B145="","",INDEX('Precios mayoristas'!$B$26:$E$57,MATCH('Pagos mayoristas'!$B145,'Precios mayoristas'!$B$26:$B$57,0),2)*INDEX('Req. de información AEP'!$D$189:$E$220,MATCH('Pagos mayoristas'!$B145,'Req. de información AEP'!$D$189:$D$220,0),2))</f>
        <v/>
      </c>
      <c r="H145" s="44"/>
      <c r="I145" s="104"/>
      <c r="J145" s="44"/>
      <c r="K145" s="104"/>
    </row>
    <row r="146" spans="2:11" outlineLevel="1" x14ac:dyDescent="0.2">
      <c r="B146" s="15" t="str">
        <f>IF(Supuestos!B29=0,"",Supuestos!B29)</f>
        <v/>
      </c>
      <c r="C146" s="101" t="str">
        <f>IF(B146="","",INDEX('Precios mayoristas'!$B$26:$E$57,MATCH('Pagos mayoristas'!$B146,'Precios mayoristas'!$B$26:$B$57,0),3)*INDEX('Req. de información AEP'!$D$189:$E$220,MATCH('Pagos mayoristas'!$B146,'Req. de información AEP'!$D$189:$D$220,0),2))</f>
        <v/>
      </c>
      <c r="D146" s="44"/>
      <c r="E146" s="101" t="str">
        <f>IF(B146="","",INDEX('Req. de información AEP'!$D$189:$E$220,MATCH('Pagos mayoristas'!$B146,'Req. de información AEP'!$D$189:$D$220,0),2)*INDEX('Req. de información AEP'!$D$257:$E$288,MATCH(B146,'Req. de información AEP'!$D$257:$D$288,0),2)*'Precios mayoristas'!$C$85)</f>
        <v/>
      </c>
      <c r="F146" s="44"/>
      <c r="G146" s="101" t="str">
        <f>IF(B146="","",INDEX('Precios mayoristas'!$B$26:$E$57,MATCH('Pagos mayoristas'!$B146,'Precios mayoristas'!$B$26:$B$57,0),2)*INDEX('Req. de información AEP'!$D$189:$E$220,MATCH('Pagos mayoristas'!$B146,'Req. de información AEP'!$D$189:$D$220,0),2))</f>
        <v/>
      </c>
      <c r="H146" s="44"/>
      <c r="I146" s="104"/>
      <c r="J146" s="44"/>
      <c r="K146" s="104"/>
    </row>
    <row r="147" spans="2:11" outlineLevel="1" x14ac:dyDescent="0.2">
      <c r="B147" s="15" t="str">
        <f>IF(Supuestos!B30=0,"",Supuestos!B30)</f>
        <v/>
      </c>
      <c r="C147" s="101" t="str">
        <f>IF(B147="","",INDEX('Precios mayoristas'!$B$26:$E$57,MATCH('Pagos mayoristas'!$B147,'Precios mayoristas'!$B$26:$B$57,0),3)*INDEX('Req. de información AEP'!$D$189:$E$220,MATCH('Pagos mayoristas'!$B147,'Req. de información AEP'!$D$189:$D$220,0),2))</f>
        <v/>
      </c>
      <c r="D147" s="44"/>
      <c r="E147" s="101" t="str">
        <f>IF(B147="","",INDEX('Req. de información AEP'!$D$189:$E$220,MATCH('Pagos mayoristas'!$B147,'Req. de información AEP'!$D$189:$D$220,0),2)*INDEX('Req. de información AEP'!$D$257:$E$288,MATCH(B147,'Req. de información AEP'!$D$257:$D$288,0),2)*'Precios mayoristas'!$C$85)</f>
        <v/>
      </c>
      <c r="F147" s="44"/>
      <c r="G147" s="101" t="str">
        <f>IF(B147="","",INDEX('Precios mayoristas'!$B$26:$E$57,MATCH('Pagos mayoristas'!$B147,'Precios mayoristas'!$B$26:$B$57,0),2)*INDEX('Req. de información AEP'!$D$189:$E$220,MATCH('Pagos mayoristas'!$B147,'Req. de información AEP'!$D$189:$D$220,0),2))</f>
        <v/>
      </c>
      <c r="H147" s="44"/>
      <c r="I147" s="104"/>
      <c r="J147" s="44"/>
      <c r="K147" s="104"/>
    </row>
    <row r="148" spans="2:11" outlineLevel="1" x14ac:dyDescent="0.2">
      <c r="B148" s="15" t="str">
        <f>IF(Supuestos!B31=0,"",Supuestos!B31)</f>
        <v/>
      </c>
      <c r="C148" s="101" t="str">
        <f>IF(B148="","",INDEX('Precios mayoristas'!$B$26:$E$57,MATCH('Pagos mayoristas'!$B148,'Precios mayoristas'!$B$26:$B$57,0),3)*INDEX('Req. de información AEP'!$D$189:$E$220,MATCH('Pagos mayoristas'!$B148,'Req. de información AEP'!$D$189:$D$220,0),2))</f>
        <v/>
      </c>
      <c r="D148" s="44"/>
      <c r="E148" s="101" t="str">
        <f>IF(B148="","",INDEX('Req. de información AEP'!$D$189:$E$220,MATCH('Pagos mayoristas'!$B148,'Req. de información AEP'!$D$189:$D$220,0),2)*INDEX('Req. de información AEP'!$D$257:$E$288,MATCH(B148,'Req. de información AEP'!$D$257:$D$288,0),2)*'Precios mayoristas'!$C$85)</f>
        <v/>
      </c>
      <c r="F148" s="44"/>
      <c r="G148" s="101" t="str">
        <f>IF(B148="","",INDEX('Precios mayoristas'!$B$26:$E$57,MATCH('Pagos mayoristas'!$B148,'Precios mayoristas'!$B$26:$B$57,0),2)*INDEX('Req. de información AEP'!$D$189:$E$220,MATCH('Pagos mayoristas'!$B148,'Req. de información AEP'!$D$189:$D$220,0),2))</f>
        <v/>
      </c>
      <c r="H148" s="44"/>
      <c r="I148" s="104"/>
      <c r="J148" s="44"/>
      <c r="K148" s="104"/>
    </row>
    <row r="149" spans="2:11" outlineLevel="1" x14ac:dyDescent="0.2">
      <c r="B149" s="15" t="str">
        <f>IF(Supuestos!B32=0,"",Supuestos!B32)</f>
        <v/>
      </c>
      <c r="C149" s="101" t="str">
        <f>IF(B149="","",INDEX('Precios mayoristas'!$B$26:$E$57,MATCH('Pagos mayoristas'!$B149,'Precios mayoristas'!$B$26:$B$57,0),3)*INDEX('Req. de información AEP'!$D$189:$E$220,MATCH('Pagos mayoristas'!$B149,'Req. de información AEP'!$D$189:$D$220,0),2))</f>
        <v/>
      </c>
      <c r="D149" s="44"/>
      <c r="E149" s="101" t="str">
        <f>IF(B149="","",INDEX('Req. de información AEP'!$D$189:$E$220,MATCH('Pagos mayoristas'!$B149,'Req. de información AEP'!$D$189:$D$220,0),2)*INDEX('Req. de información AEP'!$D$257:$E$288,MATCH(B149,'Req. de información AEP'!$D$257:$D$288,0),2)*'Precios mayoristas'!$C$85)</f>
        <v/>
      </c>
      <c r="F149" s="44"/>
      <c r="G149" s="101" t="str">
        <f>IF(B149="","",INDEX('Precios mayoristas'!$B$26:$E$57,MATCH('Pagos mayoristas'!$B149,'Precios mayoristas'!$B$26:$B$57,0),2)*INDEX('Req. de información AEP'!$D$189:$E$220,MATCH('Pagos mayoristas'!$B149,'Req. de información AEP'!$D$189:$D$220,0),2))</f>
        <v/>
      </c>
      <c r="H149" s="44"/>
      <c r="I149" s="104"/>
      <c r="J149" s="44"/>
      <c r="K149" s="104"/>
    </row>
    <row r="150" spans="2:11" outlineLevel="1" x14ac:dyDescent="0.2">
      <c r="B150" s="15" t="str">
        <f>IF(Supuestos!B33=0,"",Supuestos!B33)</f>
        <v/>
      </c>
      <c r="C150" s="101" t="str">
        <f>IF(B150="","",INDEX('Precios mayoristas'!$B$26:$E$57,MATCH('Pagos mayoristas'!$B150,'Precios mayoristas'!$B$26:$B$57,0),3)*INDEX('Req. de información AEP'!$D$189:$E$220,MATCH('Pagos mayoristas'!$B150,'Req. de información AEP'!$D$189:$D$220,0),2))</f>
        <v/>
      </c>
      <c r="D150" s="44"/>
      <c r="E150" s="101" t="str">
        <f>IF(B150="","",INDEX('Req. de información AEP'!$D$189:$E$220,MATCH('Pagos mayoristas'!$B150,'Req. de información AEP'!$D$189:$D$220,0),2)*INDEX('Req. de información AEP'!$D$257:$E$288,MATCH(B150,'Req. de información AEP'!$D$257:$D$288,0),2)*'Precios mayoristas'!$C$85)</f>
        <v/>
      </c>
      <c r="F150" s="44"/>
      <c r="G150" s="101" t="str">
        <f>IF(B150="","",INDEX('Precios mayoristas'!$B$26:$E$57,MATCH('Pagos mayoristas'!$B150,'Precios mayoristas'!$B$26:$B$57,0),2)*INDEX('Req. de información AEP'!$D$189:$E$220,MATCH('Pagos mayoristas'!$B150,'Req. de información AEP'!$D$189:$D$220,0),2))</f>
        <v/>
      </c>
      <c r="H150" s="44"/>
      <c r="I150" s="104"/>
      <c r="J150" s="44"/>
      <c r="K150" s="104"/>
    </row>
    <row r="151" spans="2:11" outlineLevel="1" x14ac:dyDescent="0.2">
      <c r="B151" s="15" t="str">
        <f>IF(Supuestos!B34=0,"",Supuestos!B34)</f>
        <v/>
      </c>
      <c r="C151" s="101" t="str">
        <f>IF(B151="","",INDEX('Precios mayoristas'!$B$26:$E$57,MATCH('Pagos mayoristas'!$B151,'Precios mayoristas'!$B$26:$B$57,0),3)*INDEX('Req. de información AEP'!$D$189:$E$220,MATCH('Pagos mayoristas'!$B151,'Req. de información AEP'!$D$189:$D$220,0),2))</f>
        <v/>
      </c>
      <c r="D151" s="44"/>
      <c r="E151" s="101" t="str">
        <f>IF(B151="","",INDEX('Req. de información AEP'!$D$189:$E$220,MATCH('Pagos mayoristas'!$B151,'Req. de información AEP'!$D$189:$D$220,0),2)*INDEX('Req. de información AEP'!$D$257:$E$288,MATCH(B151,'Req. de información AEP'!$D$257:$D$288,0),2)*'Precios mayoristas'!$C$85)</f>
        <v/>
      </c>
      <c r="F151" s="44"/>
      <c r="G151" s="101" t="str">
        <f>IF(B151="","",INDEX('Precios mayoristas'!$B$26:$E$57,MATCH('Pagos mayoristas'!$B151,'Precios mayoristas'!$B$26:$B$57,0),2)*INDEX('Req. de información AEP'!$D$189:$E$220,MATCH('Pagos mayoristas'!$B151,'Req. de información AEP'!$D$189:$D$220,0),2))</f>
        <v/>
      </c>
      <c r="H151" s="44"/>
      <c r="I151" s="104"/>
      <c r="J151" s="44"/>
      <c r="K151" s="104"/>
    </row>
    <row r="152" spans="2:11" outlineLevel="1" x14ac:dyDescent="0.2">
      <c r="B152" s="15" t="str">
        <f>IF(Supuestos!B35=0,"",Supuestos!B35)</f>
        <v/>
      </c>
      <c r="C152" s="101" t="str">
        <f>IF(B152="","",INDEX('Precios mayoristas'!$B$26:$E$57,MATCH('Pagos mayoristas'!$B152,'Precios mayoristas'!$B$26:$B$57,0),3)*INDEX('Req. de información AEP'!$D$189:$E$220,MATCH('Pagos mayoristas'!$B152,'Req. de información AEP'!$D$189:$D$220,0),2))</f>
        <v/>
      </c>
      <c r="D152" s="44"/>
      <c r="E152" s="101" t="str">
        <f>IF(B152="","",INDEX('Req. de información AEP'!$D$189:$E$220,MATCH('Pagos mayoristas'!$B152,'Req. de información AEP'!$D$189:$D$220,0),2)*INDEX('Req. de información AEP'!$D$257:$E$288,MATCH(B152,'Req. de información AEP'!$D$257:$D$288,0),2)*'Precios mayoristas'!$C$85)</f>
        <v/>
      </c>
      <c r="F152" s="44"/>
      <c r="G152" s="101" t="str">
        <f>IF(B152="","",INDEX('Precios mayoristas'!$B$26:$E$57,MATCH('Pagos mayoristas'!$B152,'Precios mayoristas'!$B$26:$B$57,0),2)*INDEX('Req. de información AEP'!$D$189:$E$220,MATCH('Pagos mayoristas'!$B152,'Req. de información AEP'!$D$189:$D$220,0),2))</f>
        <v/>
      </c>
      <c r="H152" s="44"/>
      <c r="I152" s="104"/>
      <c r="J152" s="44"/>
      <c r="K152" s="104"/>
    </row>
    <row r="153" spans="2:11" outlineLevel="1" x14ac:dyDescent="0.2">
      <c r="B153" s="15" t="str">
        <f>IF(Supuestos!B36=0,"",Supuestos!B36)</f>
        <v/>
      </c>
      <c r="C153" s="101" t="str">
        <f>IF(B153="","",INDEX('Precios mayoristas'!$B$26:$E$57,MATCH('Pagos mayoristas'!$B153,'Precios mayoristas'!$B$26:$B$57,0),3)*INDEX('Req. de información AEP'!$D$189:$E$220,MATCH('Pagos mayoristas'!$B153,'Req. de información AEP'!$D$189:$D$220,0),2))</f>
        <v/>
      </c>
      <c r="D153" s="44"/>
      <c r="E153" s="101" t="str">
        <f>IF(B153="","",INDEX('Req. de información AEP'!$D$189:$E$220,MATCH('Pagos mayoristas'!$B153,'Req. de información AEP'!$D$189:$D$220,0),2)*INDEX('Req. de información AEP'!$D$257:$E$288,MATCH(B153,'Req. de información AEP'!$D$257:$D$288,0),2)*'Precios mayoristas'!$C$85)</f>
        <v/>
      </c>
      <c r="F153" s="44"/>
      <c r="G153" s="101" t="str">
        <f>IF(B153="","",INDEX('Precios mayoristas'!$B$26:$E$57,MATCH('Pagos mayoristas'!$B153,'Precios mayoristas'!$B$26:$B$57,0),2)*INDEX('Req. de información AEP'!$D$189:$E$220,MATCH('Pagos mayoristas'!$B153,'Req. de información AEP'!$D$189:$D$220,0),2))</f>
        <v/>
      </c>
      <c r="H153" s="44"/>
      <c r="I153" s="104"/>
      <c r="J153" s="44"/>
      <c r="K153" s="104"/>
    </row>
    <row r="154" spans="2:11" outlineLevel="1" x14ac:dyDescent="0.2">
      <c r="B154" s="15" t="str">
        <f>IF(Supuestos!B37=0,"",Supuestos!B37)</f>
        <v/>
      </c>
      <c r="C154" s="101" t="str">
        <f>IF(B154="","",INDEX('Precios mayoristas'!$B$26:$E$57,MATCH('Pagos mayoristas'!$B154,'Precios mayoristas'!$B$26:$B$57,0),3)*INDEX('Req. de información AEP'!$D$189:$E$220,MATCH('Pagos mayoristas'!$B154,'Req. de información AEP'!$D$189:$D$220,0),2))</f>
        <v/>
      </c>
      <c r="D154" s="44"/>
      <c r="E154" s="101" t="str">
        <f>IF(B154="","",INDEX('Req. de información AEP'!$D$189:$E$220,MATCH('Pagos mayoristas'!$B154,'Req. de información AEP'!$D$189:$D$220,0),2)*INDEX('Req. de información AEP'!$D$257:$E$288,MATCH(B154,'Req. de información AEP'!$D$257:$D$288,0),2)*'Precios mayoristas'!$C$85)</f>
        <v/>
      </c>
      <c r="F154" s="44"/>
      <c r="G154" s="101" t="str">
        <f>IF(B154="","",INDEX('Precios mayoristas'!$B$26:$E$57,MATCH('Pagos mayoristas'!$B154,'Precios mayoristas'!$B$26:$B$57,0),2)*INDEX('Req. de información AEP'!$D$189:$E$220,MATCH('Pagos mayoristas'!$B154,'Req. de información AEP'!$D$189:$D$220,0),2))</f>
        <v/>
      </c>
      <c r="H154" s="44"/>
      <c r="I154" s="104"/>
      <c r="J154" s="44"/>
      <c r="K154" s="104"/>
    </row>
    <row r="155" spans="2:11" outlineLevel="1" x14ac:dyDescent="0.2">
      <c r="B155" s="15" t="str">
        <f>IF(Supuestos!B38=0,"",Supuestos!B38)</f>
        <v/>
      </c>
      <c r="C155" s="101" t="str">
        <f>IF(B155="","",INDEX('Precios mayoristas'!$B$26:$E$57,MATCH('Pagos mayoristas'!$B155,'Precios mayoristas'!$B$26:$B$57,0),3)*INDEX('Req. de información AEP'!$D$189:$E$220,MATCH('Pagos mayoristas'!$B155,'Req. de información AEP'!$D$189:$D$220,0),2))</f>
        <v/>
      </c>
      <c r="D155" s="44"/>
      <c r="E155" s="101" t="str">
        <f>IF(B155="","",INDEX('Req. de información AEP'!$D$189:$E$220,MATCH('Pagos mayoristas'!$B155,'Req. de información AEP'!$D$189:$D$220,0),2)*INDEX('Req. de información AEP'!$D$257:$E$288,MATCH(B155,'Req. de información AEP'!$D$257:$D$288,0),2)*'Precios mayoristas'!$C$85)</f>
        <v/>
      </c>
      <c r="F155" s="44"/>
      <c r="G155" s="101" t="str">
        <f>IF(B155="","",INDEX('Precios mayoristas'!$B$26:$E$57,MATCH('Pagos mayoristas'!$B155,'Precios mayoristas'!$B$26:$B$57,0),2)*INDEX('Req. de información AEP'!$D$189:$E$220,MATCH('Pagos mayoristas'!$B155,'Req. de información AEP'!$D$189:$D$220,0),2))</f>
        <v/>
      </c>
      <c r="H155" s="44"/>
      <c r="I155" s="104"/>
      <c r="J155" s="44"/>
      <c r="K155" s="104"/>
    </row>
    <row r="156" spans="2:11" outlineLevel="1" x14ac:dyDescent="0.2">
      <c r="B156" s="10"/>
    </row>
    <row r="157" spans="2:11" outlineLevel="1" x14ac:dyDescent="0.2">
      <c r="B157" s="20"/>
    </row>
    <row r="158" spans="2:11" outlineLevel="1" x14ac:dyDescent="0.2">
      <c r="B158" s="22"/>
    </row>
    <row r="159" spans="2:11" outlineLevel="1" x14ac:dyDescent="0.2"/>
  </sheetData>
  <hyperlinks>
    <hyperlink ref="A1" location="Resultados!A1" display="PRUEBA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25"/>
  <sheetViews>
    <sheetView workbookViewId="0">
      <selection activeCell="C21" sqref="C21"/>
    </sheetView>
  </sheetViews>
  <sheetFormatPr baseColWidth="10" defaultColWidth="8.85546875" defaultRowHeight="12.75" outlineLevelRow="1" x14ac:dyDescent="0.2"/>
  <cols>
    <col min="1" max="1" width="8.85546875" style="15"/>
    <col min="2" max="2" width="47.42578125" style="15" bestFit="1" customWidth="1"/>
    <col min="3" max="3" width="18.7109375" style="15" customWidth="1"/>
    <col min="4" max="4" width="11.85546875" style="15" customWidth="1"/>
    <col min="5" max="5" width="8.85546875" style="15"/>
    <col min="6" max="6" width="14.7109375" style="15" customWidth="1"/>
    <col min="7" max="7" width="13" style="15" customWidth="1"/>
    <col min="8" max="16384" width="8.85546875" style="15"/>
  </cols>
  <sheetData>
    <row r="1" spans="1:3" s="39" customFormat="1" ht="21" x14ac:dyDescent="0.35">
      <c r="A1" s="179" t="s">
        <v>167</v>
      </c>
      <c r="B1" s="12" t="s">
        <v>156</v>
      </c>
    </row>
    <row r="3" spans="1:3" ht="13.5" customHeight="1" x14ac:dyDescent="0.2">
      <c r="B3" s="32" t="s">
        <v>18</v>
      </c>
      <c r="C3" s="103">
        <f>SUM(C4:C15)</f>
        <v>771210</v>
      </c>
    </row>
    <row r="4" spans="1:3" ht="13.5" customHeight="1" x14ac:dyDescent="0.2">
      <c r="B4" s="15" t="str">
        <f>'Req. de información AEP'!D235</f>
        <v>Asociados a la prestación de servicios móviles OTT</v>
      </c>
      <c r="C4" s="104">
        <f>'Req. de información AEP'!E235</f>
        <v>77000</v>
      </c>
    </row>
    <row r="5" spans="1:3" x14ac:dyDescent="0.2">
      <c r="B5" s="15" t="str">
        <f>'Req. de información AEP'!D236</f>
        <v>Comerciales</v>
      </c>
      <c r="C5" s="104">
        <f>'Req. de información AEP'!E236</f>
        <v>77000</v>
      </c>
    </row>
    <row r="6" spans="1:3" x14ac:dyDescent="0.2">
      <c r="B6" s="15" t="str">
        <f>'Req. de información AEP'!D237</f>
        <v>Facturación</v>
      </c>
      <c r="C6" s="104">
        <f>'Req. de información AEP'!E237</f>
        <v>77000</v>
      </c>
    </row>
    <row r="7" spans="1:3" x14ac:dyDescent="0.2">
      <c r="B7" s="15" t="str">
        <f>'Req. de información AEP'!D238</f>
        <v>Cobranza</v>
      </c>
      <c r="C7" s="104">
        <f>'Req. de información AEP'!E238</f>
        <v>77000</v>
      </c>
    </row>
    <row r="8" spans="1:3" x14ac:dyDescent="0.2">
      <c r="B8" s="15" t="str">
        <f>'Req. de información AEP'!D239</f>
        <v>Tasas e impuestos</v>
      </c>
      <c r="C8" s="104">
        <f>'Req. de información AEP'!E239</f>
        <v>77000</v>
      </c>
    </row>
    <row r="9" spans="1:3" x14ac:dyDescent="0.2">
      <c r="B9" s="15" t="str">
        <f>'Req. de información AEP'!D240</f>
        <v>Programas de fidelización</v>
      </c>
      <c r="C9" s="104">
        <f>'Req. de información AEP'!E240</f>
        <v>77000</v>
      </c>
    </row>
    <row r="10" spans="1:3" x14ac:dyDescent="0.2">
      <c r="B10" s="15" t="str">
        <f>'Req. de información AEP'!D241</f>
        <v>Acceso internet internacional</v>
      </c>
      <c r="C10" s="104">
        <f>'Req. de información AEP'!E241</f>
        <v>77000</v>
      </c>
    </row>
    <row r="11" spans="1:3" x14ac:dyDescent="0.2">
      <c r="B11" s="15" t="str">
        <f>'Req. de información AEP'!D242</f>
        <v>Roaming nacional</v>
      </c>
      <c r="C11" s="104">
        <f>'Req. de información AEP'!E242</f>
        <v>77000</v>
      </c>
    </row>
    <row r="12" spans="1:3" x14ac:dyDescent="0.2">
      <c r="B12" s="15" t="str">
        <f>'Req. de información AEP'!D243</f>
        <v>Roaming internacional</v>
      </c>
      <c r="C12" s="104">
        <f>'Req. de información AEP'!E243</f>
        <v>77000</v>
      </c>
    </row>
    <row r="13" spans="1:3" x14ac:dyDescent="0.2">
      <c r="B13" s="15" t="str">
        <f>'Req. de información AEP'!D244</f>
        <v>Provisiones</v>
      </c>
      <c r="C13" s="104">
        <f>'Req. de información AEP'!E244</f>
        <v>77000</v>
      </c>
    </row>
    <row r="14" spans="1:3" x14ac:dyDescent="0.2">
      <c r="B14" s="15" t="s">
        <v>166</v>
      </c>
      <c r="C14" s="104">
        <f>'Req. de información AEP'!E245</f>
        <v>1000</v>
      </c>
    </row>
    <row r="15" spans="1:3" x14ac:dyDescent="0.2">
      <c r="B15" s="15" t="str">
        <f>'Req. de información AEP'!D246</f>
        <v>Costo del Capital</v>
      </c>
      <c r="C15" s="104">
        <f>'Req. de información AEP'!E246</f>
        <v>210</v>
      </c>
    </row>
    <row r="18" spans="2:7" outlineLevel="1" x14ac:dyDescent="0.2">
      <c r="C18" s="103"/>
    </row>
    <row r="19" spans="2:7" outlineLevel="1" x14ac:dyDescent="0.2">
      <c r="B19" s="11" t="s">
        <v>14</v>
      </c>
      <c r="C19" s="103">
        <f>'Req. de información AEP'!$G$248*'Req. de información AEP'!$G$57+'Req. de información AEP'!$H$248*'Req. de información AEP'!$E$141+'Req. de información AEP'!$I$248*'Req. de información AEP'!$E$142+'Req. de información AEP'!$J$248*'Req. de información AEP'!$E$143+('Req. de información AEP'!$K$248+'Req. de información AEP'!$L$248+'Req. de información AEP'!$M$248+'Req. de información AEP'!$N$248)*'Req. de información AEP'!$G$57</f>
        <v>306079.29665759648</v>
      </c>
      <c r="D19" s="52"/>
      <c r="F19" s="68"/>
      <c r="G19" s="89"/>
    </row>
    <row r="20" spans="2:7" outlineLevel="1" x14ac:dyDescent="0.2">
      <c r="C20" s="44"/>
      <c r="D20" s="41"/>
    </row>
    <row r="21" spans="2:7" outlineLevel="1" x14ac:dyDescent="0.2">
      <c r="B21" s="11" t="s">
        <v>15</v>
      </c>
      <c r="C21" s="103">
        <f>'Req. de información AEP'!$G$248*'Req. de información AEP'!$G$59+'Req. de información AEP'!$H$248*'Req. de información AEP'!$E$181+'Req. de información AEP'!$I$248*'Req. de información AEP'!$E$182+'Req. de información AEP'!$J$248*'Req. de información AEP'!$E$183+('Req. de información AEP'!$K$248+'Req. de información AEP'!$L$248+'Req. de información AEP'!$M$248+'Req. de información AEP'!$N$248)*'Req. de información AEP'!$G$59</f>
        <v>306079.29665759648</v>
      </c>
      <c r="D21" s="52"/>
    </row>
    <row r="22" spans="2:7" outlineLevel="1" x14ac:dyDescent="0.2">
      <c r="C22" s="44"/>
    </row>
    <row r="23" spans="2:7" outlineLevel="1" x14ac:dyDescent="0.2">
      <c r="B23" s="11" t="s">
        <v>48</v>
      </c>
      <c r="C23" s="103">
        <f>'Req. de información AEP'!$G$248*'Req. de información AEP'!$G$61+'Req. de información AEP'!$H$248*'Req. de información AEP'!$E$221+'Req. de información AEP'!$I$248*'Req. de información AEP'!$E$222+'Req. de información AEP'!$J$248*'Req. de información AEP'!$E$223+('Req. de información AEP'!$K$248+'Req. de información AEP'!$L$248+'Req. de información AEP'!$M$248+'Req. de información AEP'!$N$248)*'Req. de información AEP'!$G$61</f>
        <v>159051.40668480707</v>
      </c>
      <c r="D23" s="52"/>
    </row>
    <row r="24" spans="2:7" outlineLevel="1" x14ac:dyDescent="0.2">
      <c r="C24" s="44"/>
      <c r="D24" s="41"/>
    </row>
    <row r="25" spans="2:7" outlineLevel="1" x14ac:dyDescent="0.2">
      <c r="C25" s="90" t="str">
        <f>IF(SUM(C19,C21,C23)=C3,"ok","error")</f>
        <v>ok</v>
      </c>
      <c r="D25" s="41"/>
    </row>
  </sheetData>
  <hyperlinks>
    <hyperlink ref="A1" location="Resultados!A1" display="PRUEBA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B3" sqref="B3"/>
    </sheetView>
  </sheetViews>
  <sheetFormatPr baseColWidth="10" defaultColWidth="9.140625" defaultRowHeight="12.75" x14ac:dyDescent="0.2"/>
  <cols>
    <col min="1" max="16384" width="9.140625" style="86"/>
  </cols>
  <sheetData>
    <row r="3" spans="2:2" ht="28.5" x14ac:dyDescent="0.45">
      <c r="B3" s="144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4A4"/>
  </sheetPr>
  <dimension ref="A1:AZ336"/>
  <sheetViews>
    <sheetView showGridLines="0" zoomScaleNormal="100" workbookViewId="0"/>
  </sheetViews>
  <sheetFormatPr baseColWidth="10" defaultColWidth="9.140625" defaultRowHeight="12.75" x14ac:dyDescent="0.2"/>
  <cols>
    <col min="1" max="1" width="9.140625" style="2"/>
    <col min="2" max="2" width="9.5703125" style="2" customWidth="1"/>
    <col min="3" max="3" width="17.7109375" style="2" customWidth="1"/>
    <col min="4" max="4" width="63.85546875" style="2" customWidth="1"/>
    <col min="5" max="5" width="24.140625" style="2" customWidth="1"/>
    <col min="6" max="7" width="11.42578125" style="2" customWidth="1"/>
    <col min="8" max="8" width="21.85546875" style="2" bestFit="1" customWidth="1"/>
    <col min="9" max="9" width="24.5703125" style="2" bestFit="1" customWidth="1"/>
    <col min="10" max="10" width="13.5703125" style="2" bestFit="1" customWidth="1"/>
    <col min="11" max="11" width="17.7109375" style="2" customWidth="1"/>
    <col min="12" max="13" width="13.5703125" style="2" bestFit="1" customWidth="1"/>
    <col min="14" max="17" width="11.42578125" style="2" customWidth="1"/>
    <col min="18" max="18" width="19.5703125" style="2" bestFit="1" customWidth="1"/>
    <col min="19" max="20" width="11.42578125" style="2" customWidth="1"/>
    <col min="21" max="21" width="14.140625" style="2" bestFit="1" customWidth="1"/>
    <col min="22" max="36" width="11.42578125" style="2" customWidth="1"/>
    <col min="37" max="37" width="13" style="2" customWidth="1"/>
    <col min="38" max="39" width="11.42578125" style="2" customWidth="1"/>
    <col min="40" max="40" width="34.5703125" style="2" customWidth="1"/>
    <col min="41" max="42" width="11.42578125" style="2" customWidth="1"/>
    <col min="43" max="43" width="14.5703125" style="2" bestFit="1" customWidth="1"/>
    <col min="44" max="44" width="42.85546875" style="2" customWidth="1"/>
    <col min="45" max="45" width="9.140625" style="2"/>
    <col min="46" max="46" width="13.5703125" style="2" bestFit="1" customWidth="1"/>
    <col min="47" max="16384" width="9.140625" style="2"/>
  </cols>
  <sheetData>
    <row r="1" spans="1:6" s="5" customFormat="1" ht="21" x14ac:dyDescent="0.35">
      <c r="A1" s="179" t="s">
        <v>167</v>
      </c>
      <c r="D1" s="12" t="s">
        <v>125</v>
      </c>
    </row>
    <row r="3" spans="1:6" x14ac:dyDescent="0.2">
      <c r="D3" s="1" t="s">
        <v>0</v>
      </c>
    </row>
    <row r="4" spans="1:6" x14ac:dyDescent="0.2">
      <c r="D4" s="89" t="s">
        <v>1</v>
      </c>
    </row>
    <row r="5" spans="1:6" x14ac:dyDescent="0.2">
      <c r="D5" s="109" t="s">
        <v>92</v>
      </c>
    </row>
    <row r="6" spans="1:6" x14ac:dyDescent="0.2">
      <c r="D6" s="89" t="s">
        <v>2</v>
      </c>
    </row>
    <row r="7" spans="1:6" x14ac:dyDescent="0.2">
      <c r="D7" s="109" t="s">
        <v>91</v>
      </c>
    </row>
    <row r="9" spans="1:6" s="6" customFormat="1" ht="15.75" x14ac:dyDescent="0.25">
      <c r="D9" s="6" t="s">
        <v>69</v>
      </c>
    </row>
    <row r="11" spans="1:6" x14ac:dyDescent="0.2">
      <c r="D11" s="10" t="s">
        <v>3</v>
      </c>
      <c r="E11" s="111" t="str">
        <f>"De "&amp;$D$5&amp;" a "&amp;$D$7</f>
        <v>De 01/07/2017 a 31/12/2017</v>
      </c>
      <c r="F11" s="66"/>
    </row>
    <row r="12" spans="1:6" x14ac:dyDescent="0.2">
      <c r="D12" s="1" t="s">
        <v>140</v>
      </c>
      <c r="E12" s="161">
        <f>SUM(E13:E20)</f>
        <v>184503900</v>
      </c>
    </row>
    <row r="13" spans="1:6" x14ac:dyDescent="0.2">
      <c r="D13" s="8" t="s">
        <v>174</v>
      </c>
      <c r="E13" s="181">
        <v>4500000</v>
      </c>
    </row>
    <row r="14" spans="1:6" x14ac:dyDescent="0.2">
      <c r="D14" s="8" t="s">
        <v>175</v>
      </c>
      <c r="E14" s="181">
        <v>3000000</v>
      </c>
    </row>
    <row r="15" spans="1:6" x14ac:dyDescent="0.2">
      <c r="D15" s="8" t="s">
        <v>176</v>
      </c>
      <c r="E15" s="181">
        <v>150000000</v>
      </c>
    </row>
    <row r="16" spans="1:6" x14ac:dyDescent="0.2">
      <c r="D16" s="8" t="s">
        <v>177</v>
      </c>
      <c r="E16" s="181">
        <v>27000000</v>
      </c>
    </row>
    <row r="17" spans="4:12" x14ac:dyDescent="0.2">
      <c r="D17" s="8" t="s">
        <v>152</v>
      </c>
      <c r="E17" s="181">
        <v>300</v>
      </c>
    </row>
    <row r="18" spans="4:12" x14ac:dyDescent="0.2">
      <c r="D18" s="8" t="s">
        <v>153</v>
      </c>
      <c r="E18" s="181">
        <v>300</v>
      </c>
    </row>
    <row r="19" spans="4:12" x14ac:dyDescent="0.2">
      <c r="D19" s="8" t="s">
        <v>178</v>
      </c>
      <c r="E19" s="181">
        <v>300</v>
      </c>
    </row>
    <row r="20" spans="4:12" x14ac:dyDescent="0.2">
      <c r="D20" s="8" t="s">
        <v>146</v>
      </c>
      <c r="E20" s="181">
        <v>3000</v>
      </c>
    </row>
    <row r="21" spans="4:12" x14ac:dyDescent="0.2">
      <c r="D21" s="8"/>
      <c r="E21" s="110"/>
    </row>
    <row r="22" spans="4:12" x14ac:dyDescent="0.2">
      <c r="D22" s="11" t="s">
        <v>14</v>
      </c>
      <c r="E22" s="161">
        <f>SUM(E23:E30)</f>
        <v>61501300</v>
      </c>
    </row>
    <row r="23" spans="4:12" x14ac:dyDescent="0.2">
      <c r="D23" s="8" t="str">
        <f>D13</f>
        <v>Pago recurrente</v>
      </c>
      <c r="E23" s="182">
        <v>1500000</v>
      </c>
      <c r="K23" s="53"/>
      <c r="L23" s="75"/>
    </row>
    <row r="24" spans="4:12" x14ac:dyDescent="0.2">
      <c r="D24" s="8" t="str">
        <f t="shared" ref="D24:D30" si="0">D14</f>
        <v>Servicio de Telefonía Móvil - voz</v>
      </c>
      <c r="E24" s="182">
        <v>1000000</v>
      </c>
      <c r="K24" s="53"/>
      <c r="L24" s="75"/>
    </row>
    <row r="25" spans="4:12" x14ac:dyDescent="0.2">
      <c r="D25" s="8" t="str">
        <f t="shared" si="0"/>
        <v>Servicio de Acceso a Internet Móvil</v>
      </c>
      <c r="E25" s="182">
        <v>50000000</v>
      </c>
      <c r="K25" s="53"/>
      <c r="L25" s="75"/>
    </row>
    <row r="26" spans="4:12" x14ac:dyDescent="0.2">
      <c r="D26" s="8" t="str">
        <f t="shared" si="0"/>
        <v>Servicio de Telefonía Móvil - mensajes</v>
      </c>
      <c r="E26" s="182">
        <v>9000000</v>
      </c>
      <c r="K26" s="53"/>
      <c r="L26" s="75"/>
    </row>
    <row r="27" spans="4:12" x14ac:dyDescent="0.2">
      <c r="D27" s="8" t="str">
        <f t="shared" si="0"/>
        <v>Servicios OTT de vídeo</v>
      </c>
      <c r="E27" s="182">
        <v>100</v>
      </c>
      <c r="K27" s="53"/>
      <c r="L27" s="75"/>
    </row>
    <row r="28" spans="4:12" x14ac:dyDescent="0.2">
      <c r="D28" s="8" t="str">
        <f t="shared" si="0"/>
        <v>Servicios OTT de audio</v>
      </c>
      <c r="E28" s="182">
        <v>100</v>
      </c>
      <c r="K28" s="53"/>
      <c r="L28" s="75"/>
    </row>
    <row r="29" spans="4:12" x14ac:dyDescent="0.2">
      <c r="D29" s="8" t="str">
        <f t="shared" si="0"/>
        <v>Venta de equipos terminales</v>
      </c>
      <c r="E29" s="181">
        <v>100</v>
      </c>
      <c r="K29" s="53"/>
      <c r="L29" s="75"/>
    </row>
    <row r="30" spans="4:12" x14ac:dyDescent="0.2">
      <c r="D30" s="8" t="str">
        <f t="shared" si="0"/>
        <v>Otros servicios minoristas</v>
      </c>
      <c r="E30" s="182">
        <v>1000</v>
      </c>
      <c r="K30" s="53"/>
      <c r="L30" s="75"/>
    </row>
    <row r="31" spans="4:12" x14ac:dyDescent="0.2">
      <c r="D31" s="8"/>
      <c r="E31" s="110"/>
      <c r="K31" s="53"/>
      <c r="L31" s="75"/>
    </row>
    <row r="32" spans="4:12" x14ac:dyDescent="0.2">
      <c r="D32" s="11" t="s">
        <v>15</v>
      </c>
      <c r="E32" s="161">
        <f>SUM(E33:E40)</f>
        <v>61501300</v>
      </c>
      <c r="K32" s="53"/>
      <c r="L32" s="75"/>
    </row>
    <row r="33" spans="4:5" x14ac:dyDescent="0.2">
      <c r="D33" s="8" t="str">
        <f>D13</f>
        <v>Pago recurrente</v>
      </c>
      <c r="E33" s="182">
        <v>1500000</v>
      </c>
    </row>
    <row r="34" spans="4:5" x14ac:dyDescent="0.2">
      <c r="D34" s="8" t="str">
        <f t="shared" ref="D34:D40" si="1">D14</f>
        <v>Servicio de Telefonía Móvil - voz</v>
      </c>
      <c r="E34" s="182">
        <v>1000000</v>
      </c>
    </row>
    <row r="35" spans="4:5" x14ac:dyDescent="0.2">
      <c r="D35" s="8" t="str">
        <f t="shared" si="1"/>
        <v>Servicio de Acceso a Internet Móvil</v>
      </c>
      <c r="E35" s="182">
        <v>50000000</v>
      </c>
    </row>
    <row r="36" spans="4:5" x14ac:dyDescent="0.2">
      <c r="D36" s="8" t="str">
        <f t="shared" si="1"/>
        <v>Servicio de Telefonía Móvil - mensajes</v>
      </c>
      <c r="E36" s="182">
        <v>9000000</v>
      </c>
    </row>
    <row r="37" spans="4:5" x14ac:dyDescent="0.2">
      <c r="D37" s="8" t="str">
        <f t="shared" si="1"/>
        <v>Servicios OTT de vídeo</v>
      </c>
      <c r="E37" s="182">
        <v>100</v>
      </c>
    </row>
    <row r="38" spans="4:5" x14ac:dyDescent="0.2">
      <c r="D38" s="8" t="str">
        <f t="shared" si="1"/>
        <v>Servicios OTT de audio</v>
      </c>
      <c r="E38" s="182">
        <v>100</v>
      </c>
    </row>
    <row r="39" spans="4:5" x14ac:dyDescent="0.2">
      <c r="D39" s="8" t="str">
        <f t="shared" si="1"/>
        <v>Venta de equipos terminales</v>
      </c>
      <c r="E39" s="181">
        <v>100</v>
      </c>
    </row>
    <row r="40" spans="4:5" x14ac:dyDescent="0.2">
      <c r="D40" s="8" t="str">
        <f t="shared" si="1"/>
        <v>Otros servicios minoristas</v>
      </c>
      <c r="E40" s="182">
        <v>1000</v>
      </c>
    </row>
    <row r="41" spans="4:5" x14ac:dyDescent="0.2">
      <c r="D41" s="8"/>
      <c r="E41" s="110"/>
    </row>
    <row r="42" spans="4:5" x14ac:dyDescent="0.2">
      <c r="D42" s="11" t="s">
        <v>48</v>
      </c>
      <c r="E42" s="161">
        <f>SUM(E43:E50)</f>
        <v>61501300</v>
      </c>
    </row>
    <row r="43" spans="4:5" x14ac:dyDescent="0.2">
      <c r="D43" s="8" t="str">
        <f>D13</f>
        <v>Pago recurrente</v>
      </c>
      <c r="E43" s="182">
        <v>1500000</v>
      </c>
    </row>
    <row r="44" spans="4:5" x14ac:dyDescent="0.2">
      <c r="D44" s="8" t="str">
        <f t="shared" ref="D44:D50" si="2">D14</f>
        <v>Servicio de Telefonía Móvil - voz</v>
      </c>
      <c r="E44" s="182">
        <v>1000000</v>
      </c>
    </row>
    <row r="45" spans="4:5" x14ac:dyDescent="0.2">
      <c r="D45" s="8" t="str">
        <f t="shared" si="2"/>
        <v>Servicio de Acceso a Internet Móvil</v>
      </c>
      <c r="E45" s="182">
        <v>50000000</v>
      </c>
    </row>
    <row r="46" spans="4:5" x14ac:dyDescent="0.2">
      <c r="D46" s="8" t="str">
        <f t="shared" si="2"/>
        <v>Servicio de Telefonía Móvil - mensajes</v>
      </c>
      <c r="E46" s="182">
        <v>9000000</v>
      </c>
    </row>
    <row r="47" spans="4:5" x14ac:dyDescent="0.2">
      <c r="D47" s="8" t="str">
        <f t="shared" si="2"/>
        <v>Servicios OTT de vídeo</v>
      </c>
      <c r="E47" s="182">
        <v>100</v>
      </c>
    </row>
    <row r="48" spans="4:5" x14ac:dyDescent="0.2">
      <c r="D48" s="8" t="str">
        <f t="shared" si="2"/>
        <v>Servicios OTT de audio</v>
      </c>
      <c r="E48" s="182">
        <v>100</v>
      </c>
    </row>
    <row r="49" spans="4:21" x14ac:dyDescent="0.2">
      <c r="D49" s="8" t="str">
        <f t="shared" si="2"/>
        <v>Venta de equipos terminales</v>
      </c>
      <c r="E49" s="181">
        <v>100</v>
      </c>
    </row>
    <row r="50" spans="4:21" x14ac:dyDescent="0.2">
      <c r="D50" s="8" t="str">
        <f t="shared" si="2"/>
        <v>Otros servicios minoristas</v>
      </c>
      <c r="E50" s="182">
        <v>1000</v>
      </c>
    </row>
    <row r="51" spans="4:21" x14ac:dyDescent="0.2">
      <c r="D51" s="4"/>
      <c r="E51" s="110"/>
    </row>
    <row r="52" spans="4:21" s="6" customFormat="1" ht="15.75" x14ac:dyDescent="0.25">
      <c r="D52" s="6" t="s">
        <v>5</v>
      </c>
    </row>
    <row r="54" spans="4:21" x14ac:dyDescent="0.2">
      <c r="D54" s="10" t="s">
        <v>3</v>
      </c>
      <c r="E54" s="111" t="str">
        <f>D5</f>
        <v>01/07/2017</v>
      </c>
      <c r="F54" s="111" t="str">
        <f>D7</f>
        <v>31/12/2017</v>
      </c>
      <c r="G54" s="38" t="s">
        <v>34</v>
      </c>
      <c r="I54" s="7"/>
      <c r="R54" s="7"/>
      <c r="U54" s="7"/>
    </row>
    <row r="55" spans="4:21" x14ac:dyDescent="0.2">
      <c r="D55" s="106" t="s">
        <v>6</v>
      </c>
      <c r="E55" s="183">
        <v>1800766.6666666667</v>
      </c>
      <c r="F55" s="183">
        <v>1800766.6666666667</v>
      </c>
      <c r="G55" s="108">
        <f>AVERAGE(E55:F55)</f>
        <v>1800766.6666666667</v>
      </c>
      <c r="I55" s="3"/>
      <c r="R55" s="3"/>
      <c r="U55" s="3"/>
    </row>
    <row r="56" spans="4:21" x14ac:dyDescent="0.2">
      <c r="D56" s="8" t="s">
        <v>47</v>
      </c>
      <c r="E56" s="183">
        <v>766.66666666666663</v>
      </c>
      <c r="F56" s="183">
        <v>766.66666666666663</v>
      </c>
      <c r="G56" s="108">
        <f t="shared" ref="G56" si="3">AVERAGE(E56:F56)</f>
        <v>766.66666666666663</v>
      </c>
      <c r="I56" s="3"/>
      <c r="R56" s="3"/>
      <c r="U56" s="3"/>
    </row>
    <row r="57" spans="4:21" x14ac:dyDescent="0.2">
      <c r="D57" s="162" t="s">
        <v>14</v>
      </c>
      <c r="E57" s="184">
        <v>800333.33333333337</v>
      </c>
      <c r="F57" s="184">
        <v>800333.33333333337</v>
      </c>
      <c r="G57" s="107">
        <f>AVERAGE(E57:F57)</f>
        <v>800333.33333333337</v>
      </c>
      <c r="I57" s="3"/>
      <c r="R57" s="3"/>
      <c r="U57" s="3"/>
    </row>
    <row r="58" spans="4:21" x14ac:dyDescent="0.2">
      <c r="D58" s="8" t="s">
        <v>47</v>
      </c>
      <c r="E58" s="185">
        <v>333.33333333333331</v>
      </c>
      <c r="F58" s="185">
        <v>333.33333333333331</v>
      </c>
      <c r="G58" s="136">
        <f t="shared" ref="G58:G62" si="4">AVERAGE(E58:F58)</f>
        <v>333.33333333333331</v>
      </c>
      <c r="I58" s="3"/>
      <c r="R58" s="3"/>
      <c r="U58" s="3"/>
    </row>
    <row r="59" spans="4:21" x14ac:dyDescent="0.2">
      <c r="D59" s="11" t="s">
        <v>15</v>
      </c>
      <c r="E59" s="186">
        <v>800333.33333333337</v>
      </c>
      <c r="F59" s="186">
        <v>800333.33333333337</v>
      </c>
      <c r="G59" s="136">
        <f t="shared" si="4"/>
        <v>800333.33333333337</v>
      </c>
      <c r="I59" s="3"/>
      <c r="R59" s="3"/>
      <c r="U59" s="3"/>
    </row>
    <row r="60" spans="4:21" x14ac:dyDescent="0.2">
      <c r="D60" s="8" t="s">
        <v>47</v>
      </c>
      <c r="E60" s="187">
        <v>333.33333333333331</v>
      </c>
      <c r="F60" s="187">
        <v>333.33333333333331</v>
      </c>
      <c r="G60" s="136">
        <f t="shared" si="4"/>
        <v>333.33333333333331</v>
      </c>
      <c r="I60" s="3"/>
      <c r="R60" s="3"/>
      <c r="U60" s="3"/>
    </row>
    <row r="61" spans="4:21" x14ac:dyDescent="0.2">
      <c r="D61" s="11" t="s">
        <v>46</v>
      </c>
      <c r="E61" s="186">
        <v>200100</v>
      </c>
      <c r="F61" s="186">
        <v>200100</v>
      </c>
      <c r="G61" s="136">
        <f t="shared" si="4"/>
        <v>200100</v>
      </c>
      <c r="I61" s="3"/>
      <c r="R61" s="3"/>
      <c r="U61" s="3"/>
    </row>
    <row r="62" spans="4:21" x14ac:dyDescent="0.2">
      <c r="D62" s="8" t="s">
        <v>47</v>
      </c>
      <c r="E62" s="187">
        <v>100</v>
      </c>
      <c r="F62" s="187">
        <v>100</v>
      </c>
      <c r="G62" s="136">
        <f t="shared" si="4"/>
        <v>100</v>
      </c>
      <c r="I62" s="3"/>
      <c r="R62" s="3"/>
      <c r="U62" s="3"/>
    </row>
    <row r="63" spans="4:21" x14ac:dyDescent="0.2">
      <c r="D63" s="4"/>
      <c r="E63" s="3"/>
      <c r="F63" s="3"/>
      <c r="I63" s="3"/>
      <c r="R63" s="3"/>
      <c r="U63" s="3"/>
    </row>
    <row r="64" spans="4:21" x14ac:dyDescent="0.2">
      <c r="D64" s="4"/>
      <c r="E64" s="3"/>
    </row>
    <row r="65" spans="2:21" s="6" customFormat="1" ht="15.75" x14ac:dyDescent="0.25">
      <c r="D65" s="6" t="s">
        <v>7</v>
      </c>
    </row>
    <row r="67" spans="2:21" x14ac:dyDescent="0.2">
      <c r="D67" s="10" t="s">
        <v>3</v>
      </c>
      <c r="E67" s="111" t="str">
        <f>"De "&amp;$D$5&amp;" a "&amp;$D$7</f>
        <v>De 01/07/2017 a 31/12/2017</v>
      </c>
      <c r="F67" s="7" t="s">
        <v>115</v>
      </c>
      <c r="H67" s="10"/>
      <c r="I67" s="7"/>
      <c r="J67" s="7"/>
      <c r="R67" s="7"/>
      <c r="U67" s="7"/>
    </row>
    <row r="68" spans="2:21" x14ac:dyDescent="0.2">
      <c r="B68" s="218" t="s">
        <v>157</v>
      </c>
      <c r="D68" s="32" t="s">
        <v>18</v>
      </c>
      <c r="E68" s="111"/>
      <c r="F68" s="7"/>
      <c r="H68" s="10"/>
      <c r="I68" s="7"/>
      <c r="J68" s="7"/>
      <c r="R68" s="7"/>
      <c r="U68" s="7"/>
    </row>
    <row r="69" spans="2:21" x14ac:dyDescent="0.2">
      <c r="B69" s="218"/>
      <c r="D69" s="163" t="str">
        <f>IF(Supuestos!B7="","",Supuestos!B7)</f>
        <v>Datos</v>
      </c>
      <c r="E69" s="188">
        <v>300</v>
      </c>
      <c r="F69" s="164" t="s">
        <v>116</v>
      </c>
      <c r="H69" s="10"/>
      <c r="I69" s="7"/>
      <c r="J69" s="7"/>
      <c r="R69" s="7"/>
      <c r="U69" s="7"/>
    </row>
    <row r="70" spans="2:21" x14ac:dyDescent="0.2">
      <c r="B70" s="218"/>
      <c r="D70" s="15" t="str">
        <f>IF(Supuestos!B8="","",Supuestos!B8)</f>
        <v>Originación voz on-net local</v>
      </c>
      <c r="E70" s="189">
        <v>300</v>
      </c>
      <c r="F70" s="89" t="s">
        <v>117</v>
      </c>
      <c r="H70" s="10"/>
      <c r="I70" s="7"/>
      <c r="J70" s="7"/>
      <c r="R70" s="7"/>
      <c r="U70" s="7"/>
    </row>
    <row r="71" spans="2:21" x14ac:dyDescent="0.2">
      <c r="B71" s="218"/>
      <c r="D71" s="15" t="str">
        <f>IF(Supuestos!B9="","",Supuestos!B9)</f>
        <v>Originación voz off-net móvil local</v>
      </c>
      <c r="E71" s="189">
        <v>300</v>
      </c>
      <c r="F71" s="89" t="s">
        <v>117</v>
      </c>
      <c r="H71" s="10"/>
      <c r="I71" s="7"/>
      <c r="J71" s="7"/>
      <c r="R71" s="7"/>
      <c r="U71" s="7"/>
    </row>
    <row r="72" spans="2:21" x14ac:dyDescent="0.2">
      <c r="B72" s="218"/>
      <c r="D72" s="15" t="str">
        <f>IF(Supuestos!B10="","",Supuestos!B10)</f>
        <v>Originación voz off-net fijo local</v>
      </c>
      <c r="E72" s="189">
        <v>300</v>
      </c>
      <c r="F72" s="89" t="s">
        <v>117</v>
      </c>
      <c r="H72" s="10"/>
      <c r="I72" s="7"/>
      <c r="J72" s="7"/>
      <c r="R72" s="7"/>
      <c r="U72" s="7"/>
    </row>
    <row r="73" spans="2:21" x14ac:dyDescent="0.2">
      <c r="B73" s="218"/>
      <c r="D73" s="15" t="str">
        <f>IF(Supuestos!B11="","",Supuestos!B11)</f>
        <v>Originación voz on-net LDN</v>
      </c>
      <c r="E73" s="189">
        <v>300</v>
      </c>
      <c r="F73" s="89" t="s">
        <v>117</v>
      </c>
      <c r="H73" s="10"/>
      <c r="I73" s="7"/>
      <c r="J73" s="7"/>
      <c r="R73" s="7"/>
      <c r="U73" s="7"/>
    </row>
    <row r="74" spans="2:21" x14ac:dyDescent="0.2">
      <c r="B74" s="218"/>
      <c r="D74" s="15" t="str">
        <f>IF(Supuestos!B12="","",Supuestos!B12)</f>
        <v>Originación voz off-net móvil LDN</v>
      </c>
      <c r="E74" s="189">
        <v>300</v>
      </c>
      <c r="F74" s="89" t="s">
        <v>117</v>
      </c>
      <c r="H74" s="10"/>
      <c r="I74" s="7"/>
      <c r="J74" s="7"/>
      <c r="R74" s="7"/>
      <c r="U74" s="7"/>
    </row>
    <row r="75" spans="2:21" x14ac:dyDescent="0.2">
      <c r="B75" s="218"/>
      <c r="D75" s="15" t="str">
        <f>IF(Supuestos!B13="","",Supuestos!B13)</f>
        <v>Originación voz off-net fijo LDN</v>
      </c>
      <c r="E75" s="189">
        <v>300</v>
      </c>
      <c r="F75" s="89" t="s">
        <v>117</v>
      </c>
      <c r="H75" s="10"/>
      <c r="I75" s="7"/>
      <c r="J75" s="7"/>
      <c r="R75" s="7"/>
      <c r="U75" s="7"/>
    </row>
    <row r="76" spans="2:21" x14ac:dyDescent="0.2">
      <c r="B76" s="218"/>
      <c r="D76" s="15" t="str">
        <f>IF(Supuestos!B14="","",Supuestos!B14)</f>
        <v>Originación voz internacional USA-Canadá</v>
      </c>
      <c r="E76" s="189">
        <v>300</v>
      </c>
      <c r="F76" s="89" t="s">
        <v>117</v>
      </c>
      <c r="H76" s="10"/>
      <c r="I76" s="7"/>
      <c r="J76" s="7"/>
      <c r="R76" s="7"/>
      <c r="U76" s="7"/>
    </row>
    <row r="77" spans="2:21" x14ac:dyDescent="0.2">
      <c r="B77" s="218"/>
      <c r="D77" s="15" t="str">
        <f>IF(Supuestos!B15="","",Supuestos!B15)</f>
        <v>Originación voz internacional Mundial Centroamérica</v>
      </c>
      <c r="E77" s="189">
        <v>300</v>
      </c>
      <c r="F77" s="89" t="s">
        <v>117</v>
      </c>
      <c r="H77" s="10"/>
      <c r="I77" s="7"/>
      <c r="J77" s="7"/>
      <c r="R77" s="7"/>
      <c r="U77" s="7"/>
    </row>
    <row r="78" spans="2:21" x14ac:dyDescent="0.2">
      <c r="B78" s="218"/>
      <c r="D78" s="15" t="str">
        <f>IF(Supuestos!B16="","",Supuestos!B16)</f>
        <v>Originación voz internacional Mundial LATAM y Caribe</v>
      </c>
      <c r="E78" s="189">
        <v>300</v>
      </c>
      <c r="F78" s="89" t="s">
        <v>117</v>
      </c>
      <c r="H78" s="10"/>
      <c r="I78" s="7"/>
      <c r="J78" s="7"/>
      <c r="R78" s="7"/>
      <c r="U78" s="7"/>
    </row>
    <row r="79" spans="2:21" x14ac:dyDescent="0.2">
      <c r="B79" s="218"/>
      <c r="D79" s="15" t="str">
        <f>IF(Supuestos!B17="","",Supuestos!B17)</f>
        <v>Originación voz internacional Europa</v>
      </c>
      <c r="E79" s="189">
        <v>300</v>
      </c>
      <c r="F79" s="89" t="s">
        <v>117</v>
      </c>
      <c r="H79" s="10"/>
      <c r="I79" s="7"/>
      <c r="J79" s="7"/>
      <c r="R79" s="7"/>
      <c r="U79" s="7"/>
    </row>
    <row r="80" spans="2:21" x14ac:dyDescent="0.2">
      <c r="B80" s="218"/>
      <c r="D80" s="15" t="str">
        <f>IF(Supuestos!B18="","",Supuestos!B18)</f>
        <v>Originación voz internacional Mundial Otros geográficos</v>
      </c>
      <c r="E80" s="189">
        <v>300</v>
      </c>
      <c r="F80" s="89" t="s">
        <v>117</v>
      </c>
      <c r="H80" s="10"/>
      <c r="I80" s="7"/>
      <c r="J80" s="7"/>
      <c r="R80" s="7"/>
      <c r="U80" s="7"/>
    </row>
    <row r="81" spans="2:21" x14ac:dyDescent="0.2">
      <c r="B81" s="218"/>
      <c r="D81" s="15" t="str">
        <f>IF(Supuestos!B19="","",Supuestos!B19)</f>
        <v>Originación voz internacional Cuba</v>
      </c>
      <c r="E81" s="189">
        <v>300</v>
      </c>
      <c r="F81" s="89" t="s">
        <v>117</v>
      </c>
      <c r="H81" s="10"/>
      <c r="I81" s="7"/>
      <c r="J81" s="7"/>
      <c r="R81" s="7"/>
      <c r="U81" s="7"/>
    </row>
    <row r="82" spans="2:21" x14ac:dyDescent="0.2">
      <c r="B82" s="218"/>
      <c r="D82" s="15" t="str">
        <f>IF(Supuestos!B20="","",Supuestos!B20)</f>
        <v>Originación voz Mundial destinos no geográficos</v>
      </c>
      <c r="E82" s="189">
        <v>300</v>
      </c>
      <c r="F82" s="89" t="s">
        <v>117</v>
      </c>
      <c r="H82" s="10"/>
      <c r="I82" s="7"/>
      <c r="J82" s="7"/>
      <c r="R82" s="7"/>
      <c r="U82" s="7"/>
    </row>
    <row r="83" spans="2:21" x14ac:dyDescent="0.2">
      <c r="B83" s="218"/>
      <c r="D83" s="15" t="str">
        <f>IF(Supuestos!B21="","",Supuestos!B21)</f>
        <v>Originación SMS on-net</v>
      </c>
      <c r="E83" s="189">
        <v>300</v>
      </c>
      <c r="F83" s="89" t="s">
        <v>149</v>
      </c>
      <c r="H83" s="10"/>
      <c r="I83" s="7"/>
      <c r="J83" s="7"/>
      <c r="R83" s="7"/>
      <c r="U83" s="7"/>
    </row>
    <row r="84" spans="2:21" x14ac:dyDescent="0.2">
      <c r="B84" s="218"/>
      <c r="D84" s="15" t="str">
        <f>IF(Supuestos!B22="","",Supuestos!B22)</f>
        <v>Originación SMS - off-net nacional</v>
      </c>
      <c r="E84" s="189">
        <v>300</v>
      </c>
      <c r="F84" s="89" t="s">
        <v>149</v>
      </c>
      <c r="H84" s="10"/>
      <c r="I84" s="7"/>
      <c r="J84" s="7"/>
      <c r="R84" s="7"/>
      <c r="U84" s="7"/>
    </row>
    <row r="85" spans="2:21" x14ac:dyDescent="0.2">
      <c r="B85" s="218"/>
      <c r="D85" s="15" t="str">
        <f>IF(Supuestos!B23="","",Supuestos!B23)</f>
        <v>Originación SMS internacional (USA-Canadá)</v>
      </c>
      <c r="E85" s="189">
        <v>300</v>
      </c>
      <c r="F85" s="89" t="s">
        <v>149</v>
      </c>
      <c r="H85" s="10"/>
      <c r="I85" s="7"/>
      <c r="J85" s="7"/>
      <c r="R85" s="7"/>
      <c r="U85" s="7"/>
    </row>
    <row r="86" spans="2:21" x14ac:dyDescent="0.2">
      <c r="B86" s="218"/>
      <c r="D86" s="15" t="str">
        <f>IF(Supuestos!B24="","",Supuestos!B24)</f>
        <v>Originación SMS internacional (Resto del Mundo)</v>
      </c>
      <c r="E86" s="189">
        <v>300</v>
      </c>
      <c r="F86" s="89" t="s">
        <v>149</v>
      </c>
      <c r="H86" s="10"/>
      <c r="I86" s="7"/>
      <c r="J86" s="7"/>
      <c r="R86" s="7"/>
      <c r="U86" s="7"/>
    </row>
    <row r="87" spans="2:21" x14ac:dyDescent="0.2">
      <c r="B87" s="218"/>
      <c r="D87" s="15" t="str">
        <f>IF(Supuestos!B25="","",Supuestos!B25)</f>
        <v>Otros servicios (incluyendo marcaciones especiales)</v>
      </c>
      <c r="E87" s="189">
        <v>300</v>
      </c>
      <c r="F87" s="89" t="s">
        <v>117</v>
      </c>
      <c r="H87" s="10"/>
      <c r="I87" s="7"/>
      <c r="J87" s="7"/>
      <c r="R87" s="7"/>
      <c r="U87" s="7"/>
    </row>
    <row r="88" spans="2:21" x14ac:dyDescent="0.2">
      <c r="B88" s="218"/>
      <c r="D88" s="15" t="str">
        <f>IF(Supuestos!B26="","",Supuestos!B26)</f>
        <v/>
      </c>
      <c r="E88" s="112"/>
      <c r="F88" s="89"/>
      <c r="H88" s="10"/>
      <c r="I88" s="7"/>
      <c r="J88" s="7"/>
      <c r="R88" s="7"/>
      <c r="U88" s="7"/>
    </row>
    <row r="89" spans="2:21" x14ac:dyDescent="0.2">
      <c r="B89" s="218"/>
      <c r="D89" s="15" t="str">
        <f>IF(Supuestos!B27="","",Supuestos!B27)</f>
        <v/>
      </c>
      <c r="E89" s="112"/>
      <c r="F89" s="89"/>
      <c r="H89" s="10"/>
      <c r="I89" s="7"/>
      <c r="J89" s="7"/>
      <c r="R89" s="7"/>
      <c r="U89" s="7"/>
    </row>
    <row r="90" spans="2:21" x14ac:dyDescent="0.2">
      <c r="B90" s="218"/>
      <c r="D90" s="15" t="str">
        <f>IF(Supuestos!B28="","",Supuestos!B28)</f>
        <v/>
      </c>
      <c r="E90" s="112"/>
      <c r="F90" s="89"/>
      <c r="H90" s="10"/>
      <c r="I90" s="7"/>
      <c r="J90" s="7"/>
      <c r="R90" s="7"/>
      <c r="U90" s="7"/>
    </row>
    <row r="91" spans="2:21" x14ac:dyDescent="0.2">
      <c r="B91" s="218"/>
      <c r="D91" s="15" t="str">
        <f>IF(Supuestos!B29="","",Supuestos!B29)</f>
        <v/>
      </c>
      <c r="E91" s="112"/>
      <c r="F91" s="89"/>
      <c r="H91" s="10"/>
      <c r="I91" s="7"/>
      <c r="J91" s="7"/>
      <c r="R91" s="7"/>
      <c r="U91" s="7"/>
    </row>
    <row r="92" spans="2:21" x14ac:dyDescent="0.2">
      <c r="B92" s="218"/>
      <c r="D92" s="15" t="str">
        <f>IF(Supuestos!B30="","",Supuestos!B30)</f>
        <v/>
      </c>
      <c r="E92" s="112"/>
      <c r="F92" s="89"/>
      <c r="H92" s="10"/>
      <c r="I92" s="7"/>
      <c r="J92" s="7"/>
      <c r="R92" s="7"/>
      <c r="U92" s="7"/>
    </row>
    <row r="93" spans="2:21" x14ac:dyDescent="0.2">
      <c r="B93" s="218"/>
      <c r="D93" s="15" t="str">
        <f>IF(Supuestos!B31="","",Supuestos!B31)</f>
        <v/>
      </c>
      <c r="E93" s="112"/>
      <c r="F93" s="89"/>
      <c r="H93" s="10"/>
      <c r="I93" s="7"/>
      <c r="J93" s="7"/>
      <c r="R93" s="7"/>
      <c r="U93" s="7"/>
    </row>
    <row r="94" spans="2:21" x14ac:dyDescent="0.2">
      <c r="B94" s="218"/>
      <c r="D94" s="15" t="str">
        <f>IF(Supuestos!B32="","",Supuestos!B32)</f>
        <v/>
      </c>
      <c r="E94" s="112"/>
      <c r="F94" s="89"/>
      <c r="H94" s="10"/>
      <c r="I94" s="7"/>
      <c r="J94" s="7"/>
      <c r="R94" s="7"/>
      <c r="U94" s="7"/>
    </row>
    <row r="95" spans="2:21" x14ac:dyDescent="0.2">
      <c r="B95" s="218"/>
      <c r="D95" s="15" t="str">
        <f>IF(Supuestos!B33="","",Supuestos!B33)</f>
        <v/>
      </c>
      <c r="E95" s="112"/>
      <c r="F95" s="89"/>
      <c r="H95" s="10"/>
      <c r="I95" s="7"/>
      <c r="J95" s="7"/>
      <c r="R95" s="7"/>
      <c r="U95" s="7"/>
    </row>
    <row r="96" spans="2:21" x14ac:dyDescent="0.2">
      <c r="B96" s="218"/>
      <c r="D96" s="15" t="str">
        <f>IF(Supuestos!B34="","",Supuestos!B34)</f>
        <v/>
      </c>
      <c r="E96" s="112"/>
      <c r="F96" s="89"/>
      <c r="H96" s="10"/>
      <c r="I96" s="7"/>
      <c r="J96" s="7"/>
      <c r="R96" s="7"/>
      <c r="U96" s="7"/>
    </row>
    <row r="97" spans="2:21" x14ac:dyDescent="0.2">
      <c r="B97" s="218"/>
      <c r="D97" s="15" t="str">
        <f>IF(Supuestos!B35="","",Supuestos!B35)</f>
        <v/>
      </c>
      <c r="E97" s="112"/>
      <c r="F97" s="89"/>
      <c r="H97" s="10"/>
      <c r="I97" s="7"/>
      <c r="J97" s="7"/>
      <c r="R97" s="7"/>
      <c r="U97" s="7"/>
    </row>
    <row r="98" spans="2:21" x14ac:dyDescent="0.2">
      <c r="B98" s="218"/>
      <c r="D98" s="15" t="str">
        <f>IF(Supuestos!B36="","",Supuestos!B36)</f>
        <v/>
      </c>
      <c r="E98" s="112"/>
      <c r="F98" s="89"/>
      <c r="H98" s="10"/>
      <c r="I98" s="7"/>
      <c r="J98" s="7"/>
      <c r="R98" s="7"/>
      <c r="U98" s="7"/>
    </row>
    <row r="99" spans="2:21" x14ac:dyDescent="0.2">
      <c r="B99" s="218"/>
      <c r="D99" s="15" t="str">
        <f>IF(Supuestos!B37="","",Supuestos!B37)</f>
        <v/>
      </c>
      <c r="E99" s="112"/>
      <c r="F99" s="89"/>
      <c r="H99" s="10"/>
      <c r="I99" s="7"/>
      <c r="J99" s="7"/>
      <c r="R99" s="7"/>
      <c r="U99" s="7"/>
    </row>
    <row r="100" spans="2:21" x14ac:dyDescent="0.2">
      <c r="B100" s="218"/>
      <c r="D100" s="15" t="str">
        <f>IF(Supuestos!B38="","",Supuestos!B38)</f>
        <v/>
      </c>
      <c r="E100" s="112"/>
      <c r="F100" s="89"/>
      <c r="H100" s="10"/>
      <c r="I100" s="7"/>
      <c r="J100" s="7"/>
      <c r="R100" s="7"/>
      <c r="U100" s="7"/>
    </row>
    <row r="101" spans="2:21" x14ac:dyDescent="0.2">
      <c r="D101" s="165"/>
      <c r="E101" s="166"/>
      <c r="F101" s="167"/>
      <c r="H101" s="10"/>
      <c r="I101" s="7"/>
      <c r="J101" s="7"/>
      <c r="R101" s="7"/>
      <c r="U101" s="7"/>
    </row>
    <row r="102" spans="2:21" x14ac:dyDescent="0.2">
      <c r="B102" s="218" t="s">
        <v>158</v>
      </c>
      <c r="D102" s="15" t="s">
        <v>147</v>
      </c>
      <c r="E102" s="190">
        <v>7000</v>
      </c>
      <c r="F102" s="89" t="s">
        <v>117</v>
      </c>
      <c r="H102" s="10"/>
      <c r="I102" s="7"/>
      <c r="J102" s="7"/>
      <c r="R102" s="7"/>
      <c r="U102" s="7"/>
    </row>
    <row r="103" spans="2:21" x14ac:dyDescent="0.2">
      <c r="B103" s="218"/>
      <c r="D103" s="15" t="s">
        <v>143</v>
      </c>
      <c r="E103" s="190">
        <v>1000</v>
      </c>
      <c r="F103" s="89" t="s">
        <v>116</v>
      </c>
      <c r="H103" s="10"/>
      <c r="I103" s="7"/>
      <c r="J103" s="7"/>
      <c r="R103" s="7"/>
      <c r="U103" s="7"/>
    </row>
    <row r="104" spans="2:21" x14ac:dyDescent="0.2">
      <c r="B104" s="218"/>
      <c r="D104" s="15" t="s">
        <v>145</v>
      </c>
      <c r="E104" s="190">
        <v>1200</v>
      </c>
      <c r="F104" s="89" t="s">
        <v>148</v>
      </c>
      <c r="H104" s="10"/>
      <c r="I104" s="7"/>
      <c r="J104" s="7"/>
      <c r="R104" s="7"/>
      <c r="U104" s="7"/>
    </row>
    <row r="105" spans="2:21" x14ac:dyDescent="0.2">
      <c r="D105" s="169"/>
      <c r="E105" s="170"/>
      <c r="F105" s="164"/>
      <c r="H105" s="10"/>
      <c r="I105" s="7"/>
      <c r="J105" s="7"/>
      <c r="R105" s="7"/>
      <c r="U105" s="7"/>
    </row>
    <row r="106" spans="2:21" x14ac:dyDescent="0.2">
      <c r="D106" s="10"/>
      <c r="E106" s="84"/>
      <c r="F106" s="89"/>
      <c r="H106" s="10"/>
      <c r="I106" s="7"/>
      <c r="J106" s="7"/>
      <c r="R106" s="7"/>
      <c r="U106" s="7"/>
    </row>
    <row r="107" spans="2:21" x14ac:dyDescent="0.2">
      <c r="D107" s="10"/>
      <c r="E107" s="111"/>
      <c r="F107" s="7"/>
      <c r="H107" s="10"/>
      <c r="I107" s="7"/>
      <c r="J107" s="7"/>
      <c r="R107" s="7"/>
      <c r="U107" s="7"/>
    </row>
    <row r="108" spans="2:21" x14ac:dyDescent="0.2">
      <c r="B108" s="218" t="s">
        <v>157</v>
      </c>
      <c r="D108" s="11" t="s">
        <v>14</v>
      </c>
      <c r="E108" s="3"/>
      <c r="F108" s="3"/>
      <c r="H108" s="20"/>
      <c r="I108" s="15"/>
      <c r="J108" s="15"/>
      <c r="R108" s="3"/>
      <c r="U108" s="3"/>
    </row>
    <row r="109" spans="2:21" x14ac:dyDescent="0.2">
      <c r="B109" s="218"/>
      <c r="D109" s="135" t="str">
        <f>IF(Supuestos!B7="","",Supuestos!B7)</f>
        <v>Datos</v>
      </c>
      <c r="E109" s="191">
        <v>100</v>
      </c>
      <c r="F109" s="164" t="s">
        <v>116</v>
      </c>
      <c r="H109" s="22"/>
      <c r="I109" s="21"/>
      <c r="J109" s="21"/>
      <c r="R109" s="3"/>
      <c r="U109" s="3"/>
    </row>
    <row r="110" spans="2:21" x14ac:dyDescent="0.2">
      <c r="B110" s="218"/>
      <c r="D110" s="9" t="str">
        <f>IF(Supuestos!B8="","",Supuestos!B8)</f>
        <v>Originación voz on-net local</v>
      </c>
      <c r="E110" s="190">
        <v>100</v>
      </c>
      <c r="F110" s="89" t="s">
        <v>117</v>
      </c>
      <c r="H110" s="23"/>
      <c r="I110" s="21"/>
      <c r="J110" s="46"/>
      <c r="R110" s="3"/>
      <c r="U110" s="3"/>
    </row>
    <row r="111" spans="2:21" x14ac:dyDescent="0.2">
      <c r="B111" s="218"/>
      <c r="D111" s="9" t="str">
        <f>IF(Supuestos!B9="","",Supuestos!B9)</f>
        <v>Originación voz off-net móvil local</v>
      </c>
      <c r="E111" s="190">
        <v>100</v>
      </c>
      <c r="F111" s="89" t="s">
        <v>117</v>
      </c>
      <c r="H111" s="23"/>
      <c r="I111" s="21"/>
      <c r="J111" s="46"/>
      <c r="R111" s="3"/>
      <c r="U111" s="3"/>
    </row>
    <row r="112" spans="2:21" x14ac:dyDescent="0.2">
      <c r="B112" s="218"/>
      <c r="D112" s="9" t="str">
        <f>IF(Supuestos!B10="","",Supuestos!B10)</f>
        <v>Originación voz off-net fijo local</v>
      </c>
      <c r="E112" s="190">
        <v>100</v>
      </c>
      <c r="F112" s="89" t="s">
        <v>117</v>
      </c>
      <c r="H112" s="23"/>
      <c r="I112" s="21"/>
      <c r="J112" s="46"/>
      <c r="R112" s="3"/>
      <c r="U112" s="3"/>
    </row>
    <row r="113" spans="2:21" x14ac:dyDescent="0.2">
      <c r="B113" s="218"/>
      <c r="D113" s="9" t="str">
        <f>IF(Supuestos!B11="","",Supuestos!B11)</f>
        <v>Originación voz on-net LDN</v>
      </c>
      <c r="E113" s="190">
        <v>100</v>
      </c>
      <c r="F113" s="89" t="s">
        <v>117</v>
      </c>
      <c r="H113" s="23"/>
      <c r="I113" s="21"/>
      <c r="J113" s="15"/>
      <c r="R113" s="3"/>
      <c r="U113" s="3"/>
    </row>
    <row r="114" spans="2:21" x14ac:dyDescent="0.2">
      <c r="B114" s="218"/>
      <c r="D114" s="9" t="str">
        <f>IF(Supuestos!B12="","",Supuestos!B12)</f>
        <v>Originación voz off-net móvil LDN</v>
      </c>
      <c r="E114" s="190">
        <v>100</v>
      </c>
      <c r="F114" s="89" t="s">
        <v>117</v>
      </c>
      <c r="H114" s="22"/>
      <c r="I114" s="21"/>
      <c r="J114" s="15"/>
      <c r="R114" s="3"/>
      <c r="U114" s="3"/>
    </row>
    <row r="115" spans="2:21" x14ac:dyDescent="0.2">
      <c r="B115" s="218"/>
      <c r="D115" s="9" t="str">
        <f>IF(Supuestos!B13="","",Supuestos!B13)</f>
        <v>Originación voz off-net fijo LDN</v>
      </c>
      <c r="E115" s="190">
        <v>100</v>
      </c>
      <c r="F115" s="89" t="s">
        <v>117</v>
      </c>
      <c r="H115" s="23"/>
      <c r="I115" s="21"/>
      <c r="J115" s="46"/>
      <c r="R115" s="3"/>
      <c r="U115" s="3"/>
    </row>
    <row r="116" spans="2:21" x14ac:dyDescent="0.2">
      <c r="B116" s="218"/>
      <c r="D116" s="9" t="str">
        <f>IF(Supuestos!B14="","",Supuestos!B14)</f>
        <v>Originación voz internacional USA-Canadá</v>
      </c>
      <c r="E116" s="190">
        <v>100</v>
      </c>
      <c r="F116" s="89" t="s">
        <v>117</v>
      </c>
      <c r="H116" s="23"/>
      <c r="I116" s="21"/>
      <c r="J116" s="46"/>
      <c r="R116" s="3"/>
      <c r="U116" s="3"/>
    </row>
    <row r="117" spans="2:21" x14ac:dyDescent="0.2">
      <c r="B117" s="218"/>
      <c r="D117" s="9" t="str">
        <f>IF(Supuestos!B15="","",Supuestos!B15)</f>
        <v>Originación voz internacional Mundial Centroamérica</v>
      </c>
      <c r="E117" s="190">
        <v>100</v>
      </c>
      <c r="F117" s="89" t="s">
        <v>117</v>
      </c>
      <c r="I117" s="3"/>
      <c r="R117" s="3"/>
      <c r="U117" s="3"/>
    </row>
    <row r="118" spans="2:21" x14ac:dyDescent="0.2">
      <c r="B118" s="218"/>
      <c r="D118" s="9" t="str">
        <f>IF(Supuestos!B16="","",Supuestos!B16)</f>
        <v>Originación voz internacional Mundial LATAM y Caribe</v>
      </c>
      <c r="E118" s="190">
        <v>100</v>
      </c>
      <c r="F118" s="89" t="s">
        <v>117</v>
      </c>
      <c r="I118" s="3"/>
      <c r="R118" s="3"/>
      <c r="U118" s="3"/>
    </row>
    <row r="119" spans="2:21" x14ac:dyDescent="0.2">
      <c r="B119" s="218"/>
      <c r="D119" s="9" t="str">
        <f>IF(Supuestos!B17="","",Supuestos!B17)</f>
        <v>Originación voz internacional Europa</v>
      </c>
      <c r="E119" s="190">
        <v>100</v>
      </c>
      <c r="F119" s="89" t="s">
        <v>117</v>
      </c>
      <c r="I119" s="3"/>
      <c r="R119" s="3"/>
      <c r="U119" s="3"/>
    </row>
    <row r="120" spans="2:21" x14ac:dyDescent="0.2">
      <c r="B120" s="218"/>
      <c r="D120" s="9" t="str">
        <f>IF(Supuestos!B18="","",Supuestos!B18)</f>
        <v>Originación voz internacional Mundial Otros geográficos</v>
      </c>
      <c r="E120" s="190">
        <v>100</v>
      </c>
      <c r="F120" s="89" t="s">
        <v>117</v>
      </c>
      <c r="I120" s="3"/>
      <c r="R120" s="3"/>
      <c r="U120" s="3"/>
    </row>
    <row r="121" spans="2:21" x14ac:dyDescent="0.2">
      <c r="B121" s="218"/>
      <c r="D121" s="9" t="str">
        <f>IF(Supuestos!B19="","",Supuestos!B19)</f>
        <v>Originación voz internacional Cuba</v>
      </c>
      <c r="E121" s="190">
        <v>100</v>
      </c>
      <c r="F121" s="89" t="s">
        <v>117</v>
      </c>
      <c r="I121" s="3"/>
      <c r="R121" s="3"/>
      <c r="U121" s="3"/>
    </row>
    <row r="122" spans="2:21" x14ac:dyDescent="0.2">
      <c r="B122" s="218"/>
      <c r="D122" s="9" t="str">
        <f>IF(Supuestos!B20="","",Supuestos!B20)</f>
        <v>Originación voz Mundial destinos no geográficos</v>
      </c>
      <c r="E122" s="190">
        <v>100</v>
      </c>
      <c r="F122" s="89" t="s">
        <v>117</v>
      </c>
      <c r="I122" s="3"/>
      <c r="R122" s="3"/>
      <c r="U122" s="3"/>
    </row>
    <row r="123" spans="2:21" x14ac:dyDescent="0.2">
      <c r="B123" s="218"/>
      <c r="D123" s="9" t="str">
        <f>IF(Supuestos!B21="","",Supuestos!B21)</f>
        <v>Originación SMS on-net</v>
      </c>
      <c r="E123" s="190">
        <v>100</v>
      </c>
      <c r="F123" s="89" t="s">
        <v>149</v>
      </c>
      <c r="I123" s="3"/>
      <c r="R123" s="3"/>
      <c r="U123" s="3"/>
    </row>
    <row r="124" spans="2:21" x14ac:dyDescent="0.2">
      <c r="B124" s="218"/>
      <c r="D124" s="9" t="str">
        <f>IF(Supuestos!B22="","",Supuestos!B22)</f>
        <v>Originación SMS - off-net nacional</v>
      </c>
      <c r="E124" s="190">
        <v>100</v>
      </c>
      <c r="F124" s="89" t="s">
        <v>149</v>
      </c>
      <c r="I124" s="3"/>
      <c r="R124" s="3"/>
      <c r="U124" s="3"/>
    </row>
    <row r="125" spans="2:21" x14ac:dyDescent="0.2">
      <c r="B125" s="218"/>
      <c r="D125" s="9" t="str">
        <f>IF(Supuestos!B23="","",Supuestos!B23)</f>
        <v>Originación SMS internacional (USA-Canadá)</v>
      </c>
      <c r="E125" s="190">
        <v>100</v>
      </c>
      <c r="F125" s="89" t="s">
        <v>149</v>
      </c>
      <c r="I125" s="3"/>
      <c r="R125" s="3"/>
      <c r="U125" s="3"/>
    </row>
    <row r="126" spans="2:21" x14ac:dyDescent="0.2">
      <c r="B126" s="218"/>
      <c r="D126" s="9" t="str">
        <f>IF(Supuestos!B24="","",Supuestos!B24)</f>
        <v>Originación SMS internacional (Resto del Mundo)</v>
      </c>
      <c r="E126" s="190">
        <v>100</v>
      </c>
      <c r="F126" s="89" t="s">
        <v>149</v>
      </c>
      <c r="I126" s="3"/>
      <c r="R126" s="3"/>
      <c r="U126" s="3"/>
    </row>
    <row r="127" spans="2:21" x14ac:dyDescent="0.2">
      <c r="B127" s="218"/>
      <c r="D127" s="9" t="str">
        <f>IF(Supuestos!B25="","",Supuestos!B25)</f>
        <v>Otros servicios (incluyendo marcaciones especiales)</v>
      </c>
      <c r="E127" s="190">
        <v>100</v>
      </c>
      <c r="F127" s="89" t="s">
        <v>117</v>
      </c>
      <c r="I127" s="3"/>
      <c r="R127" s="3"/>
      <c r="U127" s="3"/>
    </row>
    <row r="128" spans="2:21" x14ac:dyDescent="0.2">
      <c r="B128" s="218"/>
      <c r="D128" s="9" t="str">
        <f>IF(Supuestos!B26="","",Supuestos!B26)</f>
        <v/>
      </c>
      <c r="E128" s="84"/>
      <c r="F128" s="89"/>
      <c r="I128" s="3"/>
      <c r="R128" s="3"/>
      <c r="U128" s="3"/>
    </row>
    <row r="129" spans="2:21" x14ac:dyDescent="0.2">
      <c r="B129" s="218"/>
      <c r="D129" s="9" t="str">
        <f>IF(Supuestos!B27="","",Supuestos!B27)</f>
        <v/>
      </c>
      <c r="E129" s="84"/>
      <c r="F129" s="89"/>
      <c r="I129" s="3"/>
      <c r="R129" s="3"/>
      <c r="U129" s="3"/>
    </row>
    <row r="130" spans="2:21" x14ac:dyDescent="0.2">
      <c r="B130" s="218"/>
      <c r="D130" s="9" t="str">
        <f>IF(Supuestos!B28="","",Supuestos!B28)</f>
        <v/>
      </c>
      <c r="E130" s="84"/>
      <c r="F130" s="89"/>
      <c r="I130" s="3"/>
      <c r="R130" s="3"/>
      <c r="U130" s="3"/>
    </row>
    <row r="131" spans="2:21" x14ac:dyDescent="0.2">
      <c r="B131" s="218"/>
      <c r="D131" s="9" t="str">
        <f>IF(Supuestos!B29="","",Supuestos!B29)</f>
        <v/>
      </c>
      <c r="E131" s="84"/>
      <c r="F131" s="89"/>
      <c r="I131" s="3"/>
      <c r="R131" s="3"/>
      <c r="U131" s="3"/>
    </row>
    <row r="132" spans="2:21" x14ac:dyDescent="0.2">
      <c r="B132" s="218"/>
      <c r="D132" s="9" t="str">
        <f>IF(Supuestos!B30="","",Supuestos!B30)</f>
        <v/>
      </c>
      <c r="E132" s="84"/>
      <c r="F132" s="89"/>
      <c r="I132" s="3"/>
      <c r="R132" s="3"/>
      <c r="U132" s="3"/>
    </row>
    <row r="133" spans="2:21" x14ac:dyDescent="0.2">
      <c r="B133" s="218"/>
      <c r="D133" s="9" t="str">
        <f>IF(Supuestos!B31="","",Supuestos!B31)</f>
        <v/>
      </c>
      <c r="E133" s="84"/>
      <c r="F133" s="89"/>
      <c r="I133" s="3"/>
      <c r="R133" s="3"/>
      <c r="U133" s="3"/>
    </row>
    <row r="134" spans="2:21" x14ac:dyDescent="0.2">
      <c r="B134" s="218"/>
      <c r="D134" s="9" t="str">
        <f>IF(Supuestos!B32="","",Supuestos!B32)</f>
        <v/>
      </c>
      <c r="E134" s="84"/>
      <c r="F134" s="89"/>
      <c r="I134" s="3"/>
      <c r="R134" s="3"/>
      <c r="U134" s="3"/>
    </row>
    <row r="135" spans="2:21" x14ac:dyDescent="0.2">
      <c r="B135" s="218"/>
      <c r="D135" s="9" t="str">
        <f>IF(Supuestos!B33="","",Supuestos!B33)</f>
        <v/>
      </c>
      <c r="E135" s="84"/>
      <c r="F135" s="89"/>
      <c r="I135" s="3"/>
      <c r="R135" s="3"/>
      <c r="U135" s="3"/>
    </row>
    <row r="136" spans="2:21" x14ac:dyDescent="0.2">
      <c r="B136" s="218"/>
      <c r="D136" s="9" t="str">
        <f>IF(Supuestos!B34="","",Supuestos!B34)</f>
        <v/>
      </c>
      <c r="E136" s="84"/>
      <c r="F136" s="89"/>
      <c r="I136" s="3"/>
      <c r="R136" s="3"/>
      <c r="U136" s="3"/>
    </row>
    <row r="137" spans="2:21" x14ac:dyDescent="0.2">
      <c r="B137" s="218"/>
      <c r="D137" s="9" t="str">
        <f>IF(Supuestos!B35="","",Supuestos!B35)</f>
        <v/>
      </c>
      <c r="E137" s="84"/>
      <c r="F137" s="89"/>
      <c r="I137" s="3"/>
      <c r="R137" s="3"/>
      <c r="U137" s="3"/>
    </row>
    <row r="138" spans="2:21" x14ac:dyDescent="0.2">
      <c r="B138" s="218"/>
      <c r="D138" s="9" t="str">
        <f>IF(Supuestos!B36="","",Supuestos!B36)</f>
        <v/>
      </c>
      <c r="E138" s="84"/>
      <c r="F138" s="89"/>
      <c r="I138" s="3"/>
      <c r="R138" s="3"/>
      <c r="U138" s="3"/>
    </row>
    <row r="139" spans="2:21" x14ac:dyDescent="0.2">
      <c r="B139" s="218"/>
      <c r="D139" s="9" t="str">
        <f>IF(Supuestos!B37="","",Supuestos!B37)</f>
        <v/>
      </c>
      <c r="E139" s="84"/>
      <c r="F139" s="89"/>
      <c r="I139" s="3"/>
      <c r="R139" s="3"/>
      <c r="U139" s="3"/>
    </row>
    <row r="140" spans="2:21" x14ac:dyDescent="0.2">
      <c r="B140" s="218"/>
      <c r="D140" s="127" t="str">
        <f>IF(Supuestos!B38="","",Supuestos!B38)</f>
        <v/>
      </c>
      <c r="E140" s="168"/>
      <c r="F140" s="167"/>
      <c r="I140" s="3"/>
      <c r="R140" s="3"/>
      <c r="U140" s="3"/>
    </row>
    <row r="141" spans="2:21" x14ac:dyDescent="0.2">
      <c r="B141" s="218" t="s">
        <v>158</v>
      </c>
      <c r="D141" s="15" t="s">
        <v>147</v>
      </c>
      <c r="E141" s="190">
        <v>2333.3333333333335</v>
      </c>
      <c r="F141" s="89" t="s">
        <v>117</v>
      </c>
      <c r="I141" s="3"/>
      <c r="R141" s="3"/>
      <c r="U141" s="3"/>
    </row>
    <row r="142" spans="2:21" x14ac:dyDescent="0.2">
      <c r="B142" s="218"/>
      <c r="D142" s="15" t="s">
        <v>143</v>
      </c>
      <c r="E142" s="190">
        <v>333.33333333333331</v>
      </c>
      <c r="F142" s="89" t="s">
        <v>116</v>
      </c>
      <c r="I142" s="3"/>
      <c r="R142" s="3"/>
      <c r="U142" s="3"/>
    </row>
    <row r="143" spans="2:21" x14ac:dyDescent="0.2">
      <c r="B143" s="218"/>
      <c r="D143" s="165" t="s">
        <v>145</v>
      </c>
      <c r="E143" s="192">
        <v>400</v>
      </c>
      <c r="F143" s="167" t="s">
        <v>148</v>
      </c>
      <c r="I143" s="3"/>
      <c r="R143" s="3"/>
      <c r="U143" s="3"/>
    </row>
    <row r="144" spans="2:21" x14ac:dyDescent="0.2">
      <c r="D144" s="10"/>
      <c r="E144" s="84"/>
      <c r="F144" s="89"/>
      <c r="I144" s="3"/>
      <c r="R144" s="3"/>
      <c r="U144" s="3"/>
    </row>
    <row r="145" spans="2:21" x14ac:dyDescent="0.2">
      <c r="D145" s="15"/>
      <c r="E145" s="67"/>
      <c r="F145" s="3"/>
      <c r="I145" s="3"/>
      <c r="R145" s="3"/>
      <c r="U145" s="3"/>
    </row>
    <row r="146" spans="2:21" x14ac:dyDescent="0.2">
      <c r="D146" s="15"/>
      <c r="E146" s="67"/>
      <c r="F146" s="3"/>
      <c r="I146" s="3"/>
      <c r="R146" s="3"/>
      <c r="U146" s="3"/>
    </row>
    <row r="147" spans="2:21" x14ac:dyDescent="0.2">
      <c r="D147" s="15"/>
      <c r="E147" s="67"/>
      <c r="F147" s="3"/>
      <c r="I147" s="3"/>
      <c r="R147" s="3"/>
      <c r="U147" s="3"/>
    </row>
    <row r="148" spans="2:21" x14ac:dyDescent="0.2">
      <c r="B148" s="218" t="s">
        <v>157</v>
      </c>
      <c r="D148" s="11" t="s">
        <v>15</v>
      </c>
      <c r="E148" s="67"/>
      <c r="F148" s="3"/>
      <c r="I148" s="3"/>
      <c r="R148" s="3"/>
      <c r="U148" s="3"/>
    </row>
    <row r="149" spans="2:21" x14ac:dyDescent="0.2">
      <c r="B149" s="218"/>
      <c r="D149" s="135" t="str">
        <f>IF(Supuestos!B7="","",Supuestos!B7)</f>
        <v>Datos</v>
      </c>
      <c r="E149" s="193">
        <v>100</v>
      </c>
      <c r="F149" s="164" t="s">
        <v>116</v>
      </c>
      <c r="I149" s="3"/>
      <c r="R149" s="3"/>
      <c r="U149" s="3"/>
    </row>
    <row r="150" spans="2:21" x14ac:dyDescent="0.2">
      <c r="B150" s="218"/>
      <c r="D150" s="9" t="str">
        <f>IF(Supuestos!B8="","",Supuestos!B8)</f>
        <v>Originación voz on-net local</v>
      </c>
      <c r="E150" s="194">
        <v>100</v>
      </c>
      <c r="F150" s="89" t="s">
        <v>117</v>
      </c>
      <c r="I150" s="3"/>
      <c r="R150" s="3"/>
      <c r="U150" s="3"/>
    </row>
    <row r="151" spans="2:21" x14ac:dyDescent="0.2">
      <c r="B151" s="218"/>
      <c r="D151" s="9" t="str">
        <f>IF(Supuestos!B9="","",Supuestos!B9)</f>
        <v>Originación voz off-net móvil local</v>
      </c>
      <c r="E151" s="194">
        <v>100</v>
      </c>
      <c r="F151" s="89" t="s">
        <v>117</v>
      </c>
      <c r="I151" s="3"/>
      <c r="R151" s="3"/>
      <c r="U151" s="3"/>
    </row>
    <row r="152" spans="2:21" x14ac:dyDescent="0.2">
      <c r="B152" s="218"/>
      <c r="D152" s="9" t="str">
        <f>IF(Supuestos!B10="","",Supuestos!B10)</f>
        <v>Originación voz off-net fijo local</v>
      </c>
      <c r="E152" s="194">
        <v>100</v>
      </c>
      <c r="F152" s="89" t="s">
        <v>117</v>
      </c>
      <c r="I152" s="3"/>
      <c r="R152" s="3"/>
      <c r="U152" s="3"/>
    </row>
    <row r="153" spans="2:21" x14ac:dyDescent="0.2">
      <c r="B153" s="218"/>
      <c r="D153" s="9" t="str">
        <f>IF(Supuestos!B11="","",Supuestos!B11)</f>
        <v>Originación voz on-net LDN</v>
      </c>
      <c r="E153" s="194">
        <v>100</v>
      </c>
      <c r="F153" s="89" t="s">
        <v>117</v>
      </c>
      <c r="I153" s="3"/>
      <c r="R153" s="3"/>
      <c r="U153" s="3"/>
    </row>
    <row r="154" spans="2:21" x14ac:dyDescent="0.2">
      <c r="B154" s="218"/>
      <c r="D154" s="9" t="str">
        <f>IF(Supuestos!B12="","",Supuestos!B12)</f>
        <v>Originación voz off-net móvil LDN</v>
      </c>
      <c r="E154" s="194">
        <v>100</v>
      </c>
      <c r="F154" s="89" t="s">
        <v>117</v>
      </c>
      <c r="I154" s="3"/>
      <c r="R154" s="3"/>
      <c r="U154" s="3"/>
    </row>
    <row r="155" spans="2:21" x14ac:dyDescent="0.2">
      <c r="B155" s="218"/>
      <c r="D155" s="9" t="str">
        <f>IF(Supuestos!B13="","",Supuestos!B13)</f>
        <v>Originación voz off-net fijo LDN</v>
      </c>
      <c r="E155" s="194">
        <v>100</v>
      </c>
      <c r="F155" s="89" t="s">
        <v>117</v>
      </c>
      <c r="I155" s="3"/>
      <c r="R155" s="3"/>
      <c r="U155" s="3"/>
    </row>
    <row r="156" spans="2:21" x14ac:dyDescent="0.2">
      <c r="B156" s="218"/>
      <c r="D156" s="9" t="str">
        <f>IF(Supuestos!B14="","",Supuestos!B14)</f>
        <v>Originación voz internacional USA-Canadá</v>
      </c>
      <c r="E156" s="194">
        <v>100</v>
      </c>
      <c r="F156" s="89" t="s">
        <v>117</v>
      </c>
      <c r="I156" s="3"/>
      <c r="R156" s="3"/>
      <c r="U156" s="3"/>
    </row>
    <row r="157" spans="2:21" x14ac:dyDescent="0.2">
      <c r="B157" s="218"/>
      <c r="D157" s="9" t="str">
        <f>IF(Supuestos!B15="","",Supuestos!B15)</f>
        <v>Originación voz internacional Mundial Centroamérica</v>
      </c>
      <c r="E157" s="194">
        <v>100</v>
      </c>
      <c r="F157" s="89" t="s">
        <v>117</v>
      </c>
      <c r="I157" s="3"/>
      <c r="R157" s="3"/>
      <c r="U157" s="3"/>
    </row>
    <row r="158" spans="2:21" x14ac:dyDescent="0.2">
      <c r="B158" s="218"/>
      <c r="D158" s="9" t="str">
        <f>IF(Supuestos!B16="","",Supuestos!B16)</f>
        <v>Originación voz internacional Mundial LATAM y Caribe</v>
      </c>
      <c r="E158" s="194">
        <v>100</v>
      </c>
      <c r="F158" s="89" t="s">
        <v>117</v>
      </c>
      <c r="I158" s="3"/>
      <c r="R158" s="3"/>
      <c r="U158" s="3"/>
    </row>
    <row r="159" spans="2:21" x14ac:dyDescent="0.2">
      <c r="B159" s="218"/>
      <c r="D159" s="9" t="str">
        <f>IF(Supuestos!B17="","",Supuestos!B17)</f>
        <v>Originación voz internacional Europa</v>
      </c>
      <c r="E159" s="194">
        <v>100</v>
      </c>
      <c r="F159" s="89" t="s">
        <v>117</v>
      </c>
      <c r="I159" s="3"/>
      <c r="R159" s="3"/>
      <c r="U159" s="3"/>
    </row>
    <row r="160" spans="2:21" x14ac:dyDescent="0.2">
      <c r="B160" s="218"/>
      <c r="D160" s="9" t="str">
        <f>IF(Supuestos!B18="","",Supuestos!B18)</f>
        <v>Originación voz internacional Mundial Otros geográficos</v>
      </c>
      <c r="E160" s="194">
        <v>100</v>
      </c>
      <c r="F160" s="89" t="s">
        <v>117</v>
      </c>
      <c r="I160" s="3"/>
      <c r="R160" s="3"/>
      <c r="U160" s="3"/>
    </row>
    <row r="161" spans="2:21" x14ac:dyDescent="0.2">
      <c r="B161" s="218"/>
      <c r="D161" s="9" t="str">
        <f>IF(Supuestos!B19="","",Supuestos!B19)</f>
        <v>Originación voz internacional Cuba</v>
      </c>
      <c r="E161" s="194">
        <v>100</v>
      </c>
      <c r="F161" s="89" t="s">
        <v>117</v>
      </c>
      <c r="I161" s="3"/>
      <c r="R161" s="3"/>
      <c r="U161" s="3"/>
    </row>
    <row r="162" spans="2:21" x14ac:dyDescent="0.2">
      <c r="B162" s="218"/>
      <c r="D162" s="9" t="str">
        <f>IF(Supuestos!B20="","",Supuestos!B20)</f>
        <v>Originación voz Mundial destinos no geográficos</v>
      </c>
      <c r="E162" s="194">
        <v>100</v>
      </c>
      <c r="F162" s="89" t="s">
        <v>117</v>
      </c>
      <c r="I162" s="3"/>
      <c r="R162" s="3"/>
      <c r="U162" s="3"/>
    </row>
    <row r="163" spans="2:21" x14ac:dyDescent="0.2">
      <c r="B163" s="218"/>
      <c r="D163" s="9" t="str">
        <f>IF(Supuestos!B21="","",Supuestos!B21)</f>
        <v>Originación SMS on-net</v>
      </c>
      <c r="E163" s="194">
        <v>100</v>
      </c>
      <c r="F163" s="89" t="s">
        <v>149</v>
      </c>
      <c r="I163" s="3"/>
      <c r="R163" s="3"/>
      <c r="U163" s="3"/>
    </row>
    <row r="164" spans="2:21" x14ac:dyDescent="0.2">
      <c r="B164" s="218"/>
      <c r="D164" s="9" t="str">
        <f>IF(Supuestos!B22="","",Supuestos!B22)</f>
        <v>Originación SMS - off-net nacional</v>
      </c>
      <c r="E164" s="194">
        <v>100</v>
      </c>
      <c r="F164" s="89" t="s">
        <v>149</v>
      </c>
      <c r="I164" s="3"/>
      <c r="R164" s="3"/>
      <c r="U164" s="3"/>
    </row>
    <row r="165" spans="2:21" x14ac:dyDescent="0.2">
      <c r="B165" s="218"/>
      <c r="D165" s="9" t="str">
        <f>IF(Supuestos!B23="","",Supuestos!B23)</f>
        <v>Originación SMS internacional (USA-Canadá)</v>
      </c>
      <c r="E165" s="194">
        <v>100</v>
      </c>
      <c r="F165" s="89" t="s">
        <v>149</v>
      </c>
      <c r="I165" s="3"/>
      <c r="R165" s="3"/>
      <c r="U165" s="3"/>
    </row>
    <row r="166" spans="2:21" x14ac:dyDescent="0.2">
      <c r="B166" s="218"/>
      <c r="D166" s="9" t="str">
        <f>IF(Supuestos!B24="","",Supuestos!B24)</f>
        <v>Originación SMS internacional (Resto del Mundo)</v>
      </c>
      <c r="E166" s="194">
        <v>100</v>
      </c>
      <c r="F166" s="89" t="s">
        <v>149</v>
      </c>
      <c r="I166" s="3"/>
      <c r="R166" s="3"/>
      <c r="U166" s="3"/>
    </row>
    <row r="167" spans="2:21" x14ac:dyDescent="0.2">
      <c r="B167" s="218"/>
      <c r="D167" s="9" t="str">
        <f>IF(Supuestos!B25="","",Supuestos!B25)</f>
        <v>Otros servicios (incluyendo marcaciones especiales)</v>
      </c>
      <c r="E167" s="194">
        <v>100</v>
      </c>
      <c r="F167" s="89" t="s">
        <v>117</v>
      </c>
      <c r="I167" s="3"/>
      <c r="R167" s="3"/>
      <c r="U167" s="3"/>
    </row>
    <row r="168" spans="2:21" x14ac:dyDescent="0.2">
      <c r="B168" s="218"/>
      <c r="D168" s="9" t="str">
        <f>IF(Supuestos!B26="","",Supuestos!B26)</f>
        <v/>
      </c>
      <c r="E168" s="67"/>
      <c r="F168" s="89"/>
      <c r="I168" s="3"/>
      <c r="R168" s="3"/>
      <c r="U168" s="3"/>
    </row>
    <row r="169" spans="2:21" x14ac:dyDescent="0.2">
      <c r="B169" s="218"/>
      <c r="D169" s="9" t="str">
        <f>IF(Supuestos!B27="","",Supuestos!B27)</f>
        <v/>
      </c>
      <c r="E169" s="67"/>
      <c r="F169" s="89"/>
      <c r="I169" s="3"/>
      <c r="R169" s="3"/>
      <c r="U169" s="3"/>
    </row>
    <row r="170" spans="2:21" x14ac:dyDescent="0.2">
      <c r="B170" s="218"/>
      <c r="D170" s="9" t="str">
        <f>IF(Supuestos!B28="","",Supuestos!B28)</f>
        <v/>
      </c>
      <c r="E170" s="67"/>
      <c r="F170" s="89"/>
      <c r="I170" s="3"/>
      <c r="R170" s="3"/>
      <c r="U170" s="3"/>
    </row>
    <row r="171" spans="2:21" x14ac:dyDescent="0.2">
      <c r="B171" s="218"/>
      <c r="D171" s="9" t="str">
        <f>IF(Supuestos!B29="","",Supuestos!B29)</f>
        <v/>
      </c>
      <c r="E171" s="67"/>
      <c r="F171" s="89"/>
      <c r="I171" s="3"/>
      <c r="R171" s="3"/>
      <c r="U171" s="3"/>
    </row>
    <row r="172" spans="2:21" x14ac:dyDescent="0.2">
      <c r="B172" s="218"/>
      <c r="D172" s="9" t="str">
        <f>IF(Supuestos!B30="","",Supuestos!B30)</f>
        <v/>
      </c>
      <c r="E172" s="67"/>
      <c r="F172" s="89"/>
      <c r="I172" s="3"/>
      <c r="R172" s="3"/>
      <c r="U172" s="3"/>
    </row>
    <row r="173" spans="2:21" x14ac:dyDescent="0.2">
      <c r="B173" s="218"/>
      <c r="D173" s="9" t="str">
        <f>IF(Supuestos!B31="","",Supuestos!B31)</f>
        <v/>
      </c>
      <c r="E173" s="67"/>
      <c r="F173" s="89"/>
      <c r="I173" s="3"/>
      <c r="R173" s="3"/>
      <c r="U173" s="3"/>
    </row>
    <row r="174" spans="2:21" x14ac:dyDescent="0.2">
      <c r="B174" s="218"/>
      <c r="D174" s="9" t="str">
        <f>IF(Supuestos!B32="","",Supuestos!B32)</f>
        <v/>
      </c>
      <c r="E174" s="67"/>
      <c r="F174" s="89"/>
      <c r="I174" s="3"/>
      <c r="R174" s="3"/>
      <c r="U174" s="3"/>
    </row>
    <row r="175" spans="2:21" x14ac:dyDescent="0.2">
      <c r="B175" s="218"/>
      <c r="D175" s="9" t="str">
        <f>IF(Supuestos!B33="","",Supuestos!B33)</f>
        <v/>
      </c>
      <c r="E175" s="67"/>
      <c r="F175" s="89"/>
      <c r="I175" s="3"/>
      <c r="R175" s="3"/>
      <c r="U175" s="3"/>
    </row>
    <row r="176" spans="2:21" x14ac:dyDescent="0.2">
      <c r="B176" s="218"/>
      <c r="D176" s="9" t="str">
        <f>IF(Supuestos!B34="","",Supuestos!B34)</f>
        <v/>
      </c>
      <c r="E176" s="67"/>
      <c r="F176" s="89"/>
      <c r="I176" s="3"/>
      <c r="R176" s="3"/>
      <c r="U176" s="3"/>
    </row>
    <row r="177" spans="2:21" x14ac:dyDescent="0.2">
      <c r="B177" s="218"/>
      <c r="D177" s="9" t="str">
        <f>IF(Supuestos!B35="","",Supuestos!B35)</f>
        <v/>
      </c>
      <c r="E177" s="67"/>
      <c r="F177" s="89"/>
      <c r="I177" s="3"/>
      <c r="R177" s="3"/>
      <c r="U177" s="3"/>
    </row>
    <row r="178" spans="2:21" x14ac:dyDescent="0.2">
      <c r="B178" s="218"/>
      <c r="D178" s="9" t="str">
        <f>IF(Supuestos!B36="","",Supuestos!B36)</f>
        <v/>
      </c>
      <c r="E178" s="67"/>
      <c r="F178" s="89"/>
      <c r="I178" s="3"/>
      <c r="R178" s="3"/>
      <c r="U178" s="3"/>
    </row>
    <row r="179" spans="2:21" x14ac:dyDescent="0.2">
      <c r="B179" s="218"/>
      <c r="D179" s="9" t="str">
        <f>IF(Supuestos!B37="","",Supuestos!B37)</f>
        <v/>
      </c>
      <c r="E179" s="67"/>
      <c r="F179" s="89"/>
      <c r="I179" s="3"/>
      <c r="R179" s="3"/>
      <c r="U179" s="3"/>
    </row>
    <row r="180" spans="2:21" x14ac:dyDescent="0.2">
      <c r="B180" s="218"/>
      <c r="D180" s="127" t="str">
        <f>IF(Supuestos!B38="","",Supuestos!B38)</f>
        <v/>
      </c>
      <c r="E180" s="171"/>
      <c r="F180" s="167"/>
      <c r="I180" s="3"/>
      <c r="R180" s="3"/>
      <c r="U180" s="3"/>
    </row>
    <row r="181" spans="2:21" x14ac:dyDescent="0.2">
      <c r="B181" s="218" t="s">
        <v>158</v>
      </c>
      <c r="D181" s="15" t="s">
        <v>147</v>
      </c>
      <c r="E181" s="190">
        <v>2333.3333333333335</v>
      </c>
      <c r="F181" s="89" t="s">
        <v>117</v>
      </c>
      <c r="I181" s="3"/>
      <c r="R181" s="3"/>
      <c r="U181" s="3"/>
    </row>
    <row r="182" spans="2:21" x14ac:dyDescent="0.2">
      <c r="B182" s="218"/>
      <c r="D182" s="15" t="s">
        <v>143</v>
      </c>
      <c r="E182" s="190">
        <v>333.33333333333331</v>
      </c>
      <c r="F182" s="89" t="s">
        <v>116</v>
      </c>
      <c r="I182" s="3"/>
      <c r="R182" s="3"/>
      <c r="U182" s="3"/>
    </row>
    <row r="183" spans="2:21" x14ac:dyDescent="0.2">
      <c r="B183" s="218"/>
      <c r="D183" s="165" t="s">
        <v>145</v>
      </c>
      <c r="E183" s="192">
        <v>400</v>
      </c>
      <c r="F183" s="167" t="s">
        <v>148</v>
      </c>
      <c r="I183" s="3"/>
      <c r="R183" s="3"/>
      <c r="U183" s="3"/>
    </row>
    <row r="184" spans="2:21" x14ac:dyDescent="0.2">
      <c r="D184" s="10"/>
      <c r="E184" s="84"/>
      <c r="F184" s="89"/>
      <c r="I184" s="3"/>
      <c r="R184" s="3"/>
      <c r="U184" s="3"/>
    </row>
    <row r="185" spans="2:21" x14ac:dyDescent="0.2">
      <c r="D185" s="15"/>
      <c r="E185" s="67"/>
      <c r="F185" s="3"/>
      <c r="I185" s="3"/>
      <c r="R185" s="3"/>
      <c r="U185" s="3"/>
    </row>
    <row r="186" spans="2:21" x14ac:dyDescent="0.2">
      <c r="D186" s="15"/>
      <c r="E186" s="67"/>
      <c r="F186" s="3"/>
      <c r="I186" s="3"/>
      <c r="R186" s="3"/>
      <c r="U186" s="3"/>
    </row>
    <row r="187" spans="2:21" x14ac:dyDescent="0.2">
      <c r="D187" s="15"/>
      <c r="E187" s="67"/>
      <c r="F187" s="3"/>
      <c r="I187" s="3"/>
      <c r="R187" s="3"/>
      <c r="U187" s="3"/>
    </row>
    <row r="188" spans="2:21" x14ac:dyDescent="0.2">
      <c r="B188" s="218" t="s">
        <v>157</v>
      </c>
      <c r="D188" s="11" t="s">
        <v>48</v>
      </c>
      <c r="E188" s="83"/>
      <c r="F188" s="3"/>
      <c r="I188" s="3"/>
      <c r="R188" s="3"/>
      <c r="U188" s="3"/>
    </row>
    <row r="189" spans="2:21" x14ac:dyDescent="0.2">
      <c r="B189" s="218"/>
      <c r="D189" s="135" t="str">
        <f>IF(Supuestos!B7="","",Supuestos!B7)</f>
        <v>Datos</v>
      </c>
      <c r="E189" s="193">
        <v>100</v>
      </c>
      <c r="F189" s="164" t="s">
        <v>116</v>
      </c>
      <c r="I189" s="3"/>
      <c r="R189" s="3"/>
      <c r="U189" s="3"/>
    </row>
    <row r="190" spans="2:21" x14ac:dyDescent="0.2">
      <c r="B190" s="218"/>
      <c r="D190" s="9" t="str">
        <f>IF(Supuestos!B8="","",Supuestos!B8)</f>
        <v>Originación voz on-net local</v>
      </c>
      <c r="E190" s="194">
        <v>100</v>
      </c>
      <c r="F190" s="89" t="s">
        <v>117</v>
      </c>
      <c r="I190" s="3"/>
      <c r="R190" s="3"/>
      <c r="U190" s="3"/>
    </row>
    <row r="191" spans="2:21" x14ac:dyDescent="0.2">
      <c r="B191" s="218"/>
      <c r="D191" s="9" t="str">
        <f>IF(Supuestos!B9="","",Supuestos!B9)</f>
        <v>Originación voz off-net móvil local</v>
      </c>
      <c r="E191" s="194">
        <v>100</v>
      </c>
      <c r="F191" s="89" t="s">
        <v>117</v>
      </c>
      <c r="I191" s="3"/>
      <c r="R191" s="3"/>
      <c r="U191" s="3"/>
    </row>
    <row r="192" spans="2:21" x14ac:dyDescent="0.2">
      <c r="B192" s="218"/>
      <c r="D192" s="9" t="str">
        <f>IF(Supuestos!B10="","",Supuestos!B10)</f>
        <v>Originación voz off-net fijo local</v>
      </c>
      <c r="E192" s="194">
        <v>100</v>
      </c>
      <c r="F192" s="89" t="s">
        <v>117</v>
      </c>
      <c r="I192" s="3"/>
      <c r="R192" s="3"/>
      <c r="U192" s="3"/>
    </row>
    <row r="193" spans="2:21" x14ac:dyDescent="0.2">
      <c r="B193" s="218"/>
      <c r="D193" s="9" t="str">
        <f>IF(Supuestos!B11="","",Supuestos!B11)</f>
        <v>Originación voz on-net LDN</v>
      </c>
      <c r="E193" s="194">
        <v>100</v>
      </c>
      <c r="F193" s="89" t="s">
        <v>117</v>
      </c>
      <c r="I193" s="3"/>
      <c r="R193" s="3"/>
      <c r="U193" s="3"/>
    </row>
    <row r="194" spans="2:21" x14ac:dyDescent="0.2">
      <c r="B194" s="218"/>
      <c r="D194" s="9" t="str">
        <f>IF(Supuestos!B12="","",Supuestos!B12)</f>
        <v>Originación voz off-net móvil LDN</v>
      </c>
      <c r="E194" s="194">
        <v>100</v>
      </c>
      <c r="F194" s="89" t="s">
        <v>117</v>
      </c>
      <c r="I194" s="3"/>
      <c r="R194" s="3"/>
      <c r="U194" s="3"/>
    </row>
    <row r="195" spans="2:21" x14ac:dyDescent="0.2">
      <c r="B195" s="218"/>
      <c r="D195" s="9" t="str">
        <f>IF(Supuestos!B13="","",Supuestos!B13)</f>
        <v>Originación voz off-net fijo LDN</v>
      </c>
      <c r="E195" s="194">
        <v>100</v>
      </c>
      <c r="F195" s="89" t="s">
        <v>117</v>
      </c>
      <c r="I195" s="3"/>
      <c r="R195" s="3"/>
      <c r="U195" s="3"/>
    </row>
    <row r="196" spans="2:21" x14ac:dyDescent="0.2">
      <c r="B196" s="218"/>
      <c r="D196" s="9" t="str">
        <f>IF(Supuestos!B14="","",Supuestos!B14)</f>
        <v>Originación voz internacional USA-Canadá</v>
      </c>
      <c r="E196" s="194">
        <v>100</v>
      </c>
      <c r="F196" s="89" t="s">
        <v>117</v>
      </c>
      <c r="I196" s="3"/>
      <c r="R196" s="3"/>
      <c r="U196" s="3"/>
    </row>
    <row r="197" spans="2:21" x14ac:dyDescent="0.2">
      <c r="B197" s="218"/>
      <c r="D197" s="9" t="str">
        <f>IF(Supuestos!B15="","",Supuestos!B15)</f>
        <v>Originación voz internacional Mundial Centroamérica</v>
      </c>
      <c r="E197" s="194">
        <v>100</v>
      </c>
      <c r="F197" s="89" t="s">
        <v>117</v>
      </c>
      <c r="I197" s="3"/>
      <c r="R197" s="3"/>
      <c r="U197" s="3"/>
    </row>
    <row r="198" spans="2:21" x14ac:dyDescent="0.2">
      <c r="B198" s="218"/>
      <c r="D198" s="9" t="str">
        <f>IF(Supuestos!B16="","",Supuestos!B16)</f>
        <v>Originación voz internacional Mundial LATAM y Caribe</v>
      </c>
      <c r="E198" s="194">
        <v>100</v>
      </c>
      <c r="F198" s="89" t="s">
        <v>117</v>
      </c>
      <c r="I198" s="3"/>
      <c r="R198" s="3"/>
      <c r="U198" s="3"/>
    </row>
    <row r="199" spans="2:21" x14ac:dyDescent="0.2">
      <c r="B199" s="218"/>
      <c r="D199" s="9" t="str">
        <f>IF(Supuestos!B17="","",Supuestos!B17)</f>
        <v>Originación voz internacional Europa</v>
      </c>
      <c r="E199" s="194">
        <v>100</v>
      </c>
      <c r="F199" s="89" t="s">
        <v>117</v>
      </c>
      <c r="I199" s="3"/>
      <c r="R199" s="3"/>
      <c r="U199" s="3"/>
    </row>
    <row r="200" spans="2:21" x14ac:dyDescent="0.2">
      <c r="B200" s="218"/>
      <c r="D200" s="9" t="str">
        <f>IF(Supuestos!B18="","",Supuestos!B18)</f>
        <v>Originación voz internacional Mundial Otros geográficos</v>
      </c>
      <c r="E200" s="194">
        <v>100</v>
      </c>
      <c r="F200" s="89" t="s">
        <v>117</v>
      </c>
      <c r="I200" s="3"/>
      <c r="R200" s="3"/>
      <c r="U200" s="3"/>
    </row>
    <row r="201" spans="2:21" x14ac:dyDescent="0.2">
      <c r="B201" s="218"/>
      <c r="D201" s="9" t="str">
        <f>IF(Supuestos!B19="","",Supuestos!B19)</f>
        <v>Originación voz internacional Cuba</v>
      </c>
      <c r="E201" s="194">
        <v>100</v>
      </c>
      <c r="F201" s="89" t="s">
        <v>117</v>
      </c>
      <c r="I201" s="3"/>
      <c r="R201" s="3"/>
      <c r="U201" s="3"/>
    </row>
    <row r="202" spans="2:21" x14ac:dyDescent="0.2">
      <c r="B202" s="218"/>
      <c r="D202" s="9" t="str">
        <f>IF(Supuestos!B20="","",Supuestos!B20)</f>
        <v>Originación voz Mundial destinos no geográficos</v>
      </c>
      <c r="E202" s="194">
        <v>100</v>
      </c>
      <c r="F202" s="89" t="s">
        <v>117</v>
      </c>
      <c r="I202" s="3"/>
      <c r="R202" s="3"/>
      <c r="U202" s="3"/>
    </row>
    <row r="203" spans="2:21" x14ac:dyDescent="0.2">
      <c r="B203" s="218"/>
      <c r="D203" s="9" t="str">
        <f>IF(Supuestos!B21="","",Supuestos!B21)</f>
        <v>Originación SMS on-net</v>
      </c>
      <c r="E203" s="194">
        <v>100</v>
      </c>
      <c r="F203" s="89" t="s">
        <v>149</v>
      </c>
      <c r="I203" s="3"/>
      <c r="R203" s="3"/>
      <c r="U203" s="3"/>
    </row>
    <row r="204" spans="2:21" x14ac:dyDescent="0.2">
      <c r="B204" s="218"/>
      <c r="D204" s="9" t="str">
        <f>IF(Supuestos!B22="","",Supuestos!B22)</f>
        <v>Originación SMS - off-net nacional</v>
      </c>
      <c r="E204" s="194">
        <v>100</v>
      </c>
      <c r="F204" s="89" t="s">
        <v>149</v>
      </c>
      <c r="I204" s="3"/>
      <c r="R204" s="3"/>
      <c r="U204" s="3"/>
    </row>
    <row r="205" spans="2:21" x14ac:dyDescent="0.2">
      <c r="B205" s="218"/>
      <c r="D205" s="9" t="str">
        <f>IF(Supuestos!B23="","",Supuestos!B23)</f>
        <v>Originación SMS internacional (USA-Canadá)</v>
      </c>
      <c r="E205" s="194">
        <v>100</v>
      </c>
      <c r="F205" s="89" t="s">
        <v>149</v>
      </c>
      <c r="I205" s="3"/>
      <c r="R205" s="3"/>
      <c r="U205" s="3"/>
    </row>
    <row r="206" spans="2:21" x14ac:dyDescent="0.2">
      <c r="B206" s="218"/>
      <c r="D206" s="9" t="str">
        <f>IF(Supuestos!B24="","",Supuestos!B24)</f>
        <v>Originación SMS internacional (Resto del Mundo)</v>
      </c>
      <c r="E206" s="194">
        <v>100</v>
      </c>
      <c r="F206" s="89" t="s">
        <v>149</v>
      </c>
      <c r="I206" s="3"/>
      <c r="R206" s="3"/>
      <c r="U206" s="3"/>
    </row>
    <row r="207" spans="2:21" x14ac:dyDescent="0.2">
      <c r="B207" s="218"/>
      <c r="D207" s="9" t="str">
        <f>IF(Supuestos!B25="","",Supuestos!B25)</f>
        <v>Otros servicios (incluyendo marcaciones especiales)</v>
      </c>
      <c r="E207" s="194">
        <v>100</v>
      </c>
      <c r="F207" s="89" t="s">
        <v>117</v>
      </c>
      <c r="I207" s="3"/>
      <c r="R207" s="3"/>
      <c r="U207" s="3"/>
    </row>
    <row r="208" spans="2:21" x14ac:dyDescent="0.2">
      <c r="B208" s="218"/>
      <c r="D208" s="9" t="str">
        <f>IF(Supuestos!B26="","",Supuestos!B26)</f>
        <v/>
      </c>
      <c r="E208" s="67"/>
      <c r="F208" s="89"/>
      <c r="I208" s="3"/>
      <c r="R208" s="3"/>
      <c r="U208" s="3"/>
    </row>
    <row r="209" spans="2:21" x14ac:dyDescent="0.2">
      <c r="B209" s="218"/>
      <c r="D209" s="9" t="str">
        <f>IF(Supuestos!B27="","",Supuestos!B27)</f>
        <v/>
      </c>
      <c r="E209" s="67"/>
      <c r="F209" s="89"/>
      <c r="I209" s="3"/>
      <c r="R209" s="3"/>
      <c r="U209" s="3"/>
    </row>
    <row r="210" spans="2:21" x14ac:dyDescent="0.2">
      <c r="B210" s="218"/>
      <c r="D210" s="9" t="str">
        <f>IF(Supuestos!B28="","",Supuestos!B28)</f>
        <v/>
      </c>
      <c r="E210" s="67"/>
      <c r="F210" s="89"/>
      <c r="I210" s="3"/>
      <c r="R210" s="3"/>
      <c r="U210" s="3"/>
    </row>
    <row r="211" spans="2:21" x14ac:dyDescent="0.2">
      <c r="B211" s="218"/>
      <c r="D211" s="9" t="str">
        <f>IF(Supuestos!B29="","",Supuestos!B29)</f>
        <v/>
      </c>
      <c r="E211" s="67"/>
      <c r="F211" s="89"/>
      <c r="I211" s="3"/>
      <c r="R211" s="3"/>
      <c r="U211" s="3"/>
    </row>
    <row r="212" spans="2:21" x14ac:dyDescent="0.2">
      <c r="B212" s="218"/>
      <c r="D212" s="9" t="str">
        <f>IF(Supuestos!B30="","",Supuestos!B30)</f>
        <v/>
      </c>
      <c r="E212" s="67"/>
      <c r="F212" s="89"/>
      <c r="I212" s="3"/>
      <c r="R212" s="3"/>
      <c r="U212" s="3"/>
    </row>
    <row r="213" spans="2:21" x14ac:dyDescent="0.2">
      <c r="B213" s="218"/>
      <c r="D213" s="9" t="str">
        <f>IF(Supuestos!B31="","",Supuestos!B31)</f>
        <v/>
      </c>
      <c r="E213" s="67"/>
      <c r="F213" s="89"/>
      <c r="I213" s="3"/>
      <c r="R213" s="3"/>
      <c r="U213" s="3"/>
    </row>
    <row r="214" spans="2:21" x14ac:dyDescent="0.2">
      <c r="B214" s="218"/>
      <c r="D214" s="9" t="str">
        <f>IF(Supuestos!B32="","",Supuestos!B32)</f>
        <v/>
      </c>
      <c r="E214" s="67"/>
      <c r="F214" s="89"/>
      <c r="I214" s="3"/>
      <c r="R214" s="3"/>
      <c r="U214" s="3"/>
    </row>
    <row r="215" spans="2:21" x14ac:dyDescent="0.2">
      <c r="B215" s="218"/>
      <c r="D215" s="9" t="str">
        <f>IF(Supuestos!B33="","",Supuestos!B33)</f>
        <v/>
      </c>
      <c r="E215" s="67"/>
      <c r="F215" s="89"/>
      <c r="I215" s="3"/>
      <c r="R215" s="3"/>
      <c r="U215" s="3"/>
    </row>
    <row r="216" spans="2:21" x14ac:dyDescent="0.2">
      <c r="B216" s="218"/>
      <c r="D216" s="9" t="str">
        <f>IF(Supuestos!B34="","",Supuestos!B34)</f>
        <v/>
      </c>
      <c r="E216" s="67"/>
      <c r="F216" s="89"/>
      <c r="I216" s="3"/>
      <c r="R216" s="3"/>
      <c r="U216" s="3"/>
    </row>
    <row r="217" spans="2:21" x14ac:dyDescent="0.2">
      <c r="B217" s="218"/>
      <c r="D217" s="9" t="str">
        <f>IF(Supuestos!B35="","",Supuestos!B35)</f>
        <v/>
      </c>
      <c r="E217" s="67"/>
      <c r="F217" s="89"/>
      <c r="I217" s="3"/>
      <c r="R217" s="3"/>
      <c r="U217" s="3"/>
    </row>
    <row r="218" spans="2:21" x14ac:dyDescent="0.2">
      <c r="B218" s="218"/>
      <c r="D218" s="9" t="str">
        <f>IF(Supuestos!B36="","",Supuestos!B36)</f>
        <v/>
      </c>
      <c r="E218" s="67"/>
      <c r="F218" s="89"/>
      <c r="I218" s="3"/>
      <c r="R218" s="3"/>
      <c r="U218" s="3"/>
    </row>
    <row r="219" spans="2:21" x14ac:dyDescent="0.2">
      <c r="B219" s="218"/>
      <c r="D219" s="9" t="str">
        <f>IF(Supuestos!B37="","",Supuestos!B37)</f>
        <v/>
      </c>
      <c r="E219" s="67"/>
      <c r="F219" s="89"/>
      <c r="I219" s="3"/>
      <c r="R219" s="3"/>
      <c r="U219" s="3"/>
    </row>
    <row r="220" spans="2:21" x14ac:dyDescent="0.2">
      <c r="B220" s="218"/>
      <c r="D220" s="127" t="str">
        <f>IF(Supuestos!B38="","",Supuestos!B38)</f>
        <v/>
      </c>
      <c r="E220" s="171"/>
      <c r="F220" s="167"/>
      <c r="I220" s="3"/>
      <c r="R220" s="3"/>
      <c r="U220" s="3"/>
    </row>
    <row r="221" spans="2:21" x14ac:dyDescent="0.2">
      <c r="B221" s="218" t="s">
        <v>158</v>
      </c>
      <c r="D221" s="15" t="s">
        <v>147</v>
      </c>
      <c r="E221" s="190">
        <v>2333.3333333333335</v>
      </c>
      <c r="F221" s="89" t="s">
        <v>117</v>
      </c>
      <c r="I221" s="3"/>
      <c r="R221" s="3"/>
      <c r="U221" s="3"/>
    </row>
    <row r="222" spans="2:21" x14ac:dyDescent="0.2">
      <c r="B222" s="218"/>
      <c r="D222" s="15" t="s">
        <v>143</v>
      </c>
      <c r="E222" s="190">
        <v>333.33333333333331</v>
      </c>
      <c r="F222" s="89" t="s">
        <v>116</v>
      </c>
      <c r="I222" s="3"/>
      <c r="R222" s="3"/>
      <c r="U222" s="3"/>
    </row>
    <row r="223" spans="2:21" x14ac:dyDescent="0.2">
      <c r="B223" s="218"/>
      <c r="D223" s="165" t="s">
        <v>145</v>
      </c>
      <c r="E223" s="192">
        <v>400</v>
      </c>
      <c r="F223" s="167" t="s">
        <v>148</v>
      </c>
      <c r="I223" s="3"/>
      <c r="R223" s="3"/>
      <c r="U223" s="3"/>
    </row>
    <row r="224" spans="2:21" x14ac:dyDescent="0.2">
      <c r="D224" s="10"/>
      <c r="E224" s="84"/>
      <c r="F224" s="89"/>
      <c r="I224" s="3"/>
      <c r="R224" s="3"/>
      <c r="U224" s="3"/>
    </row>
    <row r="225" spans="2:52" x14ac:dyDescent="0.2">
      <c r="D225" s="10"/>
      <c r="E225" s="84"/>
      <c r="F225" s="89"/>
      <c r="I225" s="3"/>
      <c r="R225" s="3"/>
      <c r="U225" s="3"/>
    </row>
    <row r="226" spans="2:52" x14ac:dyDescent="0.2">
      <c r="D226" s="10"/>
      <c r="E226" s="84"/>
      <c r="F226" s="89"/>
      <c r="I226" s="3"/>
      <c r="R226" s="3"/>
      <c r="U226" s="3"/>
    </row>
    <row r="227" spans="2:52" x14ac:dyDescent="0.2">
      <c r="I227" s="21"/>
      <c r="R227" s="21"/>
      <c r="U227" s="21"/>
    </row>
    <row r="228" spans="2:52" x14ac:dyDescent="0.2">
      <c r="I228" s="21"/>
      <c r="R228" s="21"/>
      <c r="U228" s="21"/>
    </row>
    <row r="229" spans="2:52" x14ac:dyDescent="0.2">
      <c r="I229" s="21"/>
      <c r="R229" s="21"/>
      <c r="U229" s="21"/>
    </row>
    <row r="230" spans="2:52" x14ac:dyDescent="0.2">
      <c r="D230" s="23"/>
      <c r="E230" s="21"/>
      <c r="F230" s="21"/>
      <c r="I230" s="21"/>
      <c r="R230" s="21"/>
      <c r="U230" s="21"/>
    </row>
    <row r="231" spans="2:52" x14ac:dyDescent="0.2">
      <c r="D231" s="15"/>
      <c r="E231" s="21"/>
      <c r="F231" s="21"/>
      <c r="I231" s="21"/>
      <c r="R231" s="21"/>
      <c r="U231" s="21"/>
    </row>
    <row r="232" spans="2:52" s="113" customFormat="1" ht="15.75" x14ac:dyDescent="0.25">
      <c r="D232" s="114" t="s">
        <v>121</v>
      </c>
      <c r="E232" s="115" t="str">
        <f>"De "&amp;$D$5&amp;" a "&amp;$D$7</f>
        <v>De 01/07/2017 a 31/12/2017</v>
      </c>
    </row>
    <row r="233" spans="2:52" s="15" customFormat="1" x14ac:dyDescent="0.2">
      <c r="B233" s="51" t="s">
        <v>60</v>
      </c>
      <c r="D233" s="14"/>
    </row>
    <row r="234" spans="2:52" ht="54" customHeight="1" x14ac:dyDescent="0.2">
      <c r="B234" s="50">
        <v>1</v>
      </c>
      <c r="D234" s="141" t="s">
        <v>161</v>
      </c>
      <c r="E234" s="150" t="s">
        <v>142</v>
      </c>
      <c r="F234" s="151"/>
      <c r="G234" s="18" t="s">
        <v>141</v>
      </c>
      <c r="H234" s="18" t="s">
        <v>144</v>
      </c>
      <c r="I234" s="18" t="s">
        <v>143</v>
      </c>
      <c r="J234" s="19" t="s">
        <v>145</v>
      </c>
      <c r="K234" s="19" t="s">
        <v>152</v>
      </c>
      <c r="L234" s="19" t="s">
        <v>153</v>
      </c>
      <c r="M234" s="19" t="s">
        <v>165</v>
      </c>
      <c r="N234" s="19" t="s">
        <v>146</v>
      </c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U234" s="17"/>
      <c r="AV234" s="17"/>
      <c r="AW234" s="17"/>
      <c r="AX234" s="17"/>
      <c r="AY234" s="17"/>
      <c r="AZ234" s="17"/>
    </row>
    <row r="235" spans="2:52" ht="45.6" customHeight="1" x14ac:dyDescent="0.2">
      <c r="B235" s="50"/>
      <c r="C235" s="153" t="s">
        <v>154</v>
      </c>
      <c r="D235" s="130" t="s">
        <v>155</v>
      </c>
      <c r="E235" s="160">
        <f>SUM(F235:AL235)</f>
        <v>77000</v>
      </c>
      <c r="F235" s="154"/>
      <c r="G235" s="195">
        <v>11000</v>
      </c>
      <c r="H235" s="195">
        <v>11000</v>
      </c>
      <c r="I235" s="195">
        <v>11000</v>
      </c>
      <c r="J235" s="195">
        <v>11000</v>
      </c>
      <c r="K235" s="195">
        <v>11000</v>
      </c>
      <c r="L235" s="195">
        <v>11000</v>
      </c>
      <c r="M235" s="195">
        <v>0</v>
      </c>
      <c r="N235" s="195">
        <v>11000</v>
      </c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  <c r="AG235" s="117"/>
      <c r="AH235" s="117"/>
      <c r="AI235" s="117"/>
      <c r="AJ235" s="117"/>
      <c r="AK235" s="117"/>
      <c r="AL235" s="118"/>
      <c r="AM235" s="19"/>
      <c r="AN235" s="19"/>
      <c r="AO235" s="19"/>
      <c r="AP235" s="19"/>
      <c r="AQ235" s="19"/>
      <c r="AU235" s="17"/>
      <c r="AV235" s="17"/>
      <c r="AW235" s="17"/>
      <c r="AX235" s="17"/>
      <c r="AY235" s="17"/>
      <c r="AZ235" s="17"/>
    </row>
    <row r="236" spans="2:52" ht="12.75" customHeight="1" x14ac:dyDescent="0.2">
      <c r="B236" s="50">
        <v>3</v>
      </c>
      <c r="C236" s="215" t="s">
        <v>119</v>
      </c>
      <c r="D236" s="130" t="s">
        <v>84</v>
      </c>
      <c r="E236" s="155">
        <f>SUM(F236:AL236)</f>
        <v>77000</v>
      </c>
      <c r="F236" s="120"/>
      <c r="G236" s="196">
        <v>11000</v>
      </c>
      <c r="H236" s="196">
        <v>11000</v>
      </c>
      <c r="I236" s="196">
        <v>11000</v>
      </c>
      <c r="J236" s="196">
        <v>11000</v>
      </c>
      <c r="K236" s="196">
        <v>11000</v>
      </c>
      <c r="L236" s="196">
        <v>11000</v>
      </c>
      <c r="M236" s="196">
        <v>0</v>
      </c>
      <c r="N236" s="196">
        <v>11000</v>
      </c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2"/>
      <c r="AM236" s="21"/>
      <c r="AN236" s="21"/>
    </row>
    <row r="237" spans="2:52" x14ac:dyDescent="0.2">
      <c r="B237" s="50">
        <v>4</v>
      </c>
      <c r="C237" s="216"/>
      <c r="D237" s="130" t="s">
        <v>73</v>
      </c>
      <c r="E237" s="155">
        <f t="shared" ref="E237:E246" si="5">SUM(F237:AL237)</f>
        <v>77000</v>
      </c>
      <c r="F237" s="120"/>
      <c r="G237" s="196">
        <v>11000</v>
      </c>
      <c r="H237" s="196">
        <v>11000</v>
      </c>
      <c r="I237" s="196">
        <v>11000</v>
      </c>
      <c r="J237" s="196">
        <v>11000</v>
      </c>
      <c r="K237" s="196">
        <v>11000</v>
      </c>
      <c r="L237" s="196">
        <v>11000</v>
      </c>
      <c r="M237" s="196">
        <v>0</v>
      </c>
      <c r="N237" s="196">
        <v>11000</v>
      </c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2"/>
      <c r="AM237" s="21"/>
      <c r="AN237" s="21"/>
    </row>
    <row r="238" spans="2:52" x14ac:dyDescent="0.2">
      <c r="B238" s="50">
        <v>5</v>
      </c>
      <c r="C238" s="216"/>
      <c r="D238" s="130" t="s">
        <v>85</v>
      </c>
      <c r="E238" s="155">
        <f t="shared" si="5"/>
        <v>77000</v>
      </c>
      <c r="F238" s="120"/>
      <c r="G238" s="196">
        <v>11000</v>
      </c>
      <c r="H238" s="196">
        <v>11000</v>
      </c>
      <c r="I238" s="196">
        <v>11000</v>
      </c>
      <c r="J238" s="196">
        <v>11000</v>
      </c>
      <c r="K238" s="196">
        <v>11000</v>
      </c>
      <c r="L238" s="196">
        <v>11000</v>
      </c>
      <c r="M238" s="196">
        <v>0</v>
      </c>
      <c r="N238" s="196">
        <v>11000</v>
      </c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2"/>
      <c r="AM238" s="21"/>
      <c r="AN238" s="21"/>
      <c r="AQ238" s="74"/>
    </row>
    <row r="239" spans="2:52" x14ac:dyDescent="0.2">
      <c r="B239" s="50"/>
      <c r="C239" s="216"/>
      <c r="D239" s="130" t="s">
        <v>179</v>
      </c>
      <c r="E239" s="155">
        <f t="shared" si="5"/>
        <v>77000</v>
      </c>
      <c r="F239" s="120"/>
      <c r="G239" s="196">
        <v>11000</v>
      </c>
      <c r="H239" s="196">
        <v>11000</v>
      </c>
      <c r="I239" s="196">
        <v>11000</v>
      </c>
      <c r="J239" s="196">
        <v>11000</v>
      </c>
      <c r="K239" s="196">
        <v>11000</v>
      </c>
      <c r="L239" s="196">
        <v>11000</v>
      </c>
      <c r="M239" s="196">
        <v>0</v>
      </c>
      <c r="N239" s="196">
        <v>11000</v>
      </c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2"/>
      <c r="AM239" s="21"/>
      <c r="AN239" s="21"/>
      <c r="AQ239" s="74"/>
    </row>
    <row r="240" spans="2:52" ht="12.75" customHeight="1" x14ac:dyDescent="0.2">
      <c r="B240" s="50">
        <v>6</v>
      </c>
      <c r="C240" s="217"/>
      <c r="D240" s="130" t="s">
        <v>131</v>
      </c>
      <c r="E240" s="155">
        <f t="shared" si="5"/>
        <v>77000</v>
      </c>
      <c r="F240" s="120"/>
      <c r="G240" s="196">
        <v>11000</v>
      </c>
      <c r="H240" s="196">
        <v>11000</v>
      </c>
      <c r="I240" s="196">
        <v>11000</v>
      </c>
      <c r="J240" s="196">
        <v>11000</v>
      </c>
      <c r="K240" s="196">
        <v>11000</v>
      </c>
      <c r="L240" s="196">
        <v>11000</v>
      </c>
      <c r="M240" s="196">
        <v>0</v>
      </c>
      <c r="N240" s="196">
        <v>11000</v>
      </c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2"/>
      <c r="AM240" s="21"/>
      <c r="AN240" s="21"/>
    </row>
    <row r="241" spans="2:46" ht="12.75" customHeight="1" x14ac:dyDescent="0.2">
      <c r="B241" s="50">
        <v>7</v>
      </c>
      <c r="C241" s="215" t="s">
        <v>86</v>
      </c>
      <c r="D241" s="131" t="s">
        <v>87</v>
      </c>
      <c r="E241" s="155">
        <f t="shared" si="5"/>
        <v>77000</v>
      </c>
      <c r="F241" s="120"/>
      <c r="G241" s="196">
        <v>11000</v>
      </c>
      <c r="H241" s="196">
        <v>11000</v>
      </c>
      <c r="I241" s="196">
        <v>11000</v>
      </c>
      <c r="J241" s="196">
        <v>11000</v>
      </c>
      <c r="K241" s="196">
        <v>11000</v>
      </c>
      <c r="L241" s="196">
        <v>11000</v>
      </c>
      <c r="M241" s="196">
        <v>0</v>
      </c>
      <c r="N241" s="196">
        <v>11000</v>
      </c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2"/>
      <c r="AM241" s="21"/>
      <c r="AN241" s="21"/>
      <c r="AQ241" s="74"/>
    </row>
    <row r="242" spans="2:46" x14ac:dyDescent="0.2">
      <c r="B242" s="50">
        <v>8</v>
      </c>
      <c r="C242" s="216"/>
      <c r="D242" s="131" t="s">
        <v>88</v>
      </c>
      <c r="E242" s="155">
        <f t="shared" si="5"/>
        <v>77000</v>
      </c>
      <c r="F242" s="120"/>
      <c r="G242" s="196">
        <v>11000</v>
      </c>
      <c r="H242" s="196">
        <v>11000</v>
      </c>
      <c r="I242" s="196">
        <v>11000</v>
      </c>
      <c r="J242" s="196">
        <v>11000</v>
      </c>
      <c r="K242" s="196">
        <v>11000</v>
      </c>
      <c r="L242" s="196">
        <v>11000</v>
      </c>
      <c r="M242" s="196">
        <v>0</v>
      </c>
      <c r="N242" s="196">
        <v>11000</v>
      </c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2"/>
      <c r="AM242" s="21"/>
      <c r="AN242" s="21"/>
      <c r="AR242" s="74"/>
      <c r="AS242" s="74"/>
      <c r="AT242" s="74"/>
    </row>
    <row r="243" spans="2:46" x14ac:dyDescent="0.2">
      <c r="B243" s="50">
        <v>9</v>
      </c>
      <c r="C243" s="216"/>
      <c r="D243" s="131" t="s">
        <v>89</v>
      </c>
      <c r="E243" s="155">
        <f t="shared" si="5"/>
        <v>77000</v>
      </c>
      <c r="F243" s="120"/>
      <c r="G243" s="196">
        <v>11000</v>
      </c>
      <c r="H243" s="196">
        <v>11000</v>
      </c>
      <c r="I243" s="196">
        <v>11000</v>
      </c>
      <c r="J243" s="196">
        <v>11000</v>
      </c>
      <c r="K243" s="196">
        <v>11000</v>
      </c>
      <c r="L243" s="196">
        <v>11000</v>
      </c>
      <c r="M243" s="196">
        <v>0</v>
      </c>
      <c r="N243" s="196">
        <v>11000</v>
      </c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2"/>
      <c r="AM243" s="21"/>
      <c r="AN243" s="21"/>
    </row>
    <row r="244" spans="2:46" x14ac:dyDescent="0.2">
      <c r="B244" s="50">
        <v>10</v>
      </c>
      <c r="C244" s="216"/>
      <c r="D244" s="131" t="s">
        <v>120</v>
      </c>
      <c r="E244" s="155">
        <f t="shared" si="5"/>
        <v>77000</v>
      </c>
      <c r="F244" s="120"/>
      <c r="G244" s="196">
        <v>11000</v>
      </c>
      <c r="H244" s="196">
        <v>11000</v>
      </c>
      <c r="I244" s="196">
        <v>11000</v>
      </c>
      <c r="J244" s="196">
        <v>11000</v>
      </c>
      <c r="K244" s="196">
        <v>11000</v>
      </c>
      <c r="L244" s="196">
        <v>11000</v>
      </c>
      <c r="M244" s="196">
        <v>0</v>
      </c>
      <c r="N244" s="196">
        <v>11000</v>
      </c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2"/>
      <c r="AM244" s="21"/>
      <c r="AN244" s="21"/>
      <c r="AR244" s="74"/>
      <c r="AT244" s="75"/>
    </row>
    <row r="245" spans="2:46" x14ac:dyDescent="0.2">
      <c r="B245" s="50"/>
      <c r="C245" s="174"/>
      <c r="D245" s="131" t="s">
        <v>166</v>
      </c>
      <c r="E245" s="155">
        <f t="shared" si="5"/>
        <v>1000</v>
      </c>
      <c r="F245" s="120"/>
      <c r="G245" s="196">
        <v>0</v>
      </c>
      <c r="H245" s="196">
        <v>0</v>
      </c>
      <c r="I245" s="196">
        <v>0</v>
      </c>
      <c r="J245" s="196">
        <v>0</v>
      </c>
      <c r="K245" s="196">
        <v>0</v>
      </c>
      <c r="L245" s="196">
        <v>0</v>
      </c>
      <c r="M245" s="196">
        <v>1000</v>
      </c>
      <c r="N245" s="196">
        <v>0</v>
      </c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2"/>
      <c r="AM245" s="21"/>
      <c r="AN245" s="21"/>
      <c r="AR245" s="74"/>
      <c r="AT245" s="75"/>
    </row>
    <row r="246" spans="2:46" x14ac:dyDescent="0.2">
      <c r="B246" s="50"/>
      <c r="C246" s="116"/>
      <c r="D246" s="131" t="s">
        <v>130</v>
      </c>
      <c r="E246" s="156">
        <f t="shared" si="5"/>
        <v>210</v>
      </c>
      <c r="F246" s="157"/>
      <c r="G246" s="197">
        <v>100</v>
      </c>
      <c r="H246" s="197">
        <v>10</v>
      </c>
      <c r="I246" s="197">
        <v>100</v>
      </c>
      <c r="J246" s="197">
        <v>0</v>
      </c>
      <c r="K246" s="197">
        <v>0</v>
      </c>
      <c r="L246" s="197">
        <v>0</v>
      </c>
      <c r="M246" s="197">
        <v>0</v>
      </c>
      <c r="N246" s="197">
        <v>0</v>
      </c>
      <c r="O246" s="158"/>
      <c r="P246" s="158"/>
      <c r="Q246" s="158"/>
      <c r="R246" s="158"/>
      <c r="S246" s="158"/>
      <c r="T246" s="158"/>
      <c r="U246" s="158"/>
      <c r="V246" s="158"/>
      <c r="W246" s="158"/>
      <c r="X246" s="158"/>
      <c r="Y246" s="158"/>
      <c r="Z246" s="158"/>
      <c r="AA246" s="158"/>
      <c r="AB246" s="158"/>
      <c r="AC246" s="158"/>
      <c r="AD246" s="158"/>
      <c r="AE246" s="158"/>
      <c r="AF246" s="158"/>
      <c r="AG246" s="158"/>
      <c r="AH246" s="158"/>
      <c r="AI246" s="158"/>
      <c r="AJ246" s="158"/>
      <c r="AK246" s="158"/>
      <c r="AL246" s="159"/>
      <c r="AM246" s="21"/>
      <c r="AN246" s="21"/>
    </row>
    <row r="247" spans="2:46" x14ac:dyDescent="0.2">
      <c r="B247" s="50">
        <v>35</v>
      </c>
      <c r="C247" s="72"/>
      <c r="D247" s="132" t="s">
        <v>21</v>
      </c>
      <c r="E247" s="152">
        <f>SUM(E235:E246)</f>
        <v>771210</v>
      </c>
      <c r="F247" s="123"/>
      <c r="G247" s="124">
        <f>SUM(G235:G246)</f>
        <v>110100</v>
      </c>
      <c r="H247" s="124">
        <f t="shared" ref="H247:AL247" si="6">SUM(H235:H246)</f>
        <v>110010</v>
      </c>
      <c r="I247" s="124">
        <f t="shared" si="6"/>
        <v>110100</v>
      </c>
      <c r="J247" s="124">
        <f t="shared" si="6"/>
        <v>110000</v>
      </c>
      <c r="K247" s="124">
        <f t="shared" si="6"/>
        <v>110000</v>
      </c>
      <c r="L247" s="124">
        <f t="shared" si="6"/>
        <v>110000</v>
      </c>
      <c r="M247" s="124">
        <f t="shared" si="6"/>
        <v>1000</v>
      </c>
      <c r="N247" s="124">
        <f t="shared" ref="N247" si="7">SUM(N235:N246)</f>
        <v>110000</v>
      </c>
      <c r="O247" s="124">
        <f t="shared" si="6"/>
        <v>0</v>
      </c>
      <c r="P247" s="124">
        <f t="shared" si="6"/>
        <v>0</v>
      </c>
      <c r="Q247" s="124">
        <f t="shared" si="6"/>
        <v>0</v>
      </c>
      <c r="R247" s="124">
        <f t="shared" si="6"/>
        <v>0</v>
      </c>
      <c r="S247" s="124">
        <f t="shared" si="6"/>
        <v>0</v>
      </c>
      <c r="T247" s="124">
        <f t="shared" si="6"/>
        <v>0</v>
      </c>
      <c r="U247" s="124">
        <f t="shared" si="6"/>
        <v>0</v>
      </c>
      <c r="V247" s="124">
        <f t="shared" si="6"/>
        <v>0</v>
      </c>
      <c r="W247" s="124">
        <f t="shared" si="6"/>
        <v>0</v>
      </c>
      <c r="X247" s="124">
        <f t="shared" si="6"/>
        <v>0</v>
      </c>
      <c r="Y247" s="124">
        <f t="shared" si="6"/>
        <v>0</v>
      </c>
      <c r="Z247" s="124">
        <f t="shared" si="6"/>
        <v>0</v>
      </c>
      <c r="AA247" s="124">
        <f t="shared" si="6"/>
        <v>0</v>
      </c>
      <c r="AB247" s="124">
        <f t="shared" si="6"/>
        <v>0</v>
      </c>
      <c r="AC247" s="124">
        <f t="shared" si="6"/>
        <v>0</v>
      </c>
      <c r="AD247" s="124">
        <f t="shared" si="6"/>
        <v>0</v>
      </c>
      <c r="AE247" s="124">
        <f t="shared" si="6"/>
        <v>0</v>
      </c>
      <c r="AF247" s="124">
        <f t="shared" si="6"/>
        <v>0</v>
      </c>
      <c r="AG247" s="124">
        <f t="shared" si="6"/>
        <v>0</v>
      </c>
      <c r="AH247" s="124">
        <f t="shared" si="6"/>
        <v>0</v>
      </c>
      <c r="AI247" s="124">
        <f t="shared" si="6"/>
        <v>0</v>
      </c>
      <c r="AJ247" s="124">
        <f t="shared" si="6"/>
        <v>0</v>
      </c>
      <c r="AK247" s="124">
        <f t="shared" si="6"/>
        <v>0</v>
      </c>
      <c r="AL247" s="125">
        <f t="shared" si="6"/>
        <v>0</v>
      </c>
      <c r="AM247" s="42"/>
      <c r="AN247" s="42"/>
      <c r="AO247" s="21"/>
      <c r="AP247" s="21"/>
      <c r="AQ247" s="21"/>
      <c r="AR247" s="21"/>
      <c r="AS247" s="21"/>
      <c r="AT247" s="21"/>
    </row>
    <row r="248" spans="2:46" x14ac:dyDescent="0.2">
      <c r="B248" s="50" t="s">
        <v>83</v>
      </c>
      <c r="C248" s="71"/>
      <c r="D248" s="133" t="s">
        <v>58</v>
      </c>
      <c r="E248" s="119"/>
      <c r="F248" s="123"/>
      <c r="G248" s="124">
        <f>IFERROR(G247/$G55,"")</f>
        <v>6.1140625289228659E-2</v>
      </c>
      <c r="H248" s="124">
        <f>IFERROR(H247/E102,"")</f>
        <v>15.715714285714286</v>
      </c>
      <c r="I248" s="124">
        <f>IFERROR(I247/E103,"")</f>
        <v>110.1</v>
      </c>
      <c r="J248" s="124">
        <f>J247/E104</f>
        <v>91.666666666666671</v>
      </c>
      <c r="K248" s="124">
        <f>IFERROR(K247/$G55,"")</f>
        <v>6.1085093386150341E-2</v>
      </c>
      <c r="L248" s="124">
        <f>IFERROR(L247/$G55,"")</f>
        <v>6.1085093386150341E-2</v>
      </c>
      <c r="M248" s="124">
        <f>IFERROR(M247/$G55,"")</f>
        <v>5.5531903078318489E-4</v>
      </c>
      <c r="N248" s="124">
        <f>IFERROR(N247/$G55,"")</f>
        <v>6.1085093386150341E-2</v>
      </c>
      <c r="O248" s="124" t="s">
        <v>151</v>
      </c>
      <c r="P248" s="124" t="s">
        <v>151</v>
      </c>
      <c r="Q248" s="124" t="s">
        <v>151</v>
      </c>
      <c r="R248" s="124" t="s">
        <v>151</v>
      </c>
      <c r="S248" s="124" t="s">
        <v>151</v>
      </c>
      <c r="T248" s="124" t="s">
        <v>151</v>
      </c>
      <c r="U248" s="124" t="s">
        <v>151</v>
      </c>
      <c r="V248" s="124" t="s">
        <v>151</v>
      </c>
      <c r="W248" s="124" t="s">
        <v>151</v>
      </c>
      <c r="X248" s="124" t="s">
        <v>151</v>
      </c>
      <c r="Y248" s="124" t="s">
        <v>151</v>
      </c>
      <c r="Z248" s="124" t="s">
        <v>151</v>
      </c>
      <c r="AA248" s="124" t="s">
        <v>151</v>
      </c>
      <c r="AB248" s="124" t="s">
        <v>151</v>
      </c>
      <c r="AC248" s="124" t="s">
        <v>151</v>
      </c>
      <c r="AD248" s="124" t="s">
        <v>151</v>
      </c>
      <c r="AE248" s="124" t="s">
        <v>151</v>
      </c>
      <c r="AF248" s="124" t="s">
        <v>151</v>
      </c>
      <c r="AG248" s="124" t="s">
        <v>151</v>
      </c>
      <c r="AH248" s="124" t="s">
        <v>151</v>
      </c>
      <c r="AI248" s="124" t="s">
        <v>151</v>
      </c>
      <c r="AJ248" s="124" t="s">
        <v>151</v>
      </c>
      <c r="AK248" s="124" t="s">
        <v>151</v>
      </c>
      <c r="AL248" s="125" t="s">
        <v>151</v>
      </c>
      <c r="AM248" s="49"/>
      <c r="AN248" s="49"/>
      <c r="AO248" s="21"/>
      <c r="AP248" s="21"/>
      <c r="AQ248" s="21"/>
      <c r="AR248" s="21"/>
      <c r="AS248" s="21"/>
      <c r="AT248" s="21"/>
    </row>
    <row r="249" spans="2:46" x14ac:dyDescent="0.2">
      <c r="C249" s="70"/>
      <c r="D249" s="134" t="s">
        <v>59</v>
      </c>
      <c r="E249" s="126"/>
      <c r="F249" s="127"/>
      <c r="G249" s="128" t="s">
        <v>118</v>
      </c>
      <c r="H249" s="128" t="s">
        <v>117</v>
      </c>
      <c r="I249" s="128" t="s">
        <v>116</v>
      </c>
      <c r="J249" s="128" t="s">
        <v>149</v>
      </c>
      <c r="K249" s="128" t="s">
        <v>118</v>
      </c>
      <c r="L249" s="128" t="s">
        <v>118</v>
      </c>
      <c r="M249" s="128" t="s">
        <v>118</v>
      </c>
      <c r="N249" s="128" t="s">
        <v>118</v>
      </c>
      <c r="O249" s="128" t="s">
        <v>150</v>
      </c>
      <c r="P249" s="128" t="s">
        <v>150</v>
      </c>
      <c r="Q249" s="128" t="s">
        <v>150</v>
      </c>
      <c r="R249" s="128" t="s">
        <v>150</v>
      </c>
      <c r="S249" s="128" t="s">
        <v>150</v>
      </c>
      <c r="T249" s="128" t="s">
        <v>150</v>
      </c>
      <c r="U249" s="128" t="s">
        <v>150</v>
      </c>
      <c r="V249" s="128" t="s">
        <v>150</v>
      </c>
      <c r="W249" s="128" t="s">
        <v>150</v>
      </c>
      <c r="X249" s="128" t="s">
        <v>150</v>
      </c>
      <c r="Y249" s="128" t="s">
        <v>150</v>
      </c>
      <c r="Z249" s="128" t="s">
        <v>150</v>
      </c>
      <c r="AA249" s="128" t="s">
        <v>150</v>
      </c>
      <c r="AB249" s="128" t="s">
        <v>150</v>
      </c>
      <c r="AC249" s="128" t="s">
        <v>150</v>
      </c>
      <c r="AD249" s="128" t="s">
        <v>150</v>
      </c>
      <c r="AE249" s="128" t="s">
        <v>150</v>
      </c>
      <c r="AF249" s="128" t="s">
        <v>150</v>
      </c>
      <c r="AG249" s="128" t="s">
        <v>150</v>
      </c>
      <c r="AH249" s="128" t="s">
        <v>150</v>
      </c>
      <c r="AI249" s="128" t="s">
        <v>150</v>
      </c>
      <c r="AJ249" s="128" t="s">
        <v>150</v>
      </c>
      <c r="AK249" s="128" t="s">
        <v>150</v>
      </c>
      <c r="AL249" s="129" t="s">
        <v>150</v>
      </c>
      <c r="AM249" s="48"/>
    </row>
    <row r="250" spans="2:46" x14ac:dyDescent="0.2">
      <c r="G250" s="3"/>
      <c r="H250" s="3"/>
      <c r="K250" s="3"/>
      <c r="T250" s="3"/>
      <c r="W250" s="3"/>
    </row>
    <row r="251" spans="2:46" s="15" customFormat="1" x14ac:dyDescent="0.2">
      <c r="D251" s="15" t="s">
        <v>13</v>
      </c>
      <c r="F251" s="24"/>
      <c r="G251" s="25"/>
      <c r="H251" s="25"/>
      <c r="I251" s="24"/>
      <c r="J251" s="25"/>
      <c r="K251" s="25"/>
      <c r="L251" s="25"/>
      <c r="M251" s="25"/>
      <c r="N251" s="25"/>
      <c r="O251" s="25"/>
      <c r="R251" s="24"/>
      <c r="S251" s="25"/>
      <c r="T251" s="25"/>
      <c r="U251" s="24"/>
      <c r="V251" s="25"/>
      <c r="W251" s="25"/>
      <c r="X251" s="25"/>
      <c r="Y251" s="25"/>
      <c r="Z251" s="25"/>
      <c r="AA251" s="25"/>
    </row>
    <row r="252" spans="2:46" s="113" customFormat="1" ht="15.75" x14ac:dyDescent="0.25">
      <c r="D252" s="114" t="s">
        <v>163</v>
      </c>
      <c r="E252" s="115" t="str">
        <f>"De "&amp;$D$5&amp;" a "&amp;$D$7</f>
        <v>De 01/07/2017 a 31/12/2017</v>
      </c>
    </row>
    <row r="253" spans="2:46" s="15" customFormat="1" x14ac:dyDescent="0.2"/>
    <row r="254" spans="2:46" s="15" customFormat="1" x14ac:dyDescent="0.2">
      <c r="B254" s="32"/>
      <c r="C254" s="31"/>
      <c r="D254" s="31"/>
    </row>
    <row r="255" spans="2:46" s="26" customFormat="1" ht="13.5" customHeight="1" x14ac:dyDescent="0.25">
      <c r="B255" s="15"/>
      <c r="C255" s="148" t="s">
        <v>164</v>
      </c>
      <c r="D255" s="15"/>
      <c r="E255" s="15"/>
      <c r="F255" s="15"/>
      <c r="G255" s="15"/>
      <c r="H255" s="15"/>
      <c r="I255" s="15"/>
      <c r="J255" s="15"/>
    </row>
    <row r="256" spans="2:46" s="26" customFormat="1" ht="13.5" customHeight="1" x14ac:dyDescent="0.25">
      <c r="B256" s="15"/>
      <c r="C256" s="40"/>
      <c r="D256" s="15"/>
      <c r="E256" s="15"/>
      <c r="F256" s="15"/>
      <c r="G256" s="15"/>
      <c r="H256" s="15"/>
      <c r="I256" s="15"/>
      <c r="J256" s="15"/>
    </row>
    <row r="257" spans="2:27" s="15" customFormat="1" x14ac:dyDescent="0.2">
      <c r="D257" s="15" t="str">
        <f>IF(Supuestos!B7="","",Supuestos!B7)</f>
        <v>Datos</v>
      </c>
      <c r="E257" s="175">
        <v>0.1</v>
      </c>
      <c r="K257" s="69"/>
      <c r="L257" s="69"/>
      <c r="M257" s="69"/>
      <c r="N257" s="69"/>
      <c r="O257" s="69"/>
      <c r="R257" s="73"/>
      <c r="S257" s="73"/>
      <c r="T257" s="73"/>
      <c r="U257" s="73"/>
      <c r="V257" s="73"/>
      <c r="W257" s="73"/>
      <c r="X257" s="73"/>
      <c r="Y257" s="73"/>
      <c r="Z257" s="73"/>
      <c r="AA257" s="73"/>
    </row>
    <row r="258" spans="2:27" s="15" customFormat="1" x14ac:dyDescent="0.2">
      <c r="D258" s="15" t="str">
        <f>IF(Supuestos!B8="","",Supuestos!B8)</f>
        <v>Originación voz on-net local</v>
      </c>
      <c r="E258" s="175">
        <v>0.1</v>
      </c>
      <c r="K258" s="69"/>
      <c r="L258" s="69"/>
      <c r="M258" s="69"/>
      <c r="N258" s="69"/>
      <c r="O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</row>
    <row r="259" spans="2:27" s="15" customFormat="1" x14ac:dyDescent="0.2">
      <c r="D259" s="15" t="str">
        <f>IF(Supuestos!B9="","",Supuestos!B9)</f>
        <v>Originación voz off-net móvil local</v>
      </c>
      <c r="E259" s="175">
        <v>0.1</v>
      </c>
      <c r="K259" s="24"/>
      <c r="L259" s="24"/>
      <c r="M259" s="24"/>
      <c r="N259" s="24"/>
      <c r="O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</row>
    <row r="260" spans="2:27" s="15" customFormat="1" x14ac:dyDescent="0.2">
      <c r="D260" s="15" t="str">
        <f>IF(Supuestos!B10="","",Supuestos!B10)</f>
        <v>Originación voz off-net fijo local</v>
      </c>
      <c r="E260" s="175">
        <v>0.1</v>
      </c>
      <c r="K260" s="24"/>
      <c r="L260" s="24"/>
      <c r="M260" s="24"/>
      <c r="N260" s="24"/>
      <c r="O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</row>
    <row r="261" spans="2:27" s="15" customFormat="1" x14ac:dyDescent="0.2">
      <c r="B261" s="32"/>
      <c r="D261" s="15" t="str">
        <f>IF(Supuestos!B11="","",Supuestos!B11)</f>
        <v>Originación voz on-net LDN</v>
      </c>
      <c r="E261" s="175">
        <v>0.1</v>
      </c>
      <c r="K261" s="24"/>
      <c r="L261" s="24"/>
      <c r="M261" s="24"/>
      <c r="N261" s="24"/>
      <c r="O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</row>
    <row r="262" spans="2:27" s="15" customFormat="1" x14ac:dyDescent="0.2">
      <c r="D262" s="15" t="str">
        <f>IF(Supuestos!B12="","",Supuestos!B12)</f>
        <v>Originación voz off-net móvil LDN</v>
      </c>
      <c r="E262" s="175">
        <v>0.1</v>
      </c>
      <c r="K262" s="24"/>
      <c r="L262" s="24"/>
      <c r="M262" s="24"/>
      <c r="N262" s="24"/>
      <c r="O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</row>
    <row r="263" spans="2:27" s="15" customFormat="1" x14ac:dyDescent="0.2">
      <c r="D263" s="15" t="str">
        <f>IF(Supuestos!B13="","",Supuestos!B13)</f>
        <v>Originación voz off-net fijo LDN</v>
      </c>
      <c r="E263" s="175">
        <v>0.1</v>
      </c>
      <c r="G263" s="24"/>
      <c r="H263" s="24"/>
      <c r="I263" s="24"/>
      <c r="J263" s="24"/>
      <c r="K263" s="24"/>
      <c r="L263" s="24"/>
      <c r="M263" s="24"/>
      <c r="N263" s="24"/>
      <c r="O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</row>
    <row r="264" spans="2:27" s="15" customFormat="1" x14ac:dyDescent="0.2">
      <c r="D264" s="15" t="str">
        <f>IF(Supuestos!B14="","",Supuestos!B14)</f>
        <v>Originación voz internacional USA-Canadá</v>
      </c>
      <c r="E264" s="175">
        <v>0.1</v>
      </c>
      <c r="G264" s="24"/>
      <c r="H264" s="24"/>
      <c r="I264" s="24"/>
      <c r="J264" s="24"/>
      <c r="K264" s="24"/>
      <c r="L264" s="24"/>
      <c r="M264" s="24"/>
      <c r="N264" s="24"/>
      <c r="O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</row>
    <row r="265" spans="2:27" s="15" customFormat="1" x14ac:dyDescent="0.2">
      <c r="D265" s="15" t="str">
        <f>IF(Supuestos!B15="","",Supuestos!B15)</f>
        <v>Originación voz internacional Mundial Centroamérica</v>
      </c>
      <c r="E265" s="175">
        <v>0.1</v>
      </c>
      <c r="G265" s="24"/>
      <c r="H265" s="24"/>
      <c r="I265" s="24"/>
      <c r="J265" s="24"/>
      <c r="K265" s="24"/>
      <c r="L265" s="24"/>
      <c r="M265" s="24"/>
      <c r="N265" s="24"/>
      <c r="O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</row>
    <row r="266" spans="2:27" s="15" customFormat="1" x14ac:dyDescent="0.2">
      <c r="D266" s="15" t="str">
        <f>IF(Supuestos!B16="","",Supuestos!B16)</f>
        <v>Originación voz internacional Mundial LATAM y Caribe</v>
      </c>
      <c r="E266" s="175">
        <v>0.1</v>
      </c>
      <c r="G266" s="24"/>
      <c r="H266" s="24"/>
      <c r="I266" s="24"/>
      <c r="J266" s="24"/>
      <c r="K266" s="24"/>
      <c r="L266" s="24"/>
      <c r="M266" s="24"/>
      <c r="N266" s="24"/>
      <c r="O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</row>
    <row r="267" spans="2:27" s="15" customFormat="1" x14ac:dyDescent="0.2">
      <c r="B267" s="31"/>
      <c r="D267" s="15" t="str">
        <f>IF(Supuestos!B17="","",Supuestos!B17)</f>
        <v>Originación voz internacional Europa</v>
      </c>
      <c r="E267" s="175">
        <v>0.1</v>
      </c>
      <c r="G267" s="24"/>
      <c r="H267" s="24"/>
      <c r="I267" s="24"/>
      <c r="J267" s="24"/>
      <c r="K267" s="24"/>
      <c r="L267" s="24"/>
      <c r="M267" s="24"/>
      <c r="N267" s="24"/>
      <c r="O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</row>
    <row r="268" spans="2:27" s="15" customFormat="1" x14ac:dyDescent="0.2">
      <c r="D268" s="15" t="str">
        <f>IF(Supuestos!B18="","",Supuestos!B18)</f>
        <v>Originación voz internacional Mundial Otros geográficos</v>
      </c>
      <c r="E268" s="175">
        <v>0.1</v>
      </c>
      <c r="G268" s="24"/>
      <c r="H268" s="24"/>
      <c r="I268" s="24"/>
      <c r="J268" s="24"/>
      <c r="K268" s="24"/>
      <c r="L268" s="24"/>
      <c r="M268" s="24"/>
      <c r="N268" s="24"/>
      <c r="O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</row>
    <row r="269" spans="2:27" s="15" customFormat="1" x14ac:dyDescent="0.2">
      <c r="D269" s="15" t="str">
        <f>IF(Supuestos!B19="","",Supuestos!B19)</f>
        <v>Originación voz internacional Cuba</v>
      </c>
      <c r="E269" s="175">
        <v>0.1</v>
      </c>
      <c r="J269" s="24"/>
      <c r="K269" s="24"/>
      <c r="L269" s="24"/>
      <c r="M269" s="24"/>
      <c r="N269" s="24"/>
      <c r="O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</row>
    <row r="270" spans="2:27" s="15" customFormat="1" x14ac:dyDescent="0.2">
      <c r="D270" s="15" t="str">
        <f>IF(Supuestos!B20="","",Supuestos!B20)</f>
        <v>Originación voz Mundial destinos no geográficos</v>
      </c>
      <c r="E270" s="175">
        <v>0.1</v>
      </c>
      <c r="J270" s="24"/>
      <c r="K270" s="24"/>
      <c r="L270" s="24"/>
      <c r="M270" s="24"/>
      <c r="N270" s="24"/>
      <c r="O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</row>
    <row r="271" spans="2:27" s="15" customFormat="1" x14ac:dyDescent="0.2">
      <c r="D271" s="15" t="str">
        <f>IF(Supuestos!B21="","",Supuestos!B21)</f>
        <v>Originación SMS on-net</v>
      </c>
      <c r="E271" s="175">
        <v>0.1</v>
      </c>
      <c r="J271" s="24"/>
      <c r="K271" s="24"/>
      <c r="L271" s="24"/>
      <c r="M271" s="24"/>
      <c r="N271" s="24"/>
      <c r="O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</row>
    <row r="272" spans="2:27" s="15" customFormat="1" x14ac:dyDescent="0.2">
      <c r="D272" s="15" t="str">
        <f>IF(Supuestos!B22="","",Supuestos!B22)</f>
        <v>Originación SMS - off-net nacional</v>
      </c>
      <c r="E272" s="175">
        <v>0.1</v>
      </c>
      <c r="J272" s="24"/>
      <c r="K272" s="24"/>
      <c r="L272" s="24"/>
      <c r="M272" s="24"/>
      <c r="N272" s="24"/>
      <c r="O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</row>
    <row r="273" spans="2:27" s="15" customFormat="1" x14ac:dyDescent="0.2">
      <c r="D273" s="15" t="str">
        <f>IF(Supuestos!B23="","",Supuestos!B23)</f>
        <v>Originación SMS internacional (USA-Canadá)</v>
      </c>
      <c r="E273" s="175">
        <v>0.1</v>
      </c>
      <c r="J273" s="24"/>
      <c r="K273" s="24"/>
      <c r="L273" s="24"/>
      <c r="M273" s="24"/>
      <c r="N273" s="24"/>
      <c r="O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</row>
    <row r="274" spans="2:27" s="15" customFormat="1" x14ac:dyDescent="0.2">
      <c r="D274" s="15" t="str">
        <f>IF(Supuestos!B24="","",Supuestos!B24)</f>
        <v>Originación SMS internacional (Resto del Mundo)</v>
      </c>
      <c r="E274" s="175">
        <v>0.1</v>
      </c>
      <c r="J274" s="25"/>
      <c r="K274" s="25"/>
      <c r="L274" s="25"/>
      <c r="M274" s="25"/>
      <c r="N274" s="25"/>
      <c r="O274" s="25"/>
      <c r="R274" s="24"/>
      <c r="S274" s="25"/>
      <c r="T274" s="25"/>
      <c r="U274" s="24"/>
      <c r="V274" s="25"/>
      <c r="W274" s="25"/>
      <c r="X274" s="25"/>
      <c r="Y274" s="25"/>
      <c r="Z274" s="25"/>
      <c r="AA274" s="25"/>
    </row>
    <row r="275" spans="2:27" s="15" customFormat="1" x14ac:dyDescent="0.2">
      <c r="D275" s="15" t="str">
        <f>IF(Supuestos!B25="","",Supuestos!B25)</f>
        <v>Otros servicios (incluyendo marcaciones especiales)</v>
      </c>
      <c r="E275" s="175">
        <v>0.1</v>
      </c>
    </row>
    <row r="276" spans="2:27" s="15" customFormat="1" x14ac:dyDescent="0.2">
      <c r="D276" s="15" t="str">
        <f>IF(Supuestos!B26="","",Supuestos!B26)</f>
        <v/>
      </c>
    </row>
    <row r="277" spans="2:27" s="15" customFormat="1" x14ac:dyDescent="0.2">
      <c r="D277" s="15" t="str">
        <f>IF(Supuestos!B27="","",Supuestos!B27)</f>
        <v/>
      </c>
    </row>
    <row r="278" spans="2:27" s="26" customFormat="1" ht="13.5" customHeight="1" x14ac:dyDescent="0.25">
      <c r="B278" s="15"/>
      <c r="D278" s="15" t="str">
        <f>IF(Supuestos!B28="","",Supuestos!B28)</f>
        <v/>
      </c>
      <c r="E278" s="15"/>
      <c r="F278" s="15"/>
      <c r="G278" s="15"/>
      <c r="H278" s="15"/>
      <c r="I278" s="15"/>
    </row>
    <row r="279" spans="2:27" s="15" customFormat="1" x14ac:dyDescent="0.2">
      <c r="D279" s="15" t="str">
        <f>IF(Supuestos!B29="","",Supuestos!B29)</f>
        <v/>
      </c>
    </row>
    <row r="280" spans="2:27" s="15" customFormat="1" x14ac:dyDescent="0.2">
      <c r="D280" s="15" t="str">
        <f>IF(Supuestos!B30="","",Supuestos!B30)</f>
        <v/>
      </c>
      <c r="J280" s="73"/>
      <c r="K280" s="73"/>
      <c r="L280" s="73"/>
      <c r="M280" s="73"/>
      <c r="N280" s="73"/>
      <c r="O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</row>
    <row r="281" spans="2:27" s="15" customFormat="1" x14ac:dyDescent="0.2">
      <c r="D281" s="15" t="str">
        <f>IF(Supuestos!B31="","",Supuestos!B31)</f>
        <v/>
      </c>
      <c r="J281" s="69"/>
      <c r="K281" s="69"/>
      <c r="L281" s="69"/>
      <c r="M281" s="69"/>
      <c r="N281" s="69"/>
      <c r="O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</row>
    <row r="282" spans="2:27" s="15" customFormat="1" x14ac:dyDescent="0.2">
      <c r="D282" s="15" t="str">
        <f>IF(Supuestos!B32="","",Supuestos!B32)</f>
        <v/>
      </c>
      <c r="J282" s="24"/>
      <c r="K282" s="24"/>
      <c r="L282" s="24"/>
      <c r="M282" s="24"/>
      <c r="N282" s="24"/>
      <c r="O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</row>
    <row r="283" spans="2:27" s="15" customFormat="1" x14ac:dyDescent="0.2">
      <c r="D283" s="15" t="str">
        <f>IF(Supuestos!B33="","",Supuestos!B33)</f>
        <v/>
      </c>
      <c r="J283" s="24"/>
      <c r="K283" s="24"/>
      <c r="L283" s="24"/>
      <c r="M283" s="24"/>
      <c r="N283" s="24"/>
      <c r="O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</row>
    <row r="284" spans="2:27" s="15" customFormat="1" x14ac:dyDescent="0.2">
      <c r="D284" s="15" t="str">
        <f>IF(Supuestos!B34="","",Supuestos!B34)</f>
        <v/>
      </c>
      <c r="J284" s="24"/>
      <c r="K284" s="24"/>
      <c r="L284" s="24"/>
      <c r="M284" s="24"/>
      <c r="N284" s="24"/>
      <c r="O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</row>
    <row r="285" spans="2:27" s="15" customFormat="1" x14ac:dyDescent="0.2">
      <c r="D285" s="15" t="str">
        <f>IF(Supuestos!B35="","",Supuestos!B35)</f>
        <v/>
      </c>
      <c r="J285" s="24"/>
      <c r="K285" s="24"/>
      <c r="L285" s="24"/>
      <c r="M285" s="24"/>
      <c r="N285" s="24"/>
      <c r="O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</row>
    <row r="286" spans="2:27" s="15" customFormat="1" x14ac:dyDescent="0.2">
      <c r="D286" s="15" t="str">
        <f>IF(Supuestos!B36="","",Supuestos!B36)</f>
        <v/>
      </c>
      <c r="J286" s="24"/>
      <c r="K286" s="24"/>
      <c r="L286" s="24"/>
      <c r="M286" s="24"/>
      <c r="N286" s="24"/>
      <c r="O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</row>
    <row r="287" spans="2:27" s="15" customFormat="1" x14ac:dyDescent="0.2">
      <c r="D287" s="15" t="str">
        <f>IF(Supuestos!B37="","",Supuestos!B37)</f>
        <v/>
      </c>
      <c r="J287" s="24"/>
      <c r="K287" s="24"/>
      <c r="L287" s="24"/>
      <c r="M287" s="24"/>
      <c r="N287" s="24"/>
      <c r="O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</row>
    <row r="288" spans="2:27" s="15" customFormat="1" x14ac:dyDescent="0.2">
      <c r="D288" s="15" t="str">
        <f>IF(Supuestos!B38="","",Supuestos!B38)</f>
        <v/>
      </c>
      <c r="J288" s="24"/>
      <c r="K288" s="24"/>
      <c r="L288" s="24"/>
      <c r="M288" s="24"/>
      <c r="N288" s="24"/>
      <c r="O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</row>
    <row r="289" spans="2:27" s="15" customFormat="1" x14ac:dyDescent="0.2">
      <c r="J289" s="24"/>
      <c r="K289" s="24"/>
      <c r="L289" s="24"/>
      <c r="M289" s="24"/>
      <c r="N289" s="24"/>
      <c r="O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</row>
    <row r="290" spans="2:27" s="15" customFormat="1" x14ac:dyDescent="0.2">
      <c r="J290" s="24"/>
      <c r="K290" s="24"/>
      <c r="L290" s="24"/>
      <c r="M290" s="24"/>
      <c r="N290" s="24"/>
      <c r="O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</row>
    <row r="291" spans="2:27" s="15" customFormat="1" x14ac:dyDescent="0.2">
      <c r="J291" s="24"/>
      <c r="K291" s="24"/>
      <c r="L291" s="24"/>
      <c r="M291" s="24"/>
      <c r="N291" s="24"/>
      <c r="O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</row>
    <row r="292" spans="2:27" s="15" customFormat="1" x14ac:dyDescent="0.2">
      <c r="J292" s="24"/>
      <c r="K292" s="24"/>
      <c r="L292" s="24"/>
      <c r="M292" s="24"/>
      <c r="N292" s="24"/>
      <c r="O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</row>
    <row r="293" spans="2:27" s="15" customFormat="1" x14ac:dyDescent="0.2">
      <c r="J293" s="24"/>
      <c r="K293" s="24"/>
      <c r="L293" s="24"/>
      <c r="M293" s="24"/>
      <c r="N293" s="24"/>
      <c r="O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</row>
    <row r="294" spans="2:27" s="15" customFormat="1" x14ac:dyDescent="0.2">
      <c r="J294" s="24"/>
      <c r="K294" s="24"/>
      <c r="L294" s="24"/>
      <c r="M294" s="24"/>
      <c r="N294" s="24"/>
      <c r="O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</row>
    <row r="295" spans="2:27" s="15" customFormat="1" x14ac:dyDescent="0.2">
      <c r="J295" s="24"/>
      <c r="K295" s="24"/>
      <c r="L295" s="24"/>
      <c r="M295" s="24"/>
      <c r="N295" s="24"/>
      <c r="O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</row>
    <row r="296" spans="2:27" s="15" customFormat="1" x14ac:dyDescent="0.2">
      <c r="J296" s="24"/>
      <c r="K296" s="24"/>
      <c r="L296" s="24"/>
      <c r="M296" s="24"/>
      <c r="N296" s="24"/>
      <c r="O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</row>
    <row r="297" spans="2:27" s="15" customFormat="1" x14ac:dyDescent="0.2">
      <c r="J297" s="25"/>
      <c r="K297" s="25"/>
      <c r="L297" s="25"/>
      <c r="M297" s="25"/>
      <c r="N297" s="25"/>
      <c r="O297" s="25"/>
      <c r="R297" s="24"/>
      <c r="S297" s="25"/>
      <c r="T297" s="25"/>
      <c r="U297" s="24"/>
      <c r="V297" s="25"/>
      <c r="W297" s="25"/>
      <c r="X297" s="25"/>
      <c r="Y297" s="25"/>
      <c r="Z297" s="25"/>
      <c r="AA297" s="25"/>
    </row>
    <row r="298" spans="2:27" s="15" customFormat="1" x14ac:dyDescent="0.2"/>
    <row r="299" spans="2:27" s="15" customFormat="1" x14ac:dyDescent="0.2"/>
    <row r="300" spans="2:27" s="15" customFormat="1" x14ac:dyDescent="0.2"/>
    <row r="301" spans="2:27" s="26" customFormat="1" ht="15.75" x14ac:dyDescent="0.25">
      <c r="B301" s="15"/>
      <c r="C301" s="15"/>
      <c r="D301" s="15"/>
      <c r="E301" s="15"/>
      <c r="F301" s="15"/>
      <c r="G301" s="15"/>
      <c r="H301" s="15"/>
      <c r="I301" s="15"/>
    </row>
    <row r="302" spans="2:27" s="15" customFormat="1" x14ac:dyDescent="0.2"/>
    <row r="303" spans="2:27" s="26" customFormat="1" ht="13.5" customHeight="1" x14ac:dyDescent="0.25">
      <c r="B303" s="15"/>
      <c r="C303" s="15"/>
      <c r="D303" s="15"/>
      <c r="E303" s="15"/>
      <c r="F303" s="15"/>
      <c r="G303" s="15"/>
      <c r="H303" s="15"/>
      <c r="I303" s="15"/>
    </row>
    <row r="304" spans="2:27" s="15" customFormat="1" x14ac:dyDescent="0.2"/>
    <row r="305" spans="2:23" s="15" customFormat="1" x14ac:dyDescent="0.2">
      <c r="R305" s="16"/>
      <c r="U305" s="16"/>
    </row>
    <row r="306" spans="2:23" s="15" customFormat="1" x14ac:dyDescent="0.2">
      <c r="J306" s="28"/>
      <c r="K306" s="21"/>
      <c r="R306" s="24"/>
      <c r="S306" s="28"/>
      <c r="T306" s="21"/>
      <c r="U306" s="24"/>
      <c r="V306" s="28"/>
      <c r="W306" s="21"/>
    </row>
    <row r="307" spans="2:23" s="15" customFormat="1" x14ac:dyDescent="0.2">
      <c r="J307" s="28"/>
      <c r="K307" s="21"/>
      <c r="R307" s="24"/>
      <c r="S307" s="28"/>
      <c r="T307" s="21"/>
      <c r="U307" s="24"/>
      <c r="V307" s="28"/>
      <c r="W307" s="21"/>
    </row>
    <row r="308" spans="2:23" s="15" customFormat="1" x14ac:dyDescent="0.2">
      <c r="J308" s="28"/>
      <c r="K308" s="21"/>
      <c r="R308" s="24"/>
      <c r="S308" s="28"/>
      <c r="T308" s="21"/>
      <c r="U308" s="24"/>
      <c r="V308" s="28"/>
      <c r="W308" s="21"/>
    </row>
    <row r="309" spans="2:23" s="15" customFormat="1" ht="17.25" customHeight="1" x14ac:dyDescent="0.2">
      <c r="J309" s="28"/>
      <c r="K309" s="21"/>
      <c r="R309" s="24"/>
      <c r="S309" s="28"/>
      <c r="T309" s="21"/>
      <c r="U309" s="24"/>
      <c r="V309" s="28"/>
      <c r="W309" s="21"/>
    </row>
    <row r="310" spans="2:23" s="15" customFormat="1" x14ac:dyDescent="0.2">
      <c r="J310" s="28"/>
      <c r="K310" s="21"/>
      <c r="R310" s="24"/>
      <c r="S310" s="28"/>
      <c r="T310" s="21"/>
      <c r="U310" s="24"/>
      <c r="V310" s="28"/>
      <c r="W310" s="21"/>
    </row>
    <row r="311" spans="2:23" s="15" customFormat="1" x14ac:dyDescent="0.2">
      <c r="J311" s="28"/>
      <c r="K311" s="21"/>
      <c r="R311" s="24"/>
      <c r="S311" s="28"/>
      <c r="T311" s="21"/>
      <c r="U311" s="24"/>
      <c r="V311" s="28"/>
      <c r="W311" s="21"/>
    </row>
    <row r="312" spans="2:23" s="15" customFormat="1" x14ac:dyDescent="0.2">
      <c r="J312" s="28"/>
      <c r="K312" s="21"/>
      <c r="R312" s="24"/>
      <c r="S312" s="28"/>
      <c r="T312" s="21"/>
      <c r="U312" s="24"/>
      <c r="V312" s="28"/>
      <c r="W312" s="21"/>
    </row>
    <row r="313" spans="2:23" s="15" customFormat="1" x14ac:dyDescent="0.2">
      <c r="J313" s="28"/>
      <c r="K313" s="21"/>
      <c r="S313" s="28"/>
      <c r="T313" s="21"/>
      <c r="V313" s="28"/>
      <c r="W313" s="21"/>
    </row>
    <row r="314" spans="2:23" s="15" customFormat="1" x14ac:dyDescent="0.2">
      <c r="J314" s="28"/>
      <c r="K314" s="21"/>
      <c r="S314" s="28"/>
      <c r="T314" s="21"/>
      <c r="V314" s="28"/>
      <c r="W314" s="21"/>
    </row>
    <row r="315" spans="2:23" s="15" customFormat="1" x14ac:dyDescent="0.2"/>
    <row r="316" spans="2:23" s="26" customFormat="1" ht="13.5" customHeight="1" x14ac:dyDescent="0.25">
      <c r="B316" s="15"/>
      <c r="C316" s="15"/>
      <c r="D316" s="15"/>
      <c r="E316" s="15"/>
      <c r="F316" s="15"/>
      <c r="G316" s="15"/>
      <c r="H316" s="15"/>
      <c r="I316" s="15"/>
    </row>
    <row r="317" spans="2:23" s="15" customFormat="1" x14ac:dyDescent="0.2"/>
    <row r="318" spans="2:23" s="15" customFormat="1" x14ac:dyDescent="0.2">
      <c r="J318" s="21"/>
      <c r="R318" s="16"/>
      <c r="S318" s="21"/>
      <c r="U318" s="16"/>
      <c r="V318" s="21"/>
    </row>
    <row r="319" spans="2:23" s="15" customFormat="1" ht="54" customHeight="1" x14ac:dyDescent="0.2">
      <c r="J319" s="28"/>
      <c r="K319" s="21"/>
      <c r="R319" s="24"/>
      <c r="S319" s="28"/>
      <c r="T319" s="21"/>
      <c r="U319" s="24"/>
      <c r="V319" s="28"/>
      <c r="W319" s="21"/>
    </row>
    <row r="320" spans="2:23" s="15" customFormat="1" ht="68.25" customHeight="1" x14ac:dyDescent="0.2">
      <c r="J320" s="28"/>
      <c r="K320" s="21"/>
      <c r="R320" s="24"/>
      <c r="S320" s="28"/>
      <c r="T320" s="21"/>
      <c r="U320" s="24"/>
      <c r="V320" s="28"/>
      <c r="W320" s="21"/>
    </row>
    <row r="321" spans="10:23" s="15" customFormat="1" x14ac:dyDescent="0.2">
      <c r="J321" s="28"/>
      <c r="K321" s="21"/>
      <c r="R321" s="24"/>
      <c r="S321" s="28"/>
      <c r="T321" s="21"/>
      <c r="U321" s="24"/>
      <c r="V321" s="28"/>
      <c r="W321" s="21"/>
    </row>
    <row r="322" spans="10:23" s="15" customFormat="1" x14ac:dyDescent="0.2">
      <c r="J322" s="28"/>
      <c r="K322" s="21"/>
      <c r="R322" s="24"/>
      <c r="S322" s="28"/>
      <c r="T322" s="21"/>
      <c r="U322" s="24"/>
      <c r="V322" s="28"/>
      <c r="W322" s="21"/>
    </row>
    <row r="323" spans="10:23" s="15" customFormat="1" x14ac:dyDescent="0.2">
      <c r="J323" s="28"/>
      <c r="K323" s="21"/>
      <c r="R323" s="24"/>
      <c r="S323" s="28"/>
      <c r="T323" s="21"/>
      <c r="U323" s="24"/>
      <c r="V323" s="28"/>
      <c r="W323" s="21"/>
    </row>
    <row r="324" spans="10:23" s="15" customFormat="1" ht="13.5" customHeight="1" x14ac:dyDescent="0.2">
      <c r="J324" s="28"/>
      <c r="K324" s="21"/>
      <c r="R324" s="24"/>
      <c r="S324" s="28"/>
      <c r="T324" s="21"/>
      <c r="U324" s="24"/>
      <c r="V324" s="28"/>
      <c r="W324" s="21"/>
    </row>
    <row r="325" spans="10:23" s="15" customFormat="1" x14ac:dyDescent="0.2">
      <c r="J325" s="28"/>
      <c r="K325" s="21"/>
      <c r="R325" s="24"/>
      <c r="S325" s="28"/>
      <c r="T325" s="21"/>
      <c r="U325" s="24"/>
      <c r="V325" s="28"/>
      <c r="W325" s="21"/>
    </row>
    <row r="326" spans="10:23" s="15" customFormat="1" x14ac:dyDescent="0.2">
      <c r="J326" s="28"/>
      <c r="K326" s="21"/>
      <c r="R326" s="24"/>
      <c r="S326" s="28"/>
      <c r="T326" s="21"/>
      <c r="U326" s="24"/>
      <c r="V326" s="28"/>
      <c r="W326" s="21"/>
    </row>
    <row r="327" spans="10:23" s="15" customFormat="1" x14ac:dyDescent="0.2">
      <c r="J327" s="28"/>
      <c r="K327" s="21"/>
      <c r="R327" s="24"/>
      <c r="S327" s="28"/>
      <c r="T327" s="21"/>
      <c r="U327" s="24"/>
      <c r="V327" s="28"/>
      <c r="W327" s="21"/>
    </row>
    <row r="328" spans="10:23" s="15" customFormat="1" x14ac:dyDescent="0.2">
      <c r="J328" s="28"/>
      <c r="K328" s="21"/>
      <c r="S328" s="28"/>
      <c r="T328" s="21"/>
      <c r="V328" s="28"/>
      <c r="W328" s="21"/>
    </row>
    <row r="329" spans="10:23" s="15" customFormat="1" x14ac:dyDescent="0.2">
      <c r="J329" s="28"/>
      <c r="K329" s="21"/>
      <c r="S329" s="28"/>
      <c r="T329" s="21"/>
      <c r="V329" s="28"/>
      <c r="W329" s="21"/>
    </row>
    <row r="330" spans="10:23" s="15" customFormat="1" x14ac:dyDescent="0.2"/>
    <row r="331" spans="10:23" s="15" customFormat="1" x14ac:dyDescent="0.2"/>
    <row r="332" spans="10:23" s="15" customFormat="1" x14ac:dyDescent="0.2"/>
    <row r="333" spans="10:23" s="15" customFormat="1" x14ac:dyDescent="0.2"/>
    <row r="334" spans="10:23" s="15" customFormat="1" x14ac:dyDescent="0.2"/>
    <row r="335" spans="10:23" s="15" customFormat="1" x14ac:dyDescent="0.2"/>
    <row r="336" spans="10:23" s="15" customFormat="1" x14ac:dyDescent="0.2"/>
  </sheetData>
  <mergeCells count="10">
    <mergeCell ref="C236:C240"/>
    <mergeCell ref="C241:C244"/>
    <mergeCell ref="B68:B100"/>
    <mergeCell ref="B102:B104"/>
    <mergeCell ref="B108:B140"/>
    <mergeCell ref="B141:B143"/>
    <mergeCell ref="B148:B180"/>
    <mergeCell ref="B181:B183"/>
    <mergeCell ref="B188:B220"/>
    <mergeCell ref="B221:B223"/>
  </mergeCells>
  <hyperlinks>
    <hyperlink ref="A1" location="Resultados!A1" display="PRUEBA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INTRODUCCIÓN</vt:lpstr>
      <vt:lpstr>Resultados</vt:lpstr>
      <vt:lpstr>CÁLCULOS &gt;&gt;&gt;</vt:lpstr>
      <vt:lpstr>Ingresos</vt:lpstr>
      <vt:lpstr>Costos &gt;</vt:lpstr>
      <vt:lpstr>Pagos mayoristas</vt:lpstr>
      <vt:lpstr>Costos downstream</vt:lpstr>
      <vt:lpstr>INFORMACIÓN &gt;&gt;&gt;</vt:lpstr>
      <vt:lpstr>Req. de información AEP</vt:lpstr>
      <vt:lpstr>Precios mayoristas</vt:lpstr>
      <vt:lpstr>SUPUESTOS&gt;&gt;&gt;</vt:lpstr>
      <vt:lpstr>Supuestos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Federal de Telecomunicaciones</dc:creator>
  <cp:lastModifiedBy>Josue Teoyotl Calderon</cp:lastModifiedBy>
  <cp:lastPrinted>2017-03-30T17:30:34Z</cp:lastPrinted>
  <dcterms:created xsi:type="dcterms:W3CDTF">2016-12-13T17:16:33Z</dcterms:created>
  <dcterms:modified xsi:type="dcterms:W3CDTF">2017-06-16T19:20:36Z</dcterms:modified>
</cp:coreProperties>
</file>