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0" yWindow="0" windowWidth="26970" windowHeight="13695" tabRatio="598"/>
  </bookViews>
  <sheets>
    <sheet name="INTRODUCCIÓN" sheetId="15" r:id="rId1"/>
    <sheet name="Resultados" sheetId="3" r:id="rId2"/>
    <sheet name="CÁLCULOS &gt;&gt;&gt;" sheetId="13" r:id="rId3"/>
    <sheet name="Ingresos" sheetId="11" r:id="rId4"/>
    <sheet name="Costos &gt;" sheetId="12" r:id="rId5"/>
    <sheet name="Pagos mayoristas" sheetId="5" r:id="rId6"/>
    <sheet name="Costos aguas abajo" sheetId="9" r:id="rId7"/>
    <sheet name="INFORMACIÓN &gt;&gt;&gt;" sheetId="14" r:id="rId8"/>
    <sheet name="Req. de información AEP" sheetId="1" r:id="rId9"/>
    <sheet name="Precios mayoristas" sheetId="7" r:id="rId10"/>
    <sheet name="SUPUESTOS&gt;&gt;&gt;" sheetId="16" r:id="rId11"/>
    <sheet name="Supuestos" sheetId="4" r:id="rId12"/>
  </sheets>
  <externalReferences>
    <externalReference r:id="rId13"/>
  </externalReferences>
  <definedNames>
    <definedName name="LL.list.updated">'[1]Cálculos ED'!$E$13:$E$82</definedName>
  </definedNames>
  <calcPr calcId="152511"/>
</workbook>
</file>

<file path=xl/calcChain.xml><?xml version="1.0" encoding="utf-8"?>
<calcChain xmlns="http://schemas.openxmlformats.org/spreadsheetml/2006/main">
  <c r="E74" i="3" l="1"/>
  <c r="E67" i="3"/>
  <c r="E60" i="3"/>
  <c r="E51" i="3"/>
  <c r="E44" i="3"/>
  <c r="E37" i="3"/>
  <c r="B163" i="9"/>
  <c r="C163" i="9"/>
  <c r="F163" i="9" s="1"/>
  <c r="E163" i="9"/>
  <c r="H163" i="9" s="1"/>
  <c r="B161" i="9"/>
  <c r="C161" i="9"/>
  <c r="E161" i="9" s="1"/>
  <c r="H161" i="9" s="1"/>
  <c r="B162" i="9"/>
  <c r="C162" i="9"/>
  <c r="E162" i="9" s="1"/>
  <c r="H162" i="9" s="1"/>
  <c r="B143" i="9"/>
  <c r="C143" i="9"/>
  <c r="E143" i="9"/>
  <c r="F143" i="9"/>
  <c r="H143" i="9"/>
  <c r="B144" i="9"/>
  <c r="C144" i="9"/>
  <c r="E144" i="9" s="1"/>
  <c r="H144" i="9" s="1"/>
  <c r="B145" i="9"/>
  <c r="C145" i="9"/>
  <c r="F145" i="9" s="1"/>
  <c r="B127" i="9"/>
  <c r="C127" i="9"/>
  <c r="E127" i="9"/>
  <c r="F127" i="9"/>
  <c r="H127" i="9"/>
  <c r="B125" i="9"/>
  <c r="C125" i="9"/>
  <c r="E125" i="9"/>
  <c r="H125" i="9" s="1"/>
  <c r="F125" i="9"/>
  <c r="B126" i="9"/>
  <c r="C126" i="9"/>
  <c r="E126" i="9" s="1"/>
  <c r="H126" i="9" s="1"/>
  <c r="B107" i="9"/>
  <c r="C107" i="9"/>
  <c r="F107" i="9" s="1"/>
  <c r="E107" i="9"/>
  <c r="H107" i="9" s="1"/>
  <c r="B108" i="9"/>
  <c r="C108" i="9"/>
  <c r="E108" i="9"/>
  <c r="H108" i="9" s="1"/>
  <c r="F108" i="9"/>
  <c r="B109" i="9"/>
  <c r="C109" i="9"/>
  <c r="E109" i="9"/>
  <c r="H109" i="9" s="1"/>
  <c r="F109" i="9"/>
  <c r="C89" i="9"/>
  <c r="C90" i="9"/>
  <c r="F90" i="9" s="1"/>
  <c r="E90" i="9"/>
  <c r="H90" i="9" s="1"/>
  <c r="C91" i="9"/>
  <c r="B89" i="9"/>
  <c r="B90" i="9"/>
  <c r="B91" i="9"/>
  <c r="F71" i="9"/>
  <c r="E71" i="9"/>
  <c r="H71" i="9" s="1"/>
  <c r="E72" i="9"/>
  <c r="H72" i="9" s="1"/>
  <c r="C71" i="9"/>
  <c r="C72" i="9"/>
  <c r="F72" i="9" s="1"/>
  <c r="C73" i="9"/>
  <c r="B72" i="9"/>
  <c r="B73" i="9"/>
  <c r="B71" i="9"/>
  <c r="E89" i="9" l="1"/>
  <c r="H89" i="9" s="1"/>
  <c r="F89" i="9"/>
  <c r="E73" i="9"/>
  <c r="H73" i="9" s="1"/>
  <c r="F73" i="9"/>
  <c r="E91" i="9"/>
  <c r="H91" i="9" s="1"/>
  <c r="F91" i="9"/>
  <c r="F161" i="9"/>
  <c r="E145" i="9"/>
  <c r="H145" i="9" s="1"/>
  <c r="F162" i="9"/>
  <c r="F144" i="9"/>
  <c r="F126" i="9"/>
  <c r="E150" i="9"/>
  <c r="E153" i="9"/>
  <c r="F153" i="9"/>
  <c r="E154" i="9"/>
  <c r="E157" i="9"/>
  <c r="H157" i="9" s="1"/>
  <c r="F157" i="9"/>
  <c r="E158" i="9"/>
  <c r="F149" i="9"/>
  <c r="E149" i="9"/>
  <c r="C149" i="9"/>
  <c r="C150" i="9"/>
  <c r="C151" i="9"/>
  <c r="E151" i="9" s="1"/>
  <c r="H151" i="9" s="1"/>
  <c r="C152" i="9"/>
  <c r="C153" i="9"/>
  <c r="C154" i="9"/>
  <c r="C155" i="9"/>
  <c r="F155" i="9" s="1"/>
  <c r="C156" i="9"/>
  <c r="C157" i="9"/>
  <c r="C158" i="9"/>
  <c r="C159" i="9"/>
  <c r="C160" i="9"/>
  <c r="B150" i="9"/>
  <c r="B151" i="9"/>
  <c r="B152" i="9"/>
  <c r="B153" i="9"/>
  <c r="B154" i="9"/>
  <c r="B155" i="9"/>
  <c r="B156" i="9"/>
  <c r="B157" i="9"/>
  <c r="B158" i="9"/>
  <c r="B159" i="9"/>
  <c r="B160" i="9"/>
  <c r="B149" i="9"/>
  <c r="E132" i="9"/>
  <c r="F133" i="9"/>
  <c r="E135" i="9"/>
  <c r="F135" i="9"/>
  <c r="E136" i="9"/>
  <c r="E137" i="9"/>
  <c r="H137" i="9" s="1"/>
  <c r="F137" i="9"/>
  <c r="E139" i="9"/>
  <c r="F139" i="9"/>
  <c r="E140" i="9"/>
  <c r="E141" i="9"/>
  <c r="H141" i="9" s="1"/>
  <c r="F131" i="9"/>
  <c r="E131" i="9"/>
  <c r="C131" i="9"/>
  <c r="C132" i="9"/>
  <c r="F132" i="9" s="1"/>
  <c r="C133" i="9"/>
  <c r="E133" i="9" s="1"/>
  <c r="C134" i="9"/>
  <c r="C135" i="9"/>
  <c r="C136" i="9"/>
  <c r="F136" i="9" s="1"/>
  <c r="C137" i="9"/>
  <c r="C138" i="9"/>
  <c r="C139" i="9"/>
  <c r="C140" i="9"/>
  <c r="F140" i="9" s="1"/>
  <c r="C141" i="9"/>
  <c r="F141" i="9" s="1"/>
  <c r="C142" i="9"/>
  <c r="B132" i="9"/>
  <c r="B133" i="9"/>
  <c r="B134" i="9"/>
  <c r="B135" i="9"/>
  <c r="B136" i="9"/>
  <c r="B137" i="9"/>
  <c r="B138" i="9"/>
  <c r="B139" i="9"/>
  <c r="B140" i="9"/>
  <c r="B141" i="9"/>
  <c r="B142" i="9"/>
  <c r="B131" i="9"/>
  <c r="E114" i="9"/>
  <c r="E117" i="9"/>
  <c r="F117" i="9"/>
  <c r="E118" i="9"/>
  <c r="F119" i="9"/>
  <c r="E121" i="9"/>
  <c r="F121" i="9"/>
  <c r="E122" i="9"/>
  <c r="E123" i="9"/>
  <c r="H123" i="9" s="1"/>
  <c r="F123" i="9"/>
  <c r="F113" i="9"/>
  <c r="E113" i="9"/>
  <c r="C113" i="9"/>
  <c r="C114" i="9"/>
  <c r="F114" i="9" s="1"/>
  <c r="C115" i="9"/>
  <c r="E115" i="9" s="1"/>
  <c r="H115" i="9" s="1"/>
  <c r="C116" i="9"/>
  <c r="C117" i="9"/>
  <c r="C118" i="9"/>
  <c r="F118" i="9" s="1"/>
  <c r="C119" i="9"/>
  <c r="E119" i="9" s="1"/>
  <c r="H119" i="9" s="1"/>
  <c r="C120" i="9"/>
  <c r="C121" i="9"/>
  <c r="C122" i="9"/>
  <c r="F122" i="9" s="1"/>
  <c r="C123" i="9"/>
  <c r="C124" i="9"/>
  <c r="B114" i="9"/>
  <c r="B115" i="9"/>
  <c r="B116" i="9"/>
  <c r="B117" i="9"/>
  <c r="B118" i="9"/>
  <c r="B119" i="9"/>
  <c r="B120" i="9"/>
  <c r="B121" i="9"/>
  <c r="B122" i="9"/>
  <c r="B123" i="9"/>
  <c r="B124" i="9"/>
  <c r="B113" i="9"/>
  <c r="E96" i="9"/>
  <c r="E99" i="9"/>
  <c r="H99" i="9" s="1"/>
  <c r="F99" i="9"/>
  <c r="E100" i="9"/>
  <c r="E103" i="9"/>
  <c r="H103" i="9" s="1"/>
  <c r="F103" i="9"/>
  <c r="E104" i="9"/>
  <c r="F95" i="9"/>
  <c r="E95" i="9"/>
  <c r="C95" i="9"/>
  <c r="C96" i="9"/>
  <c r="F96" i="9" s="1"/>
  <c r="C97" i="9"/>
  <c r="F97" i="9" s="1"/>
  <c r="C98" i="9"/>
  <c r="C99" i="9"/>
  <c r="C100" i="9"/>
  <c r="F100" i="9" s="1"/>
  <c r="C101" i="9"/>
  <c r="C102" i="9"/>
  <c r="C103" i="9"/>
  <c r="C104" i="9"/>
  <c r="F104" i="9" s="1"/>
  <c r="C105" i="9"/>
  <c r="E105" i="9" s="1"/>
  <c r="C106" i="9"/>
  <c r="B96" i="9"/>
  <c r="B97" i="9"/>
  <c r="B98" i="9"/>
  <c r="B99" i="9"/>
  <c r="B100" i="9"/>
  <c r="B101" i="9"/>
  <c r="B102" i="9"/>
  <c r="B103" i="9"/>
  <c r="B104" i="9"/>
  <c r="B105" i="9"/>
  <c r="B106" i="9"/>
  <c r="B95" i="9"/>
  <c r="E79" i="9"/>
  <c r="F79" i="9"/>
  <c r="E81" i="9"/>
  <c r="H81" i="9" s="1"/>
  <c r="E83" i="9"/>
  <c r="F83" i="9"/>
  <c r="E85" i="9"/>
  <c r="H85" i="9" s="1"/>
  <c r="E87" i="9"/>
  <c r="F87" i="9"/>
  <c r="F77" i="9"/>
  <c r="C78" i="9"/>
  <c r="E78" i="9" s="1"/>
  <c r="C79" i="9"/>
  <c r="C80" i="9"/>
  <c r="C81" i="9"/>
  <c r="C82" i="9"/>
  <c r="E82" i="9" s="1"/>
  <c r="C83" i="9"/>
  <c r="C84" i="9"/>
  <c r="C85" i="9"/>
  <c r="C86" i="9"/>
  <c r="E86" i="9" s="1"/>
  <c r="C87" i="9"/>
  <c r="C88" i="9"/>
  <c r="C77" i="9"/>
  <c r="B78" i="9"/>
  <c r="B79" i="9"/>
  <c r="B80" i="9"/>
  <c r="B81" i="9"/>
  <c r="B82" i="9"/>
  <c r="B83" i="9"/>
  <c r="B84" i="9"/>
  <c r="B85" i="9"/>
  <c r="B86" i="9"/>
  <c r="B87" i="9"/>
  <c r="B88" i="9"/>
  <c r="B77" i="9"/>
  <c r="H158" i="9"/>
  <c r="H154" i="9"/>
  <c r="H153" i="9"/>
  <c r="H140" i="9"/>
  <c r="H132" i="9"/>
  <c r="H114" i="9"/>
  <c r="H105" i="9"/>
  <c r="H104" i="9"/>
  <c r="H100" i="9"/>
  <c r="E60" i="9"/>
  <c r="F61" i="9"/>
  <c r="F63" i="9"/>
  <c r="E64" i="9"/>
  <c r="F65" i="9"/>
  <c r="E68" i="9"/>
  <c r="F69" i="9"/>
  <c r="C59" i="9"/>
  <c r="C60" i="9"/>
  <c r="F60" i="9" s="1"/>
  <c r="C61" i="9"/>
  <c r="C62" i="9"/>
  <c r="C63" i="9"/>
  <c r="E63" i="9" s="1"/>
  <c r="C64" i="9"/>
  <c r="F64" i="9" s="1"/>
  <c r="C65" i="9"/>
  <c r="C66" i="9"/>
  <c r="C67" i="9"/>
  <c r="C68" i="9"/>
  <c r="F68" i="9" s="1"/>
  <c r="C69" i="9"/>
  <c r="E69" i="9" s="1"/>
  <c r="H69" i="9" s="1"/>
  <c r="C70" i="9"/>
  <c r="B60" i="9"/>
  <c r="B61" i="9"/>
  <c r="B62" i="9"/>
  <c r="B63" i="9"/>
  <c r="B64" i="9"/>
  <c r="B65" i="9"/>
  <c r="B66" i="9"/>
  <c r="B67" i="9"/>
  <c r="B68" i="9"/>
  <c r="B69" i="9"/>
  <c r="B70" i="9"/>
  <c r="B59" i="9"/>
  <c r="E640" i="1"/>
  <c r="E649" i="1"/>
  <c r="E620" i="1"/>
  <c r="E580" i="1"/>
  <c r="E560" i="1"/>
  <c r="I122" i="5"/>
  <c r="G317" i="5"/>
  <c r="G326" i="5"/>
  <c r="G328" i="5"/>
  <c r="G284" i="5"/>
  <c r="G285" i="5"/>
  <c r="G289" i="5"/>
  <c r="G252" i="5"/>
  <c r="G258" i="5"/>
  <c r="G177" i="5"/>
  <c r="G184" i="5"/>
  <c r="G188" i="5"/>
  <c r="G146" i="5"/>
  <c r="G149" i="5"/>
  <c r="G154" i="5"/>
  <c r="E320" i="5"/>
  <c r="E324" i="5"/>
  <c r="E328" i="5"/>
  <c r="E284" i="5"/>
  <c r="E288" i="5"/>
  <c r="E291" i="5"/>
  <c r="E292" i="5"/>
  <c r="E247" i="5"/>
  <c r="E255" i="5"/>
  <c r="E212" i="5"/>
  <c r="E215" i="5"/>
  <c r="E220" i="5"/>
  <c r="E223" i="5"/>
  <c r="E180" i="5"/>
  <c r="E188" i="5"/>
  <c r="E143" i="5"/>
  <c r="E151" i="5"/>
  <c r="C321" i="5"/>
  <c r="C329" i="5"/>
  <c r="C289" i="5"/>
  <c r="C291" i="5"/>
  <c r="C250" i="5"/>
  <c r="C254" i="5"/>
  <c r="C181" i="5"/>
  <c r="C182" i="5"/>
  <c r="C189" i="5"/>
  <c r="C142" i="5"/>
  <c r="C149" i="5"/>
  <c r="C150" i="5"/>
  <c r="C154" i="5"/>
  <c r="B299" i="5"/>
  <c r="B300" i="5"/>
  <c r="B301" i="5"/>
  <c r="B302" i="5"/>
  <c r="B303" i="5"/>
  <c r="B304" i="5"/>
  <c r="B305" i="5"/>
  <c r="B306" i="5"/>
  <c r="B307" i="5"/>
  <c r="B308" i="5"/>
  <c r="B309" i="5"/>
  <c r="B310" i="5"/>
  <c r="B311" i="5"/>
  <c r="B312" i="5"/>
  <c r="B313" i="5"/>
  <c r="B314" i="5"/>
  <c r="B315" i="5"/>
  <c r="B316" i="5"/>
  <c r="B317" i="5"/>
  <c r="E317" i="5" s="1"/>
  <c r="B318" i="5"/>
  <c r="C318" i="5" s="1"/>
  <c r="B319" i="5"/>
  <c r="B320" i="5"/>
  <c r="G320" i="5" s="1"/>
  <c r="B321" i="5"/>
  <c r="E321" i="5" s="1"/>
  <c r="B322" i="5"/>
  <c r="E322" i="5" s="1"/>
  <c r="B323" i="5"/>
  <c r="B324" i="5"/>
  <c r="G324" i="5" s="1"/>
  <c r="B325" i="5"/>
  <c r="B326" i="5"/>
  <c r="E326" i="5" s="1"/>
  <c r="B327" i="5"/>
  <c r="E327" i="5" s="1"/>
  <c r="B328" i="5"/>
  <c r="C328" i="5" s="1"/>
  <c r="B329" i="5"/>
  <c r="B298" i="5"/>
  <c r="B290" i="5"/>
  <c r="E290" i="5" s="1"/>
  <c r="B291" i="5"/>
  <c r="G291" i="5" s="1"/>
  <c r="B292" i="5"/>
  <c r="B293" i="5"/>
  <c r="B294" i="5"/>
  <c r="E294" i="5" s="1"/>
  <c r="B264" i="5"/>
  <c r="B265" i="5"/>
  <c r="B266" i="5"/>
  <c r="B267" i="5"/>
  <c r="B268" i="5"/>
  <c r="B269" i="5"/>
  <c r="B270" i="5"/>
  <c r="B271" i="5"/>
  <c r="B272" i="5"/>
  <c r="B273" i="5"/>
  <c r="B274" i="5"/>
  <c r="B275" i="5"/>
  <c r="B276" i="5"/>
  <c r="B277" i="5"/>
  <c r="B278" i="5"/>
  <c r="B279" i="5"/>
  <c r="B280" i="5"/>
  <c r="B281" i="5"/>
  <c r="B282" i="5"/>
  <c r="B283" i="5"/>
  <c r="B284" i="5"/>
  <c r="C284" i="5" s="1"/>
  <c r="B285" i="5"/>
  <c r="E285" i="5" s="1"/>
  <c r="B286" i="5"/>
  <c r="B287" i="5"/>
  <c r="E287" i="5" s="1"/>
  <c r="B288" i="5"/>
  <c r="G288" i="5" s="1"/>
  <c r="B289" i="5"/>
  <c r="E289" i="5" s="1"/>
  <c r="B263" i="5"/>
  <c r="B229" i="5"/>
  <c r="B230" i="5"/>
  <c r="B231" i="5"/>
  <c r="B232" i="5"/>
  <c r="B233" i="5"/>
  <c r="B234" i="5"/>
  <c r="B235" i="5"/>
  <c r="B236" i="5"/>
  <c r="B237" i="5"/>
  <c r="B238" i="5"/>
  <c r="B239" i="5"/>
  <c r="B240" i="5"/>
  <c r="B241" i="5"/>
  <c r="B242" i="5"/>
  <c r="B243" i="5"/>
  <c r="B244" i="5"/>
  <c r="B245" i="5"/>
  <c r="B246" i="5"/>
  <c r="B247" i="5"/>
  <c r="B248" i="5"/>
  <c r="C248" i="5" s="1"/>
  <c r="B249" i="5"/>
  <c r="B250" i="5"/>
  <c r="G250" i="5" s="1"/>
  <c r="B251" i="5"/>
  <c r="B252" i="5"/>
  <c r="C252" i="5" s="1"/>
  <c r="B253" i="5"/>
  <c r="E253" i="5" s="1"/>
  <c r="B254" i="5"/>
  <c r="B255" i="5"/>
  <c r="B256" i="5"/>
  <c r="B257" i="5"/>
  <c r="E257" i="5" s="1"/>
  <c r="B258" i="5"/>
  <c r="E258" i="5" s="1"/>
  <c r="B259" i="5"/>
  <c r="B228" i="5"/>
  <c r="B194" i="5"/>
  <c r="B195" i="5"/>
  <c r="B196" i="5"/>
  <c r="B197" i="5"/>
  <c r="B198" i="5"/>
  <c r="B199" i="5"/>
  <c r="B200" i="5"/>
  <c r="B201" i="5"/>
  <c r="B202" i="5"/>
  <c r="B203" i="5"/>
  <c r="B204" i="5"/>
  <c r="B205" i="5"/>
  <c r="B206" i="5"/>
  <c r="B207" i="5"/>
  <c r="B208" i="5"/>
  <c r="B209" i="5"/>
  <c r="B210" i="5"/>
  <c r="B211" i="5"/>
  <c r="B212" i="5"/>
  <c r="B213" i="5"/>
  <c r="B214" i="5"/>
  <c r="E214" i="5" s="1"/>
  <c r="B215" i="5"/>
  <c r="B216" i="5"/>
  <c r="C216" i="5" s="1"/>
  <c r="B217" i="5"/>
  <c r="B218" i="5"/>
  <c r="C218" i="5" s="1"/>
  <c r="B219" i="5"/>
  <c r="E219" i="5" s="1"/>
  <c r="B220" i="5"/>
  <c r="C220" i="5" s="1"/>
  <c r="B221" i="5"/>
  <c r="E221" i="5" s="1"/>
  <c r="B222" i="5"/>
  <c r="C222" i="5" s="1"/>
  <c r="B223" i="5"/>
  <c r="B224" i="5"/>
  <c r="B193" i="5"/>
  <c r="B159" i="5"/>
  <c r="B160" i="5"/>
  <c r="B161" i="5"/>
  <c r="B162" i="5"/>
  <c r="B163" i="5"/>
  <c r="B164" i="5"/>
  <c r="B165" i="5"/>
  <c r="B166" i="5"/>
  <c r="B167" i="5"/>
  <c r="B168" i="5"/>
  <c r="B169" i="5"/>
  <c r="B170" i="5"/>
  <c r="B171" i="5"/>
  <c r="B172" i="5"/>
  <c r="B173" i="5"/>
  <c r="B174" i="5"/>
  <c r="B175" i="5"/>
  <c r="B176" i="5"/>
  <c r="B177" i="5"/>
  <c r="E177" i="5" s="1"/>
  <c r="B178" i="5"/>
  <c r="E178" i="5" s="1"/>
  <c r="B179" i="5"/>
  <c r="B180" i="5"/>
  <c r="B181" i="5"/>
  <c r="B182" i="5"/>
  <c r="E182" i="5" s="1"/>
  <c r="B183" i="5"/>
  <c r="E183" i="5" s="1"/>
  <c r="B184" i="5"/>
  <c r="C184" i="5" s="1"/>
  <c r="B185" i="5"/>
  <c r="B186" i="5"/>
  <c r="C186" i="5" s="1"/>
  <c r="B187" i="5"/>
  <c r="B188" i="5"/>
  <c r="C188" i="5" s="1"/>
  <c r="B189" i="5"/>
  <c r="E189" i="5" s="1"/>
  <c r="B158" i="5"/>
  <c r="B124" i="5"/>
  <c r="B125" i="5"/>
  <c r="B126" i="5"/>
  <c r="B127" i="5"/>
  <c r="B128" i="5"/>
  <c r="B129" i="5"/>
  <c r="B130" i="5"/>
  <c r="B131" i="5"/>
  <c r="B132" i="5"/>
  <c r="B133" i="5"/>
  <c r="B134" i="5"/>
  <c r="B135" i="5"/>
  <c r="B136" i="5"/>
  <c r="B137" i="5"/>
  <c r="B138" i="5"/>
  <c r="B139" i="5"/>
  <c r="B140" i="5"/>
  <c r="B141" i="5"/>
  <c r="B142" i="5"/>
  <c r="B143" i="5"/>
  <c r="B144" i="5"/>
  <c r="B145" i="5"/>
  <c r="E145" i="5" s="1"/>
  <c r="B146" i="5"/>
  <c r="E146" i="5" s="1"/>
  <c r="B147" i="5"/>
  <c r="E147" i="5" s="1"/>
  <c r="B148" i="5"/>
  <c r="B149" i="5"/>
  <c r="E149" i="5" s="1"/>
  <c r="B150" i="5"/>
  <c r="E150" i="5" s="1"/>
  <c r="B151" i="5"/>
  <c r="G151" i="5" s="1"/>
  <c r="B152" i="5"/>
  <c r="B153" i="5"/>
  <c r="E153" i="5" s="1"/>
  <c r="B154" i="5"/>
  <c r="E154" i="5" s="1"/>
  <c r="B123" i="5"/>
  <c r="G330" i="5"/>
  <c r="E330" i="5"/>
  <c r="C330" i="5"/>
  <c r="G295" i="5"/>
  <c r="E295" i="5"/>
  <c r="C295" i="5"/>
  <c r="G260" i="5"/>
  <c r="E260" i="5"/>
  <c r="C260" i="5"/>
  <c r="G225" i="5"/>
  <c r="E225" i="5"/>
  <c r="C225" i="5"/>
  <c r="G190" i="5"/>
  <c r="E190" i="5"/>
  <c r="C190" i="5"/>
  <c r="G155" i="5"/>
  <c r="E155" i="5"/>
  <c r="C155" i="5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28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393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58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23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288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53" i="1"/>
  <c r="D427" i="1"/>
  <c r="D392" i="1"/>
  <c r="D357" i="1"/>
  <c r="D322" i="1"/>
  <c r="D287" i="1"/>
  <c r="D252" i="1"/>
  <c r="G129" i="1"/>
  <c r="G124" i="1"/>
  <c r="G134" i="1"/>
  <c r="G133" i="1"/>
  <c r="G132" i="1"/>
  <c r="G131" i="1"/>
  <c r="I262" i="5" s="1"/>
  <c r="G130" i="1"/>
  <c r="G128" i="1"/>
  <c r="G127" i="1"/>
  <c r="G126" i="1"/>
  <c r="G125" i="1"/>
  <c r="I157" i="5" s="1"/>
  <c r="G123" i="1"/>
  <c r="C99" i="11"/>
  <c r="C100" i="11"/>
  <c r="C101" i="11"/>
  <c r="C102" i="11"/>
  <c r="C103" i="11"/>
  <c r="C104" i="11"/>
  <c r="C105" i="11"/>
  <c r="C98" i="11"/>
  <c r="C88" i="11"/>
  <c r="C89" i="11"/>
  <c r="C90" i="11"/>
  <c r="C91" i="11"/>
  <c r="C92" i="11"/>
  <c r="C93" i="11"/>
  <c r="C94" i="11"/>
  <c r="C87" i="11"/>
  <c r="C77" i="11"/>
  <c r="C78" i="11"/>
  <c r="C79" i="11"/>
  <c r="C80" i="11"/>
  <c r="C81" i="11"/>
  <c r="C82" i="11"/>
  <c r="C83" i="11"/>
  <c r="C76" i="11"/>
  <c r="C66" i="11"/>
  <c r="C67" i="11"/>
  <c r="C68" i="11"/>
  <c r="C69" i="11"/>
  <c r="C70" i="11"/>
  <c r="C71" i="11"/>
  <c r="C72" i="11"/>
  <c r="C65" i="11"/>
  <c r="C55" i="11"/>
  <c r="C56" i="11"/>
  <c r="C57" i="11"/>
  <c r="C58" i="11"/>
  <c r="C59" i="11"/>
  <c r="C60" i="11"/>
  <c r="C61" i="11"/>
  <c r="C54" i="11"/>
  <c r="C43" i="11"/>
  <c r="C44" i="11"/>
  <c r="C45" i="11"/>
  <c r="C46" i="11"/>
  <c r="C47" i="11"/>
  <c r="C48" i="11"/>
  <c r="C49" i="11"/>
  <c r="C50" i="11"/>
  <c r="B101" i="11"/>
  <c r="B102" i="11"/>
  <c r="B105" i="11"/>
  <c r="B98" i="11"/>
  <c r="B89" i="11"/>
  <c r="B90" i="11"/>
  <c r="B93" i="11"/>
  <c r="B94" i="11"/>
  <c r="B77" i="11"/>
  <c r="B78" i="11"/>
  <c r="B79" i="11"/>
  <c r="B80" i="11"/>
  <c r="B81" i="11"/>
  <c r="B82" i="11"/>
  <c r="B83" i="11"/>
  <c r="B76" i="11"/>
  <c r="B68" i="11"/>
  <c r="B69" i="11"/>
  <c r="B72" i="11"/>
  <c r="B65" i="11"/>
  <c r="B56" i="11"/>
  <c r="B57" i="11"/>
  <c r="B60" i="11"/>
  <c r="B61" i="11"/>
  <c r="B44" i="11"/>
  <c r="B45" i="11"/>
  <c r="B46" i="11"/>
  <c r="B47" i="11"/>
  <c r="B48" i="11"/>
  <c r="B49" i="11"/>
  <c r="B50" i="11"/>
  <c r="B43" i="11"/>
  <c r="D109" i="1"/>
  <c r="D108" i="1"/>
  <c r="B104" i="11" s="1"/>
  <c r="D107" i="1"/>
  <c r="B103" i="11" s="1"/>
  <c r="D106" i="1"/>
  <c r="D105" i="1"/>
  <c r="D104" i="1"/>
  <c r="B100" i="11" s="1"/>
  <c r="D103" i="1"/>
  <c r="B99" i="11" s="1"/>
  <c r="D102" i="1"/>
  <c r="E101" i="1"/>
  <c r="E100" i="1"/>
  <c r="D98" i="1"/>
  <c r="D97" i="1"/>
  <c r="D96" i="1"/>
  <c r="B92" i="11" s="1"/>
  <c r="D95" i="1"/>
  <c r="B91" i="11" s="1"/>
  <c r="D94" i="1"/>
  <c r="D93" i="1"/>
  <c r="D92" i="1"/>
  <c r="B88" i="11" s="1"/>
  <c r="D91" i="1"/>
  <c r="B87" i="11" s="1"/>
  <c r="E90" i="1"/>
  <c r="E89" i="1"/>
  <c r="D76" i="1"/>
  <c r="D75" i="1"/>
  <c r="B71" i="11" s="1"/>
  <c r="D74" i="1"/>
  <c r="B70" i="11" s="1"/>
  <c r="D73" i="1"/>
  <c r="D72" i="1"/>
  <c r="D71" i="1"/>
  <c r="B67" i="11" s="1"/>
  <c r="D70" i="1"/>
  <c r="B66" i="11" s="1"/>
  <c r="D69" i="1"/>
  <c r="E68" i="1"/>
  <c r="E67" i="1"/>
  <c r="D65" i="1"/>
  <c r="D64" i="1"/>
  <c r="D63" i="1"/>
  <c r="B59" i="11" s="1"/>
  <c r="D62" i="1"/>
  <c r="B58" i="11" s="1"/>
  <c r="D61" i="1"/>
  <c r="D60" i="1"/>
  <c r="D59" i="1"/>
  <c r="B55" i="11" s="1"/>
  <c r="D58" i="1"/>
  <c r="B54" i="11" s="1"/>
  <c r="E57" i="1"/>
  <c r="E56" i="1"/>
  <c r="E46" i="1"/>
  <c r="E45" i="1"/>
  <c r="G148" i="5" l="1"/>
  <c r="C148" i="5"/>
  <c r="G187" i="5"/>
  <c r="C187" i="5"/>
  <c r="G179" i="5"/>
  <c r="C179" i="5"/>
  <c r="G283" i="5"/>
  <c r="C283" i="5"/>
  <c r="G323" i="5"/>
  <c r="C323" i="5"/>
  <c r="G319" i="5"/>
  <c r="C319" i="5"/>
  <c r="C214" i="5"/>
  <c r="C294" i="5"/>
  <c r="E319" i="5"/>
  <c r="G214" i="5"/>
  <c r="E88" i="9"/>
  <c r="H88" i="9" s="1"/>
  <c r="F88" i="9"/>
  <c r="G143" i="5"/>
  <c r="C143" i="5"/>
  <c r="G217" i="5"/>
  <c r="E217" i="5"/>
  <c r="G256" i="5"/>
  <c r="C256" i="5"/>
  <c r="G286" i="5"/>
  <c r="E286" i="5"/>
  <c r="C221" i="5"/>
  <c r="C253" i="5"/>
  <c r="C286" i="5"/>
  <c r="E252" i="5"/>
  <c r="G248" i="5"/>
  <c r="G322" i="5"/>
  <c r="E67" i="9"/>
  <c r="C58" i="9"/>
  <c r="C78" i="12" s="1"/>
  <c r="C139" i="3" s="1"/>
  <c r="C40" i="3" s="1"/>
  <c r="F59" i="9"/>
  <c r="F67" i="9"/>
  <c r="E101" i="9"/>
  <c r="H101" i="9" s="1"/>
  <c r="F101" i="9"/>
  <c r="E97" i="9"/>
  <c r="H97" i="9" s="1"/>
  <c r="E159" i="9"/>
  <c r="H159" i="9" s="1"/>
  <c r="F159" i="9"/>
  <c r="E155" i="9"/>
  <c r="H155" i="9" s="1"/>
  <c r="F151" i="9"/>
  <c r="I192" i="5"/>
  <c r="I227" i="5"/>
  <c r="G142" i="5"/>
  <c r="E142" i="5"/>
  <c r="G185" i="5"/>
  <c r="E185" i="5"/>
  <c r="E181" i="5"/>
  <c r="G181" i="5"/>
  <c r="G224" i="5"/>
  <c r="C224" i="5"/>
  <c r="G212" i="5"/>
  <c r="C212" i="5"/>
  <c r="G259" i="5"/>
  <c r="C259" i="5"/>
  <c r="G255" i="5"/>
  <c r="C255" i="5"/>
  <c r="G251" i="5"/>
  <c r="C251" i="5"/>
  <c r="G247" i="5"/>
  <c r="C247" i="5"/>
  <c r="G292" i="5"/>
  <c r="C292" i="5"/>
  <c r="G329" i="5"/>
  <c r="E329" i="5"/>
  <c r="E325" i="5"/>
  <c r="G325" i="5"/>
  <c r="C153" i="5"/>
  <c r="C146" i="5"/>
  <c r="C178" i="5"/>
  <c r="C258" i="5"/>
  <c r="C285" i="5"/>
  <c r="C325" i="5"/>
  <c r="C317" i="5"/>
  <c r="E187" i="5"/>
  <c r="E179" i="5"/>
  <c r="E259" i="5"/>
  <c r="E251" i="5"/>
  <c r="E283" i="5"/>
  <c r="E323" i="5"/>
  <c r="G153" i="5"/>
  <c r="G145" i="5"/>
  <c r="G182" i="5"/>
  <c r="G220" i="5"/>
  <c r="G257" i="5"/>
  <c r="G294" i="5"/>
  <c r="G321" i="5"/>
  <c r="F70" i="9"/>
  <c r="E70" i="9"/>
  <c r="H70" i="9" s="1"/>
  <c r="F66" i="9"/>
  <c r="E66" i="9"/>
  <c r="H66" i="9" s="1"/>
  <c r="F62" i="9"/>
  <c r="E62" i="9"/>
  <c r="E59" i="9"/>
  <c r="E58" i="9" s="1"/>
  <c r="F105" i="9"/>
  <c r="G152" i="5"/>
  <c r="C152" i="5"/>
  <c r="G144" i="5"/>
  <c r="C144" i="5"/>
  <c r="G183" i="5"/>
  <c r="C183" i="5"/>
  <c r="G222" i="5"/>
  <c r="E222" i="5"/>
  <c r="G218" i="5"/>
  <c r="E218" i="5"/>
  <c r="G249" i="5"/>
  <c r="E249" i="5"/>
  <c r="G287" i="5"/>
  <c r="C287" i="5"/>
  <c r="G327" i="5"/>
  <c r="C327" i="5"/>
  <c r="E84" i="9"/>
  <c r="H84" i="9" s="1"/>
  <c r="F84" i="9"/>
  <c r="E80" i="9"/>
  <c r="H80" i="9" s="1"/>
  <c r="F80" i="9"/>
  <c r="H160" i="9"/>
  <c r="E160" i="9"/>
  <c r="F160" i="9"/>
  <c r="E156" i="9"/>
  <c r="H156" i="9" s="1"/>
  <c r="F156" i="9"/>
  <c r="E152" i="9"/>
  <c r="E148" i="9" s="1"/>
  <c r="F152" i="9"/>
  <c r="H149" i="9"/>
  <c r="G147" i="5"/>
  <c r="C147" i="5"/>
  <c r="G186" i="5"/>
  <c r="E186" i="5"/>
  <c r="E213" i="5"/>
  <c r="G213" i="5"/>
  <c r="G282" i="5"/>
  <c r="E282" i="5"/>
  <c r="E293" i="5"/>
  <c r="G293" i="5"/>
  <c r="G318" i="5"/>
  <c r="E318" i="5"/>
  <c r="C213" i="5"/>
  <c r="C293" i="5"/>
  <c r="C326" i="5"/>
  <c r="E148" i="5"/>
  <c r="G221" i="5"/>
  <c r="I297" i="5"/>
  <c r="G180" i="5"/>
  <c r="C180" i="5"/>
  <c r="G223" i="5"/>
  <c r="C223" i="5"/>
  <c r="G219" i="5"/>
  <c r="C219" i="5"/>
  <c r="G215" i="5"/>
  <c r="C215" i="5"/>
  <c r="G254" i="5"/>
  <c r="E254" i="5"/>
  <c r="C151" i="5"/>
  <c r="C145" i="5"/>
  <c r="C185" i="5"/>
  <c r="C177" i="5"/>
  <c r="C217" i="5"/>
  <c r="C257" i="5"/>
  <c r="C249" i="5"/>
  <c r="C290" i="5"/>
  <c r="C282" i="5"/>
  <c r="C322" i="5"/>
  <c r="E152" i="5"/>
  <c r="E144" i="5"/>
  <c r="E184" i="5"/>
  <c r="E224" i="5"/>
  <c r="E216" i="5"/>
  <c r="E256" i="5"/>
  <c r="E248" i="5"/>
  <c r="G150" i="5"/>
  <c r="G189" i="5"/>
  <c r="G178" i="5"/>
  <c r="G216" i="5"/>
  <c r="G253" i="5"/>
  <c r="G290" i="5"/>
  <c r="E142" i="9"/>
  <c r="F142" i="9"/>
  <c r="E138" i="9"/>
  <c r="H138" i="9" s="1"/>
  <c r="F138" i="9"/>
  <c r="E134" i="9"/>
  <c r="H134" i="9" s="1"/>
  <c r="F134" i="9"/>
  <c r="F130" i="9" s="1"/>
  <c r="C288" i="5"/>
  <c r="C324" i="5"/>
  <c r="C320" i="5"/>
  <c r="E250" i="5"/>
  <c r="E124" i="9"/>
  <c r="H124" i="9" s="1"/>
  <c r="F124" i="9"/>
  <c r="E120" i="9"/>
  <c r="H120" i="9" s="1"/>
  <c r="F120" i="9"/>
  <c r="H116" i="9"/>
  <c r="E116" i="9"/>
  <c r="F116" i="9"/>
  <c r="E112" i="9"/>
  <c r="F115" i="9"/>
  <c r="C76" i="9"/>
  <c r="C80" i="12" s="1"/>
  <c r="C141" i="3" s="1"/>
  <c r="C47" i="3" s="1"/>
  <c r="E77" i="9"/>
  <c r="F85" i="9"/>
  <c r="F81" i="9"/>
  <c r="F76" i="9" s="1"/>
  <c r="H106" i="9"/>
  <c r="E106" i="9"/>
  <c r="F106" i="9"/>
  <c r="E102" i="9"/>
  <c r="H102" i="9" s="1"/>
  <c r="F102" i="9"/>
  <c r="E98" i="9"/>
  <c r="H98" i="9" s="1"/>
  <c r="F98" i="9"/>
  <c r="F94" i="9" s="1"/>
  <c r="H95" i="9"/>
  <c r="E65" i="9"/>
  <c r="H65" i="9" s="1"/>
  <c r="E61" i="9"/>
  <c r="H61" i="9" s="1"/>
  <c r="H87" i="9"/>
  <c r="H83" i="9"/>
  <c r="F86" i="9"/>
  <c r="F82" i="9"/>
  <c r="F78" i="9"/>
  <c r="F158" i="9"/>
  <c r="F154" i="9"/>
  <c r="F150" i="9"/>
  <c r="F148" i="9" s="1"/>
  <c r="C94" i="9"/>
  <c r="C82" i="12" s="1"/>
  <c r="C143" i="3" s="1"/>
  <c r="C54" i="3" s="1"/>
  <c r="E54" i="3" s="1"/>
  <c r="C112" i="9"/>
  <c r="C84" i="12" s="1"/>
  <c r="C145" i="3" s="1"/>
  <c r="C63" i="3" s="1"/>
  <c r="C130" i="9"/>
  <c r="C86" i="12" s="1"/>
  <c r="C147" i="3" s="1"/>
  <c r="C70" i="3" s="1"/>
  <c r="C148" i="9"/>
  <c r="H133" i="9"/>
  <c r="H142" i="9"/>
  <c r="H122" i="9"/>
  <c r="H118" i="9"/>
  <c r="H79" i="9"/>
  <c r="H150" i="9"/>
  <c r="H136" i="9"/>
  <c r="H135" i="9"/>
  <c r="H139" i="9"/>
  <c r="H117" i="9"/>
  <c r="H121" i="9"/>
  <c r="H96" i="9"/>
  <c r="H82" i="9"/>
  <c r="H86" i="9"/>
  <c r="H62" i="9"/>
  <c r="H60" i="9"/>
  <c r="H64" i="9"/>
  <c r="H68" i="9"/>
  <c r="H63" i="9"/>
  <c r="H67" i="9"/>
  <c r="E600" i="1"/>
  <c r="E540" i="1"/>
  <c r="C52" i="11"/>
  <c r="C93" i="3" s="1"/>
  <c r="C44" i="3" s="1"/>
  <c r="C63" i="11"/>
  <c r="C95" i="3" s="1"/>
  <c r="C51" i="3" s="1"/>
  <c r="C74" i="11"/>
  <c r="C97" i="3" s="1"/>
  <c r="C60" i="3" s="1"/>
  <c r="C85" i="11"/>
  <c r="C99" i="3" s="1"/>
  <c r="C67" i="3" s="1"/>
  <c r="C96" i="11"/>
  <c r="C101" i="3" s="1"/>
  <c r="C74" i="3" s="1"/>
  <c r="C42" i="11"/>
  <c r="C75" i="11"/>
  <c r="C64" i="11"/>
  <c r="C86" i="11"/>
  <c r="C97" i="11"/>
  <c r="C53" i="11"/>
  <c r="C41" i="11"/>
  <c r="C91" i="3" s="1"/>
  <c r="C37" i="3" s="1"/>
  <c r="E79" i="1"/>
  <c r="E78" i="1"/>
  <c r="H55" i="9"/>
  <c r="E70" i="3" l="1"/>
  <c r="H94" i="9"/>
  <c r="E47" i="3"/>
  <c r="H152" i="9"/>
  <c r="H148" i="9" s="1"/>
  <c r="E40" i="3"/>
  <c r="C88" i="12"/>
  <c r="C149" i="3" s="1"/>
  <c r="C77" i="3" s="1"/>
  <c r="E77" i="3" s="1"/>
  <c r="F112" i="9"/>
  <c r="F58" i="9"/>
  <c r="E63" i="3"/>
  <c r="E94" i="9"/>
  <c r="E76" i="9"/>
  <c r="H77" i="9"/>
  <c r="H76" i="9" s="1"/>
  <c r="E130" i="9"/>
  <c r="H131" i="9"/>
  <c r="H130" i="9" s="1"/>
  <c r="H113" i="9"/>
  <c r="H112" i="9" s="1"/>
  <c r="H78" i="9"/>
  <c r="H59" i="9"/>
  <c r="H58" i="9" s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C116" i="5" l="1"/>
  <c r="E116" i="5"/>
  <c r="G116" i="5"/>
  <c r="C117" i="5"/>
  <c r="E117" i="5"/>
  <c r="G117" i="5"/>
  <c r="C118" i="5"/>
  <c r="E118" i="5"/>
  <c r="G118" i="5"/>
  <c r="C119" i="5"/>
  <c r="E119" i="5"/>
  <c r="G119" i="5"/>
  <c r="C120" i="5"/>
  <c r="E120" i="5"/>
  <c r="G120" i="5"/>
  <c r="C121" i="5"/>
  <c r="E121" i="5"/>
  <c r="G121" i="5"/>
  <c r="C77" i="5"/>
  <c r="E77" i="5"/>
  <c r="G77" i="5"/>
  <c r="C78" i="5"/>
  <c r="E78" i="5"/>
  <c r="G78" i="5"/>
  <c r="B45" i="7"/>
  <c r="B46" i="7"/>
  <c r="B47" i="7"/>
  <c r="B48" i="7"/>
  <c r="B103" i="5"/>
  <c r="B104" i="5"/>
  <c r="B105" i="5"/>
  <c r="B106" i="5"/>
  <c r="B64" i="5"/>
  <c r="B65" i="5"/>
  <c r="B66" i="5"/>
  <c r="B67" i="5"/>
  <c r="B26" i="5"/>
  <c r="B27" i="5"/>
  <c r="B28" i="5"/>
  <c r="D235" i="1"/>
  <c r="D236" i="1"/>
  <c r="D237" i="1"/>
  <c r="D198" i="1"/>
  <c r="D199" i="1"/>
  <c r="D200" i="1"/>
  <c r="D161" i="1"/>
  <c r="D162" i="1"/>
  <c r="D163" i="1"/>
  <c r="D164" i="1"/>
  <c r="E28" i="3" l="1"/>
  <c r="E21" i="3"/>
  <c r="E11" i="3"/>
  <c r="C40" i="9" l="1"/>
  <c r="C41" i="9"/>
  <c r="C42" i="9"/>
  <c r="C43" i="9"/>
  <c r="C44" i="9"/>
  <c r="C45" i="9"/>
  <c r="C46" i="9"/>
  <c r="C47" i="9"/>
  <c r="C48" i="9"/>
  <c r="C49" i="9"/>
  <c r="C50" i="9"/>
  <c r="C51" i="9"/>
  <c r="C52" i="9"/>
  <c r="C53" i="9"/>
  <c r="C54" i="9"/>
  <c r="B40" i="9"/>
  <c r="B41" i="9"/>
  <c r="B42" i="9"/>
  <c r="B43" i="9"/>
  <c r="B44" i="9"/>
  <c r="B45" i="9"/>
  <c r="B46" i="9"/>
  <c r="B47" i="9"/>
  <c r="B48" i="9"/>
  <c r="B49" i="9"/>
  <c r="B50" i="9"/>
  <c r="B51" i="9"/>
  <c r="B52" i="9"/>
  <c r="B53" i="9"/>
  <c r="B54" i="9"/>
  <c r="C23" i="9"/>
  <c r="C24" i="9"/>
  <c r="C25" i="9"/>
  <c r="C26" i="9"/>
  <c r="C27" i="9"/>
  <c r="C28" i="9"/>
  <c r="C29" i="9"/>
  <c r="C30" i="9"/>
  <c r="C31" i="9"/>
  <c r="C32" i="9"/>
  <c r="C33" i="9"/>
  <c r="C34" i="9"/>
  <c r="C35" i="9"/>
  <c r="C36" i="9"/>
  <c r="C37" i="9"/>
  <c r="B37" i="9"/>
  <c r="B23" i="9"/>
  <c r="B24" i="9"/>
  <c r="B25" i="9"/>
  <c r="B26" i="9"/>
  <c r="B27" i="9"/>
  <c r="B28" i="9"/>
  <c r="B29" i="9"/>
  <c r="B30" i="9"/>
  <c r="B31" i="9"/>
  <c r="B32" i="9"/>
  <c r="B33" i="9"/>
  <c r="B34" i="9"/>
  <c r="B35" i="9"/>
  <c r="B36" i="9"/>
  <c r="C5" i="9"/>
  <c r="C6" i="9"/>
  <c r="C7" i="9"/>
  <c r="C8" i="9"/>
  <c r="C9" i="9"/>
  <c r="C10" i="9"/>
  <c r="C11" i="9"/>
  <c r="C12" i="9"/>
  <c r="C13" i="9"/>
  <c r="C14" i="9"/>
  <c r="C15" i="9"/>
  <c r="C16" i="9"/>
  <c r="C17" i="9"/>
  <c r="C18" i="9"/>
  <c r="C19" i="9"/>
  <c r="B19" i="9"/>
  <c r="B7" i="9"/>
  <c r="B8" i="9"/>
  <c r="B9" i="9"/>
  <c r="B10" i="9"/>
  <c r="B11" i="9"/>
  <c r="B12" i="9"/>
  <c r="B13" i="9"/>
  <c r="B14" i="9"/>
  <c r="B15" i="9"/>
  <c r="B16" i="9"/>
  <c r="B17" i="9"/>
  <c r="B18" i="9"/>
  <c r="B5" i="9"/>
  <c r="E500" i="1"/>
  <c r="E481" i="1"/>
  <c r="E15" i="9" l="1"/>
  <c r="H15" i="9" s="1"/>
  <c r="F15" i="9"/>
  <c r="E7" i="9"/>
  <c r="H7" i="9" s="1"/>
  <c r="F7" i="9"/>
  <c r="E35" i="9"/>
  <c r="H35" i="9" s="1"/>
  <c r="F35" i="9"/>
  <c r="E31" i="9"/>
  <c r="H31" i="9" s="1"/>
  <c r="F31" i="9"/>
  <c r="E46" i="9"/>
  <c r="H46" i="9" s="1"/>
  <c r="F46" i="9"/>
  <c r="E17" i="9"/>
  <c r="H17" i="9" s="1"/>
  <c r="F17" i="9"/>
  <c r="E9" i="9"/>
  <c r="H9" i="9" s="1"/>
  <c r="F9" i="9"/>
  <c r="E16" i="9"/>
  <c r="H16" i="9" s="1"/>
  <c r="F16" i="9"/>
  <c r="E12" i="9"/>
  <c r="H12" i="9" s="1"/>
  <c r="F12" i="9"/>
  <c r="E8" i="9"/>
  <c r="H8" i="9" s="1"/>
  <c r="F8" i="9"/>
  <c r="E36" i="9"/>
  <c r="H36" i="9" s="1"/>
  <c r="F36" i="9"/>
  <c r="E32" i="9"/>
  <c r="H32" i="9" s="1"/>
  <c r="F32" i="9"/>
  <c r="E28" i="9"/>
  <c r="H28" i="9" s="1"/>
  <c r="F28" i="9"/>
  <c r="E24" i="9"/>
  <c r="H24" i="9" s="1"/>
  <c r="F24" i="9"/>
  <c r="F51" i="9"/>
  <c r="E51" i="9"/>
  <c r="H51" i="9" s="1"/>
  <c r="F47" i="9"/>
  <c r="E47" i="9"/>
  <c r="H47" i="9" s="1"/>
  <c r="F43" i="9"/>
  <c r="E43" i="9"/>
  <c r="H43" i="9" s="1"/>
  <c r="E19" i="9"/>
  <c r="H19" i="9" s="1"/>
  <c r="F19" i="9"/>
  <c r="E11" i="9"/>
  <c r="H11" i="9" s="1"/>
  <c r="F11" i="9"/>
  <c r="E27" i="9"/>
  <c r="H27" i="9" s="1"/>
  <c r="F27" i="9"/>
  <c r="E42" i="9"/>
  <c r="H42" i="9" s="1"/>
  <c r="F42" i="9"/>
  <c r="E18" i="9"/>
  <c r="H18" i="9" s="1"/>
  <c r="F18" i="9"/>
  <c r="E14" i="9"/>
  <c r="H14" i="9" s="1"/>
  <c r="F14" i="9"/>
  <c r="E10" i="9"/>
  <c r="H10" i="9" s="1"/>
  <c r="F10" i="9"/>
  <c r="E6" i="9"/>
  <c r="H6" i="9" s="1"/>
  <c r="F6" i="9"/>
  <c r="E34" i="9"/>
  <c r="H34" i="9" s="1"/>
  <c r="F34" i="9"/>
  <c r="E30" i="9"/>
  <c r="H30" i="9" s="1"/>
  <c r="F30" i="9"/>
  <c r="E26" i="9"/>
  <c r="H26" i="9" s="1"/>
  <c r="F26" i="9"/>
  <c r="F53" i="9"/>
  <c r="E53" i="9"/>
  <c r="H53" i="9" s="1"/>
  <c r="F49" i="9"/>
  <c r="E49" i="9"/>
  <c r="H49" i="9" s="1"/>
  <c r="F45" i="9"/>
  <c r="E45" i="9"/>
  <c r="H45" i="9" s="1"/>
  <c r="F41" i="9"/>
  <c r="E41" i="9"/>
  <c r="H41" i="9" s="1"/>
  <c r="E23" i="9"/>
  <c r="H23" i="9" s="1"/>
  <c r="F23" i="9"/>
  <c r="E54" i="9"/>
  <c r="H54" i="9" s="1"/>
  <c r="F54" i="9"/>
  <c r="E50" i="9"/>
  <c r="H50" i="9" s="1"/>
  <c r="F50" i="9"/>
  <c r="E13" i="9"/>
  <c r="H13" i="9" s="1"/>
  <c r="F13" i="9"/>
  <c r="E5" i="9"/>
  <c r="F5" i="9"/>
  <c r="E37" i="9"/>
  <c r="H37" i="9" s="1"/>
  <c r="F37" i="9"/>
  <c r="E33" i="9"/>
  <c r="H33" i="9" s="1"/>
  <c r="F33" i="9"/>
  <c r="E29" i="9"/>
  <c r="H29" i="9" s="1"/>
  <c r="F29" i="9"/>
  <c r="E25" i="9"/>
  <c r="H25" i="9" s="1"/>
  <c r="F25" i="9"/>
  <c r="F52" i="9"/>
  <c r="E52" i="9"/>
  <c r="H52" i="9" s="1"/>
  <c r="F48" i="9"/>
  <c r="E48" i="9"/>
  <c r="H48" i="9" s="1"/>
  <c r="F44" i="9"/>
  <c r="E44" i="9"/>
  <c r="H44" i="9" s="1"/>
  <c r="F40" i="9"/>
  <c r="E40" i="9"/>
  <c r="H40" i="9" s="1"/>
  <c r="C39" i="9"/>
  <c r="C22" i="9"/>
  <c r="C4" i="9"/>
  <c r="H22" i="9" l="1"/>
  <c r="C72" i="12"/>
  <c r="C130" i="3" s="1"/>
  <c r="F22" i="9"/>
  <c r="H39" i="9"/>
  <c r="C76" i="12"/>
  <c r="C136" i="3" s="1"/>
  <c r="E39" i="9"/>
  <c r="C74" i="12"/>
  <c r="C133" i="3" s="1"/>
  <c r="F39" i="9"/>
  <c r="F4" i="9"/>
  <c r="E22" i="9"/>
  <c r="E4" i="9"/>
  <c r="H5" i="9"/>
  <c r="C28" i="11"/>
  <c r="C29" i="11"/>
  <c r="C30" i="11"/>
  <c r="C31" i="11"/>
  <c r="C32" i="11"/>
  <c r="C33" i="11"/>
  <c r="C34" i="11"/>
  <c r="C35" i="11"/>
  <c r="C17" i="11"/>
  <c r="C18" i="11"/>
  <c r="C19" i="11"/>
  <c r="C20" i="11"/>
  <c r="C21" i="11"/>
  <c r="C22" i="11"/>
  <c r="C23" i="11"/>
  <c r="C24" i="11"/>
  <c r="C6" i="11"/>
  <c r="C7" i="11"/>
  <c r="C8" i="11"/>
  <c r="C9" i="11"/>
  <c r="C10" i="11"/>
  <c r="C11" i="11"/>
  <c r="C12" i="11"/>
  <c r="C13" i="11"/>
  <c r="E35" i="1"/>
  <c r="C27" i="11" s="1"/>
  <c r="E34" i="1"/>
  <c r="C26" i="11" s="1"/>
  <c r="C88" i="3" s="1"/>
  <c r="C28" i="3" s="1"/>
  <c r="E23" i="1"/>
  <c r="E12" i="1" s="1"/>
  <c r="E24" i="1"/>
  <c r="C16" i="11" s="1"/>
  <c r="E13" i="1"/>
  <c r="C5" i="11" s="1"/>
  <c r="C4" i="11"/>
  <c r="C82" i="3" s="1"/>
  <c r="C11" i="3" s="1"/>
  <c r="H4" i="9" l="1"/>
  <c r="E520" i="1"/>
  <c r="F13" i="1"/>
  <c r="F12" i="1"/>
  <c r="C15" i="11"/>
  <c r="C85" i="3" s="1"/>
  <c r="C21" i="3" s="1"/>
  <c r="C38" i="11" l="1"/>
  <c r="F8" i="4" l="1"/>
  <c r="K83" i="5" l="1"/>
  <c r="K44" i="5"/>
  <c r="B12" i="11"/>
  <c r="B34" i="11" s="1"/>
  <c r="B13" i="11"/>
  <c r="B35" i="11" s="1"/>
  <c r="B10" i="11"/>
  <c r="B32" i="11" s="1"/>
  <c r="B11" i="11"/>
  <c r="B7" i="11"/>
  <c r="B8" i="11"/>
  <c r="B30" i="11" s="1"/>
  <c r="B9" i="11"/>
  <c r="B31" i="11" s="1"/>
  <c r="B6" i="11"/>
  <c r="B28" i="11" s="1"/>
  <c r="D37" i="1"/>
  <c r="D38" i="1"/>
  <c r="D39" i="1"/>
  <c r="D40" i="1"/>
  <c r="D41" i="1"/>
  <c r="D42" i="1"/>
  <c r="D43" i="1"/>
  <c r="D36" i="1"/>
  <c r="D26" i="1"/>
  <c r="D27" i="1"/>
  <c r="D28" i="1"/>
  <c r="D29" i="1"/>
  <c r="D30" i="1"/>
  <c r="D31" i="1"/>
  <c r="D32" i="1"/>
  <c r="D25" i="1"/>
  <c r="B23" i="11" l="1"/>
  <c r="B24" i="11"/>
  <c r="B17" i="11"/>
  <c r="B21" i="11"/>
  <c r="B33" i="11"/>
  <c r="B29" i="11"/>
  <c r="B20" i="11"/>
  <c r="B19" i="11"/>
  <c r="B22" i="11"/>
  <c r="B18" i="11"/>
  <c r="E11" i="1"/>
  <c r="B57" i="7" l="1"/>
  <c r="B55" i="7"/>
  <c r="B56" i="7"/>
  <c r="B52" i="7"/>
  <c r="B53" i="7"/>
  <c r="B54" i="7"/>
  <c r="B49" i="7"/>
  <c r="B50" i="7"/>
  <c r="B51" i="7"/>
  <c r="D655" i="1" l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54" i="1"/>
  <c r="E204" i="5" l="1"/>
  <c r="E127" i="5"/>
  <c r="E123" i="5"/>
  <c r="E132" i="5"/>
  <c r="E126" i="5"/>
  <c r="E275" i="5"/>
  <c r="E276" i="5"/>
  <c r="E281" i="5"/>
  <c r="E270" i="5"/>
  <c r="E203" i="5"/>
  <c r="E166" i="5"/>
  <c r="E171" i="5"/>
  <c r="E161" i="5"/>
  <c r="E172" i="5"/>
  <c r="E302" i="5"/>
  <c r="E298" i="5"/>
  <c r="E303" i="5"/>
  <c r="E300" i="5"/>
  <c r="E312" i="5"/>
  <c r="E274" i="5"/>
  <c r="E205" i="5"/>
  <c r="E194" i="5"/>
  <c r="E210" i="5"/>
  <c r="E231" i="5"/>
  <c r="E240" i="5"/>
  <c r="E233" i="5"/>
  <c r="E238" i="5"/>
  <c r="E313" i="5"/>
  <c r="E131" i="5"/>
  <c r="E136" i="5"/>
  <c r="E129" i="5"/>
  <c r="E125" i="5"/>
  <c r="E130" i="5"/>
  <c r="E243" i="5"/>
  <c r="E279" i="5"/>
  <c r="E264" i="5"/>
  <c r="E280" i="5"/>
  <c r="E269" i="5"/>
  <c r="E278" i="5"/>
  <c r="E273" i="5"/>
  <c r="E195" i="5"/>
  <c r="E170" i="5"/>
  <c r="E159" i="5"/>
  <c r="E175" i="5"/>
  <c r="E160" i="5"/>
  <c r="E169" i="5"/>
  <c r="E306" i="5"/>
  <c r="E307" i="5"/>
  <c r="E308" i="5"/>
  <c r="E305" i="5"/>
  <c r="E209" i="5"/>
  <c r="E198" i="5"/>
  <c r="E208" i="5"/>
  <c r="E244" i="5"/>
  <c r="E237" i="5"/>
  <c r="E207" i="5"/>
  <c r="E230" i="5"/>
  <c r="E235" i="5"/>
  <c r="E135" i="5"/>
  <c r="E124" i="5"/>
  <c r="E140" i="5"/>
  <c r="E137" i="5"/>
  <c r="E141" i="5"/>
  <c r="E138" i="5"/>
  <c r="E133" i="5"/>
  <c r="E173" i="5"/>
  <c r="E266" i="5"/>
  <c r="E267" i="5"/>
  <c r="E263" i="5"/>
  <c r="E268" i="5"/>
  <c r="E277" i="5"/>
  <c r="E211" i="5"/>
  <c r="E174" i="5"/>
  <c r="E163" i="5"/>
  <c r="E168" i="5"/>
  <c r="E164" i="5"/>
  <c r="E310" i="5"/>
  <c r="E311" i="5"/>
  <c r="E316" i="5"/>
  <c r="E304" i="5"/>
  <c r="E301" i="5"/>
  <c r="E134" i="5"/>
  <c r="E197" i="5"/>
  <c r="E193" i="5"/>
  <c r="E202" i="5"/>
  <c r="E200" i="5"/>
  <c r="E232" i="5"/>
  <c r="E228" i="5"/>
  <c r="E241" i="5"/>
  <c r="E199" i="5"/>
  <c r="E139" i="5"/>
  <c r="E128" i="5"/>
  <c r="E271" i="5"/>
  <c r="E272" i="5"/>
  <c r="E265" i="5"/>
  <c r="E196" i="5"/>
  <c r="E162" i="5"/>
  <c r="E158" i="5"/>
  <c r="E167" i="5"/>
  <c r="E176" i="5"/>
  <c r="E314" i="5"/>
  <c r="E299" i="5"/>
  <c r="E315" i="5"/>
  <c r="E309" i="5"/>
  <c r="E234" i="5"/>
  <c r="E242" i="5"/>
  <c r="E165" i="5"/>
  <c r="E201" i="5"/>
  <c r="E206" i="5"/>
  <c r="E239" i="5"/>
  <c r="E236" i="5"/>
  <c r="E229" i="5"/>
  <c r="E245" i="5"/>
  <c r="E246" i="5"/>
  <c r="B27" i="7"/>
  <c r="B28" i="7"/>
  <c r="B29" i="7"/>
  <c r="B30" i="7"/>
  <c r="B31" i="7"/>
  <c r="B32" i="7"/>
  <c r="B33" i="7"/>
  <c r="B34" i="7"/>
  <c r="B35" i="7"/>
  <c r="B36" i="7"/>
  <c r="B37" i="7"/>
  <c r="B38" i="7"/>
  <c r="B39" i="7"/>
  <c r="B40" i="7"/>
  <c r="B41" i="7"/>
  <c r="B42" i="7"/>
  <c r="B43" i="7"/>
  <c r="B44" i="7"/>
  <c r="B26" i="7"/>
  <c r="G274" i="5" l="1"/>
  <c r="G305" i="5"/>
  <c r="G139" i="5"/>
  <c r="G132" i="5"/>
  <c r="G137" i="5"/>
  <c r="G196" i="5"/>
  <c r="G275" i="5"/>
  <c r="G264" i="5"/>
  <c r="G280" i="5"/>
  <c r="G203" i="5"/>
  <c r="G195" i="5"/>
  <c r="C141" i="5"/>
  <c r="G126" i="5"/>
  <c r="G170" i="5"/>
  <c r="G163" i="5"/>
  <c r="G160" i="5"/>
  <c r="G172" i="5"/>
  <c r="G161" i="5"/>
  <c r="G310" i="5"/>
  <c r="G299" i="5"/>
  <c r="G315" i="5"/>
  <c r="G316" i="5"/>
  <c r="G242" i="5"/>
  <c r="G197" i="5"/>
  <c r="G193" i="5"/>
  <c r="G206" i="5"/>
  <c r="G239" i="5"/>
  <c r="G244" i="5"/>
  <c r="G241" i="5"/>
  <c r="G199" i="5"/>
  <c r="G228" i="5"/>
  <c r="G245" i="5"/>
  <c r="G131" i="5"/>
  <c r="G140" i="5"/>
  <c r="G133" i="5"/>
  <c r="G125" i="5"/>
  <c r="G231" i="5"/>
  <c r="G267" i="5"/>
  <c r="G269" i="5"/>
  <c r="G158" i="5"/>
  <c r="G302" i="5"/>
  <c r="G300" i="5"/>
  <c r="G309" i="5"/>
  <c r="C246" i="5"/>
  <c r="G204" i="5"/>
  <c r="G198" i="5"/>
  <c r="G236" i="5"/>
  <c r="G238" i="5"/>
  <c r="G135" i="5"/>
  <c r="G129" i="5"/>
  <c r="G130" i="5"/>
  <c r="G127" i="5"/>
  <c r="G123" i="5"/>
  <c r="G136" i="5"/>
  <c r="G134" i="5"/>
  <c r="G279" i="5"/>
  <c r="G268" i="5"/>
  <c r="G270" i="5"/>
  <c r="G281" i="5"/>
  <c r="G211" i="5"/>
  <c r="G266" i="5"/>
  <c r="G174" i="5"/>
  <c r="G167" i="5"/>
  <c r="G168" i="5"/>
  <c r="G169" i="5"/>
  <c r="G314" i="5"/>
  <c r="G303" i="5"/>
  <c r="G301" i="5"/>
  <c r="G304" i="5"/>
  <c r="G201" i="5"/>
  <c r="G194" i="5"/>
  <c r="G210" i="5"/>
  <c r="G232" i="5"/>
  <c r="G229" i="5"/>
  <c r="G246" i="5"/>
  <c r="G124" i="5"/>
  <c r="G263" i="5"/>
  <c r="G272" i="5"/>
  <c r="G265" i="5"/>
  <c r="G162" i="5"/>
  <c r="G171" i="5"/>
  <c r="G176" i="5"/>
  <c r="G298" i="5"/>
  <c r="G307" i="5"/>
  <c r="G312" i="5"/>
  <c r="G205" i="5"/>
  <c r="G233" i="5"/>
  <c r="G165" i="5"/>
  <c r="G128" i="5"/>
  <c r="G141" i="5"/>
  <c r="G276" i="5"/>
  <c r="G164" i="5"/>
  <c r="G311" i="5"/>
  <c r="G235" i="5"/>
  <c r="G237" i="5"/>
  <c r="G207" i="5"/>
  <c r="C211" i="5"/>
  <c r="C176" i="5"/>
  <c r="G308" i="5"/>
  <c r="G202" i="5"/>
  <c r="G271" i="5"/>
  <c r="C281" i="5"/>
  <c r="G166" i="5"/>
  <c r="G306" i="5"/>
  <c r="G209" i="5"/>
  <c r="G200" i="5"/>
  <c r="G230" i="5"/>
  <c r="G277" i="5"/>
  <c r="G159" i="5"/>
  <c r="G234" i="5"/>
  <c r="G240" i="5"/>
  <c r="G273" i="5"/>
  <c r="G175" i="5"/>
  <c r="C316" i="5"/>
  <c r="E157" i="5"/>
  <c r="E227" i="5"/>
  <c r="E192" i="5"/>
  <c r="E297" i="5"/>
  <c r="E122" i="5"/>
  <c r="E262" i="5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8" i="1"/>
  <c r="D239" i="1"/>
  <c r="D240" i="1"/>
  <c r="D241" i="1"/>
  <c r="D242" i="1"/>
  <c r="D243" i="1"/>
  <c r="D244" i="1"/>
  <c r="D245" i="1"/>
  <c r="D246" i="1"/>
  <c r="D247" i="1"/>
  <c r="D216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201" i="1"/>
  <c r="D202" i="1"/>
  <c r="D203" i="1"/>
  <c r="D204" i="1"/>
  <c r="D205" i="1"/>
  <c r="D206" i="1"/>
  <c r="D207" i="1"/>
  <c r="D208" i="1"/>
  <c r="D209" i="1"/>
  <c r="D210" i="1"/>
  <c r="D180" i="1"/>
  <c r="D179" i="1"/>
  <c r="D165" i="1"/>
  <c r="D166" i="1"/>
  <c r="D167" i="1"/>
  <c r="D168" i="1"/>
  <c r="D169" i="1"/>
  <c r="D170" i="1"/>
  <c r="D171" i="1"/>
  <c r="D172" i="1"/>
  <c r="D173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42" i="1"/>
  <c r="E64" i="5" l="1"/>
  <c r="G65" i="5"/>
  <c r="C67" i="5"/>
  <c r="G64" i="5"/>
  <c r="C66" i="5"/>
  <c r="E67" i="5"/>
  <c r="C65" i="5"/>
  <c r="E66" i="5"/>
  <c r="G67" i="5"/>
  <c r="C64" i="5"/>
  <c r="E65" i="5"/>
  <c r="G66" i="5"/>
  <c r="E26" i="5"/>
  <c r="G27" i="5"/>
  <c r="G26" i="5"/>
  <c r="C28" i="5"/>
  <c r="C27" i="5"/>
  <c r="E28" i="5"/>
  <c r="C26" i="5"/>
  <c r="E27" i="5"/>
  <c r="G28" i="5"/>
  <c r="G103" i="5"/>
  <c r="C105" i="5"/>
  <c r="E106" i="5"/>
  <c r="C104" i="5"/>
  <c r="E105" i="5"/>
  <c r="G106" i="5"/>
  <c r="C103" i="5"/>
  <c r="E104" i="5"/>
  <c r="G105" i="5"/>
  <c r="E103" i="5"/>
  <c r="G104" i="5"/>
  <c r="C106" i="5"/>
  <c r="B6" i="9"/>
  <c r="B85" i="5" l="1"/>
  <c r="E85" i="5" s="1"/>
  <c r="B86" i="5"/>
  <c r="E86" i="5" s="1"/>
  <c r="B87" i="5"/>
  <c r="E87" i="5" s="1"/>
  <c r="B88" i="5"/>
  <c r="E88" i="5" s="1"/>
  <c r="B89" i="5"/>
  <c r="E89" i="5" s="1"/>
  <c r="B90" i="5"/>
  <c r="E90" i="5" s="1"/>
  <c r="B91" i="5"/>
  <c r="E91" i="5" s="1"/>
  <c r="B92" i="5"/>
  <c r="E92" i="5" s="1"/>
  <c r="B93" i="5"/>
  <c r="E93" i="5" s="1"/>
  <c r="B94" i="5"/>
  <c r="E94" i="5" s="1"/>
  <c r="B95" i="5"/>
  <c r="E95" i="5" s="1"/>
  <c r="B96" i="5"/>
  <c r="E96" i="5" s="1"/>
  <c r="B97" i="5"/>
  <c r="E97" i="5" s="1"/>
  <c r="B98" i="5"/>
  <c r="B99" i="5"/>
  <c r="E99" i="5" s="1"/>
  <c r="B100" i="5"/>
  <c r="E100" i="5" s="1"/>
  <c r="B101" i="5"/>
  <c r="E101" i="5" s="1"/>
  <c r="B102" i="5"/>
  <c r="B107" i="5"/>
  <c r="B108" i="5"/>
  <c r="B109" i="5"/>
  <c r="B110" i="5"/>
  <c r="B111" i="5"/>
  <c r="B112" i="5"/>
  <c r="B113" i="5"/>
  <c r="B114" i="5"/>
  <c r="B115" i="5"/>
  <c r="B84" i="5"/>
  <c r="E84" i="5" s="1"/>
  <c r="B46" i="5"/>
  <c r="E46" i="5" s="1"/>
  <c r="B47" i="5"/>
  <c r="E47" i="5" s="1"/>
  <c r="B48" i="5"/>
  <c r="E48" i="5" s="1"/>
  <c r="B49" i="5"/>
  <c r="E49" i="5" s="1"/>
  <c r="B50" i="5"/>
  <c r="E50" i="5" s="1"/>
  <c r="B51" i="5"/>
  <c r="E51" i="5" s="1"/>
  <c r="B52" i="5"/>
  <c r="E52" i="5" s="1"/>
  <c r="B53" i="5"/>
  <c r="E53" i="5" s="1"/>
  <c r="B54" i="5"/>
  <c r="E54" i="5" s="1"/>
  <c r="B55" i="5"/>
  <c r="E55" i="5" s="1"/>
  <c r="B56" i="5"/>
  <c r="E56" i="5" s="1"/>
  <c r="B57" i="5"/>
  <c r="E57" i="5" s="1"/>
  <c r="B58" i="5"/>
  <c r="E58" i="5" s="1"/>
  <c r="B59" i="5"/>
  <c r="E59" i="5" s="1"/>
  <c r="B60" i="5"/>
  <c r="E60" i="5" s="1"/>
  <c r="B61" i="5"/>
  <c r="E61" i="5" s="1"/>
  <c r="B62" i="5"/>
  <c r="E62" i="5" s="1"/>
  <c r="B63" i="5"/>
  <c r="E63" i="5" s="1"/>
  <c r="B68" i="5"/>
  <c r="B69" i="5"/>
  <c r="B70" i="5"/>
  <c r="B71" i="5"/>
  <c r="B72" i="5"/>
  <c r="B73" i="5"/>
  <c r="B74" i="5"/>
  <c r="B75" i="5"/>
  <c r="B76" i="5"/>
  <c r="B45" i="5"/>
  <c r="E45" i="5" s="1"/>
  <c r="B34" i="5"/>
  <c r="B35" i="5"/>
  <c r="B36" i="5"/>
  <c r="B37" i="5"/>
  <c r="B38" i="5"/>
  <c r="B29" i="5"/>
  <c r="B30" i="5"/>
  <c r="B31" i="5"/>
  <c r="B32" i="5"/>
  <c r="B33" i="5"/>
  <c r="B8" i="5"/>
  <c r="E8" i="5" s="1"/>
  <c r="B9" i="5"/>
  <c r="E9" i="5" s="1"/>
  <c r="B10" i="5"/>
  <c r="E10" i="5" s="1"/>
  <c r="B11" i="5"/>
  <c r="E11" i="5" s="1"/>
  <c r="B12" i="5"/>
  <c r="E12" i="5" s="1"/>
  <c r="B13" i="5"/>
  <c r="E13" i="5" s="1"/>
  <c r="B14" i="5"/>
  <c r="E14" i="5" s="1"/>
  <c r="B15" i="5"/>
  <c r="E15" i="5" s="1"/>
  <c r="B16" i="5"/>
  <c r="E16" i="5" s="1"/>
  <c r="B17" i="5"/>
  <c r="E17" i="5" s="1"/>
  <c r="B18" i="5"/>
  <c r="E18" i="5" s="1"/>
  <c r="B19" i="5"/>
  <c r="E19" i="5" s="1"/>
  <c r="B20" i="5"/>
  <c r="E20" i="5" s="1"/>
  <c r="B21" i="5"/>
  <c r="E21" i="5" s="1"/>
  <c r="B22" i="5"/>
  <c r="E22" i="5" s="1"/>
  <c r="B23" i="5"/>
  <c r="E23" i="5" s="1"/>
  <c r="B24" i="5"/>
  <c r="E24" i="5" s="1"/>
  <c r="B25" i="5"/>
  <c r="E25" i="5" s="1"/>
  <c r="B7" i="5"/>
  <c r="E7" i="5" l="1"/>
  <c r="C59" i="12"/>
  <c r="C31" i="12"/>
  <c r="C38" i="12"/>
  <c r="C66" i="12"/>
  <c r="C45" i="12"/>
  <c r="C52" i="12"/>
  <c r="C57" i="12"/>
  <c r="C29" i="12"/>
  <c r="C50" i="12"/>
  <c r="C64" i="12"/>
  <c r="C36" i="12"/>
  <c r="C43" i="12"/>
  <c r="C31" i="5"/>
  <c r="E31" i="5"/>
  <c r="G31" i="5"/>
  <c r="E37" i="5"/>
  <c r="G37" i="5"/>
  <c r="C37" i="5"/>
  <c r="C73" i="5"/>
  <c r="E73" i="5"/>
  <c r="G73" i="5"/>
  <c r="C69" i="5"/>
  <c r="E69" i="5"/>
  <c r="G69" i="5"/>
  <c r="G30" i="5"/>
  <c r="C30" i="5"/>
  <c r="E30" i="5"/>
  <c r="C36" i="5"/>
  <c r="G36" i="5"/>
  <c r="E36" i="5"/>
  <c r="C76" i="5"/>
  <c r="E76" i="5"/>
  <c r="G76" i="5"/>
  <c r="C72" i="5"/>
  <c r="E72" i="5"/>
  <c r="G72" i="5"/>
  <c r="E68" i="5"/>
  <c r="C68" i="5"/>
  <c r="G68" i="5"/>
  <c r="C115" i="5"/>
  <c r="E115" i="5"/>
  <c r="G115" i="5"/>
  <c r="C111" i="5"/>
  <c r="E111" i="5"/>
  <c r="G111" i="5"/>
  <c r="C107" i="5"/>
  <c r="E107" i="5"/>
  <c r="G107" i="5"/>
  <c r="E112" i="5"/>
  <c r="G112" i="5"/>
  <c r="C112" i="5"/>
  <c r="E108" i="5"/>
  <c r="G108" i="5"/>
  <c r="C108" i="5"/>
  <c r="E33" i="5"/>
  <c r="G33" i="5"/>
  <c r="C33" i="5"/>
  <c r="C35" i="5"/>
  <c r="E35" i="5"/>
  <c r="G35" i="5"/>
  <c r="G75" i="5"/>
  <c r="C75" i="5"/>
  <c r="E75" i="5"/>
  <c r="G71" i="5"/>
  <c r="C71" i="5"/>
  <c r="E71" i="5"/>
  <c r="E114" i="5"/>
  <c r="C114" i="5"/>
  <c r="G114" i="5"/>
  <c r="C110" i="5"/>
  <c r="E110" i="5"/>
  <c r="G110" i="5"/>
  <c r="C102" i="5"/>
  <c r="E102" i="5"/>
  <c r="G102" i="5"/>
  <c r="C32" i="5"/>
  <c r="G32" i="5"/>
  <c r="E32" i="5"/>
  <c r="G38" i="5"/>
  <c r="E38" i="5"/>
  <c r="C38" i="5"/>
  <c r="G34" i="5"/>
  <c r="E34" i="5"/>
  <c r="C34" i="5"/>
  <c r="E74" i="5"/>
  <c r="G74" i="5"/>
  <c r="C74" i="5"/>
  <c r="E70" i="5"/>
  <c r="G70" i="5"/>
  <c r="C70" i="5"/>
  <c r="G113" i="5"/>
  <c r="C113" i="5"/>
  <c r="E113" i="5"/>
  <c r="G109" i="5"/>
  <c r="C109" i="5"/>
  <c r="E109" i="5"/>
  <c r="G29" i="5"/>
  <c r="C29" i="5"/>
  <c r="E29" i="5"/>
  <c r="E98" i="5"/>
  <c r="G98" i="5"/>
  <c r="G117" i="1" l="1"/>
  <c r="G115" i="1"/>
  <c r="G49" i="5" l="1"/>
  <c r="G53" i="5"/>
  <c r="G57" i="5"/>
  <c r="G61" i="5"/>
  <c r="C63" i="5"/>
  <c r="G46" i="5"/>
  <c r="G54" i="5"/>
  <c r="G62" i="5"/>
  <c r="G48" i="5"/>
  <c r="G52" i="5"/>
  <c r="G56" i="5"/>
  <c r="G47" i="5"/>
  <c r="G51" i="5"/>
  <c r="G55" i="5"/>
  <c r="G59" i="5"/>
  <c r="G63" i="5"/>
  <c r="G45" i="5"/>
  <c r="G50" i="5"/>
  <c r="G58" i="5"/>
  <c r="G87" i="5"/>
  <c r="G91" i="5"/>
  <c r="G95" i="5"/>
  <c r="G86" i="5"/>
  <c r="G90" i="5"/>
  <c r="G94" i="5"/>
  <c r="G85" i="5"/>
  <c r="G89" i="5"/>
  <c r="G93" i="5"/>
  <c r="G97" i="5"/>
  <c r="G101" i="5"/>
  <c r="G84" i="5"/>
  <c r="G88" i="5"/>
  <c r="G92" i="5"/>
  <c r="G96" i="5"/>
  <c r="G100" i="5"/>
  <c r="G13" i="5"/>
  <c r="G17" i="5"/>
  <c r="G21" i="5"/>
  <c r="G25" i="5"/>
  <c r="G7" i="5"/>
  <c r="G10" i="5"/>
  <c r="G14" i="5"/>
  <c r="G18" i="5"/>
  <c r="G11" i="5"/>
  <c r="G15" i="5"/>
  <c r="G19" i="5"/>
  <c r="G23" i="5"/>
  <c r="G8" i="5"/>
  <c r="G24" i="5"/>
  <c r="C25" i="5"/>
  <c r="G9" i="5"/>
  <c r="G12" i="5"/>
  <c r="G16" i="5"/>
  <c r="G20" i="5"/>
  <c r="C55" i="9"/>
  <c r="G119" i="1"/>
  <c r="C14" i="3" l="1"/>
  <c r="G121" i="1"/>
  <c r="K6" i="5" l="1"/>
  <c r="D2" i="7"/>
  <c r="C2" i="7"/>
  <c r="C10" i="12" l="1"/>
  <c r="K262" i="5"/>
  <c r="C60" i="12" s="1"/>
  <c r="K227" i="5"/>
  <c r="C53" i="12" s="1"/>
  <c r="K192" i="5"/>
  <c r="C46" i="12" s="1"/>
  <c r="K157" i="5"/>
  <c r="C39" i="12" s="1"/>
  <c r="K297" i="5"/>
  <c r="C67" i="12" s="1"/>
  <c r="K122" i="5"/>
  <c r="C32" i="12" s="1"/>
  <c r="D41" i="7"/>
  <c r="D42" i="7"/>
  <c r="D43" i="7"/>
  <c r="D40" i="7"/>
  <c r="D28" i="7"/>
  <c r="D29" i="7"/>
  <c r="D30" i="7"/>
  <c r="D31" i="7"/>
  <c r="D32" i="7"/>
  <c r="D33" i="7"/>
  <c r="D34" i="7"/>
  <c r="D35" i="7"/>
  <c r="D36" i="7"/>
  <c r="D37" i="7"/>
  <c r="D38" i="7"/>
  <c r="D39" i="7"/>
  <c r="D27" i="7"/>
  <c r="D26" i="7"/>
  <c r="C41" i="7"/>
  <c r="C159" i="5" l="1"/>
  <c r="C194" i="5"/>
  <c r="C299" i="5"/>
  <c r="C229" i="5"/>
  <c r="C124" i="5"/>
  <c r="C264" i="5"/>
  <c r="C164" i="5"/>
  <c r="C234" i="5"/>
  <c r="C199" i="5"/>
  <c r="C129" i="5"/>
  <c r="C269" i="5"/>
  <c r="C304" i="5"/>
  <c r="C195" i="5"/>
  <c r="C160" i="5"/>
  <c r="C230" i="5"/>
  <c r="C125" i="5"/>
  <c r="C300" i="5"/>
  <c r="C265" i="5"/>
  <c r="C278" i="5"/>
  <c r="C173" i="5"/>
  <c r="C313" i="5"/>
  <c r="C138" i="5"/>
  <c r="C243" i="5"/>
  <c r="C208" i="5"/>
  <c r="C241" i="5"/>
  <c r="C206" i="5"/>
  <c r="C276" i="5"/>
  <c r="C311" i="5"/>
  <c r="C171" i="5"/>
  <c r="C136" i="5"/>
  <c r="C132" i="5"/>
  <c r="C307" i="5"/>
  <c r="C202" i="5"/>
  <c r="C237" i="5"/>
  <c r="C272" i="5"/>
  <c r="C167" i="5"/>
  <c r="C128" i="5"/>
  <c r="C163" i="5"/>
  <c r="C233" i="5"/>
  <c r="C268" i="5"/>
  <c r="C303" i="5"/>
  <c r="C198" i="5"/>
  <c r="C207" i="5"/>
  <c r="C242" i="5"/>
  <c r="C312" i="5"/>
  <c r="C277" i="5"/>
  <c r="C172" i="5"/>
  <c r="C137" i="5"/>
  <c r="G278" i="5"/>
  <c r="G262" i="5" s="1"/>
  <c r="C58" i="12" s="1"/>
  <c r="G313" i="5"/>
  <c r="G297" i="5" s="1"/>
  <c r="C65" i="12" s="1"/>
  <c r="G243" i="5"/>
  <c r="G227" i="5" s="1"/>
  <c r="C51" i="12" s="1"/>
  <c r="G208" i="5"/>
  <c r="G192" i="5" s="1"/>
  <c r="C44" i="12" s="1"/>
  <c r="G138" i="5"/>
  <c r="G122" i="5" s="1"/>
  <c r="C30" i="12" s="1"/>
  <c r="G173" i="5"/>
  <c r="G157" i="5" s="1"/>
  <c r="C37" i="12" s="1"/>
  <c r="C135" i="5"/>
  <c r="C170" i="5"/>
  <c r="C275" i="5"/>
  <c r="C310" i="5"/>
  <c r="C205" i="5"/>
  <c r="C240" i="5"/>
  <c r="C166" i="5"/>
  <c r="C306" i="5"/>
  <c r="C201" i="5"/>
  <c r="C131" i="5"/>
  <c r="C236" i="5"/>
  <c r="C271" i="5"/>
  <c r="C267" i="5"/>
  <c r="C232" i="5"/>
  <c r="C162" i="5"/>
  <c r="C302" i="5"/>
  <c r="C197" i="5"/>
  <c r="C127" i="5"/>
  <c r="C280" i="5"/>
  <c r="C315" i="5"/>
  <c r="C210" i="5"/>
  <c r="C140" i="5"/>
  <c r="C245" i="5"/>
  <c r="C175" i="5"/>
  <c r="C133" i="5"/>
  <c r="C308" i="5"/>
  <c r="C168" i="5"/>
  <c r="C238" i="5"/>
  <c r="C273" i="5"/>
  <c r="C203" i="5"/>
  <c r="C123" i="5"/>
  <c r="C193" i="5"/>
  <c r="C158" i="5"/>
  <c r="C263" i="5"/>
  <c r="C262" i="5" s="1"/>
  <c r="C56" i="12" s="1"/>
  <c r="C298" i="5"/>
  <c r="C228" i="5"/>
  <c r="C309" i="5"/>
  <c r="C239" i="5"/>
  <c r="C169" i="5"/>
  <c r="C274" i="5"/>
  <c r="C204" i="5"/>
  <c r="C134" i="5"/>
  <c r="C305" i="5"/>
  <c r="C270" i="5"/>
  <c r="C235" i="5"/>
  <c r="C130" i="5"/>
  <c r="C200" i="5"/>
  <c r="C165" i="5"/>
  <c r="C196" i="5"/>
  <c r="C161" i="5"/>
  <c r="C126" i="5"/>
  <c r="C266" i="5"/>
  <c r="C301" i="5"/>
  <c r="C231" i="5"/>
  <c r="C314" i="5"/>
  <c r="C209" i="5"/>
  <c r="C244" i="5"/>
  <c r="C139" i="5"/>
  <c r="C174" i="5"/>
  <c r="C279" i="5"/>
  <c r="C58" i="5"/>
  <c r="C97" i="5"/>
  <c r="C20" i="5"/>
  <c r="C98" i="5"/>
  <c r="C21" i="5"/>
  <c r="C59" i="5"/>
  <c r="C57" i="5"/>
  <c r="C96" i="5"/>
  <c r="C19" i="5"/>
  <c r="C88" i="5"/>
  <c r="C11" i="5"/>
  <c r="C49" i="5"/>
  <c r="C95" i="5"/>
  <c r="C56" i="5"/>
  <c r="C18" i="5"/>
  <c r="C61" i="5"/>
  <c r="C100" i="5"/>
  <c r="C23" i="5"/>
  <c r="C54" i="5"/>
  <c r="C93" i="5"/>
  <c r="C16" i="5"/>
  <c r="C89" i="5"/>
  <c r="C12" i="5"/>
  <c r="C50" i="5"/>
  <c r="G99" i="5"/>
  <c r="G60" i="5"/>
  <c r="G22" i="5"/>
  <c r="C53" i="5"/>
  <c r="C92" i="5"/>
  <c r="C15" i="5"/>
  <c r="C24" i="5"/>
  <c r="C101" i="5"/>
  <c r="C62" i="5"/>
  <c r="C84" i="5"/>
  <c r="C45" i="5"/>
  <c r="C7" i="5"/>
  <c r="C14" i="5"/>
  <c r="C52" i="5"/>
  <c r="C91" i="5"/>
  <c r="C48" i="5"/>
  <c r="C10" i="5"/>
  <c r="C87" i="5"/>
  <c r="C85" i="5"/>
  <c r="C8" i="5"/>
  <c r="C46" i="5"/>
  <c r="C17" i="5"/>
  <c r="C55" i="5"/>
  <c r="C94" i="5"/>
  <c r="C13" i="5"/>
  <c r="C51" i="5"/>
  <c r="C90" i="5"/>
  <c r="C47" i="5"/>
  <c r="C86" i="5"/>
  <c r="C9" i="5"/>
  <c r="C60" i="5"/>
  <c r="C99" i="5"/>
  <c r="C22" i="5"/>
  <c r="C55" i="12" l="1"/>
  <c r="C123" i="3" s="1"/>
  <c r="C69" i="3" s="1"/>
  <c r="C68" i="3"/>
  <c r="E69" i="3"/>
  <c r="C157" i="5"/>
  <c r="C35" i="12" s="1"/>
  <c r="C34" i="12" s="1"/>
  <c r="C117" i="3" s="1"/>
  <c r="C46" i="3" s="1"/>
  <c r="C227" i="5"/>
  <c r="C49" i="12" s="1"/>
  <c r="C48" i="12" s="1"/>
  <c r="C121" i="3" s="1"/>
  <c r="C62" i="3" s="1"/>
  <c r="C192" i="5"/>
  <c r="C42" i="12" s="1"/>
  <c r="C41" i="12" s="1"/>
  <c r="C119" i="3" s="1"/>
  <c r="C53" i="3" s="1"/>
  <c r="C297" i="5"/>
  <c r="C63" i="12" s="1"/>
  <c r="C62" i="12" s="1"/>
  <c r="C125" i="3" s="1"/>
  <c r="C76" i="3" s="1"/>
  <c r="C122" i="5"/>
  <c r="C28" i="12" s="1"/>
  <c r="C27" i="12" s="1"/>
  <c r="C115" i="3" s="1"/>
  <c r="C39" i="3" s="1"/>
  <c r="E463" i="1"/>
  <c r="E140" i="1"/>
  <c r="C75" i="3" l="1"/>
  <c r="E76" i="3"/>
  <c r="C61" i="3"/>
  <c r="E62" i="3"/>
  <c r="C38" i="3"/>
  <c r="E39" i="3"/>
  <c r="C45" i="3"/>
  <c r="E46" i="3"/>
  <c r="C52" i="3"/>
  <c r="E53" i="3"/>
  <c r="C66" i="3"/>
  <c r="E66" i="3" s="1"/>
  <c r="E68" i="3"/>
  <c r="F113" i="1"/>
  <c r="E113" i="1"/>
  <c r="C59" i="3" l="1"/>
  <c r="E59" i="3" s="1"/>
  <c r="E61" i="3"/>
  <c r="C43" i="3"/>
  <c r="E43" i="3" s="1"/>
  <c r="E45" i="3"/>
  <c r="C50" i="3"/>
  <c r="E50" i="3" s="1"/>
  <c r="E52" i="3"/>
  <c r="C36" i="3"/>
  <c r="E36" i="3" s="1"/>
  <c r="E38" i="3"/>
  <c r="C73" i="3"/>
  <c r="E73" i="3" s="1"/>
  <c r="E75" i="3"/>
  <c r="E14" i="3"/>
  <c r="E6" i="5" l="1"/>
  <c r="E44" i="5"/>
  <c r="C14" i="12" s="1"/>
  <c r="E83" i="5"/>
  <c r="C21" i="12" s="1"/>
  <c r="C17" i="12"/>
  <c r="C24" i="12"/>
  <c r="C7" i="12" l="1"/>
  <c r="N6" i="5"/>
  <c r="C6" i="5"/>
  <c r="G6" i="5"/>
  <c r="G83" i="5"/>
  <c r="C22" i="12" s="1"/>
  <c r="C44" i="5"/>
  <c r="C13" i="12" s="1"/>
  <c r="C83" i="5"/>
  <c r="C20" i="12" s="1"/>
  <c r="G44" i="5"/>
  <c r="C15" i="12" s="1"/>
  <c r="C8" i="12" l="1"/>
  <c r="O6" i="5"/>
  <c r="C6" i="12"/>
  <c r="M6" i="5"/>
  <c r="G120" i="1"/>
  <c r="G116" i="1"/>
  <c r="I44" i="5" s="1"/>
  <c r="G114" i="1"/>
  <c r="G118" i="1"/>
  <c r="L58" i="9" l="1"/>
  <c r="L112" i="9"/>
  <c r="L76" i="9"/>
  <c r="L130" i="9"/>
  <c r="N5" i="4"/>
  <c r="L148" i="9"/>
  <c r="L94" i="9"/>
  <c r="L22" i="9"/>
  <c r="L39" i="9"/>
  <c r="L4" i="9"/>
  <c r="I83" i="5"/>
  <c r="I6" i="5" s="1"/>
  <c r="C9" i="12" s="1"/>
  <c r="C16" i="12"/>
  <c r="C12" i="12" s="1"/>
  <c r="C109" i="3" s="1"/>
  <c r="C23" i="3" s="1"/>
  <c r="E23" i="3" s="1"/>
  <c r="I55" i="9" l="1"/>
  <c r="J71" i="9"/>
  <c r="J72" i="9"/>
  <c r="I72" i="9"/>
  <c r="I143" i="9"/>
  <c r="J143" i="9" s="1"/>
  <c r="I71" i="9"/>
  <c r="I125" i="9"/>
  <c r="J90" i="9"/>
  <c r="I90" i="9"/>
  <c r="J125" i="9"/>
  <c r="I163" i="9"/>
  <c r="J163" i="9" s="1"/>
  <c r="I108" i="9"/>
  <c r="I127" i="9"/>
  <c r="J108" i="9"/>
  <c r="J127" i="9"/>
  <c r="I107" i="9"/>
  <c r="J107" i="9" s="1"/>
  <c r="I119" i="9"/>
  <c r="I109" i="9"/>
  <c r="J109" i="9" s="1"/>
  <c r="I157" i="9"/>
  <c r="I69" i="9"/>
  <c r="I145" i="9"/>
  <c r="J145" i="9" s="1"/>
  <c r="I95" i="9"/>
  <c r="I141" i="9"/>
  <c r="I123" i="9"/>
  <c r="J123" i="9" s="1"/>
  <c r="I149" i="9"/>
  <c r="I63" i="9"/>
  <c r="I77" i="9"/>
  <c r="I136" i="9"/>
  <c r="J136" i="9" s="1"/>
  <c r="I162" i="9"/>
  <c r="J162" i="9" s="1"/>
  <c r="I133" i="9"/>
  <c r="J119" i="9"/>
  <c r="I101" i="9"/>
  <c r="I140" i="9"/>
  <c r="J140" i="9" s="1"/>
  <c r="I113" i="9"/>
  <c r="I102" i="9"/>
  <c r="I100" i="9"/>
  <c r="I99" i="9"/>
  <c r="I153" i="9"/>
  <c r="I85" i="9"/>
  <c r="I154" i="9"/>
  <c r="J154" i="9" s="1"/>
  <c r="J103" i="9"/>
  <c r="J149" i="9"/>
  <c r="J141" i="9"/>
  <c r="J85" i="9"/>
  <c r="J69" i="9"/>
  <c r="I59" i="9"/>
  <c r="I155" i="9"/>
  <c r="J155" i="9" s="1"/>
  <c r="I142" i="9"/>
  <c r="I161" i="9"/>
  <c r="J161" i="9" s="1"/>
  <c r="I61" i="9"/>
  <c r="J61" i="9" s="1"/>
  <c r="I121" i="9"/>
  <c r="I150" i="9"/>
  <c r="I87" i="9"/>
  <c r="J87" i="9" s="1"/>
  <c r="I131" i="9"/>
  <c r="I122" i="9"/>
  <c r="J122" i="9" s="1"/>
  <c r="J77" i="9"/>
  <c r="I70" i="9"/>
  <c r="I64" i="9"/>
  <c r="I104" i="9"/>
  <c r="J104" i="9" s="1"/>
  <c r="I126" i="9"/>
  <c r="J126" i="9" s="1"/>
  <c r="I103" i="9"/>
  <c r="I139" i="9"/>
  <c r="J89" i="9"/>
  <c r="I135" i="9"/>
  <c r="I158" i="9"/>
  <c r="I91" i="9"/>
  <c r="J91" i="9" s="1"/>
  <c r="J157" i="9"/>
  <c r="I137" i="9"/>
  <c r="I97" i="9"/>
  <c r="J97" i="9" s="1"/>
  <c r="J99" i="9"/>
  <c r="I79" i="9"/>
  <c r="I132" i="9"/>
  <c r="J132" i="9" s="1"/>
  <c r="I118" i="9"/>
  <c r="J95" i="9"/>
  <c r="I106" i="9"/>
  <c r="J106" i="9" s="1"/>
  <c r="J83" i="9"/>
  <c r="I78" i="9"/>
  <c r="I62" i="9"/>
  <c r="I117" i="9"/>
  <c r="J117" i="9" s="1"/>
  <c r="I68" i="9"/>
  <c r="J68" i="9" s="1"/>
  <c r="I73" i="9"/>
  <c r="J73" i="9" s="1"/>
  <c r="I89" i="9"/>
  <c r="J138" i="9"/>
  <c r="J101" i="9"/>
  <c r="I83" i="9"/>
  <c r="I156" i="9"/>
  <c r="J156" i="9" s="1"/>
  <c r="J100" i="9"/>
  <c r="I96" i="9"/>
  <c r="I81" i="9"/>
  <c r="J81" i="9" s="1"/>
  <c r="I65" i="9"/>
  <c r="J65" i="9" s="1"/>
  <c r="I144" i="9"/>
  <c r="J144" i="9" s="1"/>
  <c r="J153" i="9"/>
  <c r="J158" i="9"/>
  <c r="J137" i="9"/>
  <c r="I105" i="9"/>
  <c r="J105" i="9"/>
  <c r="J80" i="9"/>
  <c r="J151" i="9"/>
  <c r="I160" i="9"/>
  <c r="J160" i="9" s="1"/>
  <c r="I114" i="9"/>
  <c r="J114" i="9" s="1"/>
  <c r="I98" i="9"/>
  <c r="J98" i="9" s="1"/>
  <c r="I60" i="9"/>
  <c r="J60" i="9" s="1"/>
  <c r="I66" i="9"/>
  <c r="J66" i="9" s="1"/>
  <c r="I67" i="9"/>
  <c r="J67" i="9" s="1"/>
  <c r="I82" i="9"/>
  <c r="J82" i="9" s="1"/>
  <c r="J96" i="9"/>
  <c r="J118" i="9"/>
  <c r="J102" i="9"/>
  <c r="I120" i="9"/>
  <c r="J120" i="9" s="1"/>
  <c r="J62" i="9"/>
  <c r="I115" i="9"/>
  <c r="J115" i="9" s="1"/>
  <c r="J135" i="9"/>
  <c r="J64" i="9"/>
  <c r="J63" i="9"/>
  <c r="J150" i="9"/>
  <c r="I138" i="9"/>
  <c r="J79" i="9"/>
  <c r="J55" i="9"/>
  <c r="I88" i="9"/>
  <c r="J88" i="9" s="1"/>
  <c r="I86" i="9"/>
  <c r="J142" i="9"/>
  <c r="I116" i="9"/>
  <c r="J116" i="9" s="1"/>
  <c r="J121" i="9"/>
  <c r="I84" i="9"/>
  <c r="J84" i="9" s="1"/>
  <c r="J86" i="9"/>
  <c r="I80" i="9"/>
  <c r="J70" i="9"/>
  <c r="I152" i="9"/>
  <c r="J152" i="9" s="1"/>
  <c r="J139" i="9"/>
  <c r="I159" i="9"/>
  <c r="J159" i="9" s="1"/>
  <c r="I134" i="9"/>
  <c r="J134" i="9" s="1"/>
  <c r="I124" i="9"/>
  <c r="J124" i="9" s="1"/>
  <c r="I151" i="9"/>
  <c r="J133" i="9"/>
  <c r="J113" i="9"/>
  <c r="J59" i="9"/>
  <c r="J78" i="9"/>
  <c r="J131" i="9"/>
  <c r="J44" i="9"/>
  <c r="I27" i="9"/>
  <c r="J27" i="9" s="1"/>
  <c r="I44" i="9"/>
  <c r="I47" i="9"/>
  <c r="I18" i="9"/>
  <c r="J18" i="9" s="1"/>
  <c r="I25" i="9"/>
  <c r="I6" i="9"/>
  <c r="I28" i="9"/>
  <c r="J28" i="9" s="1"/>
  <c r="I46" i="9"/>
  <c r="J46" i="9" s="1"/>
  <c r="I13" i="9"/>
  <c r="I8" i="9"/>
  <c r="I53" i="9"/>
  <c r="J53" i="9" s="1"/>
  <c r="J33" i="9"/>
  <c r="J36" i="9"/>
  <c r="J26" i="9"/>
  <c r="J13" i="9"/>
  <c r="I7" i="9"/>
  <c r="J7" i="9" s="1"/>
  <c r="I17" i="9"/>
  <c r="I11" i="9"/>
  <c r="J47" i="9"/>
  <c r="J6" i="9"/>
  <c r="I37" i="9"/>
  <c r="J37" i="9" s="1"/>
  <c r="I24" i="9"/>
  <c r="J24" i="9" s="1"/>
  <c r="I52" i="9"/>
  <c r="J52" i="9" s="1"/>
  <c r="I29" i="9"/>
  <c r="I19" i="9"/>
  <c r="I33" i="9"/>
  <c r="I14" i="9"/>
  <c r="J14" i="9" s="1"/>
  <c r="I36" i="9"/>
  <c r="I35" i="9"/>
  <c r="J35" i="9" s="1"/>
  <c r="I31" i="9"/>
  <c r="J31" i="9" s="1"/>
  <c r="I43" i="9"/>
  <c r="J42" i="9"/>
  <c r="J12" i="9"/>
  <c r="J8" i="9"/>
  <c r="I23" i="9"/>
  <c r="J43" i="9"/>
  <c r="I40" i="9"/>
  <c r="I49" i="9"/>
  <c r="J49" i="9" s="1"/>
  <c r="J25" i="9"/>
  <c r="J17" i="9"/>
  <c r="I5" i="9"/>
  <c r="J41" i="9"/>
  <c r="I16" i="9"/>
  <c r="I41" i="9"/>
  <c r="I54" i="9"/>
  <c r="I32" i="9"/>
  <c r="J32" i="9" s="1"/>
  <c r="I50" i="9"/>
  <c r="J50" i="9" s="1"/>
  <c r="I42" i="9"/>
  <c r="I12" i="9"/>
  <c r="I15" i="9"/>
  <c r="J15" i="9" s="1"/>
  <c r="I10" i="9"/>
  <c r="J10" i="9" s="1"/>
  <c r="I48" i="9"/>
  <c r="I51" i="9"/>
  <c r="J30" i="9"/>
  <c r="J11" i="9"/>
  <c r="J54" i="9"/>
  <c r="J19" i="9"/>
  <c r="J16" i="9"/>
  <c r="J51" i="9"/>
  <c r="I34" i="9"/>
  <c r="J34" i="9" s="1"/>
  <c r="I26" i="9"/>
  <c r="I30" i="9"/>
  <c r="I9" i="9"/>
  <c r="J9" i="9" s="1"/>
  <c r="I45" i="9"/>
  <c r="J45" i="9" s="1"/>
  <c r="J48" i="9"/>
  <c r="J29" i="9"/>
  <c r="J5" i="9"/>
  <c r="C23" i="12"/>
  <c r="C19" i="12" s="1"/>
  <c r="C112" i="3" s="1"/>
  <c r="C30" i="3" s="1"/>
  <c r="E30" i="3" s="1"/>
  <c r="C5" i="12"/>
  <c r="I22" i="9" l="1"/>
  <c r="M22" i="9" s="1"/>
  <c r="J112" i="9"/>
  <c r="J23" i="9"/>
  <c r="J22" i="9" s="1"/>
  <c r="I39" i="9"/>
  <c r="M39" i="9" s="1"/>
  <c r="N39" i="9" s="1"/>
  <c r="J130" i="9"/>
  <c r="J76" i="9"/>
  <c r="J148" i="9"/>
  <c r="I148" i="9"/>
  <c r="M148" i="9" s="1"/>
  <c r="N148" i="9" s="1"/>
  <c r="J4" i="9"/>
  <c r="I4" i="9"/>
  <c r="M4" i="9" s="1"/>
  <c r="J94" i="9"/>
  <c r="I76" i="9"/>
  <c r="M76" i="9" s="1"/>
  <c r="N76" i="9" s="1"/>
  <c r="J40" i="9"/>
  <c r="J39" i="9" s="1"/>
  <c r="J58" i="9"/>
  <c r="I130" i="9"/>
  <c r="M130" i="9" s="1"/>
  <c r="N130" i="9" s="1"/>
  <c r="I58" i="9"/>
  <c r="M58" i="9" s="1"/>
  <c r="N58" i="9" s="1"/>
  <c r="I112" i="9"/>
  <c r="M112" i="9" s="1"/>
  <c r="N112" i="9" s="1"/>
  <c r="I94" i="9"/>
  <c r="M94" i="9" s="1"/>
  <c r="C106" i="3"/>
  <c r="C31" i="3"/>
  <c r="N94" i="9" l="1"/>
  <c r="N4" i="9"/>
  <c r="N22" i="9"/>
  <c r="C24" i="3"/>
  <c r="E24" i="3" s="1"/>
  <c r="C27" i="3"/>
  <c r="E27" i="3" s="1"/>
  <c r="E31" i="3"/>
  <c r="C10" i="3"/>
  <c r="C13" i="3"/>
  <c r="E13" i="3" s="1"/>
  <c r="C29" i="3"/>
  <c r="E29" i="3" s="1"/>
  <c r="C20" i="3"/>
  <c r="E20" i="3" s="1"/>
  <c r="C22" i="3"/>
  <c r="E22" i="3" s="1"/>
  <c r="C12" i="3"/>
  <c r="E12" i="3" s="1"/>
  <c r="C7" i="3" l="1"/>
  <c r="E10" i="3"/>
</calcChain>
</file>

<file path=xl/sharedStrings.xml><?xml version="1.0" encoding="utf-8"?>
<sst xmlns="http://schemas.openxmlformats.org/spreadsheetml/2006/main" count="802" uniqueCount="192">
  <si>
    <t>Período de referencia</t>
  </si>
  <si>
    <t>Inicio de período</t>
  </si>
  <si>
    <t>Fin de período</t>
  </si>
  <si>
    <t>Concepto</t>
  </si>
  <si>
    <t>Datos</t>
  </si>
  <si>
    <t>Usuarios</t>
  </si>
  <si>
    <t>Usuarios totales</t>
  </si>
  <si>
    <t>Tráfico</t>
  </si>
  <si>
    <t>Originación</t>
  </si>
  <si>
    <t>Terminación</t>
  </si>
  <si>
    <t>Costos</t>
  </si>
  <si>
    <t>Originación SMS on-net</t>
  </si>
  <si>
    <t>Originación SMS - off-net nacional</t>
  </si>
  <si>
    <t xml:space="preserve"> </t>
  </si>
  <si>
    <t>Segmento Prepago</t>
  </si>
  <si>
    <t>Segmento Postpago</t>
  </si>
  <si>
    <t>Resultados</t>
  </si>
  <si>
    <t>¿Replicabilidad de la cartera conjunta?</t>
  </si>
  <si>
    <t>Todos los segmentos</t>
  </si>
  <si>
    <t>Margen</t>
  </si>
  <si>
    <t>Ingresos</t>
  </si>
  <si>
    <t>Total</t>
  </si>
  <si>
    <t>Pagos mayoristas</t>
  </si>
  <si>
    <t>Tránsito</t>
  </si>
  <si>
    <t>Pagos fijos</t>
  </si>
  <si>
    <t>Originación voz on-net local</t>
  </si>
  <si>
    <t>Originación voz off-net móvil local</t>
  </si>
  <si>
    <t>Originación voz off-net fijo local</t>
  </si>
  <si>
    <t>Originación voz on-net LDN</t>
  </si>
  <si>
    <t>Originación voz off-net móvil LDN</t>
  </si>
  <si>
    <t>Originación voz off-net fijo LDN</t>
  </si>
  <si>
    <t>Originación voz internacional USA-Canadá</t>
  </si>
  <si>
    <t>Originación voz internacional Cuba</t>
  </si>
  <si>
    <t>Lista de servicios</t>
  </si>
  <si>
    <t>Promedio</t>
  </si>
  <si>
    <t>Pagos mayoristas a Telcel</t>
  </si>
  <si>
    <t>Precios mayoristas</t>
  </si>
  <si>
    <t>Tarifas por uso</t>
  </si>
  <si>
    <t>Voz - por minuto</t>
  </si>
  <si>
    <t>SMS - por mensaje</t>
  </si>
  <si>
    <t>Datos - por MB</t>
  </si>
  <si>
    <t>Actualizar las tarifas con la oferta de referencia</t>
  </si>
  <si>
    <t>Administración de usuarios pospago</t>
  </si>
  <si>
    <t>Administración de usuarios prepago</t>
  </si>
  <si>
    <t>Administración de usuarios mixtos</t>
  </si>
  <si>
    <t>Activación de servicios de valor agregado básicos</t>
  </si>
  <si>
    <t>Segmento mixto</t>
  </si>
  <si>
    <t>Servicios de valor agregado básicos</t>
  </si>
  <si>
    <t>&lt;25.000 usuarios</t>
  </si>
  <si>
    <t>&gt;25.000 usuarios</t>
  </si>
  <si>
    <t>OMV ligero</t>
  </si>
  <si>
    <t>OMVs</t>
  </si>
  <si>
    <t>Servicios de terminación de mensajes cortos (SMS) en usuarios móviles</t>
  </si>
  <si>
    <t>Servicios de tránsito</t>
  </si>
  <si>
    <t>Transito</t>
  </si>
  <si>
    <t>Tipo de tráfico</t>
  </si>
  <si>
    <t xml:space="preserve">Pago mensual </t>
  </si>
  <si>
    <t>Help cells</t>
  </si>
  <si>
    <t>Otros Cargos por tráfico</t>
  </si>
  <si>
    <t>Originación voz internacional Mundial Centroamérica</t>
  </si>
  <si>
    <t>Originación voz internacional Mundial LATAM y Caribe</t>
  </si>
  <si>
    <t>Originación voz internacional Europa</t>
  </si>
  <si>
    <t>Originación voz internacional Mundial Otros geográficos</t>
  </si>
  <si>
    <t>Originación voz Mundial destinos no geográficos</t>
  </si>
  <si>
    <t>Originación SMS internacional (USA-Canadá)</t>
  </si>
  <si>
    <t>Originación SMS internacional (Resto del Mundo)</t>
  </si>
  <si>
    <t xml:space="preserve">Ingresos  </t>
  </si>
  <si>
    <t>Período de referencia (meses)</t>
  </si>
  <si>
    <t>Estructura del modelo</t>
  </si>
  <si>
    <t>Facturación</t>
  </si>
  <si>
    <t>Hoja de resultados</t>
  </si>
  <si>
    <t>CÁLCULOS &gt;&gt;&gt;</t>
  </si>
  <si>
    <t>INFORMACIÓN &gt;&gt;&gt;</t>
  </si>
  <si>
    <t>Precios de los servicios mayoristas</t>
  </si>
  <si>
    <t>Introducción al modelo de replicabilidad económica para el segmento móvil</t>
  </si>
  <si>
    <t>Comerciales</t>
  </si>
  <si>
    <t>Cobranza</t>
  </si>
  <si>
    <t>Costos directos de ventas</t>
  </si>
  <si>
    <t>Acceso internet internacional</t>
  </si>
  <si>
    <t>Roaming nacional</t>
  </si>
  <si>
    <t>Roaming internacional</t>
  </si>
  <si>
    <t>01/07/2017</t>
  </si>
  <si>
    <t xml:space="preserve">Período </t>
  </si>
  <si>
    <t>Inicio</t>
  </si>
  <si>
    <t>Fin</t>
  </si>
  <si>
    <t>Pago mensual (por usuario)</t>
  </si>
  <si>
    <t xml:space="preserve">Pagos fijos </t>
  </si>
  <si>
    <t>Notas</t>
  </si>
  <si>
    <t>Notación</t>
  </si>
  <si>
    <t>Son celdas de resultados</t>
  </si>
  <si>
    <t>Insumos del IFT</t>
  </si>
  <si>
    <t>Contiene información sin procesar</t>
  </si>
  <si>
    <t>Insumos del AEP</t>
  </si>
  <si>
    <t>Cálculos</t>
  </si>
  <si>
    <t>Cálculos del modelo</t>
  </si>
  <si>
    <t>Ayuda</t>
  </si>
  <si>
    <t>Contiene información de soporte</t>
  </si>
  <si>
    <t>X-check</t>
  </si>
  <si>
    <t>Cálculos de chequeo</t>
  </si>
  <si>
    <t>Totales</t>
  </si>
  <si>
    <t>Celdas que agregan subcategorías</t>
  </si>
  <si>
    <t>Celda de ayuda (límite de usuarios a partir del cual cambia la tarifa) - Actualizar según la oferta de referencia</t>
  </si>
  <si>
    <t>Unidad</t>
  </si>
  <si>
    <t>MB</t>
  </si>
  <si>
    <t>minutos</t>
  </si>
  <si>
    <t>Componentes no de red</t>
  </si>
  <si>
    <t>Provisiones</t>
  </si>
  <si>
    <t>Hoja</t>
  </si>
  <si>
    <t xml:space="preserve">Pagos mayoristas </t>
  </si>
  <si>
    <t>Requerimiento de información al AEP</t>
  </si>
  <si>
    <t>Req. de información al AEP</t>
  </si>
  <si>
    <t>CÁLCULOS DEL MODELO &gt;&gt;&gt;</t>
  </si>
  <si>
    <t>INFORMACIÓN DEL MODELO &gt;&gt;&gt;</t>
  </si>
  <si>
    <t>CELDAS DE AYUDA&gt;&gt;&gt;</t>
  </si>
  <si>
    <t>Costo del Capital</t>
  </si>
  <si>
    <t>Programas de fidelización</t>
  </si>
  <si>
    <t>Supuestos</t>
  </si>
  <si>
    <t>Lista de servicios y uso del servicio de tránsito</t>
  </si>
  <si>
    <t>Usuarios OMV</t>
  </si>
  <si>
    <t>Otros servicios (incluyendo marcaciones especiales)</t>
  </si>
  <si>
    <t>SUPUESTOS &gt;&gt;&gt;</t>
  </si>
  <si>
    <t>Contiene la categorización de los servicios incluidos y % de tráfico en transito, entre otros.</t>
  </si>
  <si>
    <t>Información sobre las tarifas mayoristas a aplicar, según la oferta de referencia prevalente.</t>
  </si>
  <si>
    <t>Otros servicios minoristas</t>
  </si>
  <si>
    <t>sms</t>
  </si>
  <si>
    <t>Servicios OTT de vídeo</t>
  </si>
  <si>
    <t>Servicios OTT de audio</t>
  </si>
  <si>
    <t>Componentes de red</t>
  </si>
  <si>
    <t>Asociados a la prestación de servicios móviles OTT</t>
  </si>
  <si>
    <t>Costos aguas abajo</t>
  </si>
  <si>
    <t>Desagregación para estimar los pagos mayoristas</t>
  </si>
  <si>
    <t>Se estiman los pagos mayoristas al AEP por parte del OMV ligero/revendedor.</t>
  </si>
  <si>
    <t>Información reportada por el AEP</t>
  </si>
  <si>
    <t>Operadores distintos del AEP</t>
  </si>
  <si>
    <t>Tráfico en tránsito</t>
  </si>
  <si>
    <t xml:space="preserve">Se solicita especificar el porcentaje del tráfico en tránsito para cada tipología de llamada, sobre el total del tráfico cursado </t>
  </si>
  <si>
    <t>Costos directos de la venta de terminales</t>
  </si>
  <si>
    <t>PRUEBA</t>
  </si>
  <si>
    <t>Los precios, ingresos y costos están expresados sin impuestos y en moneda nacional a menos que se especifique lo contrario</t>
  </si>
  <si>
    <t>Provienen de un acuerdo suscrito por Telcel  y un OMV en junio de 2016.</t>
  </si>
  <si>
    <t>Supuesto</t>
  </si>
  <si>
    <t>Opción a escoger en el modelo</t>
  </si>
  <si>
    <t>Pago recurrente</t>
  </si>
  <si>
    <t>Servicio de Telefonía Móvil - voz</t>
  </si>
  <si>
    <t>Servicio de Acceso a Internet Móvil</t>
  </si>
  <si>
    <t>Servicio de Telefonía Móvil - mensajes</t>
  </si>
  <si>
    <t>Venta de equipos terminales</t>
  </si>
  <si>
    <t>Tasas e impuestos</t>
  </si>
  <si>
    <t>Resto de clientes</t>
  </si>
  <si>
    <t>Minoristas</t>
  </si>
  <si>
    <t>Ingresos totales</t>
  </si>
  <si>
    <t xml:space="preserve">Ingresos minoristas </t>
  </si>
  <si>
    <t>Ingresos minoristas</t>
  </si>
  <si>
    <t xml:space="preserve">Costos aguas abajo OMV </t>
  </si>
  <si>
    <t xml:space="preserve">Ingresos </t>
  </si>
  <si>
    <t>Costos &gt;</t>
  </si>
  <si>
    <t>Se detallan los costos aguas abajo a los que se enfrenta un OMV ligero/revendedor</t>
  </si>
  <si>
    <t>Costos comunes</t>
  </si>
  <si>
    <t>Servicios generales y de gestión - minoristas</t>
  </si>
  <si>
    <t xml:space="preserve">Servicios generales y de gestión - negocio </t>
  </si>
  <si>
    <t>Acceso a Internet</t>
  </si>
  <si>
    <t>Otros</t>
  </si>
  <si>
    <t>Reporta el margen en porcentaje de los ingresos.</t>
  </si>
  <si>
    <t xml:space="preserve">Se reportan los ingresos minoristas </t>
  </si>
  <si>
    <t>% costos fijos</t>
  </si>
  <si>
    <t>EEO</t>
  </si>
  <si>
    <t>Costos fijos</t>
  </si>
  <si>
    <t>Costos variables</t>
  </si>
  <si>
    <t>SEO</t>
  </si>
  <si>
    <t>Costos totales</t>
  </si>
  <si>
    <t>Tamaño relativo</t>
  </si>
  <si>
    <t xml:space="preserve">Costos totales ajustados </t>
  </si>
  <si>
    <t>cross-check</t>
  </si>
  <si>
    <t>Estándar de eficiencia</t>
  </si>
  <si>
    <t>Oferta 1</t>
  </si>
  <si>
    <t>ANÁLISIS INDIVIDUALIZADO DE LAS OFERTAS INSIGNIA - PREPAGO</t>
  </si>
  <si>
    <t>Oferta 2</t>
  </si>
  <si>
    <t>Oferta 3</t>
  </si>
  <si>
    <t>ANÁLISIS INDIVIDUALIZADO DE LAS OFERTAS INSIGNIA - POSTPAGO</t>
  </si>
  <si>
    <t>Oferta 4</t>
  </si>
  <si>
    <t>Oferta 5</t>
  </si>
  <si>
    <t>Oferta 6</t>
  </si>
  <si>
    <t xml:space="preserve">Total </t>
  </si>
  <si>
    <t>Hoja resumen de los costos a los que se enfrenta el OMV revendedor</t>
  </si>
  <si>
    <t>31/09/2017</t>
  </si>
  <si>
    <t xml:space="preserve">Este modelo Excel ha sido desarrollado por Frontier Economics siguiendo la metodología decidida por el Instituto Federal de Telecomunicaciones </t>
  </si>
  <si>
    <t>% sobre ingresos</t>
  </si>
  <si>
    <t>Segmento Pospago</t>
  </si>
  <si>
    <t>Prueba de replicabilidad: Servicios Móviles</t>
  </si>
  <si>
    <t>Período de amortización de los cargos fijos (meses)</t>
  </si>
  <si>
    <t>Período de amortización de los cargos fijos (trimestres)</t>
  </si>
  <si>
    <t>Los datos empleados en el modelo son ficticios, a excepción de la información relativa a los precios mayoristas. Estos proceden de un acuerdo suscrito entre el AEP y un OMV y serán actualizados conforme a la Oferta de Referencia.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</si>
</sst>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1" formatCode="_-* #,##0_-;\-* #,##0_-;_-* &quot;-&quot;_-;_-@_-"/>
    <numFmt numFmtId="43" formatCode="_-* #,##0.00_-;\-* #,##0.00_-;_-* &quot;-&quot;??_-;_-@_-"/>
    <numFmt numFmtId="164" formatCode="[$-F800]dddd\,\ mmmm\ dd\,\ yyyy"/>
    <numFmt numFmtId="165" formatCode="#,##0_);[Red]\-#,##0_);0_);@_)"/>
    <numFmt numFmtId="166" formatCode="#,##0_);[Red]\-#,##0_);* _(&quot;-&quot;?_);@_)"/>
    <numFmt numFmtId="167" formatCode="_-* #,##0_-;\-* #,##0_-;_-* &quot;-&quot;??_-;_-@_-"/>
    <numFmt numFmtId="168" formatCode="_-* #,##0.0_-;\-* #,##0.0_-;_-* &quot;-&quot;?_-;_-@_-"/>
    <numFmt numFmtId="169" formatCode="[$$-80A]#,##0.00;\-[$$-80A]#,##0.00"/>
    <numFmt numFmtId="170" formatCode="[$$-80A]#,##0.00"/>
    <numFmt numFmtId="171" formatCode="[$$-80A]#,##0;\-[$$-80A]#,##0"/>
    <numFmt numFmtId="172" formatCode="_-[$$-80A]* #,##0.00_-;\-[$$-80A]* #,##0.00_-;_-[$$-80A]* &quot;-&quot;??_-;_-@_-"/>
    <numFmt numFmtId="173" formatCode="[$$-80A]#,##0.000000;\-[$$-80A]#,##0.000000"/>
    <numFmt numFmtId="174" formatCode="[$$-80A]#,##0.000"/>
    <numFmt numFmtId="175" formatCode="0.0%"/>
  </numFmts>
  <fonts count="58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b/>
      <sz val="16"/>
      <color indexed="9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2"/>
      <color indexed="9"/>
      <name val="Calibri"/>
      <family val="2"/>
      <scheme val="minor"/>
    </font>
    <font>
      <sz val="10"/>
      <color theme="0"/>
      <name val="Calibri"/>
      <family val="2"/>
      <scheme val="minor"/>
    </font>
    <font>
      <i/>
      <sz val="10"/>
      <color rgb="FFE83F35"/>
      <name val="Calibri"/>
      <family val="2"/>
      <scheme val="minor"/>
    </font>
    <font>
      <i/>
      <sz val="10"/>
      <color rgb="FF0000FF"/>
      <name val="Calibri"/>
      <family val="2"/>
      <scheme val="minor"/>
    </font>
    <font>
      <sz val="10"/>
      <color theme="8" tint="-0.249977111117893"/>
      <name val="Calibri"/>
      <family val="2"/>
      <scheme val="minor"/>
    </font>
    <font>
      <sz val="10"/>
      <color rgb="FF007B87"/>
      <name val="Calibri"/>
      <family val="2"/>
      <scheme val="minor"/>
    </font>
    <font>
      <b/>
      <sz val="10"/>
      <color rgb="FF007B87"/>
      <name val="Calibri"/>
      <family val="2"/>
      <scheme val="minor"/>
    </font>
    <font>
      <b/>
      <sz val="16"/>
      <color rgb="FFE83F35"/>
      <name val="Calibri"/>
      <family val="2"/>
      <scheme val="minor"/>
    </font>
    <font>
      <sz val="10"/>
      <color theme="0" tint="-0.499984740745262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8" tint="-0.249977111117893"/>
      <name val="Calibri"/>
      <family val="2"/>
      <scheme val="minor"/>
    </font>
    <font>
      <sz val="10"/>
      <name val="Arial"/>
      <family val="2"/>
    </font>
    <font>
      <sz val="10"/>
      <color theme="0" tint="-0.249977111117893"/>
      <name val="Calibri"/>
      <family val="2"/>
      <scheme val="minor"/>
    </font>
    <font>
      <sz val="10"/>
      <color theme="0" tint="-0.34998626667073579"/>
      <name val="Calibri"/>
      <family val="2"/>
      <scheme val="minor"/>
    </font>
    <font>
      <i/>
      <sz val="10"/>
      <color theme="0" tint="-0.249977111117893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0"/>
      <color theme="0" tint="-0.499984740745262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0"/>
      <color rgb="FFE83F35"/>
      <name val="Calibri"/>
      <family val="2"/>
      <scheme val="minor"/>
    </font>
    <font>
      <b/>
      <sz val="14"/>
      <color rgb="FFE83F35"/>
      <name val="Calibri"/>
      <family val="2"/>
      <scheme val="minor"/>
    </font>
    <font>
      <sz val="16"/>
      <name val="Calibri"/>
      <family val="2"/>
      <scheme val="minor"/>
    </font>
    <font>
      <sz val="10"/>
      <color theme="4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0" tint="-4.9989318521683403E-2"/>
      <name val="Calibri"/>
      <family val="2"/>
      <scheme val="minor"/>
    </font>
    <font>
      <u/>
      <sz val="10"/>
      <color theme="10"/>
      <name val="Arial"/>
      <family val="2"/>
    </font>
    <font>
      <b/>
      <sz val="12"/>
      <color theme="0" tint="-0.499984740745262"/>
      <name val="Calibri"/>
      <family val="2"/>
      <scheme val="minor"/>
    </font>
    <font>
      <i/>
      <sz val="10"/>
      <color theme="0" tint="-0.499984740745262"/>
      <name val="Calibri"/>
      <family val="2"/>
      <scheme val="minor"/>
    </font>
    <font>
      <i/>
      <sz val="10"/>
      <color rgb="FF0094A4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color rgb="FF683C5B"/>
      <name val="Calibri"/>
      <family val="2"/>
      <scheme val="minor"/>
    </font>
    <font>
      <sz val="10"/>
      <color theme="0" tint="-0.14999847407452621"/>
      <name val="Calibri"/>
      <family val="2"/>
      <scheme val="minor"/>
    </font>
    <font>
      <b/>
      <sz val="10"/>
      <color indexed="20"/>
      <name val="Calibri"/>
      <family val="2"/>
      <scheme val="minor"/>
    </font>
    <font>
      <sz val="10"/>
      <color indexed="12"/>
      <name val="Calibri"/>
      <family val="2"/>
      <scheme val="minor"/>
    </font>
    <font>
      <sz val="10"/>
      <color indexed="23"/>
      <name val="Calibri"/>
      <family val="2"/>
      <scheme val="minor"/>
    </font>
    <font>
      <i/>
      <sz val="10"/>
      <color indexed="8"/>
      <name val="Calibri"/>
      <family val="2"/>
      <scheme val="minor"/>
    </font>
    <font>
      <b/>
      <sz val="10"/>
      <color theme="7"/>
      <name val="Calibri"/>
      <family val="2"/>
      <scheme val="minor"/>
    </font>
    <font>
      <sz val="10"/>
      <color rgb="FF0000FF"/>
      <name val="Calibri"/>
      <family val="2"/>
      <scheme val="minor"/>
    </font>
    <font>
      <sz val="10"/>
      <color rgb="FF808080"/>
      <name val="Calibri"/>
      <family val="2"/>
      <scheme val="minor"/>
    </font>
    <font>
      <b/>
      <sz val="10"/>
      <color rgb="FF808080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22"/>
      <color theme="0"/>
      <name val="Arial"/>
      <family val="2"/>
    </font>
    <font>
      <b/>
      <sz val="10"/>
      <color theme="8"/>
      <name val="Calibri"/>
      <family val="2"/>
      <scheme val="minor"/>
    </font>
    <font>
      <sz val="10"/>
      <color theme="5"/>
      <name val="Calibri"/>
      <family val="2"/>
      <scheme val="minor"/>
    </font>
    <font>
      <b/>
      <sz val="10"/>
      <color theme="3"/>
      <name val="Calibri"/>
      <family val="2"/>
      <scheme val="minor"/>
    </font>
    <font>
      <b/>
      <u/>
      <sz val="10"/>
      <name val="Calibri"/>
      <family val="2"/>
      <scheme val="minor"/>
    </font>
    <font>
      <i/>
      <sz val="10"/>
      <name val="Calibri"/>
      <family val="2"/>
      <scheme val="minor"/>
    </font>
    <font>
      <sz val="10"/>
      <color theme="3"/>
      <name val="Calibri"/>
      <family val="2"/>
      <scheme val="minor"/>
    </font>
    <font>
      <b/>
      <sz val="16"/>
      <color theme="5"/>
      <name val="Calibri"/>
      <family val="2"/>
      <scheme val="minor"/>
    </font>
    <font>
      <i/>
      <sz val="10"/>
      <name val="Arial"/>
      <family val="2"/>
    </font>
    <font>
      <b/>
      <sz val="18"/>
      <color theme="5"/>
      <name val="Calibri"/>
      <family val="2"/>
      <scheme val="minor"/>
    </font>
    <font>
      <b/>
      <sz val="14"/>
      <color theme="5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13"/>
        <bgColor indexed="15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007B87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3"/>
        <bgColor indexed="64"/>
      </patternFill>
    </fill>
  </fills>
  <borders count="9">
    <border>
      <left/>
      <right/>
      <top/>
      <bottom/>
      <diagonal/>
    </border>
    <border>
      <left style="dotted">
        <color indexed="57"/>
      </left>
      <right style="dotted">
        <color indexed="57"/>
      </right>
      <top style="dotted">
        <color indexed="57"/>
      </top>
      <bottom style="dotted">
        <color indexed="57"/>
      </bottom>
      <diagonal/>
    </border>
    <border>
      <left style="thin">
        <color indexed="57"/>
      </left>
      <right style="thin">
        <color indexed="57"/>
      </right>
      <top style="thin">
        <color indexed="57"/>
      </top>
      <bottom style="thin">
        <color indexed="57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ck">
        <color theme="0" tint="-0.499984740745262"/>
      </bottom>
      <diagonal/>
    </border>
    <border>
      <left/>
      <right/>
      <top style="thick">
        <color theme="3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14">
    <xf numFmtId="0" fontId="0" fillId="0" borderId="0"/>
    <xf numFmtId="0" fontId="2" fillId="2" borderId="0" applyNumberFormat="0">
      <alignment horizontal="center" vertical="top" wrapText="1"/>
    </xf>
    <xf numFmtId="0" fontId="3" fillId="0" borderId="1" applyNumberFormat="0" applyAlignment="0">
      <alignment vertical="center"/>
    </xf>
    <xf numFmtId="0" fontId="3" fillId="0" borderId="2" applyNumberFormat="0" applyAlignment="0">
      <alignment vertical="center"/>
      <protection locked="0"/>
    </xf>
    <xf numFmtId="0" fontId="3" fillId="0" borderId="2" applyNumberFormat="0" applyAlignment="0">
      <alignment vertical="center"/>
      <protection locked="0"/>
    </xf>
    <xf numFmtId="165" fontId="3" fillId="3" borderId="2" applyNumberFormat="0" applyAlignment="0">
      <alignment vertical="center"/>
      <protection locked="0"/>
    </xf>
    <xf numFmtId="0" fontId="3" fillId="4" borderId="0" applyNumberFormat="0" applyAlignment="0">
      <alignment vertical="center"/>
    </xf>
    <xf numFmtId="0" fontId="1" fillId="0" borderId="0"/>
    <xf numFmtId="166" fontId="3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/>
    <xf numFmtId="0" fontId="31" fillId="0" borderId="0" applyNumberFormat="0" applyFill="0" applyBorder="0" applyAlignment="0" applyProtection="0"/>
    <xf numFmtId="9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18" fillId="0" borderId="0"/>
  </cellStyleXfs>
  <cellXfs count="226">
    <xf numFmtId="0" fontId="0" fillId="0" borderId="0" xfId="0"/>
    <xf numFmtId="0" fontId="5" fillId="0" borderId="0" xfId="0" applyFont="1"/>
    <xf numFmtId="0" fontId="6" fillId="0" borderId="0" xfId="0" applyFont="1"/>
    <xf numFmtId="0" fontId="9" fillId="0" borderId="0" xfId="0" applyFont="1"/>
    <xf numFmtId="0" fontId="6" fillId="0" borderId="0" xfId="0" applyFont="1" applyAlignment="1">
      <alignment horizontal="left" indent="2"/>
    </xf>
    <xf numFmtId="0" fontId="4" fillId="5" borderId="0" xfId="0" applyFont="1" applyFill="1"/>
    <xf numFmtId="0" fontId="7" fillId="6" borderId="0" xfId="0" applyFont="1" applyFill="1"/>
    <xf numFmtId="164" fontId="12" fillId="5" borderId="0" xfId="0" applyNumberFormat="1" applyFont="1" applyFill="1"/>
    <xf numFmtId="0" fontId="6" fillId="0" borderId="0" xfId="0" applyFont="1" applyAlignment="1">
      <alignment horizontal="left" indent="1"/>
    </xf>
    <xf numFmtId="0" fontId="6" fillId="0" borderId="0" xfId="0" applyFont="1" applyAlignment="1">
      <alignment horizontal="left"/>
    </xf>
    <xf numFmtId="0" fontId="13" fillId="5" borderId="0" xfId="0" applyFont="1" applyFill="1"/>
    <xf numFmtId="0" fontId="5" fillId="0" borderId="0" xfId="0" applyFont="1" applyAlignment="1">
      <alignment horizontal="left"/>
    </xf>
    <xf numFmtId="0" fontId="14" fillId="5" borderId="0" xfId="0" applyFont="1" applyFill="1"/>
    <xf numFmtId="0" fontId="6" fillId="7" borderId="0" xfId="0" applyFont="1" applyFill="1"/>
    <xf numFmtId="0" fontId="6" fillId="5" borderId="0" xfId="0" applyFont="1" applyFill="1"/>
    <xf numFmtId="164" fontId="8" fillId="5" borderId="0" xfId="0" applyNumberFormat="1" applyFont="1" applyFill="1"/>
    <xf numFmtId="0" fontId="16" fillId="0" borderId="0" xfId="0" applyFont="1"/>
    <xf numFmtId="0" fontId="5" fillId="5" borderId="0" xfId="0" applyFont="1" applyFill="1" applyAlignment="1">
      <alignment horizontal="left"/>
    </xf>
    <xf numFmtId="0" fontId="9" fillId="5" borderId="0" xfId="0" applyFont="1" applyFill="1"/>
    <xf numFmtId="0" fontId="6" fillId="5" borderId="0" xfId="0" applyFont="1" applyFill="1" applyAlignment="1">
      <alignment horizontal="left"/>
    </xf>
    <xf numFmtId="0" fontId="6" fillId="5" borderId="0" xfId="0" applyFont="1" applyFill="1" applyAlignment="1">
      <alignment horizontal="left" indent="1"/>
    </xf>
    <xf numFmtId="0" fontId="9" fillId="5" borderId="0" xfId="0" applyFont="1" applyFill="1" applyAlignment="1">
      <alignment horizontal="center"/>
    </xf>
    <xf numFmtId="0" fontId="6" fillId="5" borderId="0" xfId="0" applyFont="1" applyFill="1" applyAlignment="1">
      <alignment horizontal="center"/>
    </xf>
    <xf numFmtId="0" fontId="7" fillId="5" borderId="0" xfId="0" applyFont="1" applyFill="1"/>
    <xf numFmtId="0" fontId="6" fillId="5" borderId="0" xfId="0" applyFont="1" applyFill="1" applyAlignment="1">
      <alignment wrapText="1"/>
    </xf>
    <xf numFmtId="0" fontId="10" fillId="5" borderId="0" xfId="0" applyFont="1" applyFill="1"/>
    <xf numFmtId="0" fontId="6" fillId="6" borderId="0" xfId="0" applyFont="1" applyFill="1"/>
    <xf numFmtId="0" fontId="20" fillId="5" borderId="0" xfId="0" applyFont="1" applyFill="1"/>
    <xf numFmtId="0" fontId="21" fillId="5" borderId="0" xfId="0" applyFont="1" applyFill="1"/>
    <xf numFmtId="0" fontId="5" fillId="5" borderId="0" xfId="0" applyFont="1" applyFill="1"/>
    <xf numFmtId="0" fontId="23" fillId="5" borderId="0" xfId="0" applyFont="1" applyFill="1"/>
    <xf numFmtId="0" fontId="22" fillId="7" borderId="0" xfId="0" applyFont="1" applyFill="1"/>
    <xf numFmtId="0" fontId="24" fillId="6" borderId="0" xfId="0" applyFont="1" applyFill="1"/>
    <xf numFmtId="0" fontId="17" fillId="5" borderId="0" xfId="0" applyFont="1" applyFill="1"/>
    <xf numFmtId="0" fontId="26" fillId="5" borderId="0" xfId="0" applyFont="1" applyFill="1"/>
    <xf numFmtId="0" fontId="11" fillId="0" borderId="0" xfId="0" applyFont="1"/>
    <xf numFmtId="0" fontId="27" fillId="5" borderId="0" xfId="0" applyFont="1" applyFill="1"/>
    <xf numFmtId="0" fontId="28" fillId="5" borderId="0" xfId="0" applyFont="1" applyFill="1"/>
    <xf numFmtId="167" fontId="6" fillId="5" borderId="0" xfId="9" applyNumberFormat="1" applyFont="1" applyFill="1"/>
    <xf numFmtId="0" fontId="29" fillId="6" borderId="0" xfId="0" applyFont="1" applyFill="1"/>
    <xf numFmtId="41" fontId="6" fillId="5" borderId="0" xfId="0" applyNumberFormat="1" applyFont="1" applyFill="1"/>
    <xf numFmtId="9" fontId="6" fillId="5" borderId="0" xfId="0" applyNumberFormat="1" applyFont="1" applyFill="1"/>
    <xf numFmtId="43" fontId="6" fillId="5" borderId="0" xfId="9" applyNumberFormat="1" applyFont="1" applyFill="1"/>
    <xf numFmtId="41" fontId="5" fillId="5" borderId="0" xfId="0" applyNumberFormat="1" applyFont="1" applyFill="1"/>
    <xf numFmtId="0" fontId="30" fillId="0" borderId="0" xfId="0" applyFont="1"/>
    <xf numFmtId="0" fontId="30" fillId="5" borderId="0" xfId="0" applyFont="1" applyFill="1"/>
    <xf numFmtId="167" fontId="5" fillId="5" borderId="0" xfId="0" applyNumberFormat="1" applyFont="1" applyFill="1"/>
    <xf numFmtId="167" fontId="6" fillId="0" borderId="0" xfId="9" applyNumberFormat="1" applyFont="1"/>
    <xf numFmtId="43" fontId="6" fillId="5" borderId="0" xfId="9" applyFont="1" applyFill="1"/>
    <xf numFmtId="0" fontId="5" fillId="5" borderId="0" xfId="0" applyFont="1" applyFill="1" applyAlignment="1">
      <alignment horizontal="left" indent="1"/>
    </xf>
    <xf numFmtId="0" fontId="6" fillId="5" borderId="0" xfId="0" applyFont="1" applyFill="1" applyAlignment="1">
      <alignment horizontal="left" indent="2"/>
    </xf>
    <xf numFmtId="0" fontId="22" fillId="6" borderId="0" xfId="0" applyFont="1" applyFill="1"/>
    <xf numFmtId="0" fontId="8" fillId="6" borderId="0" xfId="0" applyFont="1" applyFill="1"/>
    <xf numFmtId="0" fontId="6" fillId="5" borderId="4" xfId="0" applyFont="1" applyFill="1" applyBorder="1"/>
    <xf numFmtId="0" fontId="15" fillId="5" borderId="0" xfId="0" applyFont="1" applyFill="1"/>
    <xf numFmtId="0" fontId="32" fillId="5" borderId="0" xfId="0" applyFont="1" applyFill="1"/>
    <xf numFmtId="0" fontId="33" fillId="0" borderId="0" xfId="0" applyFont="1"/>
    <xf numFmtId="41" fontId="9" fillId="0" borderId="0" xfId="0" applyNumberFormat="1" applyFont="1"/>
    <xf numFmtId="0" fontId="8" fillId="5" borderId="0" xfId="0" applyFont="1" applyFill="1" applyAlignment="1">
      <alignment horizontal="center"/>
    </xf>
    <xf numFmtId="0" fontId="8" fillId="5" borderId="0" xfId="0" applyFont="1" applyFill="1" applyAlignment="1"/>
    <xf numFmtId="43" fontId="6" fillId="0" borderId="0" xfId="9" applyFont="1"/>
    <xf numFmtId="43" fontId="6" fillId="0" borderId="0" xfId="0" applyNumberFormat="1" applyFont="1"/>
    <xf numFmtId="168" fontId="6" fillId="5" borderId="0" xfId="0" applyNumberFormat="1" applyFont="1" applyFill="1"/>
    <xf numFmtId="10" fontId="36" fillId="5" borderId="0" xfId="11" applyNumberFormat="1" applyFont="1" applyFill="1"/>
    <xf numFmtId="43" fontId="36" fillId="5" borderId="0" xfId="11" applyNumberFormat="1" applyFont="1" applyFill="1"/>
    <xf numFmtId="43" fontId="28" fillId="5" borderId="0" xfId="0" applyNumberFormat="1" applyFont="1" applyFill="1"/>
    <xf numFmtId="49" fontId="25" fillId="5" borderId="0" xfId="0" applyNumberFormat="1" applyFont="1" applyFill="1"/>
    <xf numFmtId="41" fontId="25" fillId="0" borderId="0" xfId="0" applyNumberFormat="1" applyFont="1"/>
    <xf numFmtId="167" fontId="37" fillId="5" borderId="0" xfId="9" applyNumberFormat="1" applyFont="1" applyFill="1"/>
    <xf numFmtId="0" fontId="0" fillId="8" borderId="0" xfId="0" applyFill="1"/>
    <xf numFmtId="0" fontId="32" fillId="5" borderId="5" xfId="0" applyFont="1" applyFill="1" applyBorder="1"/>
    <xf numFmtId="0" fontId="38" fillId="5" borderId="0" xfId="0" applyFont="1" applyFill="1"/>
    <xf numFmtId="0" fontId="40" fillId="5" borderId="0" xfId="0" applyFont="1" applyFill="1"/>
    <xf numFmtId="0" fontId="41" fillId="5" borderId="0" xfId="0" applyFont="1" applyFill="1"/>
    <xf numFmtId="0" fontId="6" fillId="5" borderId="5" xfId="0" applyFont="1" applyFill="1" applyBorder="1"/>
    <xf numFmtId="0" fontId="6" fillId="9" borderId="0" xfId="0" applyFont="1" applyFill="1"/>
    <xf numFmtId="0" fontId="6" fillId="5" borderId="0" xfId="0" applyFont="1" applyFill="1" applyBorder="1"/>
    <xf numFmtId="0" fontId="32" fillId="5" borderId="0" xfId="0" applyFont="1" applyFill="1" applyBorder="1"/>
    <xf numFmtId="0" fontId="5" fillId="5" borderId="0" xfId="0" applyFont="1" applyFill="1" applyAlignment="1">
      <alignment wrapText="1"/>
    </xf>
    <xf numFmtId="10" fontId="42" fillId="5" borderId="0" xfId="11" applyNumberFormat="1" applyFont="1" applyFill="1"/>
    <xf numFmtId="169" fontId="6" fillId="5" borderId="0" xfId="9" applyNumberFormat="1" applyFont="1" applyFill="1"/>
    <xf numFmtId="170" fontId="28" fillId="5" borderId="0" xfId="0" applyNumberFormat="1" applyFont="1" applyFill="1"/>
    <xf numFmtId="0" fontId="40" fillId="5" borderId="0" xfId="0" applyFont="1" applyFill="1" applyAlignment="1">
      <alignment wrapText="1"/>
    </xf>
    <xf numFmtId="171" fontId="5" fillId="5" borderId="0" xfId="0" applyNumberFormat="1" applyFont="1" applyFill="1"/>
    <xf numFmtId="171" fontId="6" fillId="5" borderId="0" xfId="0" applyNumberFormat="1" applyFont="1" applyFill="1"/>
    <xf numFmtId="169" fontId="5" fillId="5" borderId="0" xfId="9" applyNumberFormat="1" applyFont="1" applyFill="1"/>
    <xf numFmtId="169" fontId="5" fillId="5" borderId="0" xfId="0" applyNumberFormat="1" applyFont="1" applyFill="1"/>
    <xf numFmtId="169" fontId="6" fillId="5" borderId="0" xfId="0" applyNumberFormat="1" applyFont="1" applyFill="1"/>
    <xf numFmtId="169" fontId="43" fillId="5" borderId="0" xfId="9" applyNumberFormat="1" applyFont="1" applyFill="1"/>
    <xf numFmtId="0" fontId="5" fillId="0" borderId="0" xfId="0" applyFont="1" applyBorder="1"/>
    <xf numFmtId="41" fontId="6" fillId="0" borderId="6" xfId="9" applyNumberFormat="1" applyFont="1" applyBorder="1"/>
    <xf numFmtId="41" fontId="6" fillId="0" borderId="0" xfId="0" applyNumberFormat="1" applyFont="1" applyBorder="1"/>
    <xf numFmtId="49" fontId="43" fillId="0" borderId="0" xfId="0" applyNumberFormat="1" applyFont="1" applyAlignment="1">
      <alignment horizontal="left"/>
    </xf>
    <xf numFmtId="169" fontId="25" fillId="0" borderId="0" xfId="0" applyNumberFormat="1" applyFont="1"/>
    <xf numFmtId="164" fontId="6" fillId="5" borderId="0" xfId="0" applyNumberFormat="1" applyFont="1" applyFill="1"/>
    <xf numFmtId="3" fontId="25" fillId="5" borderId="0" xfId="0" applyNumberFormat="1" applyFont="1" applyFill="1"/>
    <xf numFmtId="0" fontId="6" fillId="10" borderId="0" xfId="0" applyFont="1" applyFill="1"/>
    <xf numFmtId="0" fontId="22" fillId="10" borderId="0" xfId="0" applyFont="1" applyFill="1"/>
    <xf numFmtId="0" fontId="8" fillId="10" borderId="0" xfId="0" applyFont="1" applyFill="1"/>
    <xf numFmtId="169" fontId="25" fillId="5" borderId="0" xfId="0" applyNumberFormat="1" applyFont="1" applyFill="1" applyBorder="1"/>
    <xf numFmtId="167" fontId="44" fillId="5" borderId="0" xfId="9" applyNumberFormat="1" applyFont="1" applyFill="1" applyBorder="1"/>
    <xf numFmtId="0" fontId="6" fillId="0" borderId="6" xfId="0" applyFont="1" applyBorder="1" applyAlignment="1">
      <alignment horizontal="left"/>
    </xf>
    <xf numFmtId="41" fontId="6" fillId="0" borderId="0" xfId="9" applyNumberFormat="1" applyFont="1" applyBorder="1"/>
    <xf numFmtId="170" fontId="5" fillId="5" borderId="0" xfId="0" applyNumberFormat="1" applyFont="1" applyFill="1"/>
    <xf numFmtId="170" fontId="6" fillId="5" borderId="0" xfId="0" applyNumberFormat="1" applyFont="1" applyFill="1"/>
    <xf numFmtId="170" fontId="5" fillId="5" borderId="0" xfId="9" applyNumberFormat="1" applyFont="1" applyFill="1"/>
    <xf numFmtId="0" fontId="44" fillId="5" borderId="0" xfId="0" applyFont="1" applyFill="1" applyAlignment="1">
      <alignment wrapText="1"/>
    </xf>
    <xf numFmtId="0" fontId="46" fillId="8" borderId="0" xfId="0" applyFont="1" applyFill="1"/>
    <xf numFmtId="0" fontId="48" fillId="5" borderId="0" xfId="0" applyFont="1" applyFill="1"/>
    <xf numFmtId="0" fontId="44" fillId="5" borderId="0" xfId="0" applyFont="1" applyFill="1"/>
    <xf numFmtId="43" fontId="44" fillId="5" borderId="0" xfId="9" applyFont="1" applyFill="1"/>
    <xf numFmtId="0" fontId="6" fillId="0" borderId="0" xfId="0" applyFont="1" applyAlignment="1">
      <alignment wrapText="1"/>
    </xf>
    <xf numFmtId="0" fontId="34" fillId="0" borderId="0" xfId="0" applyFont="1" applyAlignment="1">
      <alignment wrapText="1"/>
    </xf>
    <xf numFmtId="169" fontId="6" fillId="0" borderId="0" xfId="9" applyNumberFormat="1" applyFont="1"/>
    <xf numFmtId="0" fontId="5" fillId="0" borderId="6" xfId="0" applyFont="1" applyBorder="1" applyAlignment="1">
      <alignment horizontal="left"/>
    </xf>
    <xf numFmtId="0" fontId="6" fillId="5" borderId="6" xfId="0" applyFont="1" applyFill="1" applyBorder="1"/>
    <xf numFmtId="0" fontId="40" fillId="5" borderId="6" xfId="0" applyFont="1" applyFill="1" applyBorder="1"/>
    <xf numFmtId="0" fontId="6" fillId="5" borderId="3" xfId="0" applyFont="1" applyFill="1" applyBorder="1"/>
    <xf numFmtId="3" fontId="25" fillId="5" borderId="3" xfId="0" applyNumberFormat="1" applyFont="1" applyFill="1" applyBorder="1"/>
    <xf numFmtId="0" fontId="40" fillId="5" borderId="3" xfId="0" applyFont="1" applyFill="1" applyBorder="1"/>
    <xf numFmtId="0" fontId="13" fillId="5" borderId="6" xfId="0" applyFont="1" applyFill="1" applyBorder="1"/>
    <xf numFmtId="41" fontId="25" fillId="0" borderId="6" xfId="0" applyNumberFormat="1" applyFont="1" applyBorder="1"/>
    <xf numFmtId="49" fontId="43" fillId="5" borderId="0" xfId="0" applyNumberFormat="1" applyFont="1" applyFill="1"/>
    <xf numFmtId="0" fontId="43" fillId="9" borderId="0" xfId="0" applyFont="1" applyFill="1"/>
    <xf numFmtId="9" fontId="49" fillId="5" borderId="0" xfId="0" applyNumberFormat="1" applyFont="1" applyFill="1"/>
    <xf numFmtId="9" fontId="43" fillId="5" borderId="0" xfId="11" applyFont="1" applyFill="1"/>
    <xf numFmtId="167" fontId="43" fillId="5" borderId="0" xfId="9" applyNumberFormat="1" applyFont="1" applyFill="1"/>
    <xf numFmtId="0" fontId="51" fillId="5" borderId="4" xfId="10" applyFont="1" applyFill="1" applyBorder="1"/>
    <xf numFmtId="0" fontId="51" fillId="5" borderId="0" xfId="10" applyFont="1" applyFill="1" applyBorder="1"/>
    <xf numFmtId="0" fontId="37" fillId="5" borderId="0" xfId="0" applyFont="1" applyFill="1" applyAlignment="1">
      <alignment wrapText="1"/>
    </xf>
    <xf numFmtId="169" fontId="25" fillId="0" borderId="0" xfId="9" applyNumberFormat="1" applyFont="1" applyProtection="1">
      <protection locked="0"/>
    </xf>
    <xf numFmtId="169" fontId="25" fillId="0" borderId="0" xfId="0" applyNumberFormat="1" applyFont="1" applyProtection="1">
      <protection locked="0"/>
    </xf>
    <xf numFmtId="41" fontId="25" fillId="0" borderId="0" xfId="0" applyNumberFormat="1" applyFont="1" applyBorder="1" applyProtection="1">
      <protection locked="0"/>
    </xf>
    <xf numFmtId="41" fontId="49" fillId="0" borderId="6" xfId="9" applyNumberFormat="1" applyFont="1" applyBorder="1" applyProtection="1">
      <protection locked="0"/>
    </xf>
    <xf numFmtId="3" fontId="25" fillId="0" borderId="0" xfId="0" applyNumberFormat="1" applyFont="1" applyProtection="1">
      <protection locked="0"/>
    </xf>
    <xf numFmtId="41" fontId="49" fillId="0" borderId="0" xfId="0" applyNumberFormat="1" applyFont="1" applyBorder="1" applyProtection="1">
      <protection locked="0"/>
    </xf>
    <xf numFmtId="3" fontId="25" fillId="0" borderId="0" xfId="9" applyNumberFormat="1" applyFont="1" applyProtection="1">
      <protection locked="0"/>
    </xf>
    <xf numFmtId="3" fontId="25" fillId="5" borderId="6" xfId="0" applyNumberFormat="1" applyFont="1" applyFill="1" applyBorder="1" applyProtection="1">
      <protection locked="0"/>
    </xf>
    <xf numFmtId="3" fontId="25" fillId="5" borderId="0" xfId="0" applyNumberFormat="1" applyFont="1" applyFill="1" applyProtection="1">
      <protection locked="0"/>
    </xf>
    <xf numFmtId="41" fontId="25" fillId="0" borderId="0" xfId="0" applyNumberFormat="1" applyFont="1" applyProtection="1">
      <protection locked="0"/>
    </xf>
    <xf numFmtId="41" fontId="25" fillId="0" borderId="6" xfId="0" applyNumberFormat="1" applyFont="1" applyBorder="1" applyProtection="1">
      <protection locked="0"/>
    </xf>
    <xf numFmtId="41" fontId="9" fillId="0" borderId="6" xfId="0" applyNumberFormat="1" applyFont="1" applyBorder="1" applyProtection="1">
      <protection locked="0"/>
    </xf>
    <xf numFmtId="41" fontId="9" fillId="0" borderId="0" xfId="0" applyNumberFormat="1" applyFont="1" applyProtection="1">
      <protection locked="0"/>
    </xf>
    <xf numFmtId="169" fontId="25" fillId="5" borderId="0" xfId="0" applyNumberFormat="1" applyFont="1" applyFill="1" applyBorder="1" applyProtection="1">
      <protection locked="0"/>
    </xf>
    <xf numFmtId="170" fontId="43" fillId="5" borderId="0" xfId="0" applyNumberFormat="1" applyFont="1" applyFill="1" applyProtection="1">
      <protection locked="0"/>
    </xf>
    <xf numFmtId="167" fontId="39" fillId="5" borderId="0" xfId="12" applyNumberFormat="1" applyFont="1" applyFill="1" applyProtection="1">
      <protection locked="0"/>
    </xf>
    <xf numFmtId="169" fontId="43" fillId="5" borderId="0" xfId="9" applyNumberFormat="1" applyFont="1" applyFill="1" applyProtection="1">
      <protection locked="0"/>
    </xf>
    <xf numFmtId="172" fontId="43" fillId="5" borderId="0" xfId="9" applyNumberFormat="1" applyFont="1" applyFill="1" applyProtection="1">
      <protection locked="0"/>
    </xf>
    <xf numFmtId="0" fontId="43" fillId="9" borderId="0" xfId="0" applyFont="1" applyFill="1" applyAlignment="1" applyProtection="1">
      <alignment wrapText="1"/>
      <protection locked="0"/>
    </xf>
    <xf numFmtId="3" fontId="43" fillId="9" borderId="0" xfId="0" applyNumberFormat="1" applyFont="1" applyFill="1" applyProtection="1">
      <protection locked="0"/>
    </xf>
    <xf numFmtId="0" fontId="43" fillId="11" borderId="0" xfId="0" applyFont="1" applyFill="1" applyAlignment="1">
      <alignment vertical="center"/>
    </xf>
    <xf numFmtId="167" fontId="39" fillId="5" borderId="0" xfId="12" applyNumberFormat="1" applyFont="1" applyFill="1" applyAlignment="1"/>
    <xf numFmtId="0" fontId="6" fillId="5" borderId="0" xfId="0" applyFont="1" applyFill="1" applyAlignment="1"/>
    <xf numFmtId="0" fontId="40" fillId="5" borderId="0" xfId="0" applyFont="1" applyFill="1" applyAlignment="1"/>
    <xf numFmtId="0" fontId="41" fillId="5" borderId="0" xfId="0" applyFont="1" applyFill="1" applyAlignment="1"/>
    <xf numFmtId="0" fontId="5" fillId="5" borderId="0" xfId="0" applyFont="1" applyFill="1" applyAlignment="1"/>
    <xf numFmtId="167" fontId="25" fillId="5" borderId="0" xfId="12" applyNumberFormat="1" applyFont="1" applyFill="1" applyAlignment="1">
      <alignment vertical="top"/>
    </xf>
    <xf numFmtId="173" fontId="43" fillId="5" borderId="0" xfId="9" applyNumberFormat="1" applyFont="1" applyFill="1" applyProtection="1">
      <protection locked="0"/>
    </xf>
    <xf numFmtId="174" fontId="6" fillId="5" borderId="0" xfId="0" applyNumberFormat="1" applyFont="1" applyFill="1"/>
    <xf numFmtId="0" fontId="5" fillId="0" borderId="0" xfId="0" applyFont="1" applyAlignment="1">
      <alignment horizontal="left" indent="1"/>
    </xf>
    <xf numFmtId="0" fontId="52" fillId="0" borderId="0" xfId="0" applyFont="1"/>
    <xf numFmtId="0" fontId="5" fillId="5" borderId="0" xfId="0" applyFont="1" applyFill="1" applyAlignment="1">
      <alignment horizontal="left" indent="2"/>
    </xf>
    <xf numFmtId="0" fontId="6" fillId="5" borderId="0" xfId="0" applyFont="1" applyFill="1" applyAlignment="1">
      <alignment horizontal="left" indent="3"/>
    </xf>
    <xf numFmtId="0" fontId="6" fillId="0" borderId="0" xfId="0" applyFont="1" applyBorder="1"/>
    <xf numFmtId="164" fontId="16" fillId="5" borderId="0" xfId="0" applyNumberFormat="1" applyFont="1" applyFill="1" applyBorder="1" applyAlignment="1">
      <alignment wrapText="1"/>
    </xf>
    <xf numFmtId="0" fontId="16" fillId="0" borderId="0" xfId="0" applyFont="1" applyBorder="1" applyAlignment="1">
      <alignment wrapText="1"/>
    </xf>
    <xf numFmtId="0" fontId="9" fillId="5" borderId="0" xfId="0" applyFont="1" applyFill="1" applyBorder="1"/>
    <xf numFmtId="43" fontId="6" fillId="0" borderId="0" xfId="9" applyFont="1" applyBorder="1"/>
    <xf numFmtId="43" fontId="19" fillId="5" borderId="0" xfId="9" applyNumberFormat="1" applyFont="1" applyFill="1" applyBorder="1"/>
    <xf numFmtId="0" fontId="9" fillId="0" borderId="0" xfId="0" applyFont="1" applyBorder="1"/>
    <xf numFmtId="0" fontId="6" fillId="0" borderId="0" xfId="0" applyFont="1" applyBorder="1" applyAlignment="1">
      <alignment horizontal="left"/>
    </xf>
    <xf numFmtId="41" fontId="9" fillId="0" borderId="0" xfId="0" applyNumberFormat="1" applyFont="1" applyBorder="1"/>
    <xf numFmtId="0" fontId="40" fillId="5" borderId="0" xfId="0" applyFont="1" applyFill="1" applyBorder="1"/>
    <xf numFmtId="41" fontId="25" fillId="0" borderId="0" xfId="0" applyNumberFormat="1" applyFont="1" applyBorder="1"/>
    <xf numFmtId="43" fontId="6" fillId="5" borderId="0" xfId="0" applyNumberFormat="1" applyFont="1" applyFill="1" applyBorder="1"/>
    <xf numFmtId="9" fontId="40" fillId="5" borderId="0" xfId="11" applyFont="1" applyFill="1" applyAlignment="1"/>
    <xf numFmtId="169" fontId="36" fillId="5" borderId="0" xfId="11" applyNumberFormat="1" applyFont="1" applyFill="1"/>
    <xf numFmtId="0" fontId="31" fillId="12" borderId="0" xfId="10" applyFill="1"/>
    <xf numFmtId="0" fontId="31" fillId="12" borderId="0" xfId="10" quotePrefix="1" applyFill="1"/>
    <xf numFmtId="0" fontId="47" fillId="13" borderId="0" xfId="0" applyFont="1" applyFill="1"/>
    <xf numFmtId="0" fontId="0" fillId="13" borderId="0" xfId="0" applyFill="1"/>
    <xf numFmtId="0" fontId="46" fillId="13" borderId="0" xfId="0" applyFont="1" applyFill="1"/>
    <xf numFmtId="175" fontId="25" fillId="5" borderId="0" xfId="11" applyNumberFormat="1" applyFont="1" applyFill="1" applyBorder="1" applyProtection="1">
      <protection locked="0"/>
    </xf>
    <xf numFmtId="43" fontId="6" fillId="5" borderId="0" xfId="0" applyNumberFormat="1" applyFont="1" applyFill="1"/>
    <xf numFmtId="9" fontId="6" fillId="9" borderId="0" xfId="11" applyFont="1" applyFill="1"/>
    <xf numFmtId="0" fontId="53" fillId="5" borderId="0" xfId="0" applyFont="1" applyFill="1"/>
    <xf numFmtId="0" fontId="53" fillId="5" borderId="0" xfId="0" applyFont="1" applyFill="1" applyAlignment="1">
      <alignment horizontal="center"/>
    </xf>
    <xf numFmtId="0" fontId="5" fillId="5" borderId="0" xfId="0" applyFont="1" applyFill="1" applyAlignment="1">
      <alignment horizontal="center"/>
    </xf>
    <xf numFmtId="0" fontId="13" fillId="5" borderId="0" xfId="0" applyFont="1" applyFill="1" applyAlignment="1">
      <alignment vertical="center"/>
    </xf>
    <xf numFmtId="0" fontId="43" fillId="9" borderId="0" xfId="0" applyFont="1" applyFill="1" applyAlignment="1" applyProtection="1">
      <alignment horizontal="center" vertical="center" wrapText="1"/>
      <protection locked="0"/>
    </xf>
    <xf numFmtId="0" fontId="50" fillId="5" borderId="0" xfId="0" applyFont="1" applyFill="1" applyAlignment="1">
      <alignment horizontal="left"/>
    </xf>
    <xf numFmtId="0" fontId="54" fillId="5" borderId="0" xfId="0" applyFont="1" applyFill="1"/>
    <xf numFmtId="0" fontId="5" fillId="0" borderId="0" xfId="0" applyFont="1" applyBorder="1" applyAlignment="1">
      <alignment horizontal="left"/>
    </xf>
    <xf numFmtId="43" fontId="49" fillId="0" borderId="0" xfId="9" applyNumberFormat="1" applyFont="1" applyBorder="1" applyProtection="1">
      <protection locked="0"/>
    </xf>
    <xf numFmtId="0" fontId="13" fillId="5" borderId="3" xfId="0" applyFont="1" applyFill="1" applyBorder="1"/>
    <xf numFmtId="41" fontId="25" fillId="0" borderId="3" xfId="0" applyNumberFormat="1" applyFont="1" applyBorder="1"/>
    <xf numFmtId="0" fontId="5" fillId="5" borderId="3" xfId="0" applyFont="1" applyFill="1" applyBorder="1"/>
    <xf numFmtId="0" fontId="17" fillId="5" borderId="3" xfId="0" applyFont="1" applyFill="1" applyBorder="1"/>
    <xf numFmtId="171" fontId="6" fillId="5" borderId="3" xfId="0" applyNumberFormat="1" applyFont="1" applyFill="1" applyBorder="1"/>
    <xf numFmtId="41" fontId="6" fillId="5" borderId="3" xfId="0" applyNumberFormat="1" applyFont="1" applyFill="1" applyBorder="1"/>
    <xf numFmtId="169" fontId="49" fillId="0" borderId="0" xfId="0" applyNumberFormat="1" applyFont="1" applyBorder="1"/>
    <xf numFmtId="0" fontId="6" fillId="0" borderId="0" xfId="0" applyFont="1" applyBorder="1" applyAlignment="1">
      <alignment wrapText="1"/>
    </xf>
    <xf numFmtId="0" fontId="35" fillId="0" borderId="0" xfId="0" applyFont="1" applyFill="1" applyBorder="1" applyAlignment="1">
      <alignment horizontal="center" vertical="center" wrapText="1"/>
    </xf>
    <xf numFmtId="0" fontId="45" fillId="5" borderId="0" xfId="0" applyFont="1" applyFill="1" applyBorder="1"/>
    <xf numFmtId="169" fontId="5" fillId="0" borderId="0" xfId="0" applyNumberFormat="1" applyFont="1" applyBorder="1"/>
    <xf numFmtId="0" fontId="6" fillId="0" borderId="7" xfId="0" applyFont="1" applyBorder="1" applyAlignment="1">
      <alignment wrapText="1"/>
    </xf>
    <xf numFmtId="169" fontId="49" fillId="0" borderId="7" xfId="0" applyNumberFormat="1" applyFont="1" applyBorder="1"/>
    <xf numFmtId="0" fontId="6" fillId="0" borderId="3" xfId="0" applyFont="1" applyBorder="1" applyAlignment="1">
      <alignment horizontal="left"/>
    </xf>
    <xf numFmtId="169" fontId="49" fillId="0" borderId="3" xfId="0" applyNumberFormat="1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169" fontId="49" fillId="0" borderId="8" xfId="0" applyNumberFormat="1" applyFont="1" applyBorder="1"/>
    <xf numFmtId="0" fontId="5" fillId="5" borderId="0" xfId="0" applyFont="1" applyFill="1" applyBorder="1"/>
    <xf numFmtId="0" fontId="34" fillId="0" borderId="0" xfId="0" applyFont="1" applyBorder="1"/>
    <xf numFmtId="0" fontId="5" fillId="5" borderId="7" xfId="0" applyFont="1" applyFill="1" applyBorder="1"/>
    <xf numFmtId="169" fontId="5" fillId="0" borderId="7" xfId="0" applyNumberFormat="1" applyFont="1" applyBorder="1"/>
    <xf numFmtId="43" fontId="55" fillId="0" borderId="0" xfId="0" applyNumberFormat="1" applyFont="1" applyFill="1"/>
    <xf numFmtId="2" fontId="55" fillId="0" borderId="0" xfId="0" applyNumberFormat="1" applyFont="1" applyFill="1"/>
    <xf numFmtId="0" fontId="55" fillId="0" borderId="0" xfId="0" applyFont="1" applyFill="1"/>
    <xf numFmtId="0" fontId="31" fillId="5" borderId="0" xfId="10" applyFill="1"/>
    <xf numFmtId="0" fontId="56" fillId="5" borderId="4" xfId="0" applyFont="1" applyFill="1" applyBorder="1"/>
    <xf numFmtId="0" fontId="57" fillId="5" borderId="0" xfId="0" applyFont="1" applyFill="1"/>
    <xf numFmtId="0" fontId="55" fillId="0" borderId="0" xfId="0" applyFont="1" applyFill="1" applyAlignment="1">
      <alignment horizontal="center"/>
    </xf>
    <xf numFmtId="0" fontId="50" fillId="5" borderId="0" xfId="0" applyFont="1" applyFill="1" applyAlignment="1">
      <alignment horizontal="center"/>
    </xf>
    <xf numFmtId="0" fontId="35" fillId="0" borderId="0" xfId="0" applyFont="1" applyFill="1" applyBorder="1" applyAlignment="1">
      <alignment horizontal="center" vertical="center" wrapText="1"/>
    </xf>
    <xf numFmtId="0" fontId="50" fillId="0" borderId="0" xfId="0" applyFont="1" applyAlignment="1">
      <alignment horizontal="center" vertical="center" wrapText="1"/>
    </xf>
  </cellXfs>
  <cellStyles count="14">
    <cellStyle name="Column label" xfId="1"/>
    <cellStyle name="Comma 2" xfId="12"/>
    <cellStyle name="Hipervínculo" xfId="10" builtinId="8"/>
    <cellStyle name="Input calculation" xfId="2"/>
    <cellStyle name="Input data" xfId="3"/>
    <cellStyle name="Input data 2" xfId="4"/>
    <cellStyle name="Input estimate" xfId="5"/>
    <cellStyle name="Input link" xfId="6"/>
    <cellStyle name="Millares" xfId="9" builtinId="3"/>
    <cellStyle name="Normal" xfId="0" builtinId="0"/>
    <cellStyle name="Normal 2" xfId="7"/>
    <cellStyle name="Normal 2 2" xfId="13"/>
    <cellStyle name="Number 3" xfId="8"/>
    <cellStyle name="Porcentaje" xfId="11" builtinId="5"/>
  </cellStyles>
  <dxfs count="8">
    <dxf>
      <font>
        <color rgb="FFE83F35"/>
      </font>
    </dxf>
    <dxf>
      <font>
        <color rgb="FFE83F35"/>
      </font>
    </dxf>
    <dxf>
      <font>
        <color rgb="FFE83F35"/>
      </font>
    </dxf>
    <dxf>
      <font>
        <color rgb="FFE83F35"/>
      </font>
    </dxf>
    <dxf>
      <font>
        <color rgb="FFE83F35"/>
      </font>
    </dxf>
    <dxf>
      <font>
        <color rgb="FFE83F35"/>
      </font>
    </dxf>
    <dxf>
      <font>
        <color rgb="FFE83F35"/>
      </font>
    </dxf>
    <dxf>
      <font>
        <color rgb="FFE83F35"/>
      </font>
    </dxf>
  </dxfs>
  <tableStyles count="0" defaultTableStyle="TableStyleMedium2" defaultPivotStyle="PivotStyleLight16"/>
  <colors>
    <mruColors>
      <color rgb="FF0000FF"/>
      <color rgb="FF808080"/>
      <color rgb="FFE83F35"/>
      <color rgb="FF4BACC6"/>
      <color rgb="FF007B87"/>
      <color rgb="FFD3C470"/>
      <color rgb="FF683C5B"/>
      <color rgb="FF0094A4"/>
      <color rgb="FFD1DBD2"/>
      <color rgb="FF8DD0D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Todos los segmentos (% ingresos)</a:t>
            </a:r>
          </a:p>
        </c:rich>
      </c:tx>
      <c:layout>
        <c:manualLayout>
          <c:xMode val="edge"/>
          <c:yMode val="edge"/>
          <c:x val="0.46409033245844267"/>
          <c:y val="9.3841613336839047E-2"/>
        </c:manualLayout>
      </c:layout>
      <c:overlay val="1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tx2"/>
              </a:solidFill>
            </c:spPr>
          </c:dPt>
          <c:dPt>
            <c:idx val="2"/>
            <c:invertIfNegative val="0"/>
            <c:bubble3D val="0"/>
            <c:spPr>
              <a:solidFill>
                <a:schemeClr val="bg2">
                  <a:lumMod val="90000"/>
                </a:schemeClr>
              </a:solidFill>
            </c:spPr>
          </c:dPt>
          <c:dPt>
            <c:idx val="3"/>
            <c:invertIfNegative val="0"/>
            <c:bubble3D val="0"/>
            <c:spPr>
              <a:solidFill>
                <a:schemeClr val="bg2"/>
              </a:solidFill>
            </c:spPr>
          </c:dPt>
          <c:dPt>
            <c:idx val="4"/>
            <c:invertIfNegative val="0"/>
            <c:bubble3D val="0"/>
            <c:spPr>
              <a:solidFill>
                <a:schemeClr val="bg2"/>
              </a:solidFill>
            </c:spPr>
          </c:dPt>
          <c:cat>
            <c:strRef>
              <c:f>Resultados!$B$10:$B$14</c:f>
              <c:strCache>
                <c:ptCount val="5"/>
                <c:pt idx="0">
                  <c:v>Margen</c:v>
                </c:pt>
                <c:pt idx="1">
                  <c:v>Ingresos</c:v>
                </c:pt>
                <c:pt idx="2">
                  <c:v>Costos</c:v>
                </c:pt>
                <c:pt idx="3">
                  <c:v>Pagos mayoristas</c:v>
                </c:pt>
                <c:pt idx="4">
                  <c:v>Costos aguas abajo</c:v>
                </c:pt>
              </c:strCache>
            </c:strRef>
          </c:cat>
          <c:val>
            <c:numRef>
              <c:f>Resultados!$E$10:$E$14</c:f>
              <c:numCache>
                <c:formatCode>0%</c:formatCode>
                <c:ptCount val="5"/>
                <c:pt idx="0">
                  <c:v>0.41583355698389035</c:v>
                </c:pt>
                <c:pt idx="1">
                  <c:v>1</c:v>
                </c:pt>
                <c:pt idx="2">
                  <c:v>0.58416644301610965</c:v>
                </c:pt>
                <c:pt idx="3">
                  <c:v>0.42980656227646136</c:v>
                </c:pt>
                <c:pt idx="4">
                  <c:v>0.15435988073964832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50929840"/>
        <c:axId val="1550931472"/>
      </c:barChart>
      <c:catAx>
        <c:axId val="15509298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550931472"/>
        <c:crosses val="autoZero"/>
        <c:auto val="1"/>
        <c:lblAlgn val="ctr"/>
        <c:lblOffset val="100"/>
        <c:noMultiLvlLbl val="0"/>
      </c:catAx>
      <c:valAx>
        <c:axId val="1550931472"/>
        <c:scaling>
          <c:orientation val="minMax"/>
        </c:scaling>
        <c:delete val="0"/>
        <c:axPos val="l"/>
        <c:numFmt formatCode="0%" sourceLinked="1"/>
        <c:majorTickMark val="out"/>
        <c:minorTickMark val="none"/>
        <c:tickLblPos val="nextTo"/>
        <c:spPr>
          <a:ln>
            <a:noFill/>
          </a:ln>
        </c:spPr>
        <c:crossAx val="155092984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Segmento prepago (% ingresos)</a:t>
            </a:r>
          </a:p>
        </c:rich>
      </c:tx>
      <c:layout>
        <c:manualLayout>
          <c:xMode val="edge"/>
          <c:yMode val="edge"/>
          <c:x val="0.46409033245844267"/>
          <c:y val="9.3841613336839047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982174103237095"/>
          <c:y val="0.10498787645743053"/>
          <c:w val="0.86351159230096242"/>
          <c:h val="0.68469959129569169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tx2"/>
              </a:solidFill>
            </c:spPr>
          </c:dPt>
          <c:dPt>
            <c:idx val="2"/>
            <c:invertIfNegative val="0"/>
            <c:bubble3D val="0"/>
            <c:spPr>
              <a:solidFill>
                <a:schemeClr val="bg2">
                  <a:lumMod val="90000"/>
                </a:schemeClr>
              </a:solidFill>
            </c:spPr>
          </c:dPt>
          <c:dPt>
            <c:idx val="3"/>
            <c:invertIfNegative val="0"/>
            <c:bubble3D val="0"/>
            <c:spPr>
              <a:solidFill>
                <a:schemeClr val="bg2"/>
              </a:solidFill>
            </c:spPr>
          </c:dPt>
          <c:dPt>
            <c:idx val="4"/>
            <c:invertIfNegative val="0"/>
            <c:bubble3D val="0"/>
            <c:spPr>
              <a:solidFill>
                <a:schemeClr val="bg2"/>
              </a:solidFill>
            </c:spPr>
          </c:dPt>
          <c:cat>
            <c:strRef>
              <c:f>Resultados!$B$20:$B$24</c:f>
              <c:strCache>
                <c:ptCount val="5"/>
                <c:pt idx="0">
                  <c:v>Margen</c:v>
                </c:pt>
                <c:pt idx="1">
                  <c:v>Ingresos</c:v>
                </c:pt>
                <c:pt idx="2">
                  <c:v>Costos</c:v>
                </c:pt>
                <c:pt idx="3">
                  <c:v>Pagos mayoristas</c:v>
                </c:pt>
                <c:pt idx="4">
                  <c:v>Costos aguas abajo</c:v>
                </c:pt>
              </c:strCache>
            </c:strRef>
          </c:cat>
          <c:val>
            <c:numRef>
              <c:f>Resultados!$E$20:$E$24</c:f>
              <c:numCache>
                <c:formatCode>0%</c:formatCode>
                <c:ptCount val="5"/>
                <c:pt idx="0">
                  <c:v>0.29871950140024134</c:v>
                </c:pt>
                <c:pt idx="1">
                  <c:v>1</c:v>
                </c:pt>
                <c:pt idx="2">
                  <c:v>0.70128049859975861</c:v>
                </c:pt>
                <c:pt idx="3">
                  <c:v>0.54692061786011026</c:v>
                </c:pt>
                <c:pt idx="4">
                  <c:v>0.15435988073964832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50930384"/>
        <c:axId val="1550928208"/>
      </c:barChart>
      <c:catAx>
        <c:axId val="15509303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550928208"/>
        <c:crosses val="autoZero"/>
        <c:auto val="1"/>
        <c:lblAlgn val="ctr"/>
        <c:lblOffset val="100"/>
        <c:noMultiLvlLbl val="0"/>
      </c:catAx>
      <c:valAx>
        <c:axId val="1550928208"/>
        <c:scaling>
          <c:orientation val="minMax"/>
        </c:scaling>
        <c:delete val="0"/>
        <c:axPos val="l"/>
        <c:numFmt formatCode="0%" sourceLinked="1"/>
        <c:majorTickMark val="out"/>
        <c:minorTickMark val="none"/>
        <c:tickLblPos val="nextTo"/>
        <c:spPr>
          <a:ln>
            <a:noFill/>
          </a:ln>
        </c:spPr>
        <c:crossAx val="155093038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Segmento pospago (% ingresos)</a:t>
            </a:r>
          </a:p>
        </c:rich>
      </c:tx>
      <c:layout>
        <c:manualLayout>
          <c:xMode val="edge"/>
          <c:yMode val="edge"/>
          <c:x val="0.46409033245844267"/>
          <c:y val="9.3841613336839047E-2"/>
        </c:manualLayout>
      </c:layout>
      <c:overlay val="1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tx2"/>
              </a:solidFill>
            </c:spPr>
          </c:dPt>
          <c:dPt>
            <c:idx val="2"/>
            <c:invertIfNegative val="0"/>
            <c:bubble3D val="0"/>
            <c:spPr>
              <a:solidFill>
                <a:schemeClr val="bg2">
                  <a:lumMod val="90000"/>
                </a:schemeClr>
              </a:solidFill>
            </c:spPr>
          </c:dPt>
          <c:dPt>
            <c:idx val="3"/>
            <c:invertIfNegative val="0"/>
            <c:bubble3D val="0"/>
            <c:spPr>
              <a:solidFill>
                <a:schemeClr val="bg2"/>
              </a:solidFill>
            </c:spPr>
          </c:dPt>
          <c:dPt>
            <c:idx val="4"/>
            <c:invertIfNegative val="0"/>
            <c:bubble3D val="0"/>
            <c:spPr>
              <a:solidFill>
                <a:schemeClr val="bg2"/>
              </a:solidFill>
            </c:spPr>
          </c:dPt>
          <c:cat>
            <c:strRef>
              <c:f>Resultados!$B$27:$B$31</c:f>
              <c:strCache>
                <c:ptCount val="5"/>
                <c:pt idx="0">
                  <c:v>Margen</c:v>
                </c:pt>
                <c:pt idx="1">
                  <c:v>Ingresos </c:v>
                </c:pt>
                <c:pt idx="2">
                  <c:v>Costos</c:v>
                </c:pt>
                <c:pt idx="3">
                  <c:v>Pagos mayoristas</c:v>
                </c:pt>
                <c:pt idx="4">
                  <c:v>Costos aguas abajo</c:v>
                </c:pt>
              </c:strCache>
            </c:strRef>
          </c:cat>
          <c:val>
            <c:numRef>
              <c:f>Resultados!$E$27:$E$31</c:f>
              <c:numCache>
                <c:formatCode>0%</c:formatCode>
                <c:ptCount val="5"/>
                <c:pt idx="0">
                  <c:v>0.47439058477571472</c:v>
                </c:pt>
                <c:pt idx="1">
                  <c:v>1</c:v>
                </c:pt>
                <c:pt idx="2">
                  <c:v>0.52560941522428528</c:v>
                </c:pt>
                <c:pt idx="3">
                  <c:v>0.37124953448463693</c:v>
                </c:pt>
                <c:pt idx="4">
                  <c:v>0.15435988073964832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50932016"/>
        <c:axId val="1608303168"/>
      </c:barChart>
      <c:catAx>
        <c:axId val="15509320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608303168"/>
        <c:crosses val="autoZero"/>
        <c:auto val="1"/>
        <c:lblAlgn val="ctr"/>
        <c:lblOffset val="100"/>
        <c:noMultiLvlLbl val="0"/>
      </c:catAx>
      <c:valAx>
        <c:axId val="1608303168"/>
        <c:scaling>
          <c:orientation val="minMax"/>
        </c:scaling>
        <c:delete val="0"/>
        <c:axPos val="l"/>
        <c:numFmt formatCode="0%" sourceLinked="1"/>
        <c:majorTickMark val="out"/>
        <c:minorTickMark val="none"/>
        <c:tickLblPos val="nextTo"/>
        <c:spPr>
          <a:ln>
            <a:noFill/>
          </a:ln>
        </c:spPr>
        <c:crossAx val="155093201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41570</xdr:colOff>
      <xdr:row>0</xdr:row>
      <xdr:rowOff>121226</xdr:rowOff>
    </xdr:from>
    <xdr:to>
      <xdr:col>1</xdr:col>
      <xdr:colOff>1247262</xdr:colOff>
      <xdr:row>4</xdr:row>
      <xdr:rowOff>17317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0388" y="121226"/>
          <a:ext cx="1205692" cy="55418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190500</xdr:colOff>
      <xdr:row>5</xdr:row>
      <xdr:rowOff>109537</xdr:rowOff>
    </xdr:from>
    <xdr:to>
      <xdr:col>14</xdr:col>
      <xdr:colOff>495300</xdr:colOff>
      <xdr:row>16</xdr:row>
      <xdr:rowOff>114300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219075</xdr:colOff>
      <xdr:row>18</xdr:row>
      <xdr:rowOff>19050</xdr:rowOff>
    </xdr:from>
    <xdr:to>
      <xdr:col>14</xdr:col>
      <xdr:colOff>523875</xdr:colOff>
      <xdr:row>32</xdr:row>
      <xdr:rowOff>123825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0</xdr:colOff>
      <xdr:row>13</xdr:row>
      <xdr:rowOff>0</xdr:rowOff>
    </xdr:from>
    <xdr:to>
      <xdr:col>21</xdr:col>
      <xdr:colOff>523875</xdr:colOff>
      <xdr:row>25</xdr:row>
      <xdr:rowOff>4763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243840</xdr:colOff>
      <xdr:row>2</xdr:row>
      <xdr:rowOff>167640</xdr:rowOff>
    </xdr:from>
    <xdr:to>
      <xdr:col>11</xdr:col>
      <xdr:colOff>556260</xdr:colOff>
      <xdr:row>7</xdr:row>
      <xdr:rowOff>19050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/>
      </xdr:nvSpPr>
      <xdr:spPr>
        <a:xfrm>
          <a:off x="5225415" y="643890"/>
          <a:ext cx="5036820" cy="537210"/>
        </a:xfrm>
        <a:prstGeom prst="rect">
          <a:avLst/>
        </a:prstGeom>
        <a:solidFill>
          <a:schemeClr val="bg1"/>
        </a:solidFill>
        <a:ln>
          <a:solidFill>
            <a:srgbClr val="007B87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 b="1">
              <a:solidFill>
                <a:schemeClr val="bg1">
                  <a:lumMod val="50000"/>
                </a:schemeClr>
              </a:solidFill>
            </a:rPr>
            <a:t>Nota</a:t>
          </a:r>
          <a:endParaRPr lang="en-GB" sz="1100" b="1" baseline="0">
            <a:solidFill>
              <a:schemeClr val="bg1">
                <a:lumMod val="50000"/>
              </a:schemeClr>
            </a:solidFill>
          </a:endParaRPr>
        </a:p>
        <a:p>
          <a:pPr algn="l"/>
          <a:r>
            <a:rPr lang="en-GB" sz="1100" baseline="0">
              <a:solidFill>
                <a:schemeClr val="bg1">
                  <a:lumMod val="50000"/>
                </a:schemeClr>
              </a:solidFill>
            </a:rPr>
            <a:t>Los ingresos se nutren directamente del requerimiento de información al AEP</a:t>
          </a:r>
          <a:endParaRPr lang="en-GB" sz="1100">
            <a:solidFill>
              <a:schemeClr val="bg1">
                <a:lumMod val="50000"/>
              </a:schemeClr>
            </a:solidFill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419100</xdr:colOff>
      <xdr:row>8</xdr:row>
      <xdr:rowOff>38100</xdr:rowOff>
    </xdr:from>
    <xdr:to>
      <xdr:col>20</xdr:col>
      <xdr:colOff>140970</xdr:colOff>
      <xdr:row>27</xdr:row>
      <xdr:rowOff>123825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SpPr/>
      </xdr:nvSpPr>
      <xdr:spPr>
        <a:xfrm>
          <a:off x="8915400" y="1438275"/>
          <a:ext cx="5036820" cy="3162300"/>
        </a:xfrm>
        <a:prstGeom prst="rect">
          <a:avLst/>
        </a:prstGeom>
        <a:solidFill>
          <a:schemeClr val="bg1"/>
        </a:solidFill>
        <a:ln>
          <a:solidFill>
            <a:srgbClr val="007B87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 b="1">
              <a:solidFill>
                <a:schemeClr val="bg1">
                  <a:lumMod val="50000"/>
                </a:schemeClr>
              </a:solidFill>
            </a:rPr>
            <a:t>Nota 1</a:t>
          </a:r>
          <a:endParaRPr lang="en-GB" sz="1100" b="1" baseline="0">
            <a:solidFill>
              <a:schemeClr val="bg1">
                <a:lumMod val="50000"/>
              </a:schemeClr>
            </a:solidFill>
          </a:endParaRPr>
        </a:p>
        <a:p>
          <a:pPr algn="l"/>
          <a:r>
            <a:rPr lang="en-GB" sz="1100" baseline="0">
              <a:solidFill>
                <a:schemeClr val="bg1">
                  <a:lumMod val="50000"/>
                </a:schemeClr>
              </a:solidFill>
            </a:rPr>
            <a:t>Los pagos mensuales y fijos no depeden del tráfico. Por lo que las celdas correspondientes a cada categoría de servicio  deberían estar en blanco.</a:t>
          </a:r>
        </a:p>
        <a:p>
          <a:pPr algn="l"/>
          <a:endParaRPr lang="en-GB" sz="1100" baseline="0">
            <a:solidFill>
              <a:schemeClr val="bg1">
                <a:lumMod val="50000"/>
              </a:schemeClr>
            </a:solidFill>
          </a:endParaRPr>
        </a:p>
        <a:p>
          <a:pPr algn="l"/>
          <a:r>
            <a:rPr lang="en-GB" sz="1100" b="1" baseline="0">
              <a:solidFill>
                <a:schemeClr val="bg1">
                  <a:lumMod val="50000"/>
                </a:schemeClr>
              </a:solidFill>
            </a:rPr>
            <a:t>Nota 2</a:t>
          </a:r>
          <a:endParaRPr lang="en-GB" sz="1100" baseline="0">
            <a:solidFill>
              <a:schemeClr val="bg1">
                <a:lumMod val="50000"/>
              </a:schemeClr>
            </a:solidFill>
          </a:endParaRPr>
        </a:p>
        <a:p>
          <a:pPr algn="l"/>
          <a:r>
            <a:rPr lang="en-GB" sz="1100" baseline="0">
              <a:solidFill>
                <a:schemeClr val="bg1">
                  <a:lumMod val="50000"/>
                </a:schemeClr>
              </a:solidFill>
            </a:rPr>
            <a:t>Los pagos mensuales son función del número de usuarios. El modelo usa el número de usuarios del AEP.</a:t>
          </a:r>
        </a:p>
        <a:p>
          <a:pPr algn="l"/>
          <a:endParaRPr lang="en-GB" sz="1100" baseline="0">
            <a:solidFill>
              <a:schemeClr val="bg1">
                <a:lumMod val="50000"/>
              </a:schemeClr>
            </a:solidFill>
          </a:endParaRPr>
        </a:p>
        <a:p>
          <a:pPr algn="l"/>
          <a:r>
            <a:rPr lang="en-GB" sz="1100" b="1" baseline="0">
              <a:solidFill>
                <a:schemeClr val="bg1">
                  <a:lumMod val="50000"/>
                </a:schemeClr>
              </a:solidFill>
            </a:rPr>
            <a:t>Nota 3</a:t>
          </a:r>
        </a:p>
        <a:p>
          <a:pPr algn="l"/>
          <a:r>
            <a:rPr lang="en-GB" sz="1100" baseline="0">
              <a:solidFill>
                <a:schemeClr val="bg1">
                  <a:lumMod val="50000"/>
                </a:schemeClr>
              </a:solidFill>
            </a:rPr>
            <a:t>Los pagos para cada tipo de servicio se computan multiplicando los precios mayoristas (en la hoja  "Precios mayoristas") por el tráfico correspondiente, según la información reportada por el AEP y contenida en la hoja "Req. de información AEP". </a:t>
          </a:r>
        </a:p>
        <a:p>
          <a:pPr algn="l"/>
          <a:endParaRPr lang="en-GB" sz="1100" baseline="0">
            <a:solidFill>
              <a:schemeClr val="bg1">
                <a:lumMod val="50000"/>
              </a:schemeClr>
            </a:solidFill>
          </a:endParaRPr>
        </a:p>
        <a:p>
          <a:pPr algn="l"/>
          <a:r>
            <a:rPr lang="en-GB" sz="1100" b="1" baseline="0">
              <a:solidFill>
                <a:schemeClr val="bg1">
                  <a:lumMod val="50000"/>
                </a:schemeClr>
              </a:solidFill>
            </a:rPr>
            <a:t>Nota 4</a:t>
          </a:r>
        </a:p>
        <a:p>
          <a:pPr algn="l"/>
          <a:r>
            <a:rPr lang="en-GB" sz="1100" baseline="0">
              <a:solidFill>
                <a:schemeClr val="bg1">
                  <a:lumMod val="50000"/>
                </a:schemeClr>
              </a:solidFill>
            </a:rPr>
            <a:t>Los pagos fijos se asignan a las ofertas insignia en proporción a los ingresos generados</a:t>
          </a:r>
        </a:p>
        <a:p>
          <a:pPr algn="l"/>
          <a:endParaRPr lang="en-GB" sz="1100" baseline="0">
            <a:solidFill>
              <a:schemeClr val="bg1">
                <a:lumMod val="50000"/>
              </a:schemeClr>
            </a:solidFill>
          </a:endParaRPr>
        </a:p>
        <a:p>
          <a:pPr algn="l"/>
          <a:endParaRPr lang="en-GB" sz="1100" baseline="0">
            <a:solidFill>
              <a:schemeClr val="bg1">
                <a:lumMod val="50000"/>
              </a:schemeClr>
            </a:solidFill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752475</xdr:colOff>
      <xdr:row>4</xdr:row>
      <xdr:rowOff>142875</xdr:rowOff>
    </xdr:from>
    <xdr:to>
      <xdr:col>13</xdr:col>
      <xdr:colOff>131445</xdr:colOff>
      <xdr:row>17</xdr:row>
      <xdr:rowOff>133350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xmlns="" id="{00000000-0008-0000-0900-000002000000}"/>
            </a:ext>
          </a:extLst>
        </xdr:cNvPr>
        <xdr:cNvSpPr/>
      </xdr:nvSpPr>
      <xdr:spPr>
        <a:xfrm>
          <a:off x="6477000" y="895350"/>
          <a:ext cx="5036820" cy="2076450"/>
        </a:xfrm>
        <a:prstGeom prst="rect">
          <a:avLst/>
        </a:prstGeom>
        <a:solidFill>
          <a:schemeClr val="bg1"/>
        </a:solidFill>
        <a:ln>
          <a:solidFill>
            <a:srgbClr val="007B87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>
            <a:solidFill>
              <a:schemeClr val="bg1">
                <a:lumMod val="50000"/>
              </a:schemeClr>
            </a:solidFill>
          </a:endParaRPr>
        </a:p>
        <a:p>
          <a:pPr algn="l"/>
          <a:r>
            <a:rPr lang="en-GB" sz="1100" b="1">
              <a:solidFill>
                <a:schemeClr val="bg1">
                  <a:lumMod val="50000"/>
                </a:schemeClr>
              </a:solidFill>
            </a:rPr>
            <a:t>Nota 1</a:t>
          </a:r>
          <a:endParaRPr lang="en-GB" sz="1100" b="1" baseline="0">
            <a:solidFill>
              <a:schemeClr val="bg1">
                <a:lumMod val="50000"/>
              </a:schemeClr>
            </a:solidFill>
          </a:endParaRPr>
        </a:p>
        <a:p>
          <a:pPr algn="l"/>
          <a:r>
            <a:rPr lang="en-GB" sz="1100" baseline="0">
              <a:solidFill>
                <a:schemeClr val="bg1">
                  <a:lumMod val="50000"/>
                </a:schemeClr>
              </a:solidFill>
            </a:rPr>
            <a:t>Actualizar los precios según la oferta de referencia. </a:t>
          </a:r>
        </a:p>
        <a:p>
          <a:pPr algn="l"/>
          <a:endParaRPr lang="en-GB" sz="1100" baseline="0">
            <a:solidFill>
              <a:schemeClr val="bg1">
                <a:lumMod val="50000"/>
              </a:schemeClr>
            </a:solidFill>
          </a:endParaRPr>
        </a:p>
        <a:p>
          <a:pPr algn="l"/>
          <a:r>
            <a:rPr lang="en-GB" sz="1100" b="1" baseline="0">
              <a:solidFill>
                <a:schemeClr val="bg1">
                  <a:lumMod val="50000"/>
                </a:schemeClr>
              </a:solidFill>
            </a:rPr>
            <a:t>Nota 2</a:t>
          </a:r>
        </a:p>
        <a:p>
          <a:pPr algn="l"/>
          <a:r>
            <a:rPr lang="en-GB" sz="1100" baseline="0">
              <a:solidFill>
                <a:schemeClr val="bg1">
                  <a:lumMod val="50000"/>
                </a:schemeClr>
              </a:solidFill>
            </a:rPr>
            <a:t>Los cargos no recurrentes se corresponderían con los costos iniciales que el OMV debería pagar al operador anfitrión para poder prestar el servicio minorista. </a:t>
          </a:r>
        </a:p>
        <a:p>
          <a:pPr algn="l"/>
          <a:endParaRPr lang="en-GB" sz="1100" baseline="0">
            <a:solidFill>
              <a:schemeClr val="bg1">
                <a:lumMod val="50000"/>
              </a:schemeClr>
            </a:solidFill>
          </a:endParaRPr>
        </a:p>
        <a:p>
          <a:pPr algn="l"/>
          <a:r>
            <a:rPr lang="en-GB" sz="1100" b="1" baseline="0">
              <a:solidFill>
                <a:schemeClr val="bg1">
                  <a:lumMod val="50000"/>
                </a:schemeClr>
              </a:solidFill>
            </a:rPr>
            <a:t>Nota 3</a:t>
          </a:r>
        </a:p>
        <a:p>
          <a:pPr algn="l"/>
          <a:r>
            <a:rPr lang="en-GB" sz="1100" b="0" baseline="0">
              <a:solidFill>
                <a:schemeClr val="bg1">
                  <a:lumMod val="50000"/>
                </a:schemeClr>
              </a:solidFill>
            </a:rPr>
            <a:t>Se considera que  el operador anfitrión gestiona la terminación del tráfico en otras redes a cambio de un pago según el destino. 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proyectosift/Usuarios/luis.gonzalez/Downloads/modelocostosserviciomayoristaarrendamientoed_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V"/>
      <sheetName val="S"/>
      <sheetName val="Data input panel"/>
      <sheetName val="Listas "/>
      <sheetName val="Inputs de costos evitables"/>
      <sheetName val="Cálculos ED"/>
      <sheetName val="Benchmarks"/>
      <sheetName val="Datos de Telmex --&gt;"/>
      <sheetName val="7 VF incluye PMP"/>
      <sheetName val="Clientes_x_AB 2014"/>
      <sheetName val="Clientes_x_AB 2015"/>
      <sheetName val="V.1"/>
      <sheetName val="V.4"/>
      <sheetName val="Cálculo de descuentos"/>
    </sheetNames>
    <sheetDataSet>
      <sheetData sheetId="0"/>
      <sheetData sheetId="1"/>
      <sheetData sheetId="2"/>
      <sheetData sheetId="3"/>
      <sheetData sheetId="4"/>
      <sheetData sheetId="5"/>
      <sheetData sheetId="6">
        <row r="13">
          <cell r="E13" t="str">
            <v>9.6 kbps (LEA)</v>
          </cell>
        </row>
        <row r="14">
          <cell r="E14" t="str">
            <v>Subrate 9.6 kbps</v>
          </cell>
        </row>
        <row r="15">
          <cell r="E15" t="str">
            <v>LE 19.2 kbps</v>
          </cell>
        </row>
        <row r="16">
          <cell r="E16" t="str">
            <v>Subrate 19.2 kbps</v>
          </cell>
        </row>
        <row r="17">
          <cell r="E17" t="str">
            <v>Subrate 32 kbps</v>
          </cell>
        </row>
        <row r="18">
          <cell r="E18" t="str">
            <v>64 kbps</v>
          </cell>
        </row>
        <row r="19">
          <cell r="E19" t="str">
            <v>128 kbps</v>
          </cell>
        </row>
        <row r="20">
          <cell r="E20" t="str">
            <v>192 kbps</v>
          </cell>
        </row>
        <row r="21">
          <cell r="E21" t="str">
            <v>256 kbps</v>
          </cell>
        </row>
        <row r="22">
          <cell r="E22" t="str">
            <v>384 kbps</v>
          </cell>
        </row>
        <row r="23">
          <cell r="E23" t="str">
            <v>512 kbps</v>
          </cell>
        </row>
        <row r="24">
          <cell r="E24" t="str">
            <v>768 kbps</v>
          </cell>
        </row>
        <row r="25">
          <cell r="E25" t="str">
            <v>1024 kbps</v>
          </cell>
        </row>
        <row r="26">
          <cell r="E26" t="str">
            <v>E1 (2.4 Mbps)</v>
          </cell>
        </row>
        <row r="27">
          <cell r="E27" t="str">
            <v>E2 *</v>
          </cell>
        </row>
        <row r="28">
          <cell r="E28" t="str">
            <v>E3 (34 Mbps)</v>
          </cell>
        </row>
        <row r="29">
          <cell r="E29" t="str">
            <v>45 Mbps</v>
          </cell>
        </row>
        <row r="30">
          <cell r="E30" t="str">
            <v>STM-1 (155 Mbps)</v>
          </cell>
        </row>
        <row r="31">
          <cell r="E31" t="str">
            <v>STM-4 (622.08 Mbps)</v>
          </cell>
        </row>
        <row r="32">
          <cell r="E32" t="str">
            <v>STM-16 (2488.32Mbps)</v>
          </cell>
        </row>
        <row r="33">
          <cell r="E33" t="str">
            <v>STM-64 (9953.28Mbps)</v>
          </cell>
        </row>
        <row r="34">
          <cell r="E34" t="str">
            <v>STM-256 (39813.12 Mbps)*</v>
          </cell>
        </row>
        <row r="35">
          <cell r="E35" t="str">
            <v>Ethernet (2Mbps)</v>
          </cell>
        </row>
        <row r="36">
          <cell r="E36" t="str">
            <v>Ethernet (4Mbps)</v>
          </cell>
        </row>
        <row r="37">
          <cell r="E37" t="str">
            <v>Ethernet (6Mbps)</v>
          </cell>
        </row>
        <row r="38">
          <cell r="E38" t="str">
            <v>Ethernet (8Mbps)</v>
          </cell>
        </row>
        <row r="39">
          <cell r="E39" t="str">
            <v>Ethernet (10Mbps)</v>
          </cell>
        </row>
        <row r="40">
          <cell r="E40" t="str">
            <v>Ethernet (20Mbps)</v>
          </cell>
        </row>
        <row r="41">
          <cell r="E41" t="str">
            <v>Ethernet (30Mbps)</v>
          </cell>
        </row>
        <row r="42">
          <cell r="E42" t="str">
            <v>Ethernet (40Mbps)</v>
          </cell>
        </row>
        <row r="43">
          <cell r="E43" t="str">
            <v>Ethernet (50Mbps)</v>
          </cell>
        </row>
        <row r="44">
          <cell r="E44" t="str">
            <v>Ethernet (60Mbps)</v>
          </cell>
        </row>
        <row r="45">
          <cell r="E45" t="str">
            <v>Ethernet (70Mbps)</v>
          </cell>
        </row>
        <row r="46">
          <cell r="E46" t="str">
            <v>Ethernet (80Mbps)</v>
          </cell>
        </row>
        <row r="47">
          <cell r="E47" t="str">
            <v>Ethernet (90Mbps)</v>
          </cell>
        </row>
        <row r="48">
          <cell r="E48" t="str">
            <v>Ethernet (100Mbps)</v>
          </cell>
        </row>
        <row r="49">
          <cell r="E49" t="str">
            <v>GigaEthernet (100Mbps)</v>
          </cell>
        </row>
        <row r="50">
          <cell r="E50" t="str">
            <v>GigaEthernet (150Mbps)</v>
          </cell>
        </row>
        <row r="51">
          <cell r="E51" t="str">
            <v>GigaEthernet (200Mbps)</v>
          </cell>
        </row>
        <row r="52">
          <cell r="E52" t="str">
            <v>GigaEthernet (250Mbps)</v>
          </cell>
        </row>
        <row r="53">
          <cell r="E53" t="str">
            <v>GigaEthernet (300Mbps)</v>
          </cell>
        </row>
        <row r="54">
          <cell r="E54" t="str">
            <v>GigaEthernet (350Mbps)</v>
          </cell>
        </row>
        <row r="55">
          <cell r="E55" t="str">
            <v>GigaEthernet (400Mbps)</v>
          </cell>
        </row>
        <row r="56">
          <cell r="E56" t="str">
            <v>GigaEthernet (450Mbps)</v>
          </cell>
        </row>
        <row r="57">
          <cell r="E57" t="str">
            <v>GigaEthernet (500Mbps)</v>
          </cell>
        </row>
        <row r="58">
          <cell r="E58" t="str">
            <v>GigaEthernet (550Mbps)</v>
          </cell>
        </row>
        <row r="59">
          <cell r="E59" t="str">
            <v>GigaEthernet (600Mbps)</v>
          </cell>
        </row>
        <row r="60">
          <cell r="E60" t="str">
            <v>GigaEthernet (750Mbps)</v>
          </cell>
        </row>
        <row r="61">
          <cell r="E61" t="str">
            <v>GigaEthernet (1 Gbps)</v>
          </cell>
        </row>
        <row r="62">
          <cell r="E62" t="str">
            <v>GigaEthernet (2 Gbps)</v>
          </cell>
        </row>
        <row r="63">
          <cell r="E63" t="str">
            <v>GigaEthernet (4 Gbps)</v>
          </cell>
        </row>
        <row r="64">
          <cell r="E64" t="str">
            <v>GigaEthernet (6 Gbps)</v>
          </cell>
        </row>
        <row r="65">
          <cell r="E65" t="str">
            <v>GigaEthernet (8 Gbps)</v>
          </cell>
        </row>
        <row r="66">
          <cell r="E66" t="str">
            <v>GigaEthernet (10 Gbps)</v>
          </cell>
        </row>
        <row r="67">
          <cell r="E67" t="str">
            <v xml:space="preserve">2 Mbps PMP </v>
          </cell>
        </row>
        <row r="68">
          <cell r="E68" t="str">
            <v xml:space="preserve">34 Mbps PMP </v>
          </cell>
        </row>
        <row r="69">
          <cell r="E69" t="str">
            <v xml:space="preserve">155 Mbps PMP </v>
          </cell>
        </row>
        <row r="70">
          <cell r="E70" t="str">
            <v xml:space="preserve">622 Mbps PMP </v>
          </cell>
        </row>
        <row r="71">
          <cell r="E71" t="str">
            <v>Hub 1 Gbps</v>
          </cell>
        </row>
        <row r="72">
          <cell r="E72" t="str">
            <v>Hub 10 Gbps</v>
          </cell>
        </row>
        <row r="73">
          <cell r="E73" t="str">
            <v>Spare</v>
          </cell>
        </row>
        <row r="74">
          <cell r="E74" t="str">
            <v>Spare</v>
          </cell>
        </row>
        <row r="75">
          <cell r="E75" t="str">
            <v>Spare</v>
          </cell>
        </row>
        <row r="76">
          <cell r="E76" t="str">
            <v>Spare</v>
          </cell>
        </row>
        <row r="77">
          <cell r="E77" t="str">
            <v>Spare</v>
          </cell>
        </row>
        <row r="78">
          <cell r="E78" t="str">
            <v>Spare</v>
          </cell>
        </row>
        <row r="79">
          <cell r="E79" t="str">
            <v>Spare</v>
          </cell>
        </row>
        <row r="80">
          <cell r="E80" t="str">
            <v>Spare</v>
          </cell>
        </row>
        <row r="81">
          <cell r="E81" t="str">
            <v>Spare</v>
          </cell>
        </row>
        <row r="82">
          <cell r="E82" t="str">
            <v>Spare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Theme">
  <a:themeElements>
    <a:clrScheme name="Frontier New Template">
      <a:dk1>
        <a:srgbClr val="37424A"/>
      </a:dk1>
      <a:lt1>
        <a:sysClr val="window" lastClr="FFFFFF"/>
      </a:lt1>
      <a:dk2>
        <a:srgbClr val="007B87"/>
      </a:dk2>
      <a:lt2>
        <a:srgbClr val="D1DBD2"/>
      </a:lt2>
      <a:accent1>
        <a:srgbClr val="8DD0D2"/>
      </a:accent1>
      <a:accent2>
        <a:srgbClr val="E83F35"/>
      </a:accent2>
      <a:accent3>
        <a:srgbClr val="8BB96A"/>
      </a:accent3>
      <a:accent4>
        <a:srgbClr val="683C5B"/>
      </a:accent4>
      <a:accent5>
        <a:srgbClr val="4BACC6"/>
      </a:accent5>
      <a:accent6>
        <a:srgbClr val="EBC000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5:E45"/>
  <sheetViews>
    <sheetView tabSelected="1" zoomScale="110" zoomScaleNormal="110" workbookViewId="0">
      <selection activeCell="I25" sqref="I25"/>
    </sheetView>
  </sheetViews>
  <sheetFormatPr baseColWidth="10" defaultColWidth="8.85546875" defaultRowHeight="12.75" x14ac:dyDescent="0.2"/>
  <cols>
    <col min="1" max="1" width="8.85546875" style="14"/>
    <col min="2" max="2" width="38.28515625" style="14" customWidth="1"/>
    <col min="3" max="3" width="31.5703125" style="14" customWidth="1"/>
    <col min="4" max="4" width="3.7109375" style="14" customWidth="1"/>
    <col min="5" max="5" width="52.85546875" style="14" customWidth="1"/>
    <col min="6" max="16384" width="8.85546875" style="14"/>
  </cols>
  <sheetData>
    <row r="5" spans="2:5" ht="21" x14ac:dyDescent="0.35">
      <c r="B5" s="191" t="s">
        <v>74</v>
      </c>
    </row>
    <row r="7" spans="2:5" ht="16.5" thickBot="1" x14ac:dyDescent="0.3">
      <c r="B7" s="55" t="s">
        <v>68</v>
      </c>
      <c r="C7" s="54"/>
    </row>
    <row r="8" spans="2:5" s="74" customFormat="1" ht="16.5" thickTop="1" x14ac:dyDescent="0.25">
      <c r="B8" s="70"/>
    </row>
    <row r="9" spans="2:5" s="76" customFormat="1" ht="15.75" x14ac:dyDescent="0.25">
      <c r="B9" s="77"/>
      <c r="C9" s="54" t="s">
        <v>107</v>
      </c>
    </row>
    <row r="10" spans="2:5" x14ac:dyDescent="0.2">
      <c r="B10" s="29" t="s">
        <v>70</v>
      </c>
      <c r="C10" s="177" t="s">
        <v>16</v>
      </c>
      <c r="E10" s="106" t="s">
        <v>162</v>
      </c>
    </row>
    <row r="11" spans="2:5" x14ac:dyDescent="0.2">
      <c r="B11" s="29" t="s">
        <v>71</v>
      </c>
      <c r="E11" s="106"/>
    </row>
    <row r="12" spans="2:5" ht="30" customHeight="1" x14ac:dyDescent="0.2">
      <c r="B12" s="20" t="s">
        <v>20</v>
      </c>
      <c r="C12" s="177" t="s">
        <v>20</v>
      </c>
      <c r="E12" s="106" t="s">
        <v>163</v>
      </c>
    </row>
    <row r="13" spans="2:5" ht="18.75" customHeight="1" x14ac:dyDescent="0.2">
      <c r="B13" s="20"/>
      <c r="C13" s="219"/>
      <c r="E13" s="106"/>
    </row>
    <row r="14" spans="2:5" ht="25.5" x14ac:dyDescent="0.2">
      <c r="B14" s="20" t="s">
        <v>155</v>
      </c>
      <c r="C14" s="177" t="s">
        <v>10</v>
      </c>
      <c r="E14" s="106" t="s">
        <v>183</v>
      </c>
    </row>
    <row r="15" spans="2:5" ht="25.5" x14ac:dyDescent="0.2">
      <c r="B15" s="50" t="s">
        <v>108</v>
      </c>
      <c r="C15" s="177" t="s">
        <v>22</v>
      </c>
      <c r="E15" s="106" t="s">
        <v>131</v>
      </c>
    </row>
    <row r="16" spans="2:5" ht="25.5" x14ac:dyDescent="0.2">
      <c r="B16" s="50" t="s">
        <v>129</v>
      </c>
      <c r="C16" s="177" t="s">
        <v>129</v>
      </c>
      <c r="E16" s="106" t="s">
        <v>156</v>
      </c>
    </row>
    <row r="17" spans="1:5" x14ac:dyDescent="0.2">
      <c r="B17" s="29" t="s">
        <v>72</v>
      </c>
      <c r="E17" s="106"/>
    </row>
    <row r="18" spans="1:5" x14ac:dyDescent="0.2">
      <c r="B18" s="20" t="s">
        <v>109</v>
      </c>
      <c r="C18" s="178" t="s">
        <v>110</v>
      </c>
      <c r="E18" s="106" t="s">
        <v>132</v>
      </c>
    </row>
    <row r="19" spans="1:5" ht="25.5" x14ac:dyDescent="0.2">
      <c r="B19" s="20" t="s">
        <v>73</v>
      </c>
      <c r="C19" s="178" t="s">
        <v>36</v>
      </c>
      <c r="E19" s="106" t="s">
        <v>122</v>
      </c>
    </row>
    <row r="20" spans="1:5" ht="25.5" x14ac:dyDescent="0.2">
      <c r="B20" s="29" t="s">
        <v>120</v>
      </c>
      <c r="C20" s="177" t="s">
        <v>116</v>
      </c>
      <c r="E20" s="106" t="s">
        <v>121</v>
      </c>
    </row>
    <row r="24" spans="1:5" ht="16.5" thickBot="1" x14ac:dyDescent="0.3">
      <c r="B24" s="55" t="s">
        <v>87</v>
      </c>
    </row>
    <row r="25" spans="1:5" s="74" customFormat="1" ht="16.5" thickTop="1" x14ac:dyDescent="0.25">
      <c r="B25" s="70"/>
    </row>
    <row r="26" spans="1:5" x14ac:dyDescent="0.2">
      <c r="A26" s="29">
        <v>1</v>
      </c>
      <c r="B26" s="14" t="s">
        <v>185</v>
      </c>
    </row>
    <row r="27" spans="1:5" x14ac:dyDescent="0.2">
      <c r="A27" s="29">
        <v>2</v>
      </c>
      <c r="B27" s="14" t="s">
        <v>191</v>
      </c>
    </row>
    <row r="28" spans="1:5" x14ac:dyDescent="0.2">
      <c r="A28" s="29">
        <v>3</v>
      </c>
      <c r="B28" s="19" t="s">
        <v>138</v>
      </c>
    </row>
    <row r="30" spans="1:5" ht="16.5" thickBot="1" x14ac:dyDescent="0.3">
      <c r="B30" s="55" t="s">
        <v>88</v>
      </c>
    </row>
    <row r="31" spans="1:5" s="74" customFormat="1" ht="16.5" thickTop="1" x14ac:dyDescent="0.25">
      <c r="B31" s="70"/>
    </row>
    <row r="32" spans="1:5" x14ac:dyDescent="0.2">
      <c r="B32" s="71" t="s">
        <v>16</v>
      </c>
      <c r="C32" s="24" t="s">
        <v>89</v>
      </c>
    </row>
    <row r="33" spans="2:3" x14ac:dyDescent="0.2">
      <c r="B33" s="151" t="s">
        <v>90</v>
      </c>
      <c r="C33" s="24" t="s">
        <v>91</v>
      </c>
    </row>
    <row r="34" spans="2:3" x14ac:dyDescent="0.2">
      <c r="B34" s="156" t="s">
        <v>92</v>
      </c>
      <c r="C34" s="24" t="s">
        <v>91</v>
      </c>
    </row>
    <row r="35" spans="2:3" x14ac:dyDescent="0.2">
      <c r="B35" s="152" t="s">
        <v>93</v>
      </c>
      <c r="C35" s="24" t="s">
        <v>94</v>
      </c>
    </row>
    <row r="36" spans="2:3" x14ac:dyDescent="0.2">
      <c r="B36" s="153" t="s">
        <v>95</v>
      </c>
      <c r="C36" s="24" t="s">
        <v>96</v>
      </c>
    </row>
    <row r="37" spans="2:3" x14ac:dyDescent="0.2">
      <c r="B37" s="154" t="s">
        <v>97</v>
      </c>
      <c r="C37" s="24" t="s">
        <v>98</v>
      </c>
    </row>
    <row r="38" spans="2:3" x14ac:dyDescent="0.2">
      <c r="B38" s="150" t="s">
        <v>140</v>
      </c>
      <c r="C38" s="24" t="s">
        <v>141</v>
      </c>
    </row>
    <row r="39" spans="2:3" x14ac:dyDescent="0.2">
      <c r="B39" s="155" t="s">
        <v>99</v>
      </c>
      <c r="C39" s="24" t="s">
        <v>100</v>
      </c>
    </row>
    <row r="41" spans="2:3" x14ac:dyDescent="0.2">
      <c r="B41" s="20"/>
    </row>
    <row r="42" spans="2:3" x14ac:dyDescent="0.2">
      <c r="B42" s="20"/>
    </row>
    <row r="44" spans="2:3" x14ac:dyDescent="0.2">
      <c r="B44" s="20"/>
    </row>
    <row r="45" spans="2:3" x14ac:dyDescent="0.2">
      <c r="B45" s="20"/>
    </row>
  </sheetData>
  <hyperlinks>
    <hyperlink ref="C10" location="Resultados!A1" display="Resultados"/>
    <hyperlink ref="C12" location="Ingresos!A1" display="Ingresos"/>
    <hyperlink ref="C15" location="'Pagos mayoristas'!A1" display="Pagos mayoristas"/>
    <hyperlink ref="C16" location="'Costos aguas abajo'!A1" display="Costos aguas abajo"/>
    <hyperlink ref="C18" location="'Req. de información AEP'!A1" display="Req. de información al AEP"/>
    <hyperlink ref="C19" location="'Precios mayoristas'!A1" display="'Precios mayoristas'!A1"/>
    <hyperlink ref="C20" location="Supuestos!A1" display="Supuestos"/>
    <hyperlink ref="C14" location="'Costos &gt;'!A1" display="Costos"/>
  </hyperlink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5"/>
  <sheetViews>
    <sheetView workbookViewId="0">
      <selection activeCell="B22" sqref="B22"/>
    </sheetView>
  </sheetViews>
  <sheetFormatPr baseColWidth="10" defaultColWidth="8.85546875" defaultRowHeight="12.75" x14ac:dyDescent="0.2"/>
  <cols>
    <col min="1" max="1" width="8.85546875" style="14"/>
    <col min="2" max="2" width="46.28515625" style="14" customWidth="1"/>
    <col min="3" max="3" width="14.5703125" style="14" customWidth="1"/>
    <col min="4" max="4" width="16.140625" style="14" customWidth="1"/>
    <col min="5" max="5" width="14" style="14" customWidth="1"/>
    <col min="6" max="16384" width="8.85546875" style="14"/>
  </cols>
  <sheetData>
    <row r="1" spans="1:5" s="36" customFormat="1" ht="21" x14ac:dyDescent="0.35">
      <c r="A1" s="128" t="s">
        <v>137</v>
      </c>
      <c r="B1" s="191" t="s">
        <v>36</v>
      </c>
      <c r="C1" s="14" t="s">
        <v>83</v>
      </c>
      <c r="D1" s="14" t="s">
        <v>84</v>
      </c>
    </row>
    <row r="2" spans="1:5" x14ac:dyDescent="0.2">
      <c r="B2" s="14" t="s">
        <v>82</v>
      </c>
      <c r="C2" s="122" t="str">
        <f>'Req. de información AEP'!D5</f>
        <v>01/07/2017</v>
      </c>
      <c r="D2" s="122" t="str">
        <f>'Req. de información AEP'!D7</f>
        <v>31/09/2017</v>
      </c>
    </row>
    <row r="3" spans="1:5" x14ac:dyDescent="0.2">
      <c r="B3" s="72" t="s">
        <v>139</v>
      </c>
      <c r="C3" s="66"/>
      <c r="D3" s="66"/>
    </row>
    <row r="4" spans="1:5" s="26" customFormat="1" x14ac:dyDescent="0.2">
      <c r="B4" s="39" t="s">
        <v>51</v>
      </c>
    </row>
    <row r="6" spans="1:5" x14ac:dyDescent="0.2">
      <c r="B6" s="29" t="s">
        <v>37</v>
      </c>
      <c r="C6" s="72" t="s">
        <v>41</v>
      </c>
      <c r="D6" s="28"/>
    </row>
    <row r="8" spans="1:5" x14ac:dyDescent="0.2">
      <c r="B8" s="14" t="s">
        <v>38</v>
      </c>
      <c r="C8" s="144">
        <v>0.11</v>
      </c>
    </row>
    <row r="9" spans="1:5" x14ac:dyDescent="0.2">
      <c r="B9" s="14" t="s">
        <v>39</v>
      </c>
      <c r="C9" s="144">
        <v>0.11</v>
      </c>
    </row>
    <row r="10" spans="1:5" ht="12" customHeight="1" x14ac:dyDescent="0.2">
      <c r="B10" s="14" t="s">
        <v>40</v>
      </c>
      <c r="C10" s="144">
        <v>0.12</v>
      </c>
    </row>
    <row r="11" spans="1:5" ht="12" customHeight="1" x14ac:dyDescent="0.2">
      <c r="C11" s="37"/>
    </row>
    <row r="12" spans="1:5" x14ac:dyDescent="0.2">
      <c r="C12" s="22" t="s">
        <v>50</v>
      </c>
      <c r="D12" s="22" t="s">
        <v>50</v>
      </c>
    </row>
    <row r="13" spans="1:5" x14ac:dyDescent="0.2">
      <c r="B13" s="29" t="s">
        <v>85</v>
      </c>
      <c r="C13" s="14" t="s">
        <v>48</v>
      </c>
      <c r="D13" s="14" t="s">
        <v>49</v>
      </c>
    </row>
    <row r="15" spans="1:5" x14ac:dyDescent="0.2">
      <c r="B15" s="14" t="s">
        <v>42</v>
      </c>
      <c r="C15" s="144">
        <v>10</v>
      </c>
      <c r="D15" s="144">
        <v>7</v>
      </c>
      <c r="E15" s="81"/>
    </row>
    <row r="16" spans="1:5" x14ac:dyDescent="0.2">
      <c r="B16" s="14" t="s">
        <v>43</v>
      </c>
      <c r="C16" s="144">
        <v>10</v>
      </c>
      <c r="D16" s="144">
        <v>7</v>
      </c>
      <c r="E16" s="81"/>
    </row>
    <row r="17" spans="1:7" x14ac:dyDescent="0.2">
      <c r="B17" s="14" t="s">
        <v>44</v>
      </c>
      <c r="C17" s="144">
        <v>14</v>
      </c>
      <c r="D17" s="144">
        <v>10</v>
      </c>
      <c r="E17" s="81"/>
    </row>
    <row r="18" spans="1:7" x14ac:dyDescent="0.2">
      <c r="B18" s="14" t="s">
        <v>45</v>
      </c>
      <c r="C18" s="144">
        <v>0</v>
      </c>
      <c r="D18" s="144">
        <v>0</v>
      </c>
      <c r="E18" s="81"/>
    </row>
    <row r="19" spans="1:7" ht="38.25" x14ac:dyDescent="0.2">
      <c r="B19" s="82" t="s">
        <v>101</v>
      </c>
      <c r="C19" s="145">
        <v>25000</v>
      </c>
    </row>
    <row r="21" spans="1:7" x14ac:dyDescent="0.2">
      <c r="C21" s="14" t="s">
        <v>50</v>
      </c>
    </row>
    <row r="22" spans="1:7" x14ac:dyDescent="0.2">
      <c r="B22" s="29" t="s">
        <v>86</v>
      </c>
      <c r="C22" s="144">
        <v>0</v>
      </c>
      <c r="D22" s="65"/>
    </row>
    <row r="23" spans="1:7" x14ac:dyDescent="0.2">
      <c r="A23" s="129"/>
      <c r="B23" s="129"/>
      <c r="C23" s="129"/>
      <c r="D23" s="129"/>
      <c r="E23" s="82"/>
      <c r="F23" s="82"/>
      <c r="G23" s="68"/>
    </row>
    <row r="24" spans="1:7" x14ac:dyDescent="0.2">
      <c r="B24" s="29" t="s">
        <v>58</v>
      </c>
      <c r="C24" s="14" t="s">
        <v>9</v>
      </c>
      <c r="D24" s="14" t="s">
        <v>8</v>
      </c>
    </row>
    <row r="25" spans="1:7" x14ac:dyDescent="0.2">
      <c r="B25" s="29"/>
    </row>
    <row r="26" spans="1:7" x14ac:dyDescent="0.2">
      <c r="B26" s="14" t="str">
        <f>IF(Supuestos!B7="","",Supuestos!B7)</f>
        <v>Datos</v>
      </c>
      <c r="C26" s="146">
        <v>0</v>
      </c>
      <c r="D26" s="80">
        <f>C10</f>
        <v>0.12</v>
      </c>
      <c r="E26" s="48"/>
    </row>
    <row r="27" spans="1:7" x14ac:dyDescent="0.2">
      <c r="B27" s="14" t="str">
        <f>IF(Supuestos!B8="","",Supuestos!B8)</f>
        <v>Originación voz on-net local</v>
      </c>
      <c r="C27" s="146">
        <v>0</v>
      </c>
      <c r="D27" s="80">
        <f>$C$8</f>
        <v>0.11</v>
      </c>
      <c r="E27" s="48"/>
    </row>
    <row r="28" spans="1:7" x14ac:dyDescent="0.2">
      <c r="B28" s="14" t="str">
        <f>IF(Supuestos!B9="","",Supuestos!B9)</f>
        <v>Originación voz off-net móvil local</v>
      </c>
      <c r="C28" s="146">
        <v>0.18690000000000001</v>
      </c>
      <c r="D28" s="80">
        <f t="shared" ref="D28:D39" si="0">$C$8</f>
        <v>0.11</v>
      </c>
      <c r="E28" s="48"/>
    </row>
    <row r="29" spans="1:7" x14ac:dyDescent="0.2">
      <c r="B29" s="14" t="str">
        <f>IF(Supuestos!B10="","",Supuestos!B10)</f>
        <v>Originación voz off-net fijo local</v>
      </c>
      <c r="C29" s="146">
        <v>3.088E-3</v>
      </c>
      <c r="D29" s="80">
        <f t="shared" si="0"/>
        <v>0.11</v>
      </c>
      <c r="E29" s="48"/>
    </row>
    <row r="30" spans="1:7" x14ac:dyDescent="0.2">
      <c r="B30" s="14" t="str">
        <f>IF(Supuestos!B11="","",Supuestos!B11)</f>
        <v>Originación voz on-net LDN</v>
      </c>
      <c r="C30" s="146">
        <v>0</v>
      </c>
      <c r="D30" s="80">
        <f t="shared" si="0"/>
        <v>0.11</v>
      </c>
      <c r="E30" s="48"/>
    </row>
    <row r="31" spans="1:7" x14ac:dyDescent="0.2">
      <c r="B31" s="14" t="str">
        <f>IF(Supuestos!B12="","",Supuestos!B12)</f>
        <v>Originación voz off-net móvil LDN</v>
      </c>
      <c r="C31" s="146">
        <v>0.18690000000000001</v>
      </c>
      <c r="D31" s="80">
        <f t="shared" si="0"/>
        <v>0.11</v>
      </c>
      <c r="E31" s="48"/>
    </row>
    <row r="32" spans="1:7" x14ac:dyDescent="0.2">
      <c r="B32" s="14" t="str">
        <f>IF(Supuestos!B13="","",Supuestos!B13)</f>
        <v>Originación voz off-net fijo LDN</v>
      </c>
      <c r="C32" s="146">
        <v>3.088E-3</v>
      </c>
      <c r="D32" s="80">
        <f t="shared" si="0"/>
        <v>0.11</v>
      </c>
      <c r="E32" s="48"/>
    </row>
    <row r="33" spans="2:5" x14ac:dyDescent="0.2">
      <c r="B33" s="14" t="str">
        <f>IF(Supuestos!B14="","",Supuestos!B14)</f>
        <v>Originación voz internacional USA-Canadá</v>
      </c>
      <c r="C33" s="146">
        <v>0.5</v>
      </c>
      <c r="D33" s="80">
        <f t="shared" si="0"/>
        <v>0.11</v>
      </c>
      <c r="E33" s="48"/>
    </row>
    <row r="34" spans="2:5" x14ac:dyDescent="0.2">
      <c r="B34" s="14" t="str">
        <f>IF(Supuestos!B15="","",Supuestos!B15)</f>
        <v>Originación voz internacional Mundial Centroamérica</v>
      </c>
      <c r="C34" s="146">
        <v>2.5</v>
      </c>
      <c r="D34" s="80">
        <f t="shared" si="0"/>
        <v>0.11</v>
      </c>
      <c r="E34" s="48"/>
    </row>
    <row r="35" spans="2:5" x14ac:dyDescent="0.2">
      <c r="B35" s="14" t="str">
        <f>IF(Supuestos!B16="","",Supuestos!B16)</f>
        <v>Originación voz internacional Mundial LATAM y Caribe</v>
      </c>
      <c r="C35" s="146">
        <v>5</v>
      </c>
      <c r="D35" s="80">
        <f t="shared" si="0"/>
        <v>0.11</v>
      </c>
      <c r="E35" s="48"/>
    </row>
    <row r="36" spans="2:5" x14ac:dyDescent="0.2">
      <c r="B36" s="14" t="str">
        <f>IF(Supuestos!B17="","",Supuestos!B17)</f>
        <v>Originación voz internacional Europa</v>
      </c>
      <c r="C36" s="146">
        <v>5</v>
      </c>
      <c r="D36" s="80">
        <f t="shared" si="0"/>
        <v>0.11</v>
      </c>
      <c r="E36" s="48"/>
    </row>
    <row r="37" spans="2:5" x14ac:dyDescent="0.2">
      <c r="B37" s="14" t="str">
        <f>IF(Supuestos!B18="","",Supuestos!B18)</f>
        <v>Originación voz internacional Mundial Otros geográficos</v>
      </c>
      <c r="C37" s="146">
        <v>5</v>
      </c>
      <c r="D37" s="80">
        <f t="shared" si="0"/>
        <v>0.11</v>
      </c>
      <c r="E37" s="48"/>
    </row>
    <row r="38" spans="2:5" x14ac:dyDescent="0.2">
      <c r="B38" s="14" t="str">
        <f>IF(Supuestos!B19="","",Supuestos!B19)</f>
        <v>Originación voz internacional Cuba</v>
      </c>
      <c r="C38" s="146">
        <v>15</v>
      </c>
      <c r="D38" s="80">
        <f t="shared" si="0"/>
        <v>0.11</v>
      </c>
      <c r="E38" s="48"/>
    </row>
    <row r="39" spans="2:5" x14ac:dyDescent="0.2">
      <c r="B39" s="14" t="str">
        <f>IF(Supuestos!B20="","",Supuestos!B20)</f>
        <v>Originación voz Mundial destinos no geográficos</v>
      </c>
      <c r="C39" s="146">
        <v>75</v>
      </c>
      <c r="D39" s="80">
        <f t="shared" si="0"/>
        <v>0.11</v>
      </c>
      <c r="E39" s="48"/>
    </row>
    <row r="40" spans="2:5" x14ac:dyDescent="0.2">
      <c r="B40" s="14" t="str">
        <f>IF(Supuestos!B21="","",Supuestos!B21)</f>
        <v>Originación SMS on-net</v>
      </c>
      <c r="C40" s="146">
        <v>0</v>
      </c>
      <c r="D40" s="80">
        <f>$C$9</f>
        <v>0.11</v>
      </c>
      <c r="E40" s="48"/>
    </row>
    <row r="41" spans="2:5" x14ac:dyDescent="0.2">
      <c r="B41" s="14" t="str">
        <f>IF(Supuestos!B22="","",Supuestos!B22)</f>
        <v>Originación SMS - off-net nacional</v>
      </c>
      <c r="C41" s="146">
        <f>C81</f>
        <v>2.5000000000000001E-2</v>
      </c>
      <c r="D41" s="80">
        <f>$C$9</f>
        <v>0.11</v>
      </c>
      <c r="E41" s="48"/>
    </row>
    <row r="42" spans="2:5" x14ac:dyDescent="0.2">
      <c r="B42" s="14" t="str">
        <f>IF(Supuestos!B23="","",Supuestos!B23)</f>
        <v>Originación SMS internacional (USA-Canadá)</v>
      </c>
      <c r="C42" s="146">
        <v>0.5</v>
      </c>
      <c r="D42" s="80">
        <f>$C$9</f>
        <v>0.11</v>
      </c>
      <c r="E42" s="48"/>
    </row>
    <row r="43" spans="2:5" x14ac:dyDescent="0.2">
      <c r="B43" s="14" t="str">
        <f>IF(Supuestos!B24="","",Supuestos!B24)</f>
        <v>Originación SMS internacional (Resto del Mundo)</v>
      </c>
      <c r="C43" s="146">
        <v>0.75</v>
      </c>
      <c r="D43" s="80">
        <f>$C$9</f>
        <v>0.11</v>
      </c>
      <c r="E43" s="48"/>
    </row>
    <row r="44" spans="2:5" x14ac:dyDescent="0.2">
      <c r="B44" s="14" t="str">
        <f>IF(Supuestos!B25="","",Supuestos!B25)</f>
        <v>Otros servicios (incluyendo marcaciones especiales)</v>
      </c>
      <c r="C44" s="146">
        <v>0</v>
      </c>
      <c r="D44" s="146">
        <v>0</v>
      </c>
      <c r="E44" s="48"/>
    </row>
    <row r="45" spans="2:5" x14ac:dyDescent="0.2">
      <c r="B45" s="14" t="str">
        <f>IF(Supuestos!B26="","",Supuestos!B26)</f>
        <v/>
      </c>
      <c r="C45" s="88"/>
      <c r="D45" s="88"/>
      <c r="E45" s="48"/>
    </row>
    <row r="46" spans="2:5" x14ac:dyDescent="0.2">
      <c r="B46" s="14" t="str">
        <f>IF(Supuestos!B27="","",Supuestos!B27)</f>
        <v/>
      </c>
      <c r="C46" s="88"/>
      <c r="D46" s="88"/>
      <c r="E46" s="48"/>
    </row>
    <row r="47" spans="2:5" x14ac:dyDescent="0.2">
      <c r="B47" s="14" t="str">
        <f>IF(Supuestos!B28="","",Supuestos!B28)</f>
        <v/>
      </c>
      <c r="C47" s="88"/>
      <c r="D47" s="88"/>
      <c r="E47" s="48"/>
    </row>
    <row r="48" spans="2:5" x14ac:dyDescent="0.2">
      <c r="B48" s="14" t="str">
        <f>IF(Supuestos!B29="","",Supuestos!B29)</f>
        <v/>
      </c>
      <c r="C48" s="88"/>
      <c r="D48" s="88"/>
      <c r="E48" s="48"/>
    </row>
    <row r="49" spans="2:5" x14ac:dyDescent="0.2">
      <c r="B49" s="14" t="str">
        <f>IF(Supuestos!B30="","",Supuestos!B30)</f>
        <v/>
      </c>
      <c r="C49" s="88"/>
      <c r="D49" s="88"/>
      <c r="E49" s="48"/>
    </row>
    <row r="50" spans="2:5" x14ac:dyDescent="0.2">
      <c r="B50" s="14" t="str">
        <f>IF(Supuestos!B31="","",Supuestos!B31)</f>
        <v/>
      </c>
      <c r="C50" s="88"/>
      <c r="D50" s="88"/>
      <c r="E50" s="48"/>
    </row>
    <row r="51" spans="2:5" x14ac:dyDescent="0.2">
      <c r="B51" s="14" t="str">
        <f>IF(Supuestos!B32="","",Supuestos!B32)</f>
        <v/>
      </c>
      <c r="C51" s="88"/>
      <c r="D51" s="88"/>
      <c r="E51" s="48"/>
    </row>
    <row r="52" spans="2:5" x14ac:dyDescent="0.2">
      <c r="B52" s="14" t="str">
        <f>IF(Supuestos!B33="","",Supuestos!B33)</f>
        <v/>
      </c>
      <c r="C52" s="88"/>
      <c r="D52" s="88"/>
      <c r="E52" s="48"/>
    </row>
    <row r="53" spans="2:5" x14ac:dyDescent="0.2">
      <c r="B53" s="14" t="str">
        <f>IF(Supuestos!B34="","",Supuestos!B34)</f>
        <v/>
      </c>
      <c r="C53" s="88"/>
      <c r="D53" s="88"/>
      <c r="E53" s="48"/>
    </row>
    <row r="54" spans="2:5" x14ac:dyDescent="0.2">
      <c r="B54" s="14" t="str">
        <f>IF(Supuestos!B35="","",Supuestos!B35)</f>
        <v/>
      </c>
      <c r="C54" s="88"/>
      <c r="D54" s="88"/>
      <c r="E54" s="48"/>
    </row>
    <row r="55" spans="2:5" x14ac:dyDescent="0.2">
      <c r="B55" s="14" t="str">
        <f>IF(Supuestos!B36="","",Supuestos!B36)</f>
        <v/>
      </c>
      <c r="C55" s="88"/>
      <c r="D55" s="88"/>
      <c r="E55" s="48"/>
    </row>
    <row r="56" spans="2:5" x14ac:dyDescent="0.2">
      <c r="B56" s="14" t="str">
        <f>IF(Supuestos!B37="","",Supuestos!B37)</f>
        <v/>
      </c>
      <c r="C56" s="88"/>
      <c r="D56" s="88"/>
      <c r="E56" s="110"/>
    </row>
    <row r="57" spans="2:5" x14ac:dyDescent="0.2">
      <c r="B57" s="14" t="str">
        <f>IF(Supuestos!B38="","",Supuestos!B38)</f>
        <v/>
      </c>
      <c r="C57" s="88"/>
      <c r="D57" s="88"/>
      <c r="E57" s="48"/>
    </row>
    <row r="58" spans="2:5" x14ac:dyDescent="0.2">
      <c r="B58" s="29"/>
    </row>
    <row r="59" spans="2:5" hidden="1" x14ac:dyDescent="0.2">
      <c r="B59" s="29"/>
    </row>
    <row r="60" spans="2:5" hidden="1" x14ac:dyDescent="0.2"/>
    <row r="61" spans="2:5" hidden="1" x14ac:dyDescent="0.2"/>
    <row r="62" spans="2:5" hidden="1" x14ac:dyDescent="0.2"/>
    <row r="63" spans="2:5" hidden="1" x14ac:dyDescent="0.2"/>
    <row r="64" spans="2:5" hidden="1" x14ac:dyDescent="0.2"/>
    <row r="65" spans="2:3" hidden="1" x14ac:dyDescent="0.2"/>
    <row r="66" spans="2:3" hidden="1" x14ac:dyDescent="0.2"/>
    <row r="67" spans="2:3" hidden="1" x14ac:dyDescent="0.2"/>
    <row r="68" spans="2:3" hidden="1" x14ac:dyDescent="0.2"/>
    <row r="69" spans="2:3" hidden="1" x14ac:dyDescent="0.2"/>
    <row r="70" spans="2:3" hidden="1" x14ac:dyDescent="0.2"/>
    <row r="71" spans="2:3" hidden="1" x14ac:dyDescent="0.2"/>
    <row r="72" spans="2:3" hidden="1" x14ac:dyDescent="0.2"/>
    <row r="73" spans="2:3" hidden="1" x14ac:dyDescent="0.2"/>
    <row r="74" spans="2:3" hidden="1" x14ac:dyDescent="0.2"/>
    <row r="75" spans="2:3" hidden="1" x14ac:dyDescent="0.2"/>
    <row r="76" spans="2:3" hidden="1" x14ac:dyDescent="0.2"/>
    <row r="77" spans="2:3" hidden="1" x14ac:dyDescent="0.2"/>
    <row r="78" spans="2:3" s="26" customFormat="1" x14ac:dyDescent="0.2">
      <c r="B78" s="39" t="s">
        <v>9</v>
      </c>
    </row>
    <row r="80" spans="2:3" x14ac:dyDescent="0.2">
      <c r="C80" s="14" t="s">
        <v>133</v>
      </c>
    </row>
    <row r="81" spans="2:3" ht="25.5" x14ac:dyDescent="0.2">
      <c r="B81" s="24" t="s">
        <v>52</v>
      </c>
      <c r="C81" s="147">
        <v>2.5000000000000001E-2</v>
      </c>
    </row>
    <row r="82" spans="2:3" x14ac:dyDescent="0.2">
      <c r="B82" s="24"/>
      <c r="C82" s="37"/>
    </row>
    <row r="83" spans="2:3" s="26" customFormat="1" x14ac:dyDescent="0.2">
      <c r="B83" s="39" t="s">
        <v>54</v>
      </c>
    </row>
    <row r="84" spans="2:3" x14ac:dyDescent="0.2">
      <c r="B84" s="24"/>
      <c r="C84" s="37"/>
    </row>
    <row r="85" spans="2:3" x14ac:dyDescent="0.2">
      <c r="B85" s="24" t="s">
        <v>53</v>
      </c>
      <c r="C85" s="157">
        <v>4.5500000000000002E-3</v>
      </c>
    </row>
  </sheetData>
  <hyperlinks>
    <hyperlink ref="A1" location="Resultados!A1" display="PRUEBA"/>
  </hyperlinks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B3"/>
  <sheetViews>
    <sheetView workbookViewId="0">
      <selection activeCell="B9" sqref="B9"/>
    </sheetView>
  </sheetViews>
  <sheetFormatPr baseColWidth="10" defaultColWidth="9.140625" defaultRowHeight="12.75" x14ac:dyDescent="0.2"/>
  <cols>
    <col min="1" max="16384" width="9.140625" style="180"/>
  </cols>
  <sheetData>
    <row r="3" spans="2:2" ht="27.75" x14ac:dyDescent="0.4">
      <c r="B3" s="179" t="s">
        <v>113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workbookViewId="0">
      <selection activeCell="K12" sqref="K12"/>
    </sheetView>
  </sheetViews>
  <sheetFormatPr baseColWidth="10" defaultColWidth="8.85546875" defaultRowHeight="12.75" x14ac:dyDescent="0.2"/>
  <cols>
    <col min="1" max="1" width="8.85546875" style="14"/>
    <col min="2" max="2" width="36.140625" style="14" customWidth="1"/>
    <col min="3" max="4" width="8.85546875" style="14"/>
    <col min="5" max="5" width="11.7109375" style="14" customWidth="1"/>
    <col min="6" max="6" width="16" style="14" customWidth="1"/>
    <col min="7" max="7" width="16.140625" style="14" customWidth="1"/>
    <col min="8" max="13" width="8.85546875" style="14"/>
    <col min="14" max="14" width="13.85546875" style="14" customWidth="1"/>
    <col min="15" max="16384" width="8.85546875" style="14"/>
  </cols>
  <sheetData>
    <row r="1" spans="1:14" x14ac:dyDescent="0.2">
      <c r="A1" s="128" t="s">
        <v>137</v>
      </c>
    </row>
    <row r="2" spans="1:14" ht="18.75" x14ac:dyDescent="0.3">
      <c r="B2" s="221" t="s">
        <v>116</v>
      </c>
    </row>
    <row r="3" spans="1:14" ht="18.75" x14ac:dyDescent="0.3">
      <c r="B3" s="34"/>
    </row>
    <row r="4" spans="1:14" x14ac:dyDescent="0.2">
      <c r="B4" s="108" t="s">
        <v>117</v>
      </c>
      <c r="F4" s="108" t="s">
        <v>189</v>
      </c>
      <c r="I4" s="108" t="s">
        <v>118</v>
      </c>
      <c r="K4" s="108" t="s">
        <v>67</v>
      </c>
      <c r="N4" s="108" t="s">
        <v>170</v>
      </c>
    </row>
    <row r="5" spans="1:14" ht="27.6" customHeight="1" x14ac:dyDescent="0.2">
      <c r="B5" s="29" t="s">
        <v>33</v>
      </c>
      <c r="C5" s="24"/>
      <c r="D5" s="24"/>
      <c r="E5" s="24"/>
      <c r="F5" s="148">
        <v>24</v>
      </c>
      <c r="G5" s="24"/>
      <c r="I5" s="149">
        <v>100000</v>
      </c>
      <c r="K5" s="123">
        <v>3</v>
      </c>
      <c r="N5" s="184">
        <f>+$I$5/'Req. de información AEP'!$G$114</f>
        <v>5.5531903078318491E-2</v>
      </c>
    </row>
    <row r="7" spans="1:14" x14ac:dyDescent="0.2">
      <c r="B7" s="14" t="s">
        <v>4</v>
      </c>
      <c r="C7" s="27"/>
      <c r="D7" s="125"/>
      <c r="E7" s="41"/>
      <c r="F7" s="108" t="s">
        <v>190</v>
      </c>
      <c r="I7" s="108"/>
    </row>
    <row r="8" spans="1:14" x14ac:dyDescent="0.2">
      <c r="B8" s="14" t="s">
        <v>25</v>
      </c>
      <c r="C8" s="27"/>
      <c r="D8" s="125"/>
      <c r="E8" s="41"/>
      <c r="F8" s="75">
        <f>Supuestos!F5/K5</f>
        <v>8</v>
      </c>
    </row>
    <row r="9" spans="1:14" x14ac:dyDescent="0.2">
      <c r="B9" s="14" t="s">
        <v>26</v>
      </c>
      <c r="C9" s="27"/>
      <c r="D9" s="125"/>
      <c r="E9" s="41"/>
    </row>
    <row r="10" spans="1:14" x14ac:dyDescent="0.2">
      <c r="B10" s="14" t="s">
        <v>27</v>
      </c>
      <c r="C10" s="27"/>
      <c r="D10" s="125"/>
      <c r="E10" s="41"/>
      <c r="F10" s="41"/>
    </row>
    <row r="11" spans="1:14" x14ac:dyDescent="0.2">
      <c r="B11" s="14" t="s">
        <v>28</v>
      </c>
      <c r="C11" s="27"/>
      <c r="D11" s="125"/>
      <c r="E11" s="41"/>
      <c r="L11" s="10"/>
    </row>
    <row r="12" spans="1:14" x14ac:dyDescent="0.2">
      <c r="B12" s="14" t="s">
        <v>29</v>
      </c>
      <c r="C12" s="27"/>
      <c r="D12" s="125"/>
      <c r="E12" s="41"/>
      <c r="F12" s="41"/>
    </row>
    <row r="13" spans="1:14" x14ac:dyDescent="0.2">
      <c r="B13" s="14" t="s">
        <v>30</v>
      </c>
      <c r="C13" s="27"/>
      <c r="D13" s="125"/>
      <c r="E13" s="41"/>
      <c r="F13" s="41"/>
    </row>
    <row r="14" spans="1:14" x14ac:dyDescent="0.2">
      <c r="B14" s="14" t="s">
        <v>31</v>
      </c>
      <c r="C14" s="27"/>
      <c r="D14" s="125"/>
      <c r="E14" s="41"/>
      <c r="F14" s="41"/>
    </row>
    <row r="15" spans="1:14" x14ac:dyDescent="0.2">
      <c r="B15" s="14" t="s">
        <v>59</v>
      </c>
      <c r="C15" s="27"/>
      <c r="D15" s="125"/>
      <c r="E15" s="41"/>
      <c r="F15" s="41"/>
    </row>
    <row r="16" spans="1:14" x14ac:dyDescent="0.2">
      <c r="B16" s="14" t="s">
        <v>60</v>
      </c>
      <c r="C16" s="27"/>
      <c r="D16" s="125"/>
      <c r="E16" s="41"/>
      <c r="F16" s="41"/>
    </row>
    <row r="17" spans="2:6" x14ac:dyDescent="0.2">
      <c r="B17" s="14" t="s">
        <v>61</v>
      </c>
      <c r="C17" s="27"/>
      <c r="D17" s="125"/>
      <c r="E17" s="41"/>
      <c r="F17" s="41"/>
    </row>
    <row r="18" spans="2:6" x14ac:dyDescent="0.2">
      <c r="B18" s="14" t="s">
        <v>62</v>
      </c>
      <c r="C18" s="27"/>
      <c r="D18" s="125"/>
      <c r="E18" s="41"/>
      <c r="F18" s="41"/>
    </row>
    <row r="19" spans="2:6" x14ac:dyDescent="0.2">
      <c r="B19" s="14" t="s">
        <v>32</v>
      </c>
      <c r="C19" s="27"/>
      <c r="D19" s="125"/>
      <c r="E19" s="41"/>
      <c r="F19" s="41"/>
    </row>
    <row r="20" spans="2:6" x14ac:dyDescent="0.2">
      <c r="B20" s="14" t="s">
        <v>63</v>
      </c>
      <c r="C20" s="27"/>
      <c r="D20" s="125"/>
      <c r="E20" s="41"/>
      <c r="F20" s="41"/>
    </row>
    <row r="21" spans="2:6" x14ac:dyDescent="0.2">
      <c r="B21" s="14" t="s">
        <v>11</v>
      </c>
      <c r="C21" s="27"/>
      <c r="D21" s="125"/>
      <c r="E21" s="41"/>
      <c r="F21" s="41"/>
    </row>
    <row r="22" spans="2:6" x14ac:dyDescent="0.2">
      <c r="B22" s="14" t="s">
        <v>12</v>
      </c>
      <c r="C22" s="27"/>
      <c r="D22" s="125"/>
      <c r="E22" s="41"/>
      <c r="F22" s="41"/>
    </row>
    <row r="23" spans="2:6" x14ac:dyDescent="0.2">
      <c r="B23" s="14" t="s">
        <v>64</v>
      </c>
      <c r="C23" s="27"/>
      <c r="D23" s="125"/>
      <c r="E23" s="41"/>
      <c r="F23" s="41"/>
    </row>
    <row r="24" spans="2:6" x14ac:dyDescent="0.2">
      <c r="B24" s="14" t="s">
        <v>65</v>
      </c>
      <c r="C24" s="27"/>
      <c r="D24" s="125"/>
      <c r="E24" s="41"/>
      <c r="F24" s="41"/>
    </row>
    <row r="25" spans="2:6" x14ac:dyDescent="0.2">
      <c r="B25" s="14" t="s">
        <v>119</v>
      </c>
      <c r="C25" s="27"/>
      <c r="D25" s="125"/>
      <c r="E25" s="41"/>
      <c r="F25" s="41"/>
    </row>
    <row r="26" spans="2:6" x14ac:dyDescent="0.2">
      <c r="C26" s="27"/>
      <c r="D26" s="125"/>
      <c r="E26" s="41"/>
      <c r="F26" s="41"/>
    </row>
    <row r="27" spans="2:6" x14ac:dyDescent="0.2">
      <c r="C27" s="27"/>
      <c r="D27" s="125"/>
      <c r="E27" s="41"/>
      <c r="F27" s="41"/>
    </row>
    <row r="28" spans="2:6" x14ac:dyDescent="0.2">
      <c r="C28" s="27"/>
      <c r="D28" s="125"/>
      <c r="E28" s="41"/>
      <c r="F28" s="41"/>
    </row>
    <row r="29" spans="2:6" x14ac:dyDescent="0.2">
      <c r="C29" s="27"/>
      <c r="D29" s="125"/>
      <c r="E29" s="41"/>
      <c r="F29" s="41"/>
    </row>
    <row r="30" spans="2:6" x14ac:dyDescent="0.2">
      <c r="C30" s="27"/>
      <c r="D30" s="125"/>
      <c r="E30" s="41"/>
      <c r="F30" s="41"/>
    </row>
    <row r="31" spans="2:6" x14ac:dyDescent="0.2">
      <c r="C31" s="27"/>
      <c r="D31" s="125"/>
      <c r="E31" s="41"/>
      <c r="F31" s="41"/>
    </row>
    <row r="32" spans="2:6" x14ac:dyDescent="0.2">
      <c r="C32" s="27"/>
      <c r="D32" s="125"/>
      <c r="E32" s="41"/>
      <c r="F32" s="41"/>
    </row>
    <row r="33" spans="3:6" x14ac:dyDescent="0.2">
      <c r="C33" s="27"/>
      <c r="D33" s="125"/>
      <c r="E33" s="41"/>
      <c r="F33" s="41"/>
    </row>
    <row r="34" spans="3:6" x14ac:dyDescent="0.2">
      <c r="C34" s="27"/>
      <c r="D34" s="125"/>
      <c r="E34" s="41"/>
      <c r="F34" s="41"/>
    </row>
    <row r="35" spans="3:6" x14ac:dyDescent="0.2">
      <c r="C35" s="27"/>
      <c r="D35" s="125"/>
      <c r="E35" s="41"/>
      <c r="F35" s="41"/>
    </row>
    <row r="36" spans="3:6" x14ac:dyDescent="0.2">
      <c r="C36" s="27"/>
      <c r="D36" s="125"/>
      <c r="E36" s="41"/>
      <c r="F36" s="41"/>
    </row>
    <row r="37" spans="3:6" x14ac:dyDescent="0.2">
      <c r="C37" s="27"/>
      <c r="D37" s="125"/>
      <c r="E37" s="41"/>
      <c r="F37" s="41"/>
    </row>
    <row r="38" spans="3:6" x14ac:dyDescent="0.2">
      <c r="C38" s="27"/>
      <c r="D38" s="125"/>
      <c r="E38" s="41"/>
      <c r="F38" s="41"/>
    </row>
    <row r="39" spans="3:6" x14ac:dyDescent="0.2">
      <c r="C39" s="27"/>
    </row>
  </sheetData>
  <hyperlinks>
    <hyperlink ref="A1" location="Resultados!A1" display="PRUEBA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B1:T150"/>
  <sheetViews>
    <sheetView zoomScaleNormal="100" workbookViewId="0">
      <selection activeCell="I3" sqref="I3"/>
    </sheetView>
  </sheetViews>
  <sheetFormatPr baseColWidth="10" defaultColWidth="8.85546875" defaultRowHeight="12.75" outlineLevelRow="1" x14ac:dyDescent="0.2"/>
  <cols>
    <col min="1" max="1" width="8.85546875" style="14"/>
    <col min="2" max="2" width="19.7109375" style="14" customWidth="1"/>
    <col min="3" max="3" width="17.42578125" style="14" customWidth="1"/>
    <col min="4" max="4" width="1.7109375" style="14" customWidth="1"/>
    <col min="5" max="5" width="11.28515625" style="14" customWidth="1"/>
    <col min="6" max="6" width="1.7109375" style="14" customWidth="1"/>
    <col min="7" max="7" width="13.5703125" style="14" bestFit="1" customWidth="1"/>
    <col min="8" max="8" width="1.5703125" style="14" customWidth="1"/>
    <col min="9" max="9" width="21.28515625" style="14" customWidth="1"/>
    <col min="10" max="10" width="1.85546875" style="14" customWidth="1"/>
    <col min="11" max="11" width="12.7109375" style="14" customWidth="1"/>
    <col min="12" max="12" width="2.28515625" style="14" customWidth="1"/>
    <col min="13" max="13" width="8.85546875" style="14"/>
    <col min="14" max="14" width="1.85546875" style="14" customWidth="1"/>
    <col min="15" max="15" width="25.28515625" style="14" customWidth="1"/>
    <col min="16" max="17" width="8.85546875" style="14"/>
    <col min="18" max="18" width="17.7109375" style="14" bestFit="1" customWidth="1"/>
    <col min="19" max="19" width="7.5703125" style="14" bestFit="1" customWidth="1"/>
    <col min="20" max="16384" width="8.85546875" style="14"/>
  </cols>
  <sheetData>
    <row r="1" spans="2:20" s="12" customFormat="1" ht="21" x14ac:dyDescent="0.35">
      <c r="B1" s="191" t="s">
        <v>188</v>
      </c>
    </row>
    <row r="3" spans="2:20" ht="15.75" customHeight="1" x14ac:dyDescent="0.2">
      <c r="B3" s="188" t="s">
        <v>173</v>
      </c>
      <c r="C3" s="189" t="s">
        <v>165</v>
      </c>
      <c r="E3" s="28"/>
      <c r="R3" s="10"/>
      <c r="S3" s="126"/>
      <c r="T3" s="72"/>
    </row>
    <row r="4" spans="2:20" x14ac:dyDescent="0.2">
      <c r="M4" s="109"/>
      <c r="P4" s="109"/>
      <c r="S4" s="109"/>
    </row>
    <row r="5" spans="2:20" s="26" customFormat="1" ht="18.75" x14ac:dyDescent="0.3">
      <c r="B5" s="32" t="s">
        <v>16</v>
      </c>
    </row>
    <row r="7" spans="2:20" ht="25.5" x14ac:dyDescent="0.2">
      <c r="B7" s="78" t="s">
        <v>17</v>
      </c>
      <c r="C7" s="71" t="str">
        <f>IF(C10&lt;0,"No","Sí")</f>
        <v>Sí</v>
      </c>
    </row>
    <row r="9" spans="2:20" x14ac:dyDescent="0.2">
      <c r="B9" s="29" t="s">
        <v>18</v>
      </c>
      <c r="C9" s="30"/>
      <c r="E9" s="29" t="s">
        <v>186</v>
      </c>
    </row>
    <row r="10" spans="2:20" x14ac:dyDescent="0.2">
      <c r="B10" s="14" t="s">
        <v>19</v>
      </c>
      <c r="C10" s="79">
        <f>(C82-C106-C130)/C82</f>
        <v>0.41583355698389035</v>
      </c>
      <c r="E10" s="175">
        <f>C10</f>
        <v>0.41583355698389035</v>
      </c>
      <c r="G10" s="62"/>
    </row>
    <row r="11" spans="2:20" x14ac:dyDescent="0.2">
      <c r="B11" s="14" t="s">
        <v>20</v>
      </c>
      <c r="C11" s="80">
        <f>C82</f>
        <v>92251950</v>
      </c>
      <c r="E11" s="175">
        <f>100%</f>
        <v>1</v>
      </c>
      <c r="G11" s="62"/>
    </row>
    <row r="12" spans="2:20" x14ac:dyDescent="0.2">
      <c r="B12" s="14" t="s">
        <v>10</v>
      </c>
      <c r="C12" s="80">
        <f>C106+C130</f>
        <v>53890493.492799997</v>
      </c>
      <c r="E12" s="175">
        <f>C12/C$11</f>
        <v>0.58416644301610965</v>
      </c>
      <c r="G12" s="62"/>
    </row>
    <row r="13" spans="2:20" x14ac:dyDescent="0.2">
      <c r="B13" s="20" t="s">
        <v>22</v>
      </c>
      <c r="C13" s="80">
        <f>C106</f>
        <v>39650493.492799997</v>
      </c>
      <c r="E13" s="175">
        <f t="shared" ref="E13:E14" si="0">C13/C$11</f>
        <v>0.42980656227646136</v>
      </c>
      <c r="G13" s="62"/>
    </row>
    <row r="14" spans="2:20" x14ac:dyDescent="0.2">
      <c r="B14" s="20" t="s">
        <v>129</v>
      </c>
      <c r="C14" s="80">
        <f>C130</f>
        <v>14240000</v>
      </c>
      <c r="E14" s="175">
        <f t="shared" si="0"/>
        <v>0.15435988073964832</v>
      </c>
      <c r="G14" s="62"/>
    </row>
    <row r="15" spans="2:20" x14ac:dyDescent="0.2">
      <c r="B15" s="20"/>
      <c r="C15" s="80"/>
      <c r="G15" s="62"/>
    </row>
    <row r="16" spans="2:20" x14ac:dyDescent="0.2">
      <c r="B16" s="20"/>
      <c r="C16" s="80"/>
      <c r="G16" s="62"/>
    </row>
    <row r="17" spans="2:7" x14ac:dyDescent="0.2">
      <c r="B17" s="20"/>
      <c r="C17" s="80"/>
      <c r="G17" s="62"/>
    </row>
    <row r="18" spans="2:7" x14ac:dyDescent="0.2">
      <c r="C18" s="63"/>
    </row>
    <row r="19" spans="2:7" outlineLevel="1" x14ac:dyDescent="0.2">
      <c r="B19" s="29" t="s">
        <v>14</v>
      </c>
      <c r="C19" s="63"/>
    </row>
    <row r="20" spans="2:7" outlineLevel="1" x14ac:dyDescent="0.2">
      <c r="B20" s="14" t="s">
        <v>19</v>
      </c>
      <c r="C20" s="63">
        <f>(C85-C109-C133)/C85</f>
        <v>0.29871950140024134</v>
      </c>
      <c r="E20" s="175">
        <f>C20</f>
        <v>0.29871950140024134</v>
      </c>
    </row>
    <row r="21" spans="2:7" outlineLevel="1" x14ac:dyDescent="0.2">
      <c r="B21" s="14" t="s">
        <v>20</v>
      </c>
      <c r="C21" s="80">
        <f>C85</f>
        <v>30750650</v>
      </c>
      <c r="E21" s="175">
        <f>100%</f>
        <v>1</v>
      </c>
    </row>
    <row r="22" spans="2:7" outlineLevel="1" x14ac:dyDescent="0.2">
      <c r="B22" s="14" t="s">
        <v>10</v>
      </c>
      <c r="C22" s="80">
        <f>C109+C133</f>
        <v>21564831.164266668</v>
      </c>
      <c r="E22" s="175">
        <f>C22/C$21</f>
        <v>0.70128049859975861</v>
      </c>
    </row>
    <row r="23" spans="2:7" outlineLevel="1" x14ac:dyDescent="0.2">
      <c r="B23" s="20" t="s">
        <v>22</v>
      </c>
      <c r="C23" s="80">
        <f>C109</f>
        <v>16818164.4976</v>
      </c>
      <c r="E23" s="175">
        <f t="shared" ref="E23:E24" si="1">C23/C$21</f>
        <v>0.54692061786011026</v>
      </c>
    </row>
    <row r="24" spans="2:7" outlineLevel="1" x14ac:dyDescent="0.2">
      <c r="B24" s="20" t="s">
        <v>129</v>
      </c>
      <c r="C24" s="80">
        <f>C133</f>
        <v>4746666.666666667</v>
      </c>
      <c r="E24" s="175">
        <f t="shared" si="1"/>
        <v>0.15435988073964832</v>
      </c>
    </row>
    <row r="25" spans="2:7" outlineLevel="1" x14ac:dyDescent="0.2">
      <c r="C25" s="64"/>
    </row>
    <row r="26" spans="2:7" outlineLevel="1" x14ac:dyDescent="0.2">
      <c r="B26" s="29" t="s">
        <v>187</v>
      </c>
      <c r="C26" s="63"/>
    </row>
    <row r="27" spans="2:7" outlineLevel="1" x14ac:dyDescent="0.2">
      <c r="B27" s="14" t="s">
        <v>19</v>
      </c>
      <c r="C27" s="63">
        <f>(C88-C112-C136)/C88</f>
        <v>0.47439058477571472</v>
      </c>
      <c r="E27" s="175">
        <f>C27</f>
        <v>0.47439058477571472</v>
      </c>
    </row>
    <row r="28" spans="2:7" outlineLevel="1" x14ac:dyDescent="0.2">
      <c r="B28" s="14" t="s">
        <v>154</v>
      </c>
      <c r="C28" s="80">
        <f xml:space="preserve"> C88</f>
        <v>61501300</v>
      </c>
      <c r="E28" s="175">
        <f>100%</f>
        <v>1</v>
      </c>
    </row>
    <row r="29" spans="2:7" outlineLevel="1" x14ac:dyDescent="0.2">
      <c r="B29" s="14" t="s">
        <v>10</v>
      </c>
      <c r="C29" s="80">
        <f>SUM(C112,C136)</f>
        <v>32325662.328533337</v>
      </c>
      <c r="E29" s="175">
        <f>C29/C$28</f>
        <v>0.52560941522428528</v>
      </c>
    </row>
    <row r="30" spans="2:7" outlineLevel="1" x14ac:dyDescent="0.2">
      <c r="B30" s="20" t="s">
        <v>22</v>
      </c>
      <c r="C30" s="176">
        <f>C112</f>
        <v>22832328.995200001</v>
      </c>
      <c r="E30" s="175">
        <f t="shared" ref="E30:E31" si="2">C30/C$28</f>
        <v>0.37124953448463693</v>
      </c>
    </row>
    <row r="31" spans="2:7" outlineLevel="1" x14ac:dyDescent="0.2">
      <c r="B31" s="20" t="s">
        <v>129</v>
      </c>
      <c r="C31" s="176">
        <f>C136</f>
        <v>9493333.333333334</v>
      </c>
      <c r="E31" s="175">
        <f t="shared" si="2"/>
        <v>0.15435988073964832</v>
      </c>
    </row>
    <row r="32" spans="2:7" x14ac:dyDescent="0.2">
      <c r="B32" s="20"/>
      <c r="C32" s="176"/>
      <c r="E32" s="175"/>
    </row>
    <row r="33" spans="2:5" outlineLevel="1" x14ac:dyDescent="0.2">
      <c r="B33" s="190" t="s">
        <v>175</v>
      </c>
      <c r="C33" s="176"/>
      <c r="E33" s="175"/>
    </row>
    <row r="34" spans="2:5" outlineLevel="1" x14ac:dyDescent="0.2">
      <c r="B34" s="20"/>
      <c r="C34" s="176"/>
      <c r="E34" s="175"/>
    </row>
    <row r="35" spans="2:5" outlineLevel="1" x14ac:dyDescent="0.2">
      <c r="B35" s="29" t="s">
        <v>174</v>
      </c>
      <c r="C35" s="176"/>
      <c r="E35" s="175"/>
    </row>
    <row r="36" spans="2:5" outlineLevel="1" x14ac:dyDescent="0.2">
      <c r="B36" s="14" t="s">
        <v>19</v>
      </c>
      <c r="C36" s="63">
        <f>(C37-C38)/C37</f>
        <v>0.29871950140024156</v>
      </c>
      <c r="E36" s="175">
        <f>C36</f>
        <v>0.29871950140024156</v>
      </c>
    </row>
    <row r="37" spans="2:5" outlineLevel="1" x14ac:dyDescent="0.2">
      <c r="B37" s="14" t="s">
        <v>154</v>
      </c>
      <c r="C37" s="80">
        <f>C91</f>
        <v>6150130</v>
      </c>
      <c r="E37" s="175">
        <f>100%</f>
        <v>1</v>
      </c>
    </row>
    <row r="38" spans="2:5" outlineLevel="1" x14ac:dyDescent="0.2">
      <c r="B38" s="14" t="s">
        <v>10</v>
      </c>
      <c r="C38" s="80">
        <f>SUM(C39:C40)</f>
        <v>4312966.2328533325</v>
      </c>
      <c r="E38" s="175">
        <f>C38/C$37</f>
        <v>0.7012804985997585</v>
      </c>
    </row>
    <row r="39" spans="2:5" outlineLevel="1" x14ac:dyDescent="0.2">
      <c r="B39" s="20" t="s">
        <v>22</v>
      </c>
      <c r="C39" s="80">
        <f>C115</f>
        <v>3363632.89952</v>
      </c>
      <c r="E39" s="175">
        <f t="shared" ref="E39:E40" si="3">C39/C$37</f>
        <v>0.54692061786011026</v>
      </c>
    </row>
    <row r="40" spans="2:5" outlineLevel="1" x14ac:dyDescent="0.2">
      <c r="B40" s="20" t="s">
        <v>129</v>
      </c>
      <c r="C40" s="80">
        <f>C139</f>
        <v>949333.33333333302</v>
      </c>
      <c r="E40" s="175">
        <f t="shared" si="3"/>
        <v>0.15435988073964826</v>
      </c>
    </row>
    <row r="41" spans="2:5" outlineLevel="1" x14ac:dyDescent="0.2">
      <c r="B41" s="20"/>
      <c r="C41" s="176"/>
      <c r="E41" s="175"/>
    </row>
    <row r="42" spans="2:5" outlineLevel="1" x14ac:dyDescent="0.2">
      <c r="B42" s="29" t="s">
        <v>176</v>
      </c>
      <c r="C42" s="176"/>
      <c r="E42" s="175"/>
    </row>
    <row r="43" spans="2:5" outlineLevel="1" x14ac:dyDescent="0.2">
      <c r="B43" s="14" t="s">
        <v>19</v>
      </c>
      <c r="C43" s="63">
        <f>(C44-C45)/C44</f>
        <v>0.29871950140024156</v>
      </c>
      <c r="E43" s="175">
        <f>C43</f>
        <v>0.29871950140024156</v>
      </c>
    </row>
    <row r="44" spans="2:5" outlineLevel="1" x14ac:dyDescent="0.2">
      <c r="B44" s="14" t="s">
        <v>154</v>
      </c>
      <c r="C44" s="80">
        <f>C93</f>
        <v>6150130</v>
      </c>
      <c r="E44" s="175">
        <f>100%</f>
        <v>1</v>
      </c>
    </row>
    <row r="45" spans="2:5" outlineLevel="1" x14ac:dyDescent="0.2">
      <c r="B45" s="14" t="s">
        <v>10</v>
      </c>
      <c r="C45" s="80">
        <f>SUM(C46:C47)</f>
        <v>4312966.2328533325</v>
      </c>
      <c r="E45" s="175">
        <f>C45/C$44</f>
        <v>0.7012804985997585</v>
      </c>
    </row>
    <row r="46" spans="2:5" outlineLevel="1" x14ac:dyDescent="0.2">
      <c r="B46" s="20" t="s">
        <v>22</v>
      </c>
      <c r="C46" s="80">
        <f>C117</f>
        <v>3363632.89952</v>
      </c>
      <c r="E46" s="175">
        <f t="shared" ref="E46:E47" si="4">C46/C$44</f>
        <v>0.54692061786011026</v>
      </c>
    </row>
    <row r="47" spans="2:5" outlineLevel="1" x14ac:dyDescent="0.2">
      <c r="B47" s="20" t="s">
        <v>129</v>
      </c>
      <c r="C47" s="80">
        <f>C141</f>
        <v>949333.33333333302</v>
      </c>
      <c r="E47" s="175">
        <f t="shared" si="4"/>
        <v>0.15435988073964826</v>
      </c>
    </row>
    <row r="48" spans="2:5" outlineLevel="1" x14ac:dyDescent="0.2">
      <c r="B48" s="20"/>
      <c r="C48" s="176"/>
      <c r="E48" s="175"/>
    </row>
    <row r="49" spans="2:5" outlineLevel="1" x14ac:dyDescent="0.2">
      <c r="B49" s="29" t="s">
        <v>177</v>
      </c>
      <c r="C49" s="176"/>
      <c r="E49" s="175"/>
    </row>
    <row r="50" spans="2:5" outlineLevel="1" x14ac:dyDescent="0.2">
      <c r="B50" s="14" t="s">
        <v>19</v>
      </c>
      <c r="C50" s="63">
        <f>(C51-C52)/C51</f>
        <v>0.29871950140024156</v>
      </c>
      <c r="E50" s="175">
        <f>C50</f>
        <v>0.29871950140024156</v>
      </c>
    </row>
    <row r="51" spans="2:5" outlineLevel="1" x14ac:dyDescent="0.2">
      <c r="B51" s="14" t="s">
        <v>154</v>
      </c>
      <c r="C51" s="80">
        <f>C95</f>
        <v>6150130</v>
      </c>
      <c r="E51" s="175">
        <f>100%</f>
        <v>1</v>
      </c>
    </row>
    <row r="52" spans="2:5" outlineLevel="1" x14ac:dyDescent="0.2">
      <c r="B52" s="14" t="s">
        <v>10</v>
      </c>
      <c r="C52" s="80">
        <f>SUM(C53:C54)</f>
        <v>4312966.2328533325</v>
      </c>
      <c r="E52" s="175">
        <f>C52/C$51</f>
        <v>0.7012804985997585</v>
      </c>
    </row>
    <row r="53" spans="2:5" outlineLevel="1" x14ac:dyDescent="0.2">
      <c r="B53" s="20" t="s">
        <v>22</v>
      </c>
      <c r="C53" s="80">
        <f>C119</f>
        <v>3363632.89952</v>
      </c>
      <c r="E53" s="175">
        <f t="shared" ref="E53:E54" si="5">C53/C$51</f>
        <v>0.54692061786011026</v>
      </c>
    </row>
    <row r="54" spans="2:5" outlineLevel="1" x14ac:dyDescent="0.2">
      <c r="B54" s="20" t="s">
        <v>129</v>
      </c>
      <c r="C54" s="80">
        <f>C143</f>
        <v>949333.33333333302</v>
      </c>
      <c r="E54" s="175">
        <f t="shared" si="5"/>
        <v>0.15435988073964826</v>
      </c>
    </row>
    <row r="55" spans="2:5" outlineLevel="1" x14ac:dyDescent="0.2">
      <c r="B55" s="20"/>
      <c r="C55" s="176"/>
      <c r="E55" s="175"/>
    </row>
    <row r="56" spans="2:5" outlineLevel="1" x14ac:dyDescent="0.2">
      <c r="B56" s="190" t="s">
        <v>178</v>
      </c>
      <c r="C56" s="176"/>
      <c r="E56" s="175"/>
    </row>
    <row r="57" spans="2:5" outlineLevel="1" x14ac:dyDescent="0.2">
      <c r="B57" s="20"/>
      <c r="C57" s="176"/>
      <c r="E57" s="175"/>
    </row>
    <row r="58" spans="2:5" outlineLevel="1" x14ac:dyDescent="0.2">
      <c r="B58" s="29" t="s">
        <v>179</v>
      </c>
      <c r="C58" s="176"/>
      <c r="E58" s="175"/>
    </row>
    <row r="59" spans="2:5" outlineLevel="1" x14ac:dyDescent="0.2">
      <c r="B59" s="14" t="s">
        <v>19</v>
      </c>
      <c r="C59" s="63">
        <f>(C60-C61)/C60</f>
        <v>0.5719982776212319</v>
      </c>
      <c r="E59" s="175">
        <f>C59</f>
        <v>0.5719982776212319</v>
      </c>
    </row>
    <row r="60" spans="2:5" outlineLevel="1" x14ac:dyDescent="0.2">
      <c r="B60" s="14" t="s">
        <v>154</v>
      </c>
      <c r="C60" s="80">
        <f>C97</f>
        <v>12300260</v>
      </c>
      <c r="E60" s="175">
        <f>100%</f>
        <v>1</v>
      </c>
    </row>
    <row r="61" spans="2:5" outlineLevel="1" x14ac:dyDescent="0.2">
      <c r="B61" s="14" t="s">
        <v>10</v>
      </c>
      <c r="C61" s="80">
        <f>SUM(C62:C63)</f>
        <v>5264532.465706666</v>
      </c>
      <c r="E61" s="175">
        <f>C61/C$60</f>
        <v>0.4280017223787681</v>
      </c>
    </row>
    <row r="62" spans="2:5" outlineLevel="1" x14ac:dyDescent="0.2">
      <c r="B62" s="20" t="s">
        <v>22</v>
      </c>
      <c r="C62" s="80">
        <f>C121</f>
        <v>3365865.79904</v>
      </c>
      <c r="E62" s="175">
        <f t="shared" ref="E62:E63" si="6">C62/C$60</f>
        <v>0.27364184163911981</v>
      </c>
    </row>
    <row r="63" spans="2:5" outlineLevel="1" x14ac:dyDescent="0.2">
      <c r="B63" s="20" t="s">
        <v>129</v>
      </c>
      <c r="C63" s="80">
        <f>C145</f>
        <v>1898666.666666666</v>
      </c>
      <c r="E63" s="175">
        <f t="shared" si="6"/>
        <v>0.15435988073964826</v>
      </c>
    </row>
    <row r="64" spans="2:5" outlineLevel="1" x14ac:dyDescent="0.2">
      <c r="B64" s="20"/>
      <c r="C64" s="176"/>
      <c r="E64" s="175"/>
    </row>
    <row r="65" spans="2:5" outlineLevel="1" x14ac:dyDescent="0.2">
      <c r="B65" s="29" t="s">
        <v>180</v>
      </c>
      <c r="C65" s="63"/>
      <c r="E65" s="175"/>
    </row>
    <row r="66" spans="2:5" outlineLevel="1" x14ac:dyDescent="0.2">
      <c r="B66" s="14" t="s">
        <v>19</v>
      </c>
      <c r="C66" s="63">
        <f>(C67-C68)/C67</f>
        <v>0.5719982776212319</v>
      </c>
      <c r="E66" s="175">
        <f>C66</f>
        <v>0.5719982776212319</v>
      </c>
    </row>
    <row r="67" spans="2:5" outlineLevel="1" x14ac:dyDescent="0.2">
      <c r="B67" s="14" t="s">
        <v>154</v>
      </c>
      <c r="C67" s="80">
        <f>C99</f>
        <v>12300260</v>
      </c>
      <c r="E67" s="175">
        <f>100%</f>
        <v>1</v>
      </c>
    </row>
    <row r="68" spans="2:5" outlineLevel="1" x14ac:dyDescent="0.2">
      <c r="B68" s="14" t="s">
        <v>10</v>
      </c>
      <c r="C68" s="80">
        <f>SUM(C69:C70)</f>
        <v>5264532.465706666</v>
      </c>
      <c r="E68" s="175">
        <f>C68/C$67</f>
        <v>0.4280017223787681</v>
      </c>
    </row>
    <row r="69" spans="2:5" outlineLevel="1" x14ac:dyDescent="0.2">
      <c r="B69" s="20" t="s">
        <v>22</v>
      </c>
      <c r="C69" s="80">
        <f>C123</f>
        <v>3365865.79904</v>
      </c>
      <c r="E69" s="175">
        <f t="shared" ref="E69:E70" si="7">C69/C$67</f>
        <v>0.27364184163911981</v>
      </c>
    </row>
    <row r="70" spans="2:5" outlineLevel="1" x14ac:dyDescent="0.2">
      <c r="B70" s="20" t="s">
        <v>129</v>
      </c>
      <c r="C70" s="80">
        <f>C147</f>
        <v>1898666.666666666</v>
      </c>
      <c r="E70" s="175">
        <f t="shared" si="7"/>
        <v>0.15435988073964826</v>
      </c>
    </row>
    <row r="71" spans="2:5" outlineLevel="1" x14ac:dyDescent="0.2">
      <c r="B71" s="20"/>
      <c r="C71" s="176"/>
      <c r="E71" s="175"/>
    </row>
    <row r="72" spans="2:5" outlineLevel="1" x14ac:dyDescent="0.2">
      <c r="B72" s="29" t="s">
        <v>181</v>
      </c>
      <c r="C72" s="176"/>
      <c r="E72" s="175"/>
    </row>
    <row r="73" spans="2:5" outlineLevel="1" x14ac:dyDescent="0.2">
      <c r="B73" s="14" t="s">
        <v>19</v>
      </c>
      <c r="C73" s="63">
        <f>(C74-C75)/C74</f>
        <v>0.5719982776212319</v>
      </c>
      <c r="E73" s="175">
        <f>C73</f>
        <v>0.5719982776212319</v>
      </c>
    </row>
    <row r="74" spans="2:5" outlineLevel="1" x14ac:dyDescent="0.2">
      <c r="B74" s="14" t="s">
        <v>154</v>
      </c>
      <c r="C74" s="80">
        <f>C101</f>
        <v>12300260</v>
      </c>
      <c r="E74" s="175">
        <f>100%</f>
        <v>1</v>
      </c>
    </row>
    <row r="75" spans="2:5" outlineLevel="1" x14ac:dyDescent="0.2">
      <c r="B75" s="14" t="s">
        <v>10</v>
      </c>
      <c r="C75" s="80">
        <f>SUM(C76:C77)</f>
        <v>5264532.465706666</v>
      </c>
      <c r="E75" s="175">
        <f>C75/C$74</f>
        <v>0.4280017223787681</v>
      </c>
    </row>
    <row r="76" spans="2:5" outlineLevel="1" x14ac:dyDescent="0.2">
      <c r="B76" s="20" t="s">
        <v>22</v>
      </c>
      <c r="C76" s="80">
        <f>C125</f>
        <v>3365865.79904</v>
      </c>
      <c r="E76" s="175">
        <f t="shared" ref="E76:E77" si="8">C76/C$74</f>
        <v>0.27364184163911981</v>
      </c>
    </row>
    <row r="77" spans="2:5" outlineLevel="1" x14ac:dyDescent="0.2">
      <c r="B77" s="20" t="s">
        <v>129</v>
      </c>
      <c r="C77" s="80">
        <f>C149</f>
        <v>1898666.666666666</v>
      </c>
      <c r="E77" s="175">
        <f t="shared" si="8"/>
        <v>0.15435988073964826</v>
      </c>
    </row>
    <row r="78" spans="2:5" outlineLevel="1" x14ac:dyDescent="0.2">
      <c r="B78" s="20"/>
      <c r="C78" s="176"/>
      <c r="E78" s="175"/>
    </row>
    <row r="79" spans="2:5" s="13" customFormat="1" ht="15.75" x14ac:dyDescent="0.25">
      <c r="B79" s="31" t="s">
        <v>20</v>
      </c>
    </row>
    <row r="82" spans="2:3" x14ac:dyDescent="0.2">
      <c r="B82" s="29" t="s">
        <v>18</v>
      </c>
      <c r="C82" s="80">
        <f>Ingresos!C4</f>
        <v>92251950</v>
      </c>
    </row>
    <row r="83" spans="2:3" x14ac:dyDescent="0.2">
      <c r="C83" s="80"/>
    </row>
    <row r="84" spans="2:3" x14ac:dyDescent="0.2">
      <c r="C84" s="80"/>
    </row>
    <row r="85" spans="2:3" outlineLevel="1" x14ac:dyDescent="0.2">
      <c r="B85" s="29" t="s">
        <v>14</v>
      </c>
      <c r="C85" s="80">
        <f>Ingresos!C15</f>
        <v>30750650</v>
      </c>
    </row>
    <row r="86" spans="2:3" outlineLevel="1" x14ac:dyDescent="0.2">
      <c r="C86" s="80"/>
    </row>
    <row r="87" spans="2:3" outlineLevel="1" x14ac:dyDescent="0.2">
      <c r="C87" s="80"/>
    </row>
    <row r="88" spans="2:3" outlineLevel="1" x14ac:dyDescent="0.2">
      <c r="B88" s="29" t="s">
        <v>148</v>
      </c>
      <c r="C88" s="80">
        <f>Ingresos!C26</f>
        <v>61501300</v>
      </c>
    </row>
    <row r="89" spans="2:3" x14ac:dyDescent="0.2">
      <c r="C89" s="80"/>
    </row>
    <row r="90" spans="2:3" x14ac:dyDescent="0.2">
      <c r="C90" s="80"/>
    </row>
    <row r="91" spans="2:3" outlineLevel="1" x14ac:dyDescent="0.2">
      <c r="B91" s="29" t="s">
        <v>174</v>
      </c>
      <c r="C91" s="80">
        <f>Ingresos!C41</f>
        <v>6150130</v>
      </c>
    </row>
    <row r="92" spans="2:3" outlineLevel="1" x14ac:dyDescent="0.2">
      <c r="B92" s="29"/>
      <c r="C92" s="80"/>
    </row>
    <row r="93" spans="2:3" outlineLevel="1" x14ac:dyDescent="0.2">
      <c r="B93" s="29" t="s">
        <v>176</v>
      </c>
      <c r="C93" s="80">
        <f>Ingresos!C52</f>
        <v>6150130</v>
      </c>
    </row>
    <row r="94" spans="2:3" outlineLevel="1" x14ac:dyDescent="0.2">
      <c r="B94" s="29"/>
      <c r="C94" s="80"/>
    </row>
    <row r="95" spans="2:3" outlineLevel="1" x14ac:dyDescent="0.2">
      <c r="B95" s="29" t="s">
        <v>177</v>
      </c>
      <c r="C95" s="80">
        <f>Ingresos!C63</f>
        <v>6150130</v>
      </c>
    </row>
    <row r="96" spans="2:3" outlineLevel="1" x14ac:dyDescent="0.2">
      <c r="B96" s="29"/>
      <c r="C96" s="80"/>
    </row>
    <row r="97" spans="2:13" outlineLevel="1" x14ac:dyDescent="0.2">
      <c r="B97" s="29" t="s">
        <v>179</v>
      </c>
      <c r="C97" s="80">
        <f>Ingresos!C74</f>
        <v>12300260</v>
      </c>
    </row>
    <row r="98" spans="2:13" outlineLevel="1" x14ac:dyDescent="0.2">
      <c r="B98" s="29"/>
      <c r="C98" s="80"/>
    </row>
    <row r="99" spans="2:13" outlineLevel="1" x14ac:dyDescent="0.2">
      <c r="B99" s="29" t="s">
        <v>180</v>
      </c>
      <c r="C99" s="80">
        <f>Ingresos!C85</f>
        <v>12300260</v>
      </c>
    </row>
    <row r="100" spans="2:13" outlineLevel="1" x14ac:dyDescent="0.2">
      <c r="B100" s="29"/>
      <c r="C100" s="42"/>
    </row>
    <row r="101" spans="2:13" outlineLevel="1" x14ac:dyDescent="0.2">
      <c r="B101" s="29" t="s">
        <v>181</v>
      </c>
      <c r="C101" s="80">
        <f>Ingresos!C96</f>
        <v>12300260</v>
      </c>
    </row>
    <row r="103" spans="2:13" s="13" customFormat="1" ht="15.75" x14ac:dyDescent="0.25">
      <c r="B103" s="31" t="s">
        <v>22</v>
      </c>
    </row>
    <row r="104" spans="2:13" x14ac:dyDescent="0.2">
      <c r="C104" s="33"/>
      <c r="E104" s="33"/>
      <c r="G104" s="33"/>
      <c r="I104" s="33"/>
      <c r="K104" s="33"/>
      <c r="M104" s="29"/>
    </row>
    <row r="106" spans="2:13" x14ac:dyDescent="0.2">
      <c r="B106" s="29" t="s">
        <v>18</v>
      </c>
      <c r="C106" s="80">
        <f>SUM(C109,C112)</f>
        <v>39650493.492799997</v>
      </c>
    </row>
    <row r="107" spans="2:13" x14ac:dyDescent="0.2">
      <c r="C107" s="80"/>
    </row>
    <row r="108" spans="2:13" x14ac:dyDescent="0.2">
      <c r="C108" s="80"/>
    </row>
    <row r="109" spans="2:13" outlineLevel="1" x14ac:dyDescent="0.2">
      <c r="B109" s="29" t="s">
        <v>14</v>
      </c>
      <c r="C109" s="80">
        <f>'Costos &gt;'!C12</f>
        <v>16818164.4976</v>
      </c>
      <c r="E109" s="40"/>
      <c r="G109" s="40"/>
      <c r="I109" s="40"/>
      <c r="K109" s="40"/>
      <c r="M109" s="43"/>
    </row>
    <row r="110" spans="2:13" outlineLevel="1" x14ac:dyDescent="0.2">
      <c r="C110" s="80"/>
    </row>
    <row r="111" spans="2:13" outlineLevel="1" x14ac:dyDescent="0.2">
      <c r="C111" s="80"/>
    </row>
    <row r="112" spans="2:13" outlineLevel="1" x14ac:dyDescent="0.2">
      <c r="B112" s="29" t="s">
        <v>148</v>
      </c>
      <c r="C112" s="80">
        <f>'Costos &gt;'!C19</f>
        <v>22832328.995200001</v>
      </c>
    </row>
    <row r="113" spans="2:3" x14ac:dyDescent="0.2">
      <c r="C113" s="80"/>
    </row>
    <row r="114" spans="2:3" x14ac:dyDescent="0.2">
      <c r="C114" s="80"/>
    </row>
    <row r="115" spans="2:3" outlineLevel="1" x14ac:dyDescent="0.2">
      <c r="B115" s="29" t="s">
        <v>174</v>
      </c>
      <c r="C115" s="80">
        <f>'Costos &gt;'!C27</f>
        <v>3363632.89952</v>
      </c>
    </row>
    <row r="116" spans="2:3" outlineLevel="1" x14ac:dyDescent="0.2">
      <c r="B116" s="29"/>
      <c r="C116" s="80"/>
    </row>
    <row r="117" spans="2:3" outlineLevel="1" x14ac:dyDescent="0.2">
      <c r="B117" s="29" t="s">
        <v>176</v>
      </c>
      <c r="C117" s="80">
        <f>'Costos &gt;'!C34</f>
        <v>3363632.89952</v>
      </c>
    </row>
    <row r="118" spans="2:3" outlineLevel="1" x14ac:dyDescent="0.2">
      <c r="B118" s="29"/>
      <c r="C118" s="80"/>
    </row>
    <row r="119" spans="2:3" outlineLevel="1" x14ac:dyDescent="0.2">
      <c r="B119" s="29" t="s">
        <v>177</v>
      </c>
      <c r="C119" s="80">
        <f>'Costos &gt;'!C41</f>
        <v>3363632.89952</v>
      </c>
    </row>
    <row r="120" spans="2:3" outlineLevel="1" x14ac:dyDescent="0.2">
      <c r="B120" s="29"/>
      <c r="C120" s="80"/>
    </row>
    <row r="121" spans="2:3" outlineLevel="1" x14ac:dyDescent="0.2">
      <c r="B121" s="29" t="s">
        <v>179</v>
      </c>
      <c r="C121" s="80">
        <f>'Costos &gt;'!C48</f>
        <v>3365865.79904</v>
      </c>
    </row>
    <row r="122" spans="2:3" outlineLevel="1" x14ac:dyDescent="0.2">
      <c r="B122" s="29"/>
      <c r="C122" s="80"/>
    </row>
    <row r="123" spans="2:3" outlineLevel="1" x14ac:dyDescent="0.2">
      <c r="B123" s="29" t="s">
        <v>180</v>
      </c>
      <c r="C123" s="80">
        <f>'Costos &gt;'!C55</f>
        <v>3365865.79904</v>
      </c>
    </row>
    <row r="124" spans="2:3" outlineLevel="1" x14ac:dyDescent="0.2">
      <c r="B124" s="29"/>
      <c r="C124" s="42"/>
    </row>
    <row r="125" spans="2:3" outlineLevel="1" x14ac:dyDescent="0.2">
      <c r="B125" s="29" t="s">
        <v>181</v>
      </c>
      <c r="C125" s="42">
        <f>'Costos &gt;'!C62</f>
        <v>3365865.79904</v>
      </c>
    </row>
    <row r="127" spans="2:3" s="13" customFormat="1" ht="15.75" x14ac:dyDescent="0.25">
      <c r="B127" s="31" t="s">
        <v>129</v>
      </c>
    </row>
    <row r="130" spans="2:3" x14ac:dyDescent="0.2">
      <c r="B130" s="29" t="s">
        <v>18</v>
      </c>
      <c r="C130" s="80">
        <f>+'Costos &gt;'!C72</f>
        <v>14240000</v>
      </c>
    </row>
    <row r="131" spans="2:3" x14ac:dyDescent="0.2">
      <c r="C131" s="80"/>
    </row>
    <row r="132" spans="2:3" x14ac:dyDescent="0.2">
      <c r="C132" s="80"/>
    </row>
    <row r="133" spans="2:3" outlineLevel="1" x14ac:dyDescent="0.2">
      <c r="B133" s="29" t="s">
        <v>14</v>
      </c>
      <c r="C133" s="80">
        <f>+'Costos &gt;'!C74</f>
        <v>4746666.666666667</v>
      </c>
    </row>
    <row r="134" spans="2:3" outlineLevel="1" x14ac:dyDescent="0.2">
      <c r="C134" s="80"/>
    </row>
    <row r="135" spans="2:3" outlineLevel="1" x14ac:dyDescent="0.2">
      <c r="C135" s="80"/>
    </row>
    <row r="136" spans="2:3" outlineLevel="1" x14ac:dyDescent="0.2">
      <c r="B136" s="29" t="s">
        <v>148</v>
      </c>
      <c r="C136" s="80">
        <f>+'Costos &gt;'!C76</f>
        <v>9493333.333333334</v>
      </c>
    </row>
    <row r="137" spans="2:3" x14ac:dyDescent="0.2">
      <c r="C137" s="80"/>
    </row>
    <row r="138" spans="2:3" x14ac:dyDescent="0.2">
      <c r="C138" s="80"/>
    </row>
    <row r="139" spans="2:3" outlineLevel="1" x14ac:dyDescent="0.2">
      <c r="B139" s="29" t="s">
        <v>174</v>
      </c>
      <c r="C139" s="80">
        <f>'Costos &gt;'!C78</f>
        <v>949333.33333333302</v>
      </c>
    </row>
    <row r="140" spans="2:3" outlineLevel="1" x14ac:dyDescent="0.2">
      <c r="B140" s="29"/>
      <c r="C140" s="80"/>
    </row>
    <row r="141" spans="2:3" outlineLevel="1" x14ac:dyDescent="0.2">
      <c r="B141" s="29" t="s">
        <v>176</v>
      </c>
      <c r="C141" s="80">
        <f>'Costos &gt;'!C80</f>
        <v>949333.33333333302</v>
      </c>
    </row>
    <row r="142" spans="2:3" outlineLevel="1" x14ac:dyDescent="0.2">
      <c r="B142" s="29"/>
      <c r="C142" s="80"/>
    </row>
    <row r="143" spans="2:3" outlineLevel="1" x14ac:dyDescent="0.2">
      <c r="B143" s="29" t="s">
        <v>177</v>
      </c>
      <c r="C143" s="80">
        <f>'Costos &gt;'!C82</f>
        <v>949333.33333333302</v>
      </c>
    </row>
    <row r="144" spans="2:3" outlineLevel="1" x14ac:dyDescent="0.2">
      <c r="B144" s="29"/>
      <c r="C144" s="80"/>
    </row>
    <row r="145" spans="2:3" outlineLevel="1" x14ac:dyDescent="0.2">
      <c r="B145" s="29" t="s">
        <v>179</v>
      </c>
      <c r="C145" s="80">
        <f>'Costos &gt;'!C84</f>
        <v>1898666.666666666</v>
      </c>
    </row>
    <row r="146" spans="2:3" outlineLevel="1" x14ac:dyDescent="0.2">
      <c r="B146" s="29"/>
      <c r="C146" s="80"/>
    </row>
    <row r="147" spans="2:3" outlineLevel="1" x14ac:dyDescent="0.2">
      <c r="B147" s="29" t="s">
        <v>180</v>
      </c>
      <c r="C147" s="80">
        <f>'Costos &gt;'!C86</f>
        <v>1898666.666666666</v>
      </c>
    </row>
    <row r="148" spans="2:3" outlineLevel="1" x14ac:dyDescent="0.2">
      <c r="B148" s="29"/>
      <c r="C148" s="42"/>
    </row>
    <row r="149" spans="2:3" outlineLevel="1" x14ac:dyDescent="0.2">
      <c r="B149" s="29" t="s">
        <v>181</v>
      </c>
      <c r="C149" s="80">
        <f>'Costos &gt;'!C88</f>
        <v>1898666.666666666</v>
      </c>
    </row>
    <row r="150" spans="2:3" x14ac:dyDescent="0.2">
      <c r="C150" s="80"/>
    </row>
  </sheetData>
  <conditionalFormatting sqref="C10 C18:C20 C25:C27 C30:C35 C41:C42 C48:C49 C55:C58 C64 C71:C72 C78">
    <cfRule type="cellIs" dxfId="7" priority="14" operator="lessThan">
      <formula>0</formula>
    </cfRule>
  </conditionalFormatting>
  <conditionalFormatting sqref="C36">
    <cfRule type="cellIs" dxfId="6" priority="13" operator="lessThan">
      <formula>0</formula>
    </cfRule>
  </conditionalFormatting>
  <conditionalFormatting sqref="C43">
    <cfRule type="cellIs" dxfId="5" priority="6" operator="lessThan">
      <formula>0</formula>
    </cfRule>
  </conditionalFormatting>
  <conditionalFormatting sqref="C50">
    <cfRule type="cellIs" dxfId="4" priority="5" operator="lessThan">
      <formula>0</formula>
    </cfRule>
  </conditionalFormatting>
  <conditionalFormatting sqref="C59">
    <cfRule type="cellIs" dxfId="3" priority="4" operator="lessThan">
      <formula>0</formula>
    </cfRule>
  </conditionalFormatting>
  <conditionalFormatting sqref="C65">
    <cfRule type="cellIs" dxfId="2" priority="3" operator="lessThan">
      <formula>0</formula>
    </cfRule>
  </conditionalFormatting>
  <conditionalFormatting sqref="C66">
    <cfRule type="cellIs" dxfId="1" priority="2" operator="lessThan">
      <formula>0</formula>
    </cfRule>
  </conditionalFormatting>
  <conditionalFormatting sqref="C73">
    <cfRule type="cellIs" dxfId="0" priority="1" operator="lessThan">
      <formula>0</formula>
    </cfRule>
  </conditionalFormatting>
  <dataValidations count="1">
    <dataValidation type="list" allowBlank="1" showInputMessage="1" showErrorMessage="1" sqref="C3">
      <formula1>"EEO,SEO"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B3"/>
  <sheetViews>
    <sheetView workbookViewId="0">
      <selection sqref="A1:XFD1048576"/>
    </sheetView>
  </sheetViews>
  <sheetFormatPr baseColWidth="10" defaultColWidth="9.140625" defaultRowHeight="12.75" x14ac:dyDescent="0.2"/>
  <cols>
    <col min="1" max="16384" width="9.140625" style="180"/>
  </cols>
  <sheetData>
    <row r="3" spans="2:2" ht="28.5" x14ac:dyDescent="0.45">
      <c r="B3" s="181" t="s">
        <v>111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5"/>
  <sheetViews>
    <sheetView workbookViewId="0">
      <selection activeCell="C38" sqref="C38"/>
    </sheetView>
  </sheetViews>
  <sheetFormatPr baseColWidth="10" defaultColWidth="8.85546875" defaultRowHeight="12.75" outlineLevelRow="1" x14ac:dyDescent="0.2"/>
  <cols>
    <col min="1" max="1" width="8.85546875" style="14"/>
    <col min="2" max="2" width="47.7109375" style="14" customWidth="1"/>
    <col min="3" max="3" width="18.140625" style="14" customWidth="1"/>
    <col min="4" max="16384" width="8.85546875" style="14"/>
  </cols>
  <sheetData>
    <row r="1" spans="1:3" s="53" customFormat="1" ht="24" thickBot="1" x14ac:dyDescent="0.4">
      <c r="A1" s="127" t="s">
        <v>137</v>
      </c>
      <c r="B1" s="220" t="s">
        <v>20</v>
      </c>
    </row>
    <row r="2" spans="1:3" ht="13.5" thickTop="1" x14ac:dyDescent="0.2"/>
    <row r="3" spans="1:3" ht="15.75" x14ac:dyDescent="0.25">
      <c r="B3" s="55" t="s">
        <v>3</v>
      </c>
    </row>
    <row r="4" spans="1:3" x14ac:dyDescent="0.2">
      <c r="B4" s="29" t="s">
        <v>150</v>
      </c>
      <c r="C4" s="83">
        <f>'Req. de información AEP'!E12</f>
        <v>92251950</v>
      </c>
    </row>
    <row r="5" spans="1:3" x14ac:dyDescent="0.2">
      <c r="B5" s="49" t="s">
        <v>151</v>
      </c>
      <c r="C5" s="84">
        <f>'Req. de información AEP'!E13</f>
        <v>92251950</v>
      </c>
    </row>
    <row r="6" spans="1:3" x14ac:dyDescent="0.2">
      <c r="B6" s="50" t="str">
        <f>'Req. de información AEP'!D14</f>
        <v>Pago recurrente</v>
      </c>
      <c r="C6" s="84">
        <f>'Req. de información AEP'!E14</f>
        <v>2250000</v>
      </c>
    </row>
    <row r="7" spans="1:3" x14ac:dyDescent="0.2">
      <c r="B7" s="50" t="str">
        <f>'Req. de información AEP'!D15</f>
        <v>Servicio de Telefonía Móvil - voz</v>
      </c>
      <c r="C7" s="84">
        <f>'Req. de información AEP'!E15</f>
        <v>1500000</v>
      </c>
    </row>
    <row r="8" spans="1:3" x14ac:dyDescent="0.2">
      <c r="B8" s="50" t="str">
        <f>'Req. de información AEP'!D16</f>
        <v>Servicio de Acceso a Internet Móvil</v>
      </c>
      <c r="C8" s="84">
        <f>'Req. de información AEP'!E16</f>
        <v>75000000</v>
      </c>
    </row>
    <row r="9" spans="1:3" x14ac:dyDescent="0.2">
      <c r="B9" s="50" t="str">
        <f>'Req. de información AEP'!D17</f>
        <v>Servicio de Telefonía Móvil - mensajes</v>
      </c>
      <c r="C9" s="84">
        <f>'Req. de información AEP'!E17</f>
        <v>13500000</v>
      </c>
    </row>
    <row r="10" spans="1:3" x14ac:dyDescent="0.2">
      <c r="B10" s="50" t="str">
        <f>'Req. de información AEP'!D18</f>
        <v>Servicios OTT de vídeo</v>
      </c>
      <c r="C10" s="84">
        <f>'Req. de información AEP'!E18</f>
        <v>150</v>
      </c>
    </row>
    <row r="11" spans="1:3" x14ac:dyDescent="0.2">
      <c r="B11" s="50" t="str">
        <f>'Req. de información AEP'!D19</f>
        <v>Servicios OTT de audio</v>
      </c>
      <c r="C11" s="84">
        <f>'Req. de información AEP'!E19</f>
        <v>150</v>
      </c>
    </row>
    <row r="12" spans="1:3" x14ac:dyDescent="0.2">
      <c r="B12" s="50" t="str">
        <f>'Req. de información AEP'!D20</f>
        <v>Venta de equipos terminales</v>
      </c>
      <c r="C12" s="84">
        <f>'Req. de información AEP'!E20</f>
        <v>150</v>
      </c>
    </row>
    <row r="13" spans="1:3" x14ac:dyDescent="0.2">
      <c r="B13" s="50" t="str">
        <f>'Req. de información AEP'!D21</f>
        <v>Otros servicios minoristas</v>
      </c>
      <c r="C13" s="84">
        <f>'Req. de información AEP'!E21</f>
        <v>1500</v>
      </c>
    </row>
    <row r="14" spans="1:3" x14ac:dyDescent="0.2">
      <c r="B14" s="20"/>
      <c r="C14" s="46"/>
    </row>
    <row r="15" spans="1:3" x14ac:dyDescent="0.2">
      <c r="B15" s="49" t="s">
        <v>14</v>
      </c>
      <c r="C15" s="83">
        <f>'Req. de información AEP'!E23</f>
        <v>30750650</v>
      </c>
    </row>
    <row r="16" spans="1:3" x14ac:dyDescent="0.2">
      <c r="B16" s="161" t="s">
        <v>152</v>
      </c>
      <c r="C16" s="84">
        <f>'Req. de información AEP'!E24</f>
        <v>30750650</v>
      </c>
    </row>
    <row r="17" spans="2:3" x14ac:dyDescent="0.2">
      <c r="B17" s="162" t="str">
        <f>B6</f>
        <v>Pago recurrente</v>
      </c>
      <c r="C17" s="84">
        <f>'Req. de información AEP'!E25</f>
        <v>750000</v>
      </c>
    </row>
    <row r="18" spans="2:3" x14ac:dyDescent="0.2">
      <c r="B18" s="162" t="str">
        <f t="shared" ref="B18:B24" si="0">B7</f>
        <v>Servicio de Telefonía Móvil - voz</v>
      </c>
      <c r="C18" s="84">
        <f>'Req. de información AEP'!E26</f>
        <v>500000</v>
      </c>
    </row>
    <row r="19" spans="2:3" x14ac:dyDescent="0.2">
      <c r="B19" s="162" t="str">
        <f t="shared" si="0"/>
        <v>Servicio de Acceso a Internet Móvil</v>
      </c>
      <c r="C19" s="84">
        <f>'Req. de información AEP'!E27</f>
        <v>25000000</v>
      </c>
    </row>
    <row r="20" spans="2:3" x14ac:dyDescent="0.2">
      <c r="B20" s="162" t="str">
        <f t="shared" si="0"/>
        <v>Servicio de Telefonía Móvil - mensajes</v>
      </c>
      <c r="C20" s="84">
        <f>'Req. de información AEP'!E28</f>
        <v>4500000</v>
      </c>
    </row>
    <row r="21" spans="2:3" x14ac:dyDescent="0.2">
      <c r="B21" s="162" t="str">
        <f t="shared" si="0"/>
        <v>Servicios OTT de vídeo</v>
      </c>
      <c r="C21" s="84">
        <f>'Req. de información AEP'!E29</f>
        <v>50</v>
      </c>
    </row>
    <row r="22" spans="2:3" x14ac:dyDescent="0.2">
      <c r="B22" s="162" t="str">
        <f t="shared" si="0"/>
        <v>Servicios OTT de audio</v>
      </c>
      <c r="C22" s="84">
        <f>'Req. de información AEP'!E30</f>
        <v>50</v>
      </c>
    </row>
    <row r="23" spans="2:3" x14ac:dyDescent="0.2">
      <c r="B23" s="162" t="str">
        <f t="shared" si="0"/>
        <v>Venta de equipos terminales</v>
      </c>
      <c r="C23" s="84">
        <f>'Req. de información AEP'!E31</f>
        <v>50</v>
      </c>
    </row>
    <row r="24" spans="2:3" x14ac:dyDescent="0.2">
      <c r="B24" s="162" t="str">
        <f t="shared" si="0"/>
        <v>Otros servicios minoristas</v>
      </c>
      <c r="C24" s="84">
        <f>'Req. de información AEP'!E32</f>
        <v>500</v>
      </c>
    </row>
    <row r="25" spans="2:3" x14ac:dyDescent="0.2">
      <c r="B25" s="50"/>
      <c r="C25" s="38"/>
    </row>
    <row r="26" spans="2:3" x14ac:dyDescent="0.2">
      <c r="B26" s="49" t="s">
        <v>187</v>
      </c>
      <c r="C26" s="83">
        <f>'Req. de información AEP'!E34</f>
        <v>61501300</v>
      </c>
    </row>
    <row r="27" spans="2:3" x14ac:dyDescent="0.2">
      <c r="B27" s="161" t="s">
        <v>152</v>
      </c>
      <c r="C27" s="84">
        <f>'Req. de información AEP'!E35</f>
        <v>61501300</v>
      </c>
    </row>
    <row r="28" spans="2:3" x14ac:dyDescent="0.2">
      <c r="B28" s="162" t="str">
        <f>B6</f>
        <v>Pago recurrente</v>
      </c>
      <c r="C28" s="84">
        <f>'Req. de información AEP'!E36</f>
        <v>1500000</v>
      </c>
    </row>
    <row r="29" spans="2:3" x14ac:dyDescent="0.2">
      <c r="B29" s="162" t="str">
        <f t="shared" ref="B29:B35" si="1">B7</f>
        <v>Servicio de Telefonía Móvil - voz</v>
      </c>
      <c r="C29" s="84">
        <f>'Req. de información AEP'!E37</f>
        <v>1000000</v>
      </c>
    </row>
    <row r="30" spans="2:3" x14ac:dyDescent="0.2">
      <c r="B30" s="162" t="str">
        <f t="shared" si="1"/>
        <v>Servicio de Acceso a Internet Móvil</v>
      </c>
      <c r="C30" s="84">
        <f>'Req. de información AEP'!E38</f>
        <v>50000000</v>
      </c>
    </row>
    <row r="31" spans="2:3" x14ac:dyDescent="0.2">
      <c r="B31" s="162" t="str">
        <f t="shared" si="1"/>
        <v>Servicio de Telefonía Móvil - mensajes</v>
      </c>
      <c r="C31" s="84">
        <f>'Req. de información AEP'!E39</f>
        <v>9000000</v>
      </c>
    </row>
    <row r="32" spans="2:3" x14ac:dyDescent="0.2">
      <c r="B32" s="162" t="str">
        <f t="shared" si="1"/>
        <v>Servicios OTT de vídeo</v>
      </c>
      <c r="C32" s="84">
        <f>'Req. de información AEP'!E40</f>
        <v>100</v>
      </c>
    </row>
    <row r="33" spans="2:3" x14ac:dyDescent="0.2">
      <c r="B33" s="162" t="str">
        <f t="shared" si="1"/>
        <v>Servicios OTT de audio</v>
      </c>
      <c r="C33" s="84">
        <f>'Req. de información AEP'!E41</f>
        <v>100</v>
      </c>
    </row>
    <row r="34" spans="2:3" x14ac:dyDescent="0.2">
      <c r="B34" s="162" t="str">
        <f t="shared" si="1"/>
        <v>Venta de equipos terminales</v>
      </c>
      <c r="C34" s="84">
        <f>'Req. de información AEP'!E42</f>
        <v>100</v>
      </c>
    </row>
    <row r="35" spans="2:3" x14ac:dyDescent="0.2">
      <c r="B35" s="162" t="str">
        <f t="shared" si="1"/>
        <v>Otros servicios minoristas</v>
      </c>
      <c r="C35" s="84">
        <f>'Req. de información AEP'!E43</f>
        <v>1000</v>
      </c>
    </row>
    <row r="36" spans="2:3" x14ac:dyDescent="0.2">
      <c r="B36" s="50"/>
      <c r="C36" s="38"/>
    </row>
    <row r="37" spans="2:3" x14ac:dyDescent="0.2">
      <c r="B37" s="50"/>
      <c r="C37" s="38"/>
    </row>
    <row r="38" spans="2:3" x14ac:dyDescent="0.2">
      <c r="B38" s="50"/>
      <c r="C38" s="73" t="str">
        <f>IF(C4=SUM(C15,C26),"ok","error")</f>
        <v>ok</v>
      </c>
    </row>
    <row r="39" spans="2:3" x14ac:dyDescent="0.2">
      <c r="B39" s="50"/>
      <c r="C39" s="38"/>
    </row>
    <row r="40" spans="2:3" x14ac:dyDescent="0.2">
      <c r="B40" s="50"/>
      <c r="C40" s="38"/>
    </row>
    <row r="41" spans="2:3" outlineLevel="1" x14ac:dyDescent="0.2">
      <c r="B41" s="29" t="s">
        <v>174</v>
      </c>
      <c r="C41" s="83">
        <f>SUM(C43:C50)</f>
        <v>6150130</v>
      </c>
    </row>
    <row r="42" spans="2:3" outlineLevel="1" x14ac:dyDescent="0.2">
      <c r="B42" s="49" t="s">
        <v>151</v>
      </c>
      <c r="C42" s="83">
        <f>SUM(C43:C50)</f>
        <v>6150130</v>
      </c>
    </row>
    <row r="43" spans="2:3" outlineLevel="1" x14ac:dyDescent="0.2">
      <c r="B43" s="50" t="str">
        <f>'Req. de información AEP'!D47</f>
        <v>Pago recurrente</v>
      </c>
      <c r="C43" s="84">
        <f>'Req. de información AEP'!E47</f>
        <v>150000</v>
      </c>
    </row>
    <row r="44" spans="2:3" outlineLevel="1" x14ac:dyDescent="0.2">
      <c r="B44" s="50" t="str">
        <f>'Req. de información AEP'!D48</f>
        <v>Servicio de Telefonía Móvil - voz</v>
      </c>
      <c r="C44" s="84">
        <f>'Req. de información AEP'!E48</f>
        <v>100000</v>
      </c>
    </row>
    <row r="45" spans="2:3" outlineLevel="1" x14ac:dyDescent="0.2">
      <c r="B45" s="50" t="str">
        <f>'Req. de información AEP'!D49</f>
        <v>Servicio de Acceso a Internet Móvil</v>
      </c>
      <c r="C45" s="84">
        <f>'Req. de información AEP'!E49</f>
        <v>5000000</v>
      </c>
    </row>
    <row r="46" spans="2:3" outlineLevel="1" x14ac:dyDescent="0.2">
      <c r="B46" s="50" t="str">
        <f>'Req. de información AEP'!D50</f>
        <v>Servicio de Telefonía Móvil - mensajes</v>
      </c>
      <c r="C46" s="84">
        <f>'Req. de información AEP'!E50</f>
        <v>900000</v>
      </c>
    </row>
    <row r="47" spans="2:3" outlineLevel="1" x14ac:dyDescent="0.2">
      <c r="B47" s="50" t="str">
        <f>'Req. de información AEP'!D51</f>
        <v>Servicios OTT de vídeo</v>
      </c>
      <c r="C47" s="84">
        <f>'Req. de información AEP'!E51</f>
        <v>10</v>
      </c>
    </row>
    <row r="48" spans="2:3" outlineLevel="1" x14ac:dyDescent="0.2">
      <c r="B48" s="50" t="str">
        <f>'Req. de información AEP'!D52</f>
        <v>Servicios OTT de audio</v>
      </c>
      <c r="C48" s="84">
        <f>'Req. de información AEP'!E52</f>
        <v>10</v>
      </c>
    </row>
    <row r="49" spans="2:3" outlineLevel="1" x14ac:dyDescent="0.2">
      <c r="B49" s="50" t="str">
        <f>'Req. de información AEP'!D53</f>
        <v>Venta de equipos terminales</v>
      </c>
      <c r="C49" s="84">
        <f>'Req. de información AEP'!E53</f>
        <v>10</v>
      </c>
    </row>
    <row r="50" spans="2:3" outlineLevel="1" x14ac:dyDescent="0.2">
      <c r="B50" s="50" t="str">
        <f>'Req. de información AEP'!D54</f>
        <v>Otros servicios minoristas</v>
      </c>
      <c r="C50" s="84">
        <f>'Req. de información AEP'!E54</f>
        <v>100</v>
      </c>
    </row>
    <row r="51" spans="2:3" outlineLevel="1" x14ac:dyDescent="0.2">
      <c r="B51" s="20"/>
      <c r="C51" s="46"/>
    </row>
    <row r="52" spans="2:3" outlineLevel="1" x14ac:dyDescent="0.2">
      <c r="B52" s="17" t="s">
        <v>176</v>
      </c>
      <c r="C52" s="83">
        <f>SUM(C54:C61)</f>
        <v>6150130</v>
      </c>
    </row>
    <row r="53" spans="2:3" outlineLevel="1" x14ac:dyDescent="0.2">
      <c r="B53" s="161" t="s">
        <v>152</v>
      </c>
      <c r="C53" s="83">
        <f>SUM(C54:C61)</f>
        <v>6150130</v>
      </c>
    </row>
    <row r="54" spans="2:3" outlineLevel="1" x14ac:dyDescent="0.2">
      <c r="B54" s="162" t="str">
        <f>'Req. de información AEP'!D58</f>
        <v>Pago recurrente</v>
      </c>
      <c r="C54" s="84">
        <f>'Req. de información AEP'!E58</f>
        <v>150000</v>
      </c>
    </row>
    <row r="55" spans="2:3" outlineLevel="1" x14ac:dyDescent="0.2">
      <c r="B55" s="162" t="str">
        <f>'Req. de información AEP'!D59</f>
        <v>Servicio de Telefonía Móvil - voz</v>
      </c>
      <c r="C55" s="84">
        <f>'Req. de información AEP'!E59</f>
        <v>100000</v>
      </c>
    </row>
    <row r="56" spans="2:3" outlineLevel="1" x14ac:dyDescent="0.2">
      <c r="B56" s="162" t="str">
        <f>'Req. de información AEP'!D60</f>
        <v>Servicio de Acceso a Internet Móvil</v>
      </c>
      <c r="C56" s="84">
        <f>'Req. de información AEP'!E60</f>
        <v>5000000</v>
      </c>
    </row>
    <row r="57" spans="2:3" outlineLevel="1" x14ac:dyDescent="0.2">
      <c r="B57" s="162" t="str">
        <f>'Req. de información AEP'!D61</f>
        <v>Servicio de Telefonía Móvil - mensajes</v>
      </c>
      <c r="C57" s="84">
        <f>'Req. de información AEP'!E61</f>
        <v>900000</v>
      </c>
    </row>
    <row r="58" spans="2:3" outlineLevel="1" x14ac:dyDescent="0.2">
      <c r="B58" s="162" t="str">
        <f>'Req. de información AEP'!D62</f>
        <v>Servicios OTT de vídeo</v>
      </c>
      <c r="C58" s="84">
        <f>'Req. de información AEP'!E62</f>
        <v>10</v>
      </c>
    </row>
    <row r="59" spans="2:3" outlineLevel="1" x14ac:dyDescent="0.2">
      <c r="B59" s="162" t="str">
        <f>'Req. de información AEP'!D63</f>
        <v>Servicios OTT de audio</v>
      </c>
      <c r="C59" s="84">
        <f>'Req. de información AEP'!E63</f>
        <v>10</v>
      </c>
    </row>
    <row r="60" spans="2:3" outlineLevel="1" x14ac:dyDescent="0.2">
      <c r="B60" s="162" t="str">
        <f>'Req. de información AEP'!D64</f>
        <v>Venta de equipos terminales</v>
      </c>
      <c r="C60" s="84">
        <f>'Req. de información AEP'!E64</f>
        <v>10</v>
      </c>
    </row>
    <row r="61" spans="2:3" outlineLevel="1" x14ac:dyDescent="0.2">
      <c r="B61" s="162" t="str">
        <f>'Req. de información AEP'!D65</f>
        <v>Otros servicios minoristas</v>
      </c>
      <c r="C61" s="84">
        <f>'Req. de información AEP'!E65</f>
        <v>100</v>
      </c>
    </row>
    <row r="62" spans="2:3" outlineLevel="1" x14ac:dyDescent="0.2">
      <c r="B62" s="50"/>
      <c r="C62" s="38"/>
    </row>
    <row r="63" spans="2:3" outlineLevel="1" x14ac:dyDescent="0.2">
      <c r="B63" s="17" t="s">
        <v>177</v>
      </c>
      <c r="C63" s="83">
        <f>SUM(C65:C72)</f>
        <v>6150130</v>
      </c>
    </row>
    <row r="64" spans="2:3" outlineLevel="1" x14ac:dyDescent="0.2">
      <c r="B64" s="161" t="s">
        <v>152</v>
      </c>
      <c r="C64" s="83">
        <f>SUM(C65:C72)</f>
        <v>6150130</v>
      </c>
    </row>
    <row r="65" spans="2:3" outlineLevel="1" x14ac:dyDescent="0.2">
      <c r="B65" s="162" t="str">
        <f>'Req. de información AEP'!D69</f>
        <v>Pago recurrente</v>
      </c>
      <c r="C65" s="84">
        <f>'Req. de información AEP'!E69</f>
        <v>150000</v>
      </c>
    </row>
    <row r="66" spans="2:3" outlineLevel="1" x14ac:dyDescent="0.2">
      <c r="B66" s="162" t="str">
        <f>'Req. de información AEP'!D70</f>
        <v>Servicio de Telefonía Móvil - voz</v>
      </c>
      <c r="C66" s="84">
        <f>'Req. de información AEP'!E70</f>
        <v>100000</v>
      </c>
    </row>
    <row r="67" spans="2:3" outlineLevel="1" x14ac:dyDescent="0.2">
      <c r="B67" s="162" t="str">
        <f>'Req. de información AEP'!D71</f>
        <v>Servicio de Acceso a Internet Móvil</v>
      </c>
      <c r="C67" s="84">
        <f>'Req. de información AEP'!E71</f>
        <v>5000000</v>
      </c>
    </row>
    <row r="68" spans="2:3" outlineLevel="1" x14ac:dyDescent="0.2">
      <c r="B68" s="162" t="str">
        <f>'Req. de información AEP'!D72</f>
        <v>Servicio de Telefonía Móvil - mensajes</v>
      </c>
      <c r="C68" s="84">
        <f>'Req. de información AEP'!E72</f>
        <v>900000</v>
      </c>
    </row>
    <row r="69" spans="2:3" outlineLevel="1" x14ac:dyDescent="0.2">
      <c r="B69" s="162" t="str">
        <f>'Req. de información AEP'!D73</f>
        <v>Servicios OTT de vídeo</v>
      </c>
      <c r="C69" s="84">
        <f>'Req. de información AEP'!E73</f>
        <v>10</v>
      </c>
    </row>
    <row r="70" spans="2:3" outlineLevel="1" x14ac:dyDescent="0.2">
      <c r="B70" s="162" t="str">
        <f>'Req. de información AEP'!D74</f>
        <v>Servicios OTT de audio</v>
      </c>
      <c r="C70" s="84">
        <f>'Req. de información AEP'!E74</f>
        <v>10</v>
      </c>
    </row>
    <row r="71" spans="2:3" outlineLevel="1" x14ac:dyDescent="0.2">
      <c r="B71" s="162" t="str">
        <f>'Req. de información AEP'!D75</f>
        <v>Venta de equipos terminales</v>
      </c>
      <c r="C71" s="84">
        <f>'Req. de información AEP'!E75</f>
        <v>10</v>
      </c>
    </row>
    <row r="72" spans="2:3" outlineLevel="1" x14ac:dyDescent="0.2">
      <c r="B72" s="162" t="str">
        <f>'Req. de información AEP'!D76</f>
        <v>Otros servicios minoristas</v>
      </c>
      <c r="C72" s="84">
        <f>'Req. de información AEP'!E76</f>
        <v>100</v>
      </c>
    </row>
    <row r="73" spans="2:3" outlineLevel="1" x14ac:dyDescent="0.2"/>
    <row r="74" spans="2:3" outlineLevel="1" x14ac:dyDescent="0.2">
      <c r="B74" s="29" t="s">
        <v>179</v>
      </c>
      <c r="C74" s="83">
        <f>SUM(C76:C83)</f>
        <v>12300260</v>
      </c>
    </row>
    <row r="75" spans="2:3" outlineLevel="1" x14ac:dyDescent="0.2">
      <c r="B75" s="49" t="s">
        <v>151</v>
      </c>
      <c r="C75" s="83">
        <f>SUM(C76:C83)</f>
        <v>12300260</v>
      </c>
    </row>
    <row r="76" spans="2:3" outlineLevel="1" x14ac:dyDescent="0.2">
      <c r="B76" s="50" t="str">
        <f>'Req. de información AEP'!D80</f>
        <v>Pago recurrente</v>
      </c>
      <c r="C76" s="84">
        <f>'Req. de información AEP'!E80</f>
        <v>300000</v>
      </c>
    </row>
    <row r="77" spans="2:3" outlineLevel="1" x14ac:dyDescent="0.2">
      <c r="B77" s="50" t="str">
        <f>'Req. de información AEP'!D81</f>
        <v>Servicio de Telefonía Móvil - voz</v>
      </c>
      <c r="C77" s="84">
        <f>'Req. de información AEP'!E81</f>
        <v>200000</v>
      </c>
    </row>
    <row r="78" spans="2:3" outlineLevel="1" x14ac:dyDescent="0.2">
      <c r="B78" s="50" t="str">
        <f>'Req. de información AEP'!D82</f>
        <v>Servicio de Acceso a Internet Móvil</v>
      </c>
      <c r="C78" s="84">
        <f>'Req. de información AEP'!E82</f>
        <v>10000000</v>
      </c>
    </row>
    <row r="79" spans="2:3" outlineLevel="1" x14ac:dyDescent="0.2">
      <c r="B79" s="50" t="str">
        <f>'Req. de información AEP'!D83</f>
        <v>Servicio de Telefonía Móvil - mensajes</v>
      </c>
      <c r="C79" s="84">
        <f>'Req. de información AEP'!E83</f>
        <v>1800000</v>
      </c>
    </row>
    <row r="80" spans="2:3" outlineLevel="1" x14ac:dyDescent="0.2">
      <c r="B80" s="50" t="str">
        <f>'Req. de información AEP'!D84</f>
        <v>Servicios OTT de vídeo</v>
      </c>
      <c r="C80" s="84">
        <f>'Req. de información AEP'!E84</f>
        <v>20</v>
      </c>
    </row>
    <row r="81" spans="2:3" outlineLevel="1" x14ac:dyDescent="0.2">
      <c r="B81" s="50" t="str">
        <f>'Req. de información AEP'!D85</f>
        <v>Servicios OTT de audio</v>
      </c>
      <c r="C81" s="84">
        <f>'Req. de información AEP'!E85</f>
        <v>20</v>
      </c>
    </row>
    <row r="82" spans="2:3" outlineLevel="1" x14ac:dyDescent="0.2">
      <c r="B82" s="50" t="str">
        <f>'Req. de información AEP'!D86</f>
        <v>Venta de equipos terminales</v>
      </c>
      <c r="C82" s="84">
        <f>'Req. de información AEP'!E86</f>
        <v>20</v>
      </c>
    </row>
    <row r="83" spans="2:3" outlineLevel="1" x14ac:dyDescent="0.2">
      <c r="B83" s="50" t="str">
        <f>'Req. de información AEP'!D87</f>
        <v>Otros servicios minoristas</v>
      </c>
      <c r="C83" s="84">
        <f>'Req. de información AEP'!E87</f>
        <v>200</v>
      </c>
    </row>
    <row r="84" spans="2:3" outlineLevel="1" x14ac:dyDescent="0.2">
      <c r="B84" s="50"/>
      <c r="C84" s="46"/>
    </row>
    <row r="85" spans="2:3" outlineLevel="1" x14ac:dyDescent="0.2">
      <c r="B85" s="17" t="s">
        <v>180</v>
      </c>
      <c r="C85" s="83">
        <f>SUM(C87:C94)</f>
        <v>12300260</v>
      </c>
    </row>
    <row r="86" spans="2:3" outlineLevel="1" x14ac:dyDescent="0.2">
      <c r="B86" s="161" t="s">
        <v>152</v>
      </c>
      <c r="C86" s="83">
        <f>SUM(C87:C94)</f>
        <v>12300260</v>
      </c>
    </row>
    <row r="87" spans="2:3" outlineLevel="1" x14ac:dyDescent="0.2">
      <c r="B87" s="162" t="str">
        <f>'Req. de información AEP'!D91</f>
        <v>Pago recurrente</v>
      </c>
      <c r="C87" s="84">
        <f>'Req. de información AEP'!E91</f>
        <v>300000</v>
      </c>
    </row>
    <row r="88" spans="2:3" outlineLevel="1" x14ac:dyDescent="0.2">
      <c r="B88" s="162" t="str">
        <f>'Req. de información AEP'!D92</f>
        <v>Servicio de Telefonía Móvil - voz</v>
      </c>
      <c r="C88" s="84">
        <f>'Req. de información AEP'!E92</f>
        <v>200000</v>
      </c>
    </row>
    <row r="89" spans="2:3" outlineLevel="1" x14ac:dyDescent="0.2">
      <c r="B89" s="162" t="str">
        <f>'Req. de información AEP'!D93</f>
        <v>Servicio de Acceso a Internet Móvil</v>
      </c>
      <c r="C89" s="84">
        <f>'Req. de información AEP'!E93</f>
        <v>10000000</v>
      </c>
    </row>
    <row r="90" spans="2:3" outlineLevel="1" x14ac:dyDescent="0.2">
      <c r="B90" s="162" t="str">
        <f>'Req. de información AEP'!D94</f>
        <v>Servicio de Telefonía Móvil - mensajes</v>
      </c>
      <c r="C90" s="84">
        <f>'Req. de información AEP'!E94</f>
        <v>1800000</v>
      </c>
    </row>
    <row r="91" spans="2:3" outlineLevel="1" x14ac:dyDescent="0.2">
      <c r="B91" s="162" t="str">
        <f>'Req. de información AEP'!D95</f>
        <v>Servicios OTT de vídeo</v>
      </c>
      <c r="C91" s="84">
        <f>'Req. de información AEP'!E95</f>
        <v>20</v>
      </c>
    </row>
    <row r="92" spans="2:3" outlineLevel="1" x14ac:dyDescent="0.2">
      <c r="B92" s="162" t="str">
        <f>'Req. de información AEP'!D96</f>
        <v>Servicios OTT de audio</v>
      </c>
      <c r="C92" s="84">
        <f>'Req. de información AEP'!E96</f>
        <v>20</v>
      </c>
    </row>
    <row r="93" spans="2:3" outlineLevel="1" x14ac:dyDescent="0.2">
      <c r="B93" s="162" t="str">
        <f>'Req. de información AEP'!D97</f>
        <v>Venta de equipos terminales</v>
      </c>
      <c r="C93" s="84">
        <f>'Req. de información AEP'!E97</f>
        <v>20</v>
      </c>
    </row>
    <row r="94" spans="2:3" outlineLevel="1" x14ac:dyDescent="0.2">
      <c r="B94" s="162" t="str">
        <f>'Req. de información AEP'!D98</f>
        <v>Otros servicios minoristas</v>
      </c>
      <c r="C94" s="84">
        <f>'Req. de información AEP'!E98</f>
        <v>200</v>
      </c>
    </row>
    <row r="95" spans="2:3" outlineLevel="1" x14ac:dyDescent="0.2">
      <c r="B95" s="50"/>
      <c r="C95" s="38"/>
    </row>
    <row r="96" spans="2:3" outlineLevel="1" x14ac:dyDescent="0.2">
      <c r="B96" s="17" t="s">
        <v>181</v>
      </c>
      <c r="C96" s="83">
        <f>SUM(C98:C105)</f>
        <v>12300260</v>
      </c>
    </row>
    <row r="97" spans="2:3" outlineLevel="1" x14ac:dyDescent="0.2">
      <c r="B97" s="161" t="s">
        <v>152</v>
      </c>
      <c r="C97" s="83">
        <f>SUM(C98:C105)</f>
        <v>12300260</v>
      </c>
    </row>
    <row r="98" spans="2:3" outlineLevel="1" x14ac:dyDescent="0.2">
      <c r="B98" s="162" t="str">
        <f>'Req. de información AEP'!D102</f>
        <v>Pago recurrente</v>
      </c>
      <c r="C98" s="84">
        <f>'Req. de información AEP'!E102</f>
        <v>300000</v>
      </c>
    </row>
    <row r="99" spans="2:3" outlineLevel="1" x14ac:dyDescent="0.2">
      <c r="B99" s="162" t="str">
        <f>'Req. de información AEP'!D103</f>
        <v>Servicio de Telefonía Móvil - voz</v>
      </c>
      <c r="C99" s="84">
        <f>'Req. de información AEP'!E103</f>
        <v>200000</v>
      </c>
    </row>
    <row r="100" spans="2:3" outlineLevel="1" x14ac:dyDescent="0.2">
      <c r="B100" s="162" t="str">
        <f>'Req. de información AEP'!D104</f>
        <v>Servicio de Acceso a Internet Móvil</v>
      </c>
      <c r="C100" s="84">
        <f>'Req. de información AEP'!E104</f>
        <v>10000000</v>
      </c>
    </row>
    <row r="101" spans="2:3" outlineLevel="1" x14ac:dyDescent="0.2">
      <c r="B101" s="162" t="str">
        <f>'Req. de información AEP'!D105</f>
        <v>Servicio de Telefonía Móvil - mensajes</v>
      </c>
      <c r="C101" s="84">
        <f>'Req. de información AEP'!E105</f>
        <v>1800000</v>
      </c>
    </row>
    <row r="102" spans="2:3" outlineLevel="1" x14ac:dyDescent="0.2">
      <c r="B102" s="162" t="str">
        <f>'Req. de información AEP'!D106</f>
        <v>Servicios OTT de vídeo</v>
      </c>
      <c r="C102" s="84">
        <f>'Req. de información AEP'!E106</f>
        <v>20</v>
      </c>
    </row>
    <row r="103" spans="2:3" outlineLevel="1" x14ac:dyDescent="0.2">
      <c r="B103" s="162" t="str">
        <f>'Req. de información AEP'!D107</f>
        <v>Servicios OTT de audio</v>
      </c>
      <c r="C103" s="84">
        <f>'Req. de información AEP'!E107</f>
        <v>20</v>
      </c>
    </row>
    <row r="104" spans="2:3" outlineLevel="1" x14ac:dyDescent="0.2">
      <c r="B104" s="162" t="str">
        <f>'Req. de información AEP'!D108</f>
        <v>Venta de equipos terminales</v>
      </c>
      <c r="C104" s="84">
        <f>'Req. de información AEP'!E108</f>
        <v>20</v>
      </c>
    </row>
    <row r="105" spans="2:3" outlineLevel="1" x14ac:dyDescent="0.2">
      <c r="B105" s="162" t="str">
        <f>'Req. de información AEP'!D109</f>
        <v>Otros servicios minoristas</v>
      </c>
      <c r="C105" s="84">
        <f>'Req. de información AEP'!E109</f>
        <v>200</v>
      </c>
    </row>
  </sheetData>
  <hyperlinks>
    <hyperlink ref="A1" location="Resultados!A1" display="PRUEBA"/>
  </hyperlink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9"/>
  <sheetViews>
    <sheetView workbookViewId="0">
      <selection activeCell="F79" sqref="F79"/>
    </sheetView>
  </sheetViews>
  <sheetFormatPr baseColWidth="10" defaultColWidth="8.85546875" defaultRowHeight="12.75" outlineLevelRow="1" x14ac:dyDescent="0.2"/>
  <cols>
    <col min="1" max="1" width="8.85546875" style="14"/>
    <col min="2" max="2" width="28.28515625" style="14" customWidth="1"/>
    <col min="3" max="3" width="15.5703125" style="14" bestFit="1" customWidth="1"/>
    <col min="4" max="16384" width="8.85546875" style="14"/>
  </cols>
  <sheetData>
    <row r="1" spans="1:3" s="53" customFormat="1" ht="24" thickBot="1" x14ac:dyDescent="0.4">
      <c r="A1" s="128" t="s">
        <v>137</v>
      </c>
      <c r="B1" s="220" t="s">
        <v>10</v>
      </c>
    </row>
    <row r="2" spans="1:3" ht="13.5" thickTop="1" x14ac:dyDescent="0.2"/>
    <row r="3" spans="1:3" s="52" customFormat="1" ht="15.75" x14ac:dyDescent="0.25">
      <c r="B3" s="51" t="s">
        <v>22</v>
      </c>
    </row>
    <row r="5" spans="1:3" x14ac:dyDescent="0.2">
      <c r="B5" s="29" t="s">
        <v>18</v>
      </c>
      <c r="C5" s="103">
        <f>SUM(C6:C10)</f>
        <v>39650493.492799997</v>
      </c>
    </row>
    <row r="6" spans="1:3" x14ac:dyDescent="0.2">
      <c r="B6" s="20" t="s">
        <v>8</v>
      </c>
      <c r="C6" s="104">
        <f>INDEX('Pagos mayoristas'!$B$4:$K$122,MATCH('Costos &gt;'!$B$5,'Pagos mayoristas'!$B$4:$B$122,0),MATCH('Costos &gt;'!$B6,'Pagos mayoristas'!$B$4:$K$4,0))</f>
        <v>597</v>
      </c>
    </row>
    <row r="7" spans="1:3" x14ac:dyDescent="0.2">
      <c r="B7" s="20" t="s">
        <v>23</v>
      </c>
      <c r="C7" s="104">
        <f>INDEX('Pagos mayoristas'!$B$4:$K$122,MATCH('Costos &gt;'!$B$5,'Pagos mayoristas'!$B$4:$B$122,0),MATCH('Costos &gt;'!$B7,'Pagos mayoristas'!$B$4:$K$4,0))</f>
        <v>0</v>
      </c>
    </row>
    <row r="8" spans="1:3" x14ac:dyDescent="0.2">
      <c r="B8" s="20" t="s">
        <v>9</v>
      </c>
      <c r="C8" s="104">
        <f>INDEX('Pagos mayoristas'!$B$4:$K$122,MATCH('Costos &gt;'!$B$5,'Pagos mayoristas'!$B$4:$B$122,0),MATCH('Costos &gt;'!$B8,'Pagos mayoristas'!$B$4:$K$4,0))</f>
        <v>32896.4928</v>
      </c>
    </row>
    <row r="9" spans="1:3" x14ac:dyDescent="0.2">
      <c r="B9" s="20" t="s">
        <v>56</v>
      </c>
      <c r="C9" s="104">
        <f>INDEX('Pagos mayoristas'!$B$4:$K$122,MATCH('Costos &gt;'!$B$5,'Pagos mayoristas'!$B$4:$B$122,0),MATCH('Costos &gt;'!$B9,'Pagos mayoristas'!$B$4:$K$4,0))</f>
        <v>39617000</v>
      </c>
    </row>
    <row r="10" spans="1:3" x14ac:dyDescent="0.2">
      <c r="B10" s="20" t="s">
        <v>24</v>
      </c>
      <c r="C10" s="104">
        <f>INDEX('Pagos mayoristas'!$B$4:$K$122,MATCH('Costos &gt;'!$B$5,'Pagos mayoristas'!$B$4:$B$122,0),MATCH('Costos &gt;'!$B10,'Pagos mayoristas'!$B$4:$K$4,0))</f>
        <v>0</v>
      </c>
    </row>
    <row r="11" spans="1:3" x14ac:dyDescent="0.2">
      <c r="C11" s="104"/>
    </row>
    <row r="12" spans="1:3" x14ac:dyDescent="0.2">
      <c r="B12" s="29" t="s">
        <v>14</v>
      </c>
      <c r="C12" s="105">
        <f>SUM(C13:C17)</f>
        <v>16818164.4976</v>
      </c>
    </row>
    <row r="13" spans="1:3" x14ac:dyDescent="0.2">
      <c r="B13" s="20" t="s">
        <v>8</v>
      </c>
      <c r="C13" s="104">
        <f>INDEX('Pagos mayoristas'!$B$4:$K$122,MATCH('Costos &gt;'!$B$12,'Pagos mayoristas'!$B$4:$B$122,0),MATCH('Costos &gt;'!$B13,'Pagos mayoristas'!$B$4:$K$4,0))</f>
        <v>199</v>
      </c>
    </row>
    <row r="14" spans="1:3" x14ac:dyDescent="0.2">
      <c r="B14" s="20" t="s">
        <v>23</v>
      </c>
      <c r="C14" s="104">
        <f>INDEX('Pagos mayoristas'!$B$4:$K$122,MATCH('Costos &gt;'!$B$12,'Pagos mayoristas'!$B$4:$B$122,0),MATCH('Costos &gt;'!$B14,'Pagos mayoristas'!$B$4:$K$4,0))</f>
        <v>0</v>
      </c>
    </row>
    <row r="15" spans="1:3" x14ac:dyDescent="0.2">
      <c r="B15" s="20" t="s">
        <v>9</v>
      </c>
      <c r="C15" s="104">
        <f>INDEX('Pagos mayoristas'!$B$4:$K$122,MATCH('Costos &gt;'!$B$12,'Pagos mayoristas'!$B$4:$B$122,0),MATCH('Costos &gt;'!$B15,'Pagos mayoristas'!$B$4:$K$4,0))</f>
        <v>10965.497600000001</v>
      </c>
    </row>
    <row r="16" spans="1:3" x14ac:dyDescent="0.2">
      <c r="B16" s="20" t="s">
        <v>56</v>
      </c>
      <c r="C16" s="104">
        <f>INDEX('Pagos mayoristas'!$B$4:$K$122,MATCH('Costos &gt;'!$B$12,'Pagos mayoristas'!$B$4:$B$122,0),MATCH('Costos &gt;'!$B16,'Pagos mayoristas'!$B$4:$K$4,0))</f>
        <v>16807000</v>
      </c>
    </row>
    <row r="17" spans="2:3" x14ac:dyDescent="0.2">
      <c r="B17" s="20" t="s">
        <v>24</v>
      </c>
      <c r="C17" s="158">
        <f>INDEX('Pagos mayoristas'!$B$4:$K$122,MATCH('Costos &gt;'!$B$12,'Pagos mayoristas'!$B$4:$B$122,0),MATCH('Costos &gt;'!$B17,'Pagos mayoristas'!$B$4:$K$4,0))</f>
        <v>0</v>
      </c>
    </row>
    <row r="18" spans="2:3" x14ac:dyDescent="0.2">
      <c r="C18" s="104"/>
    </row>
    <row r="19" spans="2:3" x14ac:dyDescent="0.2">
      <c r="B19" s="29" t="s">
        <v>187</v>
      </c>
      <c r="C19" s="105">
        <f>SUM(C20:C24)</f>
        <v>22832328.995200001</v>
      </c>
    </row>
    <row r="20" spans="2:3" x14ac:dyDescent="0.2">
      <c r="B20" s="20" t="s">
        <v>8</v>
      </c>
      <c r="C20" s="104">
        <f>INDEX('Pagos mayoristas'!$B$4:$K$122,MATCH('Costos &gt;'!$B$19,'Pagos mayoristas'!$B$4:$B$122,0),MATCH('Costos &gt;'!$B20,'Pagos mayoristas'!$B$4:$K$4,0))</f>
        <v>398</v>
      </c>
    </row>
    <row r="21" spans="2:3" x14ac:dyDescent="0.2">
      <c r="B21" s="20" t="s">
        <v>23</v>
      </c>
      <c r="C21" s="104">
        <f>INDEX('Pagos mayoristas'!$B$4:$K$122,MATCH('Costos &gt;'!$B$19,'Pagos mayoristas'!$B$4:$B$122,0),MATCH('Costos &gt;'!$B21,'Pagos mayoristas'!$B$4:$K$4,0))</f>
        <v>0</v>
      </c>
    </row>
    <row r="22" spans="2:3" x14ac:dyDescent="0.2">
      <c r="B22" s="20" t="s">
        <v>9</v>
      </c>
      <c r="C22" s="104">
        <f>INDEX('Pagos mayoristas'!$B$4:$K$122,MATCH('Costos &gt;'!$B$19,'Pagos mayoristas'!$B$4:$B$122,0),MATCH('Costos &gt;'!$B22,'Pagos mayoristas'!$B$4:$K$4,0))</f>
        <v>21930.995200000001</v>
      </c>
    </row>
    <row r="23" spans="2:3" x14ac:dyDescent="0.2">
      <c r="B23" s="20" t="s">
        <v>56</v>
      </c>
      <c r="C23" s="104">
        <f>INDEX('Pagos mayoristas'!$B$4:$K$122,MATCH('Costos &gt;'!$B$19,'Pagos mayoristas'!$B$4:$B$122,0),MATCH('Costos &gt;'!$B23,'Pagos mayoristas'!$B$4:$K$4,0))</f>
        <v>22810000</v>
      </c>
    </row>
    <row r="24" spans="2:3" x14ac:dyDescent="0.2">
      <c r="B24" s="20" t="s">
        <v>24</v>
      </c>
      <c r="C24" s="158">
        <f>INDEX('Pagos mayoristas'!$B$4:$K$122,MATCH('Costos &gt;'!$B$19,'Pagos mayoristas'!$B$4:$B$122,0),MATCH('Costos &gt;'!$B24,'Pagos mayoristas'!$B$4:$K$4,0))</f>
        <v>0</v>
      </c>
    </row>
    <row r="25" spans="2:3" x14ac:dyDescent="0.2">
      <c r="B25" s="20"/>
      <c r="C25" s="158"/>
    </row>
    <row r="26" spans="2:3" x14ac:dyDescent="0.2">
      <c r="B26" s="20"/>
      <c r="C26" s="158"/>
    </row>
    <row r="27" spans="2:3" outlineLevel="1" x14ac:dyDescent="0.2">
      <c r="B27" s="29" t="s">
        <v>174</v>
      </c>
      <c r="C27" s="105">
        <f>SUM(C28:C32)</f>
        <v>3363632.89952</v>
      </c>
    </row>
    <row r="28" spans="2:3" outlineLevel="1" x14ac:dyDescent="0.2">
      <c r="B28" s="20" t="s">
        <v>8</v>
      </c>
      <c r="C28" s="104">
        <f>INDEX('Pagos mayoristas'!$B$4:$K$330,MATCH('Costos &gt;'!$B$27,'Pagos mayoristas'!$B$4:$B$330,0),MATCH('Costos &gt;'!$B28,'Pagos mayoristas'!$B$4:$K$4,0))</f>
        <v>39.800000000000004</v>
      </c>
    </row>
    <row r="29" spans="2:3" outlineLevel="1" x14ac:dyDescent="0.2">
      <c r="B29" s="20" t="s">
        <v>23</v>
      </c>
      <c r="C29" s="104">
        <f>INDEX('Pagos mayoristas'!$B$4:$K$330,MATCH('Costos &gt;'!$B$27,'Pagos mayoristas'!$B$4:$B$330,0),MATCH('Costos &gt;'!$B29,'Pagos mayoristas'!$B$4:$K$4,0))</f>
        <v>0</v>
      </c>
    </row>
    <row r="30" spans="2:3" outlineLevel="1" x14ac:dyDescent="0.2">
      <c r="B30" s="20" t="s">
        <v>9</v>
      </c>
      <c r="C30" s="104">
        <f>INDEX('Pagos mayoristas'!$B$4:$K$330,MATCH('Costos &gt;'!$B$27,'Pagos mayoristas'!$B$4:$B$330,0),MATCH('Costos &gt;'!$B30,'Pagos mayoristas'!$B$4:$K$4,0))</f>
        <v>2193.0995199999998</v>
      </c>
    </row>
    <row r="31" spans="2:3" outlineLevel="1" x14ac:dyDescent="0.2">
      <c r="B31" s="20" t="s">
        <v>56</v>
      </c>
      <c r="C31" s="104">
        <f>INDEX('Pagos mayoristas'!$B$4:$K$330,MATCH('Costos &gt;'!$B$27,'Pagos mayoristas'!$B$4:$B$330,0),MATCH('Costos &gt;'!$B31,'Pagos mayoristas'!$B$4:$K$4,0))</f>
        <v>3361400</v>
      </c>
    </row>
    <row r="32" spans="2:3" outlineLevel="1" x14ac:dyDescent="0.2">
      <c r="B32" s="20" t="s">
        <v>24</v>
      </c>
      <c r="C32" s="104">
        <f>INDEX('Pagos mayoristas'!$B$4:$K$330,MATCH('Costos &gt;'!$B$27,'Pagos mayoristas'!$B$4:$B$330,0),MATCH('Costos &gt;'!$B32,'Pagos mayoristas'!$B$4:$K$4,0))</f>
        <v>0</v>
      </c>
    </row>
    <row r="33" spans="2:3" outlineLevel="1" x14ac:dyDescent="0.2">
      <c r="B33" s="20"/>
      <c r="C33" s="158"/>
    </row>
    <row r="34" spans="2:3" outlineLevel="1" x14ac:dyDescent="0.2">
      <c r="B34" s="29" t="s">
        <v>176</v>
      </c>
      <c r="C34" s="105">
        <f>SUM(C35:C39)</f>
        <v>3363632.89952</v>
      </c>
    </row>
    <row r="35" spans="2:3" outlineLevel="1" x14ac:dyDescent="0.2">
      <c r="B35" s="20" t="s">
        <v>8</v>
      </c>
      <c r="C35" s="104">
        <f>INDEX('Pagos mayoristas'!$B$4:$K$330,MATCH('Costos &gt;'!$B$34,'Pagos mayoristas'!$B$4:$B$330,0),MATCH('Costos &gt;'!$B35,'Pagos mayoristas'!$B$4:$K$4,0))</f>
        <v>39.800000000000004</v>
      </c>
    </row>
    <row r="36" spans="2:3" outlineLevel="1" x14ac:dyDescent="0.2">
      <c r="B36" s="20" t="s">
        <v>23</v>
      </c>
      <c r="C36" s="104">
        <f>INDEX('Pagos mayoristas'!$B$4:$K$330,MATCH('Costos &gt;'!$B$34,'Pagos mayoristas'!$B$4:$B$330,0),MATCH('Costos &gt;'!$B36,'Pagos mayoristas'!$B$4:$K$4,0))</f>
        <v>0</v>
      </c>
    </row>
    <row r="37" spans="2:3" outlineLevel="1" x14ac:dyDescent="0.2">
      <c r="B37" s="20" t="s">
        <v>9</v>
      </c>
      <c r="C37" s="104">
        <f>INDEX('Pagos mayoristas'!$B$4:$K$330,MATCH('Costos &gt;'!$B$34,'Pagos mayoristas'!$B$4:$B$330,0),MATCH('Costos &gt;'!$B37,'Pagos mayoristas'!$B$4:$K$4,0))</f>
        <v>2193.0995199999998</v>
      </c>
    </row>
    <row r="38" spans="2:3" outlineLevel="1" x14ac:dyDescent="0.2">
      <c r="B38" s="20" t="s">
        <v>56</v>
      </c>
      <c r="C38" s="104">
        <f>INDEX('Pagos mayoristas'!$B$4:$K$330,MATCH('Costos &gt;'!$B$34,'Pagos mayoristas'!$B$4:$B$330,0),MATCH('Costos &gt;'!$B38,'Pagos mayoristas'!$B$4:$K$4,0))</f>
        <v>3361400</v>
      </c>
    </row>
    <row r="39" spans="2:3" outlineLevel="1" x14ac:dyDescent="0.2">
      <c r="B39" s="20" t="s">
        <v>24</v>
      </c>
      <c r="C39" s="104">
        <f>INDEX('Pagos mayoristas'!$B$4:$K$330,MATCH('Costos &gt;'!$B$34,'Pagos mayoristas'!$B$4:$B$330,0),MATCH('Costos &gt;'!$B39,'Pagos mayoristas'!$B$4:$K$4,0))</f>
        <v>0</v>
      </c>
    </row>
    <row r="40" spans="2:3" outlineLevel="1" x14ac:dyDescent="0.2">
      <c r="B40" s="20"/>
      <c r="C40" s="158"/>
    </row>
    <row r="41" spans="2:3" outlineLevel="1" x14ac:dyDescent="0.2">
      <c r="B41" s="29" t="s">
        <v>177</v>
      </c>
      <c r="C41" s="105">
        <f>SUM(C42:C46)</f>
        <v>3363632.89952</v>
      </c>
    </row>
    <row r="42" spans="2:3" outlineLevel="1" x14ac:dyDescent="0.2">
      <c r="B42" s="20" t="s">
        <v>8</v>
      </c>
      <c r="C42" s="104">
        <f>INDEX('Pagos mayoristas'!$B$4:$K$330,MATCH('Costos &gt;'!$B$41,'Pagos mayoristas'!$B$4:$B$330,0),MATCH('Costos &gt;'!$B42,'Pagos mayoristas'!$B$4:$K$4,0))</f>
        <v>39.800000000000004</v>
      </c>
    </row>
    <row r="43" spans="2:3" outlineLevel="1" x14ac:dyDescent="0.2">
      <c r="B43" s="20" t="s">
        <v>23</v>
      </c>
      <c r="C43" s="104">
        <f>INDEX('Pagos mayoristas'!$B$4:$K$330,MATCH('Costos &gt;'!$B$41,'Pagos mayoristas'!$B$4:$B$330,0),MATCH('Costos &gt;'!$B43,'Pagos mayoristas'!$B$4:$K$4,0))</f>
        <v>0</v>
      </c>
    </row>
    <row r="44" spans="2:3" outlineLevel="1" x14ac:dyDescent="0.2">
      <c r="B44" s="20" t="s">
        <v>9</v>
      </c>
      <c r="C44" s="104">
        <f>INDEX('Pagos mayoristas'!$B$4:$K$330,MATCH('Costos &gt;'!$B$41,'Pagos mayoristas'!$B$4:$B$330,0),MATCH('Costos &gt;'!$B44,'Pagos mayoristas'!$B$4:$K$4,0))</f>
        <v>2193.0995199999998</v>
      </c>
    </row>
    <row r="45" spans="2:3" outlineLevel="1" x14ac:dyDescent="0.2">
      <c r="B45" s="20" t="s">
        <v>56</v>
      </c>
      <c r="C45" s="104">
        <f>INDEX('Pagos mayoristas'!$B$4:$K$330,MATCH('Costos &gt;'!$B$41,'Pagos mayoristas'!$B$4:$B$330,0),MATCH('Costos &gt;'!$B45,'Pagos mayoristas'!$B$4:$K$4,0))</f>
        <v>3361400</v>
      </c>
    </row>
    <row r="46" spans="2:3" outlineLevel="1" x14ac:dyDescent="0.2">
      <c r="B46" s="20" t="s">
        <v>24</v>
      </c>
      <c r="C46" s="104">
        <f>INDEX('Pagos mayoristas'!$B$4:$K$330,MATCH('Costos &gt;'!$B$41,'Pagos mayoristas'!$B$4:$B$330,0),MATCH('Costos &gt;'!$B46,'Pagos mayoristas'!$B$4:$K$4,0))</f>
        <v>0</v>
      </c>
    </row>
    <row r="47" spans="2:3" outlineLevel="1" x14ac:dyDescent="0.2">
      <c r="B47" s="20"/>
      <c r="C47" s="158"/>
    </row>
    <row r="48" spans="2:3" outlineLevel="1" x14ac:dyDescent="0.2">
      <c r="B48" s="29" t="s">
        <v>179</v>
      </c>
      <c r="C48" s="105">
        <f>SUM(C49:C53)</f>
        <v>3365865.79904</v>
      </c>
    </row>
    <row r="49" spans="2:3" outlineLevel="1" x14ac:dyDescent="0.2">
      <c r="B49" s="20" t="s">
        <v>8</v>
      </c>
      <c r="C49" s="104">
        <f>INDEX('Pagos mayoristas'!$B$4:$K$330,MATCH('Costos &gt;'!$B$48,'Pagos mayoristas'!$B$4:$B$330,0),MATCH('Costos &gt;'!$B49,'Pagos mayoristas'!$B$4:$K$4,0))</f>
        <v>79.600000000000009</v>
      </c>
    </row>
    <row r="50" spans="2:3" outlineLevel="1" x14ac:dyDescent="0.2">
      <c r="B50" s="20" t="s">
        <v>23</v>
      </c>
      <c r="C50" s="104">
        <f>INDEX('Pagos mayoristas'!$B$4:$K$330,MATCH('Costos &gt;'!$B$48,'Pagos mayoristas'!$B$4:$B$330,0),MATCH('Costos &gt;'!$B50,'Pagos mayoristas'!$B$4:$K$4,0))</f>
        <v>0</v>
      </c>
    </row>
    <row r="51" spans="2:3" outlineLevel="1" x14ac:dyDescent="0.2">
      <c r="B51" s="20" t="s">
        <v>9</v>
      </c>
      <c r="C51" s="104">
        <f>INDEX('Pagos mayoristas'!$B$4:$K$330,MATCH('Costos &gt;'!$B$48,'Pagos mayoristas'!$B$4:$B$330,0),MATCH('Costos &gt;'!$B51,'Pagos mayoristas'!$B$4:$K$4,0))</f>
        <v>4386.1990399999995</v>
      </c>
    </row>
    <row r="52" spans="2:3" outlineLevel="1" x14ac:dyDescent="0.2">
      <c r="B52" s="20" t="s">
        <v>56</v>
      </c>
      <c r="C52" s="104">
        <f>INDEX('Pagos mayoristas'!$B$4:$K$330,MATCH('Costos &gt;'!$B$48,'Pagos mayoristas'!$B$4:$B$330,0),MATCH('Costos &gt;'!$B52,'Pagos mayoristas'!$B$4:$K$4,0))</f>
        <v>3361400</v>
      </c>
    </row>
    <row r="53" spans="2:3" outlineLevel="1" x14ac:dyDescent="0.2">
      <c r="B53" s="20" t="s">
        <v>24</v>
      </c>
      <c r="C53" s="104">
        <f>INDEX('Pagos mayoristas'!$B$4:$K$330,MATCH('Costos &gt;'!$B$48,'Pagos mayoristas'!$B$4:$B$330,0),MATCH('Costos &gt;'!$B53,'Pagos mayoristas'!$B$4:$K$4,0))</f>
        <v>0</v>
      </c>
    </row>
    <row r="54" spans="2:3" outlineLevel="1" x14ac:dyDescent="0.2">
      <c r="B54" s="20"/>
      <c r="C54" s="158"/>
    </row>
    <row r="55" spans="2:3" outlineLevel="1" x14ac:dyDescent="0.2">
      <c r="B55" s="29" t="s">
        <v>180</v>
      </c>
      <c r="C55" s="105">
        <f>SUM(C56:C60)</f>
        <v>3365865.79904</v>
      </c>
    </row>
    <row r="56" spans="2:3" outlineLevel="1" x14ac:dyDescent="0.2">
      <c r="B56" s="20" t="s">
        <v>8</v>
      </c>
      <c r="C56" s="104">
        <f>INDEX('Pagos mayoristas'!$B$4:$K$330,MATCH('Costos &gt;'!$B$55,'Pagos mayoristas'!$B$4:$B$330,0),MATCH('Costos &gt;'!$B56,'Pagos mayoristas'!$B$4:$K$4,0))</f>
        <v>79.600000000000009</v>
      </c>
    </row>
    <row r="57" spans="2:3" outlineLevel="1" x14ac:dyDescent="0.2">
      <c r="B57" s="20" t="s">
        <v>23</v>
      </c>
      <c r="C57" s="104">
        <f>INDEX('Pagos mayoristas'!$B$4:$K$330,MATCH('Costos &gt;'!$B$55,'Pagos mayoristas'!$B$4:$B$330,0),MATCH('Costos &gt;'!$B57,'Pagos mayoristas'!$B$4:$K$4,0))</f>
        <v>0</v>
      </c>
    </row>
    <row r="58" spans="2:3" outlineLevel="1" x14ac:dyDescent="0.2">
      <c r="B58" s="20" t="s">
        <v>9</v>
      </c>
      <c r="C58" s="104">
        <f>INDEX('Pagos mayoristas'!$B$4:$K$330,MATCH('Costos &gt;'!$B$55,'Pagos mayoristas'!$B$4:$B$330,0),MATCH('Costos &gt;'!$B58,'Pagos mayoristas'!$B$4:$K$4,0))</f>
        <v>4386.1990399999995</v>
      </c>
    </row>
    <row r="59" spans="2:3" outlineLevel="1" x14ac:dyDescent="0.2">
      <c r="B59" s="20" t="s">
        <v>56</v>
      </c>
      <c r="C59" s="104">
        <f>INDEX('Pagos mayoristas'!$B$4:$K$330,MATCH('Costos &gt;'!$B$55,'Pagos mayoristas'!$B$4:$B$330,0),MATCH('Costos &gt;'!$B59,'Pagos mayoristas'!$B$4:$K$4,0))</f>
        <v>3361400</v>
      </c>
    </row>
    <row r="60" spans="2:3" outlineLevel="1" x14ac:dyDescent="0.2">
      <c r="B60" s="20" t="s">
        <v>24</v>
      </c>
      <c r="C60" s="104">
        <f>INDEX('Pagos mayoristas'!$B$4:$K$330,MATCH('Costos &gt;'!$B$55,'Pagos mayoristas'!$B$4:$B$330,0),MATCH('Costos &gt;'!$B60,'Pagos mayoristas'!$B$4:$K$4,0))</f>
        <v>0</v>
      </c>
    </row>
    <row r="61" spans="2:3" outlineLevel="1" x14ac:dyDescent="0.2">
      <c r="B61" s="20"/>
      <c r="C61" s="158"/>
    </row>
    <row r="62" spans="2:3" outlineLevel="1" x14ac:dyDescent="0.2">
      <c r="B62" s="29" t="s">
        <v>181</v>
      </c>
      <c r="C62" s="105">
        <f>SUM(C63:C67)</f>
        <v>3365865.79904</v>
      </c>
    </row>
    <row r="63" spans="2:3" outlineLevel="1" x14ac:dyDescent="0.2">
      <c r="B63" s="20" t="s">
        <v>8</v>
      </c>
      <c r="C63" s="104">
        <f>INDEX('Pagos mayoristas'!$B$4:$K$330,MATCH('Costos &gt;'!$B$62,'Pagos mayoristas'!$B$4:$B$330,0),MATCH('Costos &gt;'!$B63,'Pagos mayoristas'!$B$4:$K$4,0))</f>
        <v>79.600000000000009</v>
      </c>
    </row>
    <row r="64" spans="2:3" outlineLevel="1" x14ac:dyDescent="0.2">
      <c r="B64" s="20" t="s">
        <v>23</v>
      </c>
      <c r="C64" s="104">
        <f>INDEX('Pagos mayoristas'!$B$4:$K$330,MATCH('Costos &gt;'!$B$62,'Pagos mayoristas'!$B$4:$B$330,0),MATCH('Costos &gt;'!$B64,'Pagos mayoristas'!$B$4:$K$4,0))</f>
        <v>0</v>
      </c>
    </row>
    <row r="65" spans="2:3" outlineLevel="1" x14ac:dyDescent="0.2">
      <c r="B65" s="20" t="s">
        <v>9</v>
      </c>
      <c r="C65" s="104">
        <f>INDEX('Pagos mayoristas'!$B$4:$K$330,MATCH('Costos &gt;'!$B$62,'Pagos mayoristas'!$B$4:$B$330,0),MATCH('Costos &gt;'!$B65,'Pagos mayoristas'!$B$4:$K$4,0))</f>
        <v>4386.1990399999995</v>
      </c>
    </row>
    <row r="66" spans="2:3" outlineLevel="1" x14ac:dyDescent="0.2">
      <c r="B66" s="20" t="s">
        <v>56</v>
      </c>
      <c r="C66" s="104">
        <f>INDEX('Pagos mayoristas'!$B$4:$K$330,MATCH('Costos &gt;'!$B$62,'Pagos mayoristas'!$B$4:$B$330,0),MATCH('Costos &gt;'!$B66,'Pagos mayoristas'!$B$4:$K$4,0))</f>
        <v>3361400</v>
      </c>
    </row>
    <row r="67" spans="2:3" outlineLevel="1" x14ac:dyDescent="0.2">
      <c r="B67" s="20" t="s">
        <v>24</v>
      </c>
      <c r="C67" s="104">
        <f>INDEX('Pagos mayoristas'!$B$4:$K$330,MATCH('Costos &gt;'!$B$62,'Pagos mayoristas'!$B$4:$B$330,0),MATCH('Costos &gt;'!$B67,'Pagos mayoristas'!$B$4:$K$4,0))</f>
        <v>0</v>
      </c>
    </row>
    <row r="68" spans="2:3" outlineLevel="1" x14ac:dyDescent="0.2">
      <c r="C68" s="104"/>
    </row>
    <row r="70" spans="2:3" s="52" customFormat="1" ht="15.75" x14ac:dyDescent="0.25">
      <c r="B70" s="51" t="s">
        <v>153</v>
      </c>
    </row>
    <row r="72" spans="2:3" x14ac:dyDescent="0.2">
      <c r="B72" s="29" t="s">
        <v>18</v>
      </c>
      <c r="C72" s="104">
        <f>IF(Resultados!C3="EEO",'Costos aguas abajo'!C4,'Costos aguas abajo'!J4)</f>
        <v>14240000</v>
      </c>
    </row>
    <row r="74" spans="2:3" x14ac:dyDescent="0.2">
      <c r="B74" s="29" t="s">
        <v>14</v>
      </c>
      <c r="C74" s="104">
        <f>IF(Resultados!C3="EEO",'Costos aguas abajo'!C22,'Costos aguas abajo'!J22)</f>
        <v>4746666.666666667</v>
      </c>
    </row>
    <row r="75" spans="2:3" x14ac:dyDescent="0.2">
      <c r="B75" s="20"/>
      <c r="C75" s="104"/>
    </row>
    <row r="76" spans="2:3" x14ac:dyDescent="0.2">
      <c r="B76" s="29" t="s">
        <v>187</v>
      </c>
      <c r="C76" s="104">
        <f>IF(Resultados!C3="EEO",'Costos aguas abajo'!C39,'Costos aguas abajo'!J39)</f>
        <v>9493333.333333334</v>
      </c>
    </row>
    <row r="77" spans="2:3" x14ac:dyDescent="0.2">
      <c r="B77" s="20"/>
      <c r="C77" s="104"/>
    </row>
    <row r="78" spans="2:3" outlineLevel="1" x14ac:dyDescent="0.2">
      <c r="B78" s="29" t="s">
        <v>174</v>
      </c>
      <c r="C78" s="104">
        <f>IF(Resultados!$C$3="EEO",'Costos aguas abajo'!C58,'Costos aguas abajo'!J58)</f>
        <v>949333.33333333302</v>
      </c>
    </row>
    <row r="79" spans="2:3" outlineLevel="1" x14ac:dyDescent="0.2">
      <c r="B79" s="29"/>
      <c r="C79" s="104"/>
    </row>
    <row r="80" spans="2:3" outlineLevel="1" x14ac:dyDescent="0.2">
      <c r="B80" s="29" t="s">
        <v>176</v>
      </c>
      <c r="C80" s="104">
        <f>IF(Resultados!$C$3="EEO",'Costos aguas abajo'!C76,'Costos aguas abajo'!J76)</f>
        <v>949333.33333333302</v>
      </c>
    </row>
    <row r="81" spans="2:3" outlineLevel="1" x14ac:dyDescent="0.2">
      <c r="B81" s="29"/>
    </row>
    <row r="82" spans="2:3" outlineLevel="1" x14ac:dyDescent="0.2">
      <c r="B82" s="29" t="s">
        <v>177</v>
      </c>
      <c r="C82" s="104">
        <f>IF(Resultados!$C$3="EEO",'Costos aguas abajo'!C94,'Costos aguas abajo'!J94)</f>
        <v>949333.33333333302</v>
      </c>
    </row>
    <row r="83" spans="2:3" outlineLevel="1" x14ac:dyDescent="0.2">
      <c r="B83" s="29"/>
    </row>
    <row r="84" spans="2:3" outlineLevel="1" x14ac:dyDescent="0.2">
      <c r="B84" s="29" t="s">
        <v>179</v>
      </c>
      <c r="C84" s="104">
        <f>IF(Resultados!$C$3="EEO",'Costos aguas abajo'!C112,'Costos aguas abajo'!J112)</f>
        <v>1898666.666666666</v>
      </c>
    </row>
    <row r="85" spans="2:3" outlineLevel="1" x14ac:dyDescent="0.2">
      <c r="B85" s="29"/>
    </row>
    <row r="86" spans="2:3" outlineLevel="1" x14ac:dyDescent="0.2">
      <c r="B86" s="29" t="s">
        <v>180</v>
      </c>
      <c r="C86" s="104">
        <f>IF(Resultados!$C$3="EEO",'Costos aguas abajo'!C130,'Costos aguas abajo'!J130)</f>
        <v>1898666.666666666</v>
      </c>
    </row>
    <row r="87" spans="2:3" outlineLevel="1" x14ac:dyDescent="0.2">
      <c r="B87" s="29"/>
    </row>
    <row r="88" spans="2:3" outlineLevel="1" x14ac:dyDescent="0.2">
      <c r="B88" s="29" t="s">
        <v>181</v>
      </c>
      <c r="C88" s="104">
        <f>IF(Resultados!$C$3="EEO",'Costos aguas abajo'!C148,'Costos aguas abajo'!J148)</f>
        <v>1898666.666666666</v>
      </c>
    </row>
    <row r="89" spans="2:3" x14ac:dyDescent="0.2">
      <c r="B89" s="29"/>
    </row>
  </sheetData>
  <hyperlinks>
    <hyperlink ref="A1" location="Resultados!A1" display="PRUEBA"/>
  </hyperlink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30"/>
  <sheetViews>
    <sheetView workbookViewId="0">
      <pane xSplit="2" ySplit="4" topLeftCell="C5" activePane="bottomRight" state="frozen"/>
      <selection activeCell="I43" sqref="I43"/>
      <selection pane="topRight" activeCell="I43" sqref="I43"/>
      <selection pane="bottomLeft" activeCell="I43" sqref="I43"/>
      <selection pane="bottomRight" activeCell="K6" sqref="K6"/>
    </sheetView>
  </sheetViews>
  <sheetFormatPr baseColWidth="10" defaultColWidth="8.85546875" defaultRowHeight="12.75" outlineLevelRow="1" x14ac:dyDescent="0.2"/>
  <cols>
    <col min="1" max="1" width="8.85546875" style="14"/>
    <col min="2" max="2" width="35.28515625" style="14" customWidth="1"/>
    <col min="3" max="3" width="11.7109375" style="14" customWidth="1"/>
    <col min="4" max="4" width="2.7109375" style="14" bestFit="1" customWidth="1"/>
    <col min="5" max="5" width="8.85546875" style="14"/>
    <col min="6" max="6" width="4.28515625" style="14" customWidth="1"/>
    <col min="7" max="7" width="10.7109375" style="14" customWidth="1"/>
    <col min="8" max="8" width="4.140625" style="14" customWidth="1"/>
    <col min="9" max="9" width="19.140625" style="14" customWidth="1"/>
    <col min="10" max="10" width="3.85546875" style="14" customWidth="1"/>
    <col min="11" max="11" width="17.85546875" style="14" customWidth="1"/>
    <col min="12" max="16384" width="8.85546875" style="14"/>
  </cols>
  <sheetData>
    <row r="1" spans="1:17" s="36" customFormat="1" ht="21" x14ac:dyDescent="0.35">
      <c r="A1" s="128" t="s">
        <v>137</v>
      </c>
      <c r="B1" s="191" t="s">
        <v>35</v>
      </c>
    </row>
    <row r="4" spans="1:17" x14ac:dyDescent="0.2">
      <c r="B4" s="29" t="s">
        <v>55</v>
      </c>
      <c r="C4" s="33" t="s">
        <v>8</v>
      </c>
      <c r="E4" s="33" t="s">
        <v>23</v>
      </c>
      <c r="G4" s="33" t="s">
        <v>9</v>
      </c>
      <c r="I4" s="33" t="s">
        <v>56</v>
      </c>
      <c r="K4" s="33" t="s">
        <v>24</v>
      </c>
    </row>
    <row r="5" spans="1:17" x14ac:dyDescent="0.2">
      <c r="B5" s="29"/>
      <c r="C5" s="33"/>
      <c r="E5" s="33"/>
      <c r="G5" s="33"/>
      <c r="I5" s="33"/>
      <c r="K5" s="33"/>
      <c r="N5" s="154"/>
      <c r="O5" s="154"/>
      <c r="P5" s="154"/>
      <c r="Q5" s="154"/>
    </row>
    <row r="6" spans="1:17" x14ac:dyDescent="0.2">
      <c r="B6" s="29" t="s">
        <v>18</v>
      </c>
      <c r="C6" s="83">
        <f>SUM(C7:C38)</f>
        <v>597</v>
      </c>
      <c r="D6" s="83"/>
      <c r="E6" s="83">
        <f t="shared" ref="E6:G6" si="0">SUM(E7:E38)</f>
        <v>0</v>
      </c>
      <c r="F6" s="83"/>
      <c r="G6" s="83">
        <f t="shared" si="0"/>
        <v>32896.4928</v>
      </c>
      <c r="H6" s="43"/>
      <c r="I6" s="85">
        <f>SUM(I44,I83)</f>
        <v>39617000</v>
      </c>
      <c r="J6" s="86"/>
      <c r="K6" s="86">
        <f>'Precios mayoristas'!$C$22/Supuestos!$F$8</f>
        <v>0</v>
      </c>
      <c r="M6" s="154" t="str">
        <f>IF(C6=SUM(C44,C83),"ok","error")</f>
        <v>ok</v>
      </c>
      <c r="N6" s="154" t="str">
        <f>IF(E6=SUM(E44,E83),"ok","error")</f>
        <v>ok</v>
      </c>
      <c r="O6" s="154" t="str">
        <f>IF(G6=SUM(G44,G83),"ok","error")</f>
        <v>ok</v>
      </c>
      <c r="P6" s="154"/>
      <c r="Q6" s="154"/>
    </row>
    <row r="7" spans="1:17" x14ac:dyDescent="0.2">
      <c r="B7" s="14" t="str">
        <f>IF(Supuestos!B7=0,"",Supuestos!B7)</f>
        <v>Datos</v>
      </c>
      <c r="C7" s="84">
        <f>IF(B7="","",INDEX('Precios mayoristas'!$B$26:$E$57,MATCH('Pagos mayoristas'!$B7,'Precios mayoristas'!$B$26:$B$57,0),3)*INDEX('Req. de información AEP'!$D$142:$E$173,MATCH('Pagos mayoristas'!$B7,'Req. de información AEP'!$D$142:$D$173,0),2))</f>
        <v>36</v>
      </c>
      <c r="D7" s="40"/>
      <c r="E7" s="84">
        <f>IF(B7="","",INDEX('Req. de información AEP'!$D$142:$E$173,MATCH('Pagos mayoristas'!$B7,'Req. de información AEP'!$D$142:$D$173,0),2)*INDEX('Req. de información AEP'!$D$654:$E$685,MATCH('Pagos mayoristas'!B7,'Req. de información AEP'!$D$654:$D$685,0),2)*'Precios mayoristas'!$C$85)</f>
        <v>0</v>
      </c>
      <c r="F7" s="40"/>
      <c r="G7" s="84">
        <f>IF(B7="","",INDEX('Precios mayoristas'!$B$26:$E$57,MATCH('Pagos mayoristas'!$B7,'Precios mayoristas'!$B$26:$B$57,0),2)*INDEX('Req. de información AEP'!$D$142:$E$173,MATCH('Pagos mayoristas'!$B7,'Req. de información AEP'!$D$142:$D$173,0),2))</f>
        <v>0</v>
      </c>
      <c r="H7" s="40"/>
      <c r="I7" s="87"/>
      <c r="J7" s="87"/>
      <c r="K7" s="87"/>
    </row>
    <row r="8" spans="1:17" x14ac:dyDescent="0.2">
      <c r="B8" s="14" t="str">
        <f>IF(Supuestos!B8=0,"",Supuestos!B8)</f>
        <v>Originación voz on-net local</v>
      </c>
      <c r="C8" s="84">
        <f>IF(B8="","",INDEX('Precios mayoristas'!$B$26:$E$57,MATCH('Pagos mayoristas'!$B8,'Precios mayoristas'!$B$26:$B$57,0),3)*INDEX('Req. de información AEP'!$D$142:$E$173,MATCH('Pagos mayoristas'!$B8,'Req. de información AEP'!$D$142:$D$173,0),2))</f>
        <v>33</v>
      </c>
      <c r="D8" s="40"/>
      <c r="E8" s="84">
        <f>IF(B8="","",INDEX('Req. de información AEP'!$D$142:$E$173,MATCH('Pagos mayoristas'!$B8,'Req. de información AEP'!$D$142:$D$173,0),2)*INDEX('Req. de información AEP'!$D$654:$E$685,MATCH('Pagos mayoristas'!B8,'Req. de información AEP'!$D$654:$D$685,0),2)*'Precios mayoristas'!$C$85)</f>
        <v>0</v>
      </c>
      <c r="F8" s="40"/>
      <c r="G8" s="84">
        <f>IF(B8="","",INDEX('Precios mayoristas'!$B$26:$E$57,MATCH('Pagos mayoristas'!$B8,'Precios mayoristas'!$B$26:$B$57,0),2)*INDEX('Req. de información AEP'!$D$142:$E$173,MATCH('Pagos mayoristas'!$B8,'Req. de información AEP'!$D$142:$D$173,0),2))</f>
        <v>0</v>
      </c>
      <c r="H8" s="40"/>
      <c r="I8" s="87"/>
      <c r="J8" s="87"/>
      <c r="K8" s="87"/>
    </row>
    <row r="9" spans="1:17" x14ac:dyDescent="0.2">
      <c r="B9" s="14" t="str">
        <f>IF(Supuestos!B9=0,"",Supuestos!B9)</f>
        <v>Originación voz off-net móvil local</v>
      </c>
      <c r="C9" s="84">
        <f>IF(B9="","",INDEX('Precios mayoristas'!$B$26:$E$57,MATCH('Pagos mayoristas'!$B9,'Precios mayoristas'!$B$26:$B$57,0),3)*INDEX('Req. de información AEP'!$D$142:$E$173,MATCH('Pagos mayoristas'!$B9,'Req. de información AEP'!$D$142:$D$173,0),2))</f>
        <v>33</v>
      </c>
      <c r="D9" s="40"/>
      <c r="E9" s="84">
        <f>IF(B9="","",INDEX('Req. de información AEP'!$D$142:$E$173,MATCH('Pagos mayoristas'!$B9,'Req. de información AEP'!$D$142:$D$173,0),2)*INDEX('Req. de información AEP'!$D$654:$E$685,MATCH('Pagos mayoristas'!B9,'Req. de información AEP'!$D$654:$D$685,0),2)*'Precios mayoristas'!$C$85)</f>
        <v>0</v>
      </c>
      <c r="F9" s="40"/>
      <c r="G9" s="84">
        <f>IF(B9="","",INDEX('Precios mayoristas'!$B$26:$E$57,MATCH('Pagos mayoristas'!$B9,'Precios mayoristas'!$B$26:$B$57,0),2)*INDEX('Req. de información AEP'!$D$142:$E$173,MATCH('Pagos mayoristas'!$B9,'Req. de información AEP'!$D$142:$D$173,0),2))</f>
        <v>56.07</v>
      </c>
      <c r="H9" s="40"/>
      <c r="I9" s="87"/>
      <c r="J9" s="87"/>
      <c r="K9" s="87"/>
    </row>
    <row r="10" spans="1:17" x14ac:dyDescent="0.2">
      <c r="B10" s="14" t="str">
        <f>IF(Supuestos!B10=0,"",Supuestos!B10)</f>
        <v>Originación voz off-net fijo local</v>
      </c>
      <c r="C10" s="84">
        <f>IF(B10="","",INDEX('Precios mayoristas'!$B$26:$E$57,MATCH('Pagos mayoristas'!$B10,'Precios mayoristas'!$B$26:$B$57,0),3)*INDEX('Req. de información AEP'!$D$142:$E$173,MATCH('Pagos mayoristas'!$B10,'Req. de información AEP'!$D$142:$D$173,0),2))</f>
        <v>33</v>
      </c>
      <c r="D10" s="40"/>
      <c r="E10" s="84">
        <f>IF(B10="","",INDEX('Req. de información AEP'!$D$142:$E$173,MATCH('Pagos mayoristas'!$B10,'Req. de información AEP'!$D$142:$D$173,0),2)*INDEX('Req. de información AEP'!$D$654:$E$685,MATCH('Pagos mayoristas'!B10,'Req. de información AEP'!$D$654:$D$685,0),2)*'Precios mayoristas'!$C$85)</f>
        <v>0</v>
      </c>
      <c r="F10" s="40"/>
      <c r="G10" s="84">
        <f>IF(B10="","",INDEX('Precios mayoristas'!$B$26:$E$57,MATCH('Pagos mayoristas'!$B10,'Precios mayoristas'!$B$26:$B$57,0),2)*INDEX('Req. de información AEP'!$D$142:$E$173,MATCH('Pagos mayoristas'!$B10,'Req. de información AEP'!$D$142:$D$173,0),2))</f>
        <v>0.9264</v>
      </c>
      <c r="H10" s="40"/>
      <c r="I10" s="87"/>
      <c r="J10" s="87"/>
      <c r="K10" s="87"/>
    </row>
    <row r="11" spans="1:17" x14ac:dyDescent="0.2">
      <c r="B11" s="14" t="str">
        <f>IF(Supuestos!B11=0,"",Supuestos!B11)</f>
        <v>Originación voz on-net LDN</v>
      </c>
      <c r="C11" s="84">
        <f>IF(B11="","",INDEX('Precios mayoristas'!$B$26:$E$57,MATCH('Pagos mayoristas'!$B11,'Precios mayoristas'!$B$26:$B$57,0),3)*INDEX('Req. de información AEP'!$D$142:$E$173,MATCH('Pagos mayoristas'!$B11,'Req. de información AEP'!$D$142:$D$173,0),2))</f>
        <v>33</v>
      </c>
      <c r="D11" s="40"/>
      <c r="E11" s="84">
        <f>IF(B11="","",INDEX('Req. de información AEP'!$D$142:$E$173,MATCH('Pagos mayoristas'!$B11,'Req. de información AEP'!$D$142:$D$173,0),2)*INDEX('Req. de información AEP'!$D$654:$E$685,MATCH('Pagos mayoristas'!B11,'Req. de información AEP'!$D$654:$D$685,0),2)*'Precios mayoristas'!$C$85)</f>
        <v>0</v>
      </c>
      <c r="F11" s="40"/>
      <c r="G11" s="84">
        <f>IF(B11="","",INDEX('Precios mayoristas'!$B$26:$E$57,MATCH('Pagos mayoristas'!$B11,'Precios mayoristas'!$B$26:$B$57,0),2)*INDEX('Req. de información AEP'!$D$142:$E$173,MATCH('Pagos mayoristas'!$B11,'Req. de información AEP'!$D$142:$D$173,0),2))</f>
        <v>0</v>
      </c>
      <c r="H11" s="40"/>
      <c r="I11" s="87"/>
      <c r="J11" s="87"/>
      <c r="K11" s="87"/>
    </row>
    <row r="12" spans="1:17" x14ac:dyDescent="0.2">
      <c r="B12" s="14" t="str">
        <f>IF(Supuestos!B12=0,"",Supuestos!B12)</f>
        <v>Originación voz off-net móvil LDN</v>
      </c>
      <c r="C12" s="84">
        <f>IF(B12="","",INDEX('Precios mayoristas'!$B$26:$E$57,MATCH('Pagos mayoristas'!$B12,'Precios mayoristas'!$B$26:$B$57,0),3)*INDEX('Req. de información AEP'!$D$142:$E$173,MATCH('Pagos mayoristas'!$B12,'Req. de información AEP'!$D$142:$D$173,0),2))</f>
        <v>33</v>
      </c>
      <c r="D12" s="40"/>
      <c r="E12" s="84">
        <f>IF(B12="","",INDEX('Req. de información AEP'!$D$142:$E$173,MATCH('Pagos mayoristas'!$B12,'Req. de información AEP'!$D$142:$D$173,0),2)*INDEX('Req. de información AEP'!$D$654:$E$685,MATCH('Pagos mayoristas'!B12,'Req. de información AEP'!$D$654:$D$685,0),2)*'Precios mayoristas'!$C$85)</f>
        <v>0</v>
      </c>
      <c r="F12" s="40"/>
      <c r="G12" s="84">
        <f>IF(B12="","",INDEX('Precios mayoristas'!$B$26:$E$57,MATCH('Pagos mayoristas'!$B12,'Precios mayoristas'!$B$26:$B$57,0),2)*INDEX('Req. de información AEP'!$D$142:$E$173,MATCH('Pagos mayoristas'!$B12,'Req. de información AEP'!$D$142:$D$173,0),2))</f>
        <v>56.07</v>
      </c>
      <c r="H12" s="40"/>
      <c r="I12" s="87"/>
      <c r="J12" s="87"/>
      <c r="K12" s="87"/>
    </row>
    <row r="13" spans="1:17" x14ac:dyDescent="0.2">
      <c r="B13" s="14" t="str">
        <f>IF(Supuestos!B13=0,"",Supuestos!B13)</f>
        <v>Originación voz off-net fijo LDN</v>
      </c>
      <c r="C13" s="84">
        <f>IF(B13="","",INDEX('Precios mayoristas'!$B$26:$E$57,MATCH('Pagos mayoristas'!$B13,'Precios mayoristas'!$B$26:$B$57,0),3)*INDEX('Req. de información AEP'!$D$142:$E$173,MATCH('Pagos mayoristas'!$B13,'Req. de información AEP'!$D$142:$D$173,0),2))</f>
        <v>33</v>
      </c>
      <c r="D13" s="40"/>
      <c r="E13" s="84">
        <f>IF(B13="","",INDEX('Req. de información AEP'!$D$142:$E$173,MATCH('Pagos mayoristas'!$B13,'Req. de información AEP'!$D$142:$D$173,0),2)*INDEX('Req. de información AEP'!$D$654:$E$685,MATCH('Pagos mayoristas'!B13,'Req. de información AEP'!$D$654:$D$685,0),2)*'Precios mayoristas'!$C$85)</f>
        <v>0</v>
      </c>
      <c r="F13" s="40"/>
      <c r="G13" s="84">
        <f>IF(B13="","",INDEX('Precios mayoristas'!$B$26:$E$57,MATCH('Pagos mayoristas'!$B13,'Precios mayoristas'!$B$26:$B$57,0),2)*INDEX('Req. de información AEP'!$D$142:$E$173,MATCH('Pagos mayoristas'!$B13,'Req. de información AEP'!$D$142:$D$173,0),2))</f>
        <v>0.9264</v>
      </c>
      <c r="H13" s="40"/>
      <c r="I13" s="87"/>
      <c r="J13" s="87"/>
      <c r="K13" s="87"/>
    </row>
    <row r="14" spans="1:17" x14ac:dyDescent="0.2">
      <c r="B14" s="14" t="str">
        <f>IF(Supuestos!B14=0,"",Supuestos!B14)</f>
        <v>Originación voz internacional USA-Canadá</v>
      </c>
      <c r="C14" s="84">
        <f>IF(B14="","",INDEX('Precios mayoristas'!$B$26:$E$57,MATCH('Pagos mayoristas'!$B14,'Precios mayoristas'!$B$26:$B$57,0),3)*INDEX('Req. de información AEP'!$D$142:$E$173,MATCH('Pagos mayoristas'!$B14,'Req. de información AEP'!$D$142:$D$173,0),2))</f>
        <v>33</v>
      </c>
      <c r="D14" s="40"/>
      <c r="E14" s="84">
        <f>IF(B14="","",INDEX('Req. de información AEP'!$D$142:$E$173,MATCH('Pagos mayoristas'!$B14,'Req. de información AEP'!$D$142:$D$173,0),2)*INDEX('Req. de información AEP'!$D$654:$E$685,MATCH('Pagos mayoristas'!B14,'Req. de información AEP'!$D$654:$D$685,0),2)*'Precios mayoristas'!$C$85)</f>
        <v>0</v>
      </c>
      <c r="F14" s="40"/>
      <c r="G14" s="84">
        <f>IF(B14="","",INDEX('Precios mayoristas'!$B$26:$E$57,MATCH('Pagos mayoristas'!$B14,'Precios mayoristas'!$B$26:$B$57,0),2)*INDEX('Req. de información AEP'!$D$142:$E$173,MATCH('Pagos mayoristas'!$B14,'Req. de información AEP'!$D$142:$D$173,0),2))</f>
        <v>150</v>
      </c>
      <c r="H14" s="40"/>
      <c r="I14" s="87"/>
      <c r="J14" s="87"/>
      <c r="K14" s="87"/>
    </row>
    <row r="15" spans="1:17" x14ac:dyDescent="0.2">
      <c r="B15" s="14" t="str">
        <f>IF(Supuestos!B15=0,"",Supuestos!B15)</f>
        <v>Originación voz internacional Mundial Centroamérica</v>
      </c>
      <c r="C15" s="84">
        <f>IF(B15="","",INDEX('Precios mayoristas'!$B$26:$E$57,MATCH('Pagos mayoristas'!$B15,'Precios mayoristas'!$B$26:$B$57,0),3)*INDEX('Req. de información AEP'!$D$142:$E$173,MATCH('Pagos mayoristas'!$B15,'Req. de información AEP'!$D$142:$D$173,0),2))</f>
        <v>33</v>
      </c>
      <c r="D15" s="40"/>
      <c r="E15" s="84">
        <f>IF(B15="","",INDEX('Req. de información AEP'!$D$142:$E$173,MATCH('Pagos mayoristas'!$B15,'Req. de información AEP'!$D$142:$D$173,0),2)*INDEX('Req. de información AEP'!$D$654:$E$685,MATCH('Pagos mayoristas'!B15,'Req. de información AEP'!$D$654:$D$685,0),2)*'Precios mayoristas'!$C$85)</f>
        <v>0</v>
      </c>
      <c r="F15" s="40"/>
      <c r="G15" s="84">
        <f>IF(B15="","",INDEX('Precios mayoristas'!$B$26:$E$57,MATCH('Pagos mayoristas'!$B15,'Precios mayoristas'!$B$26:$B$57,0),2)*INDEX('Req. de información AEP'!$D$142:$E$173,MATCH('Pagos mayoristas'!$B15,'Req. de información AEP'!$D$142:$D$173,0),2))</f>
        <v>750</v>
      </c>
      <c r="H15" s="40"/>
      <c r="I15" s="87"/>
      <c r="J15" s="87"/>
      <c r="K15" s="87"/>
    </row>
    <row r="16" spans="1:17" x14ac:dyDescent="0.2">
      <c r="B16" s="14" t="str">
        <f>IF(Supuestos!B16=0,"",Supuestos!B16)</f>
        <v>Originación voz internacional Mundial LATAM y Caribe</v>
      </c>
      <c r="C16" s="84">
        <f>IF(B16="","",INDEX('Precios mayoristas'!$B$26:$E$57,MATCH('Pagos mayoristas'!$B16,'Precios mayoristas'!$B$26:$B$57,0),3)*INDEX('Req. de información AEP'!$D$142:$E$173,MATCH('Pagos mayoristas'!$B16,'Req. de información AEP'!$D$142:$D$173,0),2))</f>
        <v>33</v>
      </c>
      <c r="D16" s="40"/>
      <c r="E16" s="84">
        <f>IF(B16="","",INDEX('Req. de información AEP'!$D$142:$E$173,MATCH('Pagos mayoristas'!$B16,'Req. de información AEP'!$D$142:$D$173,0),2)*INDEX('Req. de información AEP'!$D$654:$E$685,MATCH('Pagos mayoristas'!B16,'Req. de información AEP'!$D$654:$D$685,0),2)*'Precios mayoristas'!$C$85)</f>
        <v>0</v>
      </c>
      <c r="F16" s="40"/>
      <c r="G16" s="84">
        <f>IF(B16="","",INDEX('Precios mayoristas'!$B$26:$E$57,MATCH('Pagos mayoristas'!$B16,'Precios mayoristas'!$B$26:$B$57,0),2)*INDEX('Req. de información AEP'!$D$142:$E$173,MATCH('Pagos mayoristas'!$B16,'Req. de información AEP'!$D$142:$D$173,0),2))</f>
        <v>1500</v>
      </c>
      <c r="H16" s="40"/>
      <c r="I16" s="87"/>
      <c r="J16" s="87"/>
      <c r="K16" s="87"/>
    </row>
    <row r="17" spans="2:11" x14ac:dyDescent="0.2">
      <c r="B17" s="14" t="str">
        <f>IF(Supuestos!B17=0,"",Supuestos!B17)</f>
        <v>Originación voz internacional Europa</v>
      </c>
      <c r="C17" s="84">
        <f>IF(B17="","",INDEX('Precios mayoristas'!$B$26:$E$57,MATCH('Pagos mayoristas'!$B17,'Precios mayoristas'!$B$26:$B$57,0),3)*INDEX('Req. de información AEP'!$D$142:$E$173,MATCH('Pagos mayoristas'!$B17,'Req. de información AEP'!$D$142:$D$173,0),2))</f>
        <v>33</v>
      </c>
      <c r="D17" s="40"/>
      <c r="E17" s="84">
        <f>IF(B17="","",INDEX('Req. de información AEP'!$D$142:$E$173,MATCH('Pagos mayoristas'!$B17,'Req. de información AEP'!$D$142:$D$173,0),2)*INDEX('Req. de información AEP'!$D$654:$E$685,MATCH('Pagos mayoristas'!B17,'Req. de información AEP'!$D$654:$D$685,0),2)*'Precios mayoristas'!$C$85)</f>
        <v>0</v>
      </c>
      <c r="F17" s="40"/>
      <c r="G17" s="84">
        <f>IF(B17="","",INDEX('Precios mayoristas'!$B$26:$E$57,MATCH('Pagos mayoristas'!$B17,'Precios mayoristas'!$B$26:$B$57,0),2)*INDEX('Req. de información AEP'!$D$142:$E$173,MATCH('Pagos mayoristas'!$B17,'Req. de información AEP'!$D$142:$D$173,0),2))</f>
        <v>1500</v>
      </c>
      <c r="H17" s="40"/>
      <c r="I17" s="87"/>
      <c r="J17" s="87"/>
      <c r="K17" s="87"/>
    </row>
    <row r="18" spans="2:11" x14ac:dyDescent="0.2">
      <c r="B18" s="14" t="str">
        <f>IF(Supuestos!B18=0,"",Supuestos!B18)</f>
        <v>Originación voz internacional Mundial Otros geográficos</v>
      </c>
      <c r="C18" s="84">
        <f>IF(B18="","",INDEX('Precios mayoristas'!$B$26:$E$57,MATCH('Pagos mayoristas'!$B18,'Precios mayoristas'!$B$26:$B$57,0),3)*INDEX('Req. de información AEP'!$D$142:$E$173,MATCH('Pagos mayoristas'!$B18,'Req. de información AEP'!$D$142:$D$173,0),2))</f>
        <v>33</v>
      </c>
      <c r="D18" s="40"/>
      <c r="E18" s="84">
        <f>IF(B18="","",INDEX('Req. de información AEP'!$D$142:$E$173,MATCH('Pagos mayoristas'!$B18,'Req. de información AEP'!$D$142:$D$173,0),2)*INDEX('Req. de información AEP'!$D$654:$E$685,MATCH('Pagos mayoristas'!B18,'Req. de información AEP'!$D$654:$D$685,0),2)*'Precios mayoristas'!$C$85)</f>
        <v>0</v>
      </c>
      <c r="F18" s="40"/>
      <c r="G18" s="84">
        <f>IF(B18="","",INDEX('Precios mayoristas'!$B$26:$E$57,MATCH('Pagos mayoristas'!$B18,'Precios mayoristas'!$B$26:$B$57,0),2)*INDEX('Req. de información AEP'!$D$142:$E$173,MATCH('Pagos mayoristas'!$B18,'Req. de información AEP'!$D$142:$D$173,0),2))</f>
        <v>1500</v>
      </c>
      <c r="H18" s="40"/>
      <c r="I18" s="87"/>
      <c r="J18" s="87"/>
      <c r="K18" s="87"/>
    </row>
    <row r="19" spans="2:11" x14ac:dyDescent="0.2">
      <c r="B19" s="14" t="str">
        <f>IF(Supuestos!B19=0,"",Supuestos!B19)</f>
        <v>Originación voz internacional Cuba</v>
      </c>
      <c r="C19" s="84">
        <f>IF(B19="","",INDEX('Precios mayoristas'!$B$26:$E$57,MATCH('Pagos mayoristas'!$B19,'Precios mayoristas'!$B$26:$B$57,0),3)*INDEX('Req. de información AEP'!$D$142:$E$173,MATCH('Pagos mayoristas'!$B19,'Req. de información AEP'!$D$142:$D$173,0),2))</f>
        <v>33</v>
      </c>
      <c r="D19" s="40"/>
      <c r="E19" s="84">
        <f>IF(B19="","",INDEX('Req. de información AEP'!$D$142:$E$173,MATCH('Pagos mayoristas'!$B19,'Req. de información AEP'!$D$142:$D$173,0),2)*INDEX('Req. de información AEP'!$D$654:$E$685,MATCH('Pagos mayoristas'!B19,'Req. de información AEP'!$D$654:$D$685,0),2)*'Precios mayoristas'!$C$85)</f>
        <v>0</v>
      </c>
      <c r="F19" s="40"/>
      <c r="G19" s="84">
        <f>IF(B19="","",INDEX('Precios mayoristas'!$B$26:$E$57,MATCH('Pagos mayoristas'!$B19,'Precios mayoristas'!$B$26:$B$57,0),2)*INDEX('Req. de información AEP'!$D$142:$E$173,MATCH('Pagos mayoristas'!$B19,'Req. de información AEP'!$D$142:$D$173,0),2))</f>
        <v>4500</v>
      </c>
      <c r="H19" s="40"/>
      <c r="I19" s="87"/>
      <c r="J19" s="87"/>
      <c r="K19" s="87"/>
    </row>
    <row r="20" spans="2:11" x14ac:dyDescent="0.2">
      <c r="B20" s="14" t="str">
        <f>IF(Supuestos!B20=0,"",Supuestos!B20)</f>
        <v>Originación voz Mundial destinos no geográficos</v>
      </c>
      <c r="C20" s="84">
        <f>IF(B20="","",INDEX('Precios mayoristas'!$B$26:$E$57,MATCH('Pagos mayoristas'!$B20,'Precios mayoristas'!$B$26:$B$57,0),3)*INDEX('Req. de información AEP'!$D$142:$E$173,MATCH('Pagos mayoristas'!$B20,'Req. de información AEP'!$D$142:$D$173,0),2))</f>
        <v>33</v>
      </c>
      <c r="D20" s="40"/>
      <c r="E20" s="84">
        <f>IF(B20="","",INDEX('Req. de información AEP'!$D$142:$E$173,MATCH('Pagos mayoristas'!$B20,'Req. de información AEP'!$D$142:$D$173,0),2)*INDEX('Req. de información AEP'!$D$654:$E$685,MATCH('Pagos mayoristas'!B20,'Req. de información AEP'!$D$654:$D$685,0),2)*'Precios mayoristas'!$C$85)</f>
        <v>0</v>
      </c>
      <c r="F20" s="40"/>
      <c r="G20" s="84">
        <f>IF(B20="","",INDEX('Precios mayoristas'!$B$26:$E$57,MATCH('Pagos mayoristas'!$B20,'Precios mayoristas'!$B$26:$B$57,0),2)*INDEX('Req. de información AEP'!$D$142:$E$173,MATCH('Pagos mayoristas'!$B20,'Req. de información AEP'!$D$142:$D$173,0),2))</f>
        <v>22500</v>
      </c>
      <c r="H20" s="40"/>
      <c r="I20" s="87"/>
      <c r="J20" s="87"/>
      <c r="K20" s="87"/>
    </row>
    <row r="21" spans="2:11" x14ac:dyDescent="0.2">
      <c r="B21" s="14" t="str">
        <f>IF(Supuestos!B21=0,"",Supuestos!B21)</f>
        <v>Originación SMS on-net</v>
      </c>
      <c r="C21" s="84">
        <f>IF(B21="","",INDEX('Precios mayoristas'!$B$26:$E$57,MATCH('Pagos mayoristas'!$B21,'Precios mayoristas'!$B$26:$B$57,0),3)*INDEX('Req. de información AEP'!$D$142:$E$173,MATCH('Pagos mayoristas'!$B21,'Req. de información AEP'!$D$142:$D$173,0),2))</f>
        <v>33</v>
      </c>
      <c r="D21" s="40"/>
      <c r="E21" s="84">
        <f>IF(B21="","",INDEX('Req. de información AEP'!$D$142:$E$173,MATCH('Pagos mayoristas'!$B21,'Req. de información AEP'!$D$142:$D$173,0),2)*INDEX('Req. de información AEP'!$D$654:$E$685,MATCH('Pagos mayoristas'!B21,'Req. de información AEP'!$D$654:$D$685,0),2)*'Precios mayoristas'!$C$85)</f>
        <v>0</v>
      </c>
      <c r="F21" s="40"/>
      <c r="G21" s="84">
        <f>IF(B21="","",INDEX('Precios mayoristas'!$B$26:$E$57,MATCH('Pagos mayoristas'!$B21,'Precios mayoristas'!$B$26:$B$57,0),2)*INDEX('Req. de información AEP'!$D$142:$E$173,MATCH('Pagos mayoristas'!$B21,'Req. de información AEP'!$D$142:$D$173,0),2))</f>
        <v>0</v>
      </c>
      <c r="H21" s="40"/>
      <c r="I21" s="87"/>
      <c r="J21" s="87"/>
      <c r="K21" s="87"/>
    </row>
    <row r="22" spans="2:11" x14ac:dyDescent="0.2">
      <c r="B22" s="14" t="str">
        <f>IF(Supuestos!B22=0,"",Supuestos!B22)</f>
        <v>Originación SMS - off-net nacional</v>
      </c>
      <c r="C22" s="84">
        <f>IF(B22="","",INDEX('Precios mayoristas'!$B$26:$E$57,MATCH('Pagos mayoristas'!$B22,'Precios mayoristas'!$B$26:$B$57,0),3)*INDEX('Req. de información AEP'!$D$142:$E$173,MATCH('Pagos mayoristas'!$B22,'Req. de información AEP'!$D$142:$D$173,0),2))</f>
        <v>33</v>
      </c>
      <c r="D22" s="40"/>
      <c r="E22" s="84">
        <f>IF(B22="","",INDEX('Req. de información AEP'!$D$142:$E$173,MATCH('Pagos mayoristas'!$B22,'Req. de información AEP'!$D$142:$D$173,0),2)*INDEX('Req. de información AEP'!$D$654:$E$685,MATCH('Pagos mayoristas'!B22,'Req. de información AEP'!$D$654:$D$685,0),2)*'Precios mayoristas'!$C$85)</f>
        <v>0</v>
      </c>
      <c r="F22" s="40"/>
      <c r="G22" s="84">
        <f>IF(B22="","",INDEX('Precios mayoristas'!$B$26:$E$57,MATCH('Pagos mayoristas'!$B22,'Precios mayoristas'!$B$26:$B$57,0),2)*INDEX('Req. de información AEP'!$D$142:$E$173,MATCH('Pagos mayoristas'!$B22,'Req. de información AEP'!$D$142:$D$173,0),2))</f>
        <v>7.5</v>
      </c>
      <c r="H22" s="40"/>
      <c r="I22" s="87"/>
      <c r="J22" s="87"/>
      <c r="K22" s="87"/>
    </row>
    <row r="23" spans="2:11" x14ac:dyDescent="0.2">
      <c r="B23" s="14" t="str">
        <f>IF(Supuestos!B23=0,"",Supuestos!B23)</f>
        <v>Originación SMS internacional (USA-Canadá)</v>
      </c>
      <c r="C23" s="84">
        <f>IF(B23="","",INDEX('Precios mayoristas'!$B$26:$E$57,MATCH('Pagos mayoristas'!$B23,'Precios mayoristas'!$B$26:$B$57,0),3)*INDEX('Req. de información AEP'!$D$142:$E$173,MATCH('Pagos mayoristas'!$B23,'Req. de información AEP'!$D$142:$D$173,0),2))</f>
        <v>33</v>
      </c>
      <c r="D23" s="40"/>
      <c r="E23" s="84">
        <f>IF(B23="","",INDEX('Req. de información AEP'!$D$142:$E$173,MATCH('Pagos mayoristas'!$B23,'Req. de información AEP'!$D$142:$D$173,0),2)*INDEX('Req. de información AEP'!$D$654:$E$685,MATCH('Pagos mayoristas'!B23,'Req. de información AEP'!$D$654:$D$685,0),2)*'Precios mayoristas'!$C$85)</f>
        <v>0</v>
      </c>
      <c r="F23" s="40"/>
      <c r="G23" s="84">
        <f>IF(B23="","",INDEX('Precios mayoristas'!$B$26:$E$57,MATCH('Pagos mayoristas'!$B23,'Precios mayoristas'!$B$26:$B$57,0),2)*INDEX('Req. de información AEP'!$D$142:$E$173,MATCH('Pagos mayoristas'!$B23,'Req. de información AEP'!$D$142:$D$173,0),2))</f>
        <v>150</v>
      </c>
      <c r="H23" s="40"/>
      <c r="I23" s="87"/>
      <c r="J23" s="87"/>
      <c r="K23" s="87"/>
    </row>
    <row r="24" spans="2:11" x14ac:dyDescent="0.2">
      <c r="B24" s="14" t="str">
        <f>IF(Supuestos!B24=0,"",Supuestos!B24)</f>
        <v>Originación SMS internacional (Resto del Mundo)</v>
      </c>
      <c r="C24" s="84">
        <f>IF(B24="","",INDEX('Precios mayoristas'!$B$26:$E$57,MATCH('Pagos mayoristas'!$B24,'Precios mayoristas'!$B$26:$B$57,0),3)*INDEX('Req. de información AEP'!$D$142:$E$173,MATCH('Pagos mayoristas'!$B24,'Req. de información AEP'!$D$142:$D$173,0),2))</f>
        <v>33</v>
      </c>
      <c r="D24" s="40"/>
      <c r="E24" s="84">
        <f>IF(B24="","",INDEX('Req. de información AEP'!$D$142:$E$173,MATCH('Pagos mayoristas'!$B24,'Req. de información AEP'!$D$142:$D$173,0),2)*INDEX('Req. de información AEP'!$D$654:$E$685,MATCH('Pagos mayoristas'!B24,'Req. de información AEP'!$D$654:$D$685,0),2)*'Precios mayoristas'!$C$85)</f>
        <v>0</v>
      </c>
      <c r="F24" s="40"/>
      <c r="G24" s="84">
        <f>IF(B24="","",INDEX('Precios mayoristas'!$B$26:$E$57,MATCH('Pagos mayoristas'!$B24,'Precios mayoristas'!$B$26:$B$57,0),2)*INDEX('Req. de información AEP'!$D$142:$E$173,MATCH('Pagos mayoristas'!$B24,'Req. de información AEP'!$D$142:$D$173,0),2))</f>
        <v>225</v>
      </c>
      <c r="H24" s="40"/>
      <c r="I24" s="87"/>
      <c r="J24" s="87"/>
      <c r="K24" s="87"/>
    </row>
    <row r="25" spans="2:11" x14ac:dyDescent="0.2">
      <c r="B25" s="14" t="str">
        <f>IF(Supuestos!B25=0,"",Supuestos!B25)</f>
        <v>Otros servicios (incluyendo marcaciones especiales)</v>
      </c>
      <c r="C25" s="84">
        <f>IF(B25="","",INDEX('Precios mayoristas'!$B$26:$E$57,MATCH('Pagos mayoristas'!$B25,'Precios mayoristas'!$B$26:$B$57,0),3)*INDEX('Req. de información AEP'!$D$142:$E$173,MATCH('Pagos mayoristas'!$B25,'Req. de información AEP'!$D$142:$D$173,0),2))</f>
        <v>0</v>
      </c>
      <c r="D25" s="40"/>
      <c r="E25" s="84">
        <f>IF(B25="","",INDEX('Req. de información AEP'!$D$142:$E$173,MATCH('Pagos mayoristas'!$B25,'Req. de información AEP'!$D$142:$D$173,0),2)*INDEX('Req. de información AEP'!$D$654:$E$685,MATCH('Pagos mayoristas'!B25,'Req. de información AEP'!$D$654:$D$685,0),2)*'Precios mayoristas'!$C$85)</f>
        <v>0</v>
      </c>
      <c r="F25" s="40"/>
      <c r="G25" s="84">
        <f>IF(B25="","",INDEX('Precios mayoristas'!$B$26:$E$57,MATCH('Pagos mayoristas'!$B25,'Precios mayoristas'!$B$26:$B$57,0),2)*INDEX('Req. de información AEP'!$D$142:$E$173,MATCH('Pagos mayoristas'!$B25,'Req. de información AEP'!$D$142:$D$173,0),2))</f>
        <v>0</v>
      </c>
      <c r="H25" s="40"/>
      <c r="I25" s="87"/>
      <c r="J25" s="87"/>
      <c r="K25" s="87"/>
    </row>
    <row r="26" spans="2:11" x14ac:dyDescent="0.2">
      <c r="B26" s="14" t="str">
        <f>IF(Supuestos!B26=0,"",Supuestos!B26)</f>
        <v/>
      </c>
      <c r="C26" s="84" t="str">
        <f>IF(B26="","",INDEX('Precios mayoristas'!$B$26:$E$57,MATCH('Pagos mayoristas'!$B26,'Precios mayoristas'!$B$26:$B$57,0),3)*INDEX('Req. de información AEP'!$D$142:$E$173,MATCH('Pagos mayoristas'!$B26,'Req. de información AEP'!$D$142:$D$173,0),2))</f>
        <v/>
      </c>
      <c r="D26" s="40"/>
      <c r="E26" s="84" t="str">
        <f>IF(B26="","",INDEX('Req. de información AEP'!$D$142:$E$173,MATCH('Pagos mayoristas'!$B26,'Req. de información AEP'!$D$142:$D$173,0),2)*INDEX('Req. de información AEP'!$D$654:$E$685,MATCH('Pagos mayoristas'!B26,'Req. de información AEP'!$D$654:$D$685,0),2)*'Precios mayoristas'!$C$85)</f>
        <v/>
      </c>
      <c r="F26" s="40"/>
      <c r="G26" s="84" t="str">
        <f>IF(B26="","",INDEX('Precios mayoristas'!$B$26:$E$57,MATCH('Pagos mayoristas'!$B26,'Precios mayoristas'!$B$26:$B$57,0),2)*INDEX('Req. de información AEP'!$D$142:$E$173,MATCH('Pagos mayoristas'!$B26,'Req. de información AEP'!$D$142:$D$173,0),2))</f>
        <v/>
      </c>
      <c r="H26" s="40"/>
      <c r="I26" s="87"/>
      <c r="J26" s="87"/>
      <c r="K26" s="87"/>
    </row>
    <row r="27" spans="2:11" x14ac:dyDescent="0.2">
      <c r="B27" s="14" t="str">
        <f>IF(Supuestos!B27=0,"",Supuestos!B27)</f>
        <v/>
      </c>
      <c r="C27" s="84" t="str">
        <f>IF(B27="","",INDEX('Precios mayoristas'!$B$26:$E$57,MATCH('Pagos mayoristas'!$B27,'Precios mayoristas'!$B$26:$B$57,0),3)*INDEX('Req. de información AEP'!$D$142:$E$173,MATCH('Pagos mayoristas'!$B27,'Req. de información AEP'!$D$142:$D$173,0),2))</f>
        <v/>
      </c>
      <c r="D27" s="40"/>
      <c r="E27" s="84" t="str">
        <f>IF(B27="","",INDEX('Req. de información AEP'!$D$142:$E$173,MATCH('Pagos mayoristas'!$B27,'Req. de información AEP'!$D$142:$D$173,0),2)*INDEX('Req. de información AEP'!$D$654:$E$685,MATCH('Pagos mayoristas'!B27,'Req. de información AEP'!$D$654:$D$685,0),2)*'Precios mayoristas'!$C$85)</f>
        <v/>
      </c>
      <c r="F27" s="40"/>
      <c r="G27" s="84" t="str">
        <f>IF(B27="","",INDEX('Precios mayoristas'!$B$26:$E$57,MATCH('Pagos mayoristas'!$B27,'Precios mayoristas'!$B$26:$B$57,0),2)*INDEX('Req. de información AEP'!$D$142:$E$173,MATCH('Pagos mayoristas'!$B27,'Req. de información AEP'!$D$142:$D$173,0),2))</f>
        <v/>
      </c>
      <c r="H27" s="40"/>
      <c r="I27" s="87"/>
      <c r="J27" s="87"/>
      <c r="K27" s="87"/>
    </row>
    <row r="28" spans="2:11" x14ac:dyDescent="0.2">
      <c r="B28" s="14" t="str">
        <f>IF(Supuestos!B28=0,"",Supuestos!B28)</f>
        <v/>
      </c>
      <c r="C28" s="84" t="str">
        <f>IF(B28="","",INDEX('Precios mayoristas'!$B$26:$E$57,MATCH('Pagos mayoristas'!$B28,'Precios mayoristas'!$B$26:$B$57,0),3)*INDEX('Req. de información AEP'!$D$142:$E$173,MATCH('Pagos mayoristas'!$B28,'Req. de información AEP'!$D$142:$D$173,0),2))</f>
        <v/>
      </c>
      <c r="D28" s="40"/>
      <c r="E28" s="84" t="str">
        <f>IF(B28="","",INDEX('Req. de información AEP'!$D$142:$E$173,MATCH('Pagos mayoristas'!$B28,'Req. de información AEP'!$D$142:$D$173,0),2)*INDEX('Req. de información AEP'!$D$654:$E$685,MATCH('Pagos mayoristas'!B28,'Req. de información AEP'!$D$654:$D$685,0),2)*'Precios mayoristas'!$C$85)</f>
        <v/>
      </c>
      <c r="F28" s="40"/>
      <c r="G28" s="84" t="str">
        <f>IF(B28="","",INDEX('Precios mayoristas'!$B$26:$E$57,MATCH('Pagos mayoristas'!$B28,'Precios mayoristas'!$B$26:$B$57,0),2)*INDEX('Req. de información AEP'!$D$142:$E$173,MATCH('Pagos mayoristas'!$B28,'Req. de información AEP'!$D$142:$D$173,0),2))</f>
        <v/>
      </c>
      <c r="H28" s="40"/>
      <c r="I28" s="87"/>
      <c r="J28" s="87"/>
      <c r="K28" s="87"/>
    </row>
    <row r="29" spans="2:11" x14ac:dyDescent="0.2">
      <c r="B29" s="14" t="str">
        <f>IF(Supuestos!B29=0,"",Supuestos!B29)</f>
        <v/>
      </c>
      <c r="C29" s="84" t="str">
        <f>IF(B29="","",INDEX('Precios mayoristas'!$B$26:$E$57,MATCH('Pagos mayoristas'!$B29,'Precios mayoristas'!$B$26:$B$57,0),3)*INDEX('Req. de información AEP'!$D$142:$E$173,MATCH('Pagos mayoristas'!$B29,'Req. de información AEP'!$D$142:$D$173,0),2))</f>
        <v/>
      </c>
      <c r="D29" s="40"/>
      <c r="E29" s="84" t="str">
        <f>IF(B29="","",INDEX('Req. de información AEP'!$D$142:$E$173,MATCH('Pagos mayoristas'!$B29,'Req. de información AEP'!$D$142:$D$173,0),2)*INDEX('Req. de información AEP'!$D$654:$E$685,MATCH('Pagos mayoristas'!B29,'Req. de información AEP'!$D$654:$D$685,0),2)*'Precios mayoristas'!$C$85)</f>
        <v/>
      </c>
      <c r="F29" s="40"/>
      <c r="G29" s="84" t="str">
        <f>IF(B29="","",INDEX('Precios mayoristas'!$B$26:$E$57,MATCH('Pagos mayoristas'!$B29,'Precios mayoristas'!$B$26:$B$57,0),2)*INDEX('Req. de información AEP'!$D$142:$E$173,MATCH('Pagos mayoristas'!$B29,'Req. de información AEP'!$D$142:$D$173,0),2))</f>
        <v/>
      </c>
      <c r="H29" s="40"/>
      <c r="I29" s="87"/>
      <c r="J29" s="87"/>
      <c r="K29" s="87"/>
    </row>
    <row r="30" spans="2:11" x14ac:dyDescent="0.2">
      <c r="B30" s="14" t="str">
        <f>IF(Supuestos!B30=0,"",Supuestos!B30)</f>
        <v/>
      </c>
      <c r="C30" s="84" t="str">
        <f>IF(B30="","",INDEX('Precios mayoristas'!$B$26:$E$57,MATCH('Pagos mayoristas'!$B30,'Precios mayoristas'!$B$26:$B$57,0),3)*INDEX('Req. de información AEP'!$D$142:$E$173,MATCH('Pagos mayoristas'!$B30,'Req. de información AEP'!$D$142:$D$173,0),2))</f>
        <v/>
      </c>
      <c r="D30" s="40"/>
      <c r="E30" s="84" t="str">
        <f>IF(B30="","",INDEX('Req. de información AEP'!$D$142:$E$173,MATCH('Pagos mayoristas'!$B30,'Req. de información AEP'!$D$142:$D$173,0),2)*INDEX('Req. de información AEP'!$D$654:$E$685,MATCH('Pagos mayoristas'!B30,'Req. de información AEP'!$D$654:$D$685,0),2)*'Precios mayoristas'!$C$85)</f>
        <v/>
      </c>
      <c r="F30" s="40"/>
      <c r="G30" s="84" t="str">
        <f>IF(B30="","",INDEX('Precios mayoristas'!$B$26:$E$57,MATCH('Pagos mayoristas'!$B30,'Precios mayoristas'!$B$26:$B$57,0),2)*INDEX('Req. de información AEP'!$D$142:$E$173,MATCH('Pagos mayoristas'!$B30,'Req. de información AEP'!$D$142:$D$173,0),2))</f>
        <v/>
      </c>
      <c r="H30" s="40"/>
      <c r="I30" s="87"/>
      <c r="J30" s="87"/>
      <c r="K30" s="87"/>
    </row>
    <row r="31" spans="2:11" x14ac:dyDescent="0.2">
      <c r="B31" s="14" t="str">
        <f>IF(Supuestos!B31=0,"",Supuestos!B31)</f>
        <v/>
      </c>
      <c r="C31" s="84" t="str">
        <f>IF(B31="","",INDEX('Precios mayoristas'!$B$26:$E$57,MATCH('Pagos mayoristas'!$B31,'Precios mayoristas'!$B$26:$B$57,0),3)*INDEX('Req. de información AEP'!$D$142:$E$173,MATCH('Pagos mayoristas'!$B31,'Req. de información AEP'!$D$142:$D$173,0),2))</f>
        <v/>
      </c>
      <c r="D31" s="40"/>
      <c r="E31" s="84" t="str">
        <f>IF(B31="","",INDEX('Req. de información AEP'!$D$142:$E$173,MATCH('Pagos mayoristas'!$B31,'Req. de información AEP'!$D$142:$D$173,0),2)*INDEX('Req. de información AEP'!$D$654:$E$685,MATCH('Pagos mayoristas'!B31,'Req. de información AEP'!$D$654:$D$685,0),2)*'Precios mayoristas'!$C$85)</f>
        <v/>
      </c>
      <c r="F31" s="40"/>
      <c r="G31" s="84" t="str">
        <f>IF(B31="","",INDEX('Precios mayoristas'!$B$26:$E$57,MATCH('Pagos mayoristas'!$B31,'Precios mayoristas'!$B$26:$B$57,0),2)*INDEX('Req. de información AEP'!$D$142:$E$173,MATCH('Pagos mayoristas'!$B31,'Req. de información AEP'!$D$142:$D$173,0),2))</f>
        <v/>
      </c>
      <c r="H31" s="40"/>
      <c r="I31" s="87"/>
      <c r="J31" s="87"/>
      <c r="K31" s="87"/>
    </row>
    <row r="32" spans="2:11" x14ac:dyDescent="0.2">
      <c r="B32" s="14" t="str">
        <f>IF(Supuestos!B32=0,"",Supuestos!B32)</f>
        <v/>
      </c>
      <c r="C32" s="84" t="str">
        <f>IF(B32="","",INDEX('Precios mayoristas'!$B$26:$E$57,MATCH('Pagos mayoristas'!$B32,'Precios mayoristas'!$B$26:$B$57,0),3)*INDEX('Req. de información AEP'!$D$142:$E$173,MATCH('Pagos mayoristas'!$B32,'Req. de información AEP'!$D$142:$D$173,0),2))</f>
        <v/>
      </c>
      <c r="D32" s="40"/>
      <c r="E32" s="84" t="str">
        <f>IF(B32="","",INDEX('Req. de información AEP'!$D$142:$E$173,MATCH('Pagos mayoristas'!$B32,'Req. de información AEP'!$D$142:$D$173,0),2)*INDEX('Req. de información AEP'!$D$654:$E$685,MATCH('Pagos mayoristas'!B32,'Req. de información AEP'!$D$654:$D$685,0),2)*'Precios mayoristas'!$C$85)</f>
        <v/>
      </c>
      <c r="F32" s="40"/>
      <c r="G32" s="84" t="str">
        <f>IF(B32="","",INDEX('Precios mayoristas'!$B$26:$E$57,MATCH('Pagos mayoristas'!$B32,'Precios mayoristas'!$B$26:$B$57,0),2)*INDEX('Req. de información AEP'!$D$142:$E$173,MATCH('Pagos mayoristas'!$B32,'Req. de información AEP'!$D$142:$D$173,0),2))</f>
        <v/>
      </c>
      <c r="H32" s="40"/>
      <c r="I32" s="87"/>
      <c r="J32" s="87"/>
      <c r="K32" s="87"/>
    </row>
    <row r="33" spans="2:11" x14ac:dyDescent="0.2">
      <c r="B33" s="14" t="str">
        <f>IF(Supuestos!B33=0,"",Supuestos!B33)</f>
        <v/>
      </c>
      <c r="C33" s="84" t="str">
        <f>IF(B33="","",INDEX('Precios mayoristas'!$B$26:$E$57,MATCH('Pagos mayoristas'!$B33,'Precios mayoristas'!$B$26:$B$57,0),3)*INDEX('Req. de información AEP'!$D$142:$E$173,MATCH('Pagos mayoristas'!$B33,'Req. de información AEP'!$D$142:$D$173,0),2))</f>
        <v/>
      </c>
      <c r="D33" s="40"/>
      <c r="E33" s="84" t="str">
        <f>IF(B33="","",INDEX('Req. de información AEP'!$D$142:$E$173,MATCH('Pagos mayoristas'!$B33,'Req. de información AEP'!$D$142:$D$173,0),2)*INDEX('Req. de información AEP'!$D$654:$E$685,MATCH('Pagos mayoristas'!B33,'Req. de información AEP'!$D$654:$D$685,0),2)*'Precios mayoristas'!$C$85)</f>
        <v/>
      </c>
      <c r="F33" s="40"/>
      <c r="G33" s="84" t="str">
        <f>IF(B33="","",INDEX('Precios mayoristas'!$B$26:$E$57,MATCH('Pagos mayoristas'!$B33,'Precios mayoristas'!$B$26:$B$57,0),2)*INDEX('Req. de información AEP'!$D$142:$E$173,MATCH('Pagos mayoristas'!$B33,'Req. de información AEP'!$D$142:$D$173,0),2))</f>
        <v/>
      </c>
      <c r="H33" s="40"/>
      <c r="I33" s="87"/>
      <c r="J33" s="87"/>
      <c r="K33" s="87"/>
    </row>
    <row r="34" spans="2:11" x14ac:dyDescent="0.2">
      <c r="B34" s="14" t="str">
        <f>IF(Supuestos!B34=0,"",Supuestos!B34)</f>
        <v/>
      </c>
      <c r="C34" s="84" t="str">
        <f>IF(B34="","",INDEX('Precios mayoristas'!$B$26:$E$57,MATCH('Pagos mayoristas'!$B34,'Precios mayoristas'!$B$26:$B$57,0),3)*INDEX('Req. de información AEP'!$D$142:$E$173,MATCH('Pagos mayoristas'!$B34,'Req. de información AEP'!$D$142:$D$173,0),2))</f>
        <v/>
      </c>
      <c r="D34" s="40"/>
      <c r="E34" s="84" t="str">
        <f>IF(B34="","",INDEX('Req. de información AEP'!$D$142:$E$173,MATCH('Pagos mayoristas'!$B34,'Req. de información AEP'!$D$142:$D$173,0),2)*INDEX('Req. de información AEP'!$D$654:$E$685,MATCH('Pagos mayoristas'!B34,'Req. de información AEP'!$D$654:$D$685,0),2)*'Precios mayoristas'!$C$85)</f>
        <v/>
      </c>
      <c r="F34" s="40"/>
      <c r="G34" s="84" t="str">
        <f>IF(B34="","",INDEX('Precios mayoristas'!$B$26:$E$57,MATCH('Pagos mayoristas'!$B34,'Precios mayoristas'!$B$26:$B$57,0),2)*INDEX('Req. de información AEP'!$D$142:$E$173,MATCH('Pagos mayoristas'!$B34,'Req. de información AEP'!$D$142:$D$173,0),2))</f>
        <v/>
      </c>
      <c r="H34" s="40"/>
      <c r="I34" s="87"/>
      <c r="J34" s="87"/>
      <c r="K34" s="87"/>
    </row>
    <row r="35" spans="2:11" x14ac:dyDescent="0.2">
      <c r="B35" s="14" t="str">
        <f>IF(Supuestos!B35=0,"",Supuestos!B35)</f>
        <v/>
      </c>
      <c r="C35" s="84" t="str">
        <f>IF(B35="","",INDEX('Precios mayoristas'!$B$26:$E$57,MATCH('Pagos mayoristas'!$B35,'Precios mayoristas'!$B$26:$B$57,0),3)*INDEX('Req. de información AEP'!$D$142:$E$173,MATCH('Pagos mayoristas'!$B35,'Req. de información AEP'!$D$142:$D$173,0),2))</f>
        <v/>
      </c>
      <c r="D35" s="40"/>
      <c r="E35" s="84" t="str">
        <f>IF(B35="","",INDEX('Req. de información AEP'!$D$142:$E$173,MATCH('Pagos mayoristas'!$B35,'Req. de información AEP'!$D$142:$D$173,0),2)*INDEX('Req. de información AEP'!$D$654:$E$685,MATCH('Pagos mayoristas'!B35,'Req. de información AEP'!$D$654:$D$685,0),2)*'Precios mayoristas'!$C$85)</f>
        <v/>
      </c>
      <c r="F35" s="40"/>
      <c r="G35" s="84" t="str">
        <f>IF(B35="","",INDEX('Precios mayoristas'!$B$26:$E$57,MATCH('Pagos mayoristas'!$B35,'Precios mayoristas'!$B$26:$B$57,0),2)*INDEX('Req. de información AEP'!$D$142:$E$173,MATCH('Pagos mayoristas'!$B35,'Req. de información AEP'!$D$142:$D$173,0),2))</f>
        <v/>
      </c>
      <c r="H35" s="40"/>
      <c r="I35" s="87"/>
      <c r="J35" s="87"/>
      <c r="K35" s="87"/>
    </row>
    <row r="36" spans="2:11" x14ac:dyDescent="0.2">
      <c r="B36" s="14" t="str">
        <f>IF(Supuestos!B36=0,"",Supuestos!B36)</f>
        <v/>
      </c>
      <c r="C36" s="84" t="str">
        <f>IF(B36="","",INDEX('Precios mayoristas'!$B$26:$E$57,MATCH('Pagos mayoristas'!$B36,'Precios mayoristas'!$B$26:$B$57,0),3)*INDEX('Req. de información AEP'!$D$142:$E$173,MATCH('Pagos mayoristas'!$B36,'Req. de información AEP'!$D$142:$D$173,0),2))</f>
        <v/>
      </c>
      <c r="D36" s="40"/>
      <c r="E36" s="84" t="str">
        <f>IF(B36="","",INDEX('Req. de información AEP'!$D$142:$E$173,MATCH('Pagos mayoristas'!$B36,'Req. de información AEP'!$D$142:$D$173,0),2)*INDEX('Req. de información AEP'!$D$654:$E$685,MATCH('Pagos mayoristas'!B36,'Req. de información AEP'!$D$654:$D$685,0),2)*'Precios mayoristas'!$C$85)</f>
        <v/>
      </c>
      <c r="F36" s="40"/>
      <c r="G36" s="84" t="str">
        <f>IF(B36="","",INDEX('Precios mayoristas'!$B$26:$E$57,MATCH('Pagos mayoristas'!$B36,'Precios mayoristas'!$B$26:$B$57,0),2)*INDEX('Req. de información AEP'!$D$142:$E$173,MATCH('Pagos mayoristas'!$B36,'Req. de información AEP'!$D$142:$D$173,0),2))</f>
        <v/>
      </c>
      <c r="H36" s="40"/>
      <c r="I36" s="87"/>
      <c r="J36" s="87"/>
      <c r="K36" s="87"/>
    </row>
    <row r="37" spans="2:11" x14ac:dyDescent="0.2">
      <c r="B37" s="14" t="str">
        <f>IF(Supuestos!B37=0,"",Supuestos!B37)</f>
        <v/>
      </c>
      <c r="C37" s="84" t="str">
        <f>IF(B37="","",INDEX('Precios mayoristas'!$B$26:$E$57,MATCH('Pagos mayoristas'!$B37,'Precios mayoristas'!$B$26:$B$57,0),3)*INDEX('Req. de información AEP'!$D$142:$E$173,MATCH('Pagos mayoristas'!$B37,'Req. de información AEP'!$D$142:$D$173,0),2))</f>
        <v/>
      </c>
      <c r="D37" s="40"/>
      <c r="E37" s="84" t="str">
        <f>IF(B37="","",INDEX('Req. de información AEP'!$D$142:$E$173,MATCH('Pagos mayoristas'!$B37,'Req. de información AEP'!$D$142:$D$173,0),2)*INDEX('Req. de información AEP'!$D$654:$E$685,MATCH('Pagos mayoristas'!B37,'Req. de información AEP'!$D$654:$D$685,0),2)*'Precios mayoristas'!$C$85)</f>
        <v/>
      </c>
      <c r="F37" s="40"/>
      <c r="G37" s="84" t="str">
        <f>IF(B37="","",INDEX('Precios mayoristas'!$B$26:$E$57,MATCH('Pagos mayoristas'!$B37,'Precios mayoristas'!$B$26:$B$57,0),2)*INDEX('Req. de información AEP'!$D$142:$E$173,MATCH('Pagos mayoristas'!$B37,'Req. de información AEP'!$D$142:$D$173,0),2))</f>
        <v/>
      </c>
      <c r="H37" s="40"/>
      <c r="I37" s="87"/>
      <c r="J37" s="87"/>
      <c r="K37" s="87"/>
    </row>
    <row r="38" spans="2:11" x14ac:dyDescent="0.2">
      <c r="B38" s="14" t="str">
        <f>IF(Supuestos!B38=0,"",Supuestos!B38)</f>
        <v/>
      </c>
      <c r="C38" s="84" t="str">
        <f>IF(B38="","",INDEX('Precios mayoristas'!$B$26:$E$57,MATCH('Pagos mayoristas'!$B38,'Precios mayoristas'!$B$26:$B$57,0),3)*INDEX('Req. de información AEP'!$D$142:$E$173,MATCH('Pagos mayoristas'!$B38,'Req. de información AEP'!$D$142:$D$173,0),2))</f>
        <v/>
      </c>
      <c r="D38" s="40"/>
      <c r="E38" s="84" t="str">
        <f>IF(B38="","",INDEX('Req. de información AEP'!$D$142:$E$173,MATCH('Pagos mayoristas'!$B38,'Req. de información AEP'!$D$142:$D$173,0),2)*INDEX('Req. de información AEP'!$D$654:$E$685,MATCH('Pagos mayoristas'!B38,'Req. de información AEP'!$D$654:$D$685,0),2)*'Precios mayoristas'!$C$85)</f>
        <v/>
      </c>
      <c r="F38" s="40"/>
      <c r="G38" s="84" t="str">
        <f>IF(B38="","",INDEX('Precios mayoristas'!$B$26:$E$57,MATCH('Pagos mayoristas'!$B38,'Precios mayoristas'!$B$26:$B$57,0),2)*INDEX('Req. de información AEP'!$D$142:$E$173,MATCH('Pagos mayoristas'!$B38,'Req. de información AEP'!$D$142:$D$173,0),2))</f>
        <v/>
      </c>
      <c r="H38" s="40"/>
      <c r="I38" s="87"/>
      <c r="J38" s="87"/>
      <c r="K38" s="87"/>
    </row>
    <row r="39" spans="2:11" x14ac:dyDescent="0.2">
      <c r="B39" s="196"/>
      <c r="C39" s="197"/>
      <c r="D39" s="117"/>
      <c r="E39" s="197"/>
      <c r="F39" s="117"/>
      <c r="G39" s="197"/>
      <c r="H39" s="117"/>
      <c r="I39" s="197"/>
      <c r="J39" s="117"/>
      <c r="K39" s="197"/>
    </row>
    <row r="40" spans="2:11" x14ac:dyDescent="0.2">
      <c r="B40" s="29"/>
      <c r="C40" s="33"/>
      <c r="E40" s="33"/>
      <c r="G40" s="33"/>
      <c r="I40" s="33"/>
      <c r="K40" s="33"/>
    </row>
    <row r="41" spans="2:11" x14ac:dyDescent="0.2">
      <c r="B41" s="29"/>
      <c r="C41" s="33"/>
      <c r="E41" s="33"/>
      <c r="G41" s="33"/>
      <c r="I41" s="33"/>
      <c r="K41" s="33"/>
    </row>
    <row r="42" spans="2:11" x14ac:dyDescent="0.2">
      <c r="B42" s="29"/>
      <c r="C42" s="33"/>
      <c r="E42" s="33"/>
      <c r="G42" s="33"/>
      <c r="I42" s="33"/>
      <c r="K42" s="33"/>
    </row>
    <row r="44" spans="2:11" outlineLevel="1" x14ac:dyDescent="0.2">
      <c r="B44" s="11" t="s">
        <v>14</v>
      </c>
      <c r="C44" s="83">
        <f>SUM(C45:C76)</f>
        <v>199</v>
      </c>
      <c r="D44" s="43"/>
      <c r="E44" s="83">
        <f>SUM(E45:E76)</f>
        <v>0</v>
      </c>
      <c r="F44" s="43"/>
      <c r="G44" s="83">
        <f>SUM(G45:G76)</f>
        <v>10965.497600000001</v>
      </c>
      <c r="H44" s="43"/>
      <c r="I44" s="85">
        <f>IF(Supuestos!$I$5&lt;'Precios mayoristas'!$C$19,'Precios mayoristas'!$C$16*'Req. de información AEP'!$G116,'Precios mayoristas'!$D$16*'Req. de información AEP'!$G116)*Supuestos!$K$5+IF(Supuestos!$I$5&lt;'Precios mayoristas'!$C$19,'Precios mayoristas'!$C$18*'Req. de información AEP'!$G117,'Precios mayoristas'!$D$18*'Req. de información AEP'!$G117)*Supuestos!$K$5</f>
        <v>16807000</v>
      </c>
      <c r="J44" s="86"/>
      <c r="K44" s="86">
        <f>'Precios mayoristas'!$C$22/Supuestos!$F$8</f>
        <v>0</v>
      </c>
    </row>
    <row r="45" spans="2:11" outlineLevel="1" x14ac:dyDescent="0.2">
      <c r="B45" s="14" t="str">
        <f>IF(Supuestos!B7=0,"",Supuestos!B7)</f>
        <v>Datos</v>
      </c>
      <c r="C45" s="84">
        <f>IF(B45="","",INDEX('Precios mayoristas'!$B$26:$E$57,MATCH('Pagos mayoristas'!$B45,'Precios mayoristas'!$B$26:$B$57,0),3)*INDEX('Req. de información AEP'!$D$179:$E$210,MATCH('Pagos mayoristas'!$B45,'Req. de información AEP'!$D$179:$D$210,0),2))</f>
        <v>12</v>
      </c>
      <c r="D45" s="40"/>
      <c r="E45" s="84">
        <f>IF(B45="","",INDEX('Req. de información AEP'!$D$179:$E$210,MATCH('Pagos mayoristas'!$B45,'Req. de información AEP'!$D$179:$D$210,0),2)*INDEX('Req. de información AEP'!$D$654:$E$685,MATCH(B45,'Req. de información AEP'!$D$654:$D$685,0),2)*'Precios mayoristas'!$C$85)</f>
        <v>0</v>
      </c>
      <c r="F45" s="40"/>
      <c r="G45" s="84">
        <f>IF(B45="","",INDEX('Precios mayoristas'!$B$26:$E$57,MATCH('Pagos mayoristas'!$B45,'Precios mayoristas'!$B$26:$B$57,0),2)*INDEX('Req. de información AEP'!$D$179:$E$210,MATCH('Pagos mayoristas'!$B45,'Req. de información AEP'!$D$179:$D$210,0),2))</f>
        <v>0</v>
      </c>
      <c r="H45" s="40"/>
      <c r="I45" s="87"/>
      <c r="J45" s="87"/>
      <c r="K45" s="87"/>
    </row>
    <row r="46" spans="2:11" outlineLevel="1" x14ac:dyDescent="0.2">
      <c r="B46" s="14" t="str">
        <f>IF(Supuestos!B8=0,"",Supuestos!B8)</f>
        <v>Originación voz on-net local</v>
      </c>
      <c r="C46" s="84">
        <f>IF(B46="","",INDEX('Precios mayoristas'!$B$26:$E$57,MATCH('Pagos mayoristas'!$B46,'Precios mayoristas'!$B$26:$B$57,0),3)*INDEX('Req. de información AEP'!$D$179:$E$210,MATCH('Pagos mayoristas'!$B46,'Req. de información AEP'!$D$179:$D$210,0),2))</f>
        <v>11</v>
      </c>
      <c r="D46" s="40"/>
      <c r="E46" s="84">
        <f>IF(B46="","",INDEX('Req. de información AEP'!$D$179:$E$210,MATCH('Pagos mayoristas'!$B46,'Req. de información AEP'!$D$179:$D$210,0),2)*INDEX('Req. de información AEP'!$D$654:$E$685,MATCH(B46,'Req. de información AEP'!$D$654:$D$685,0),2)*'Precios mayoristas'!$C$85)</f>
        <v>0</v>
      </c>
      <c r="F46" s="40"/>
      <c r="G46" s="84">
        <f>IF(B46="","",INDEX('Precios mayoristas'!$B$26:$E$57,MATCH('Pagos mayoristas'!$B46,'Precios mayoristas'!$B$26:$B$57,0),2)*INDEX('Req. de información AEP'!$D$179:$E$210,MATCH('Pagos mayoristas'!$B46,'Req. de información AEP'!$D$179:$D$210,0),2))</f>
        <v>0</v>
      </c>
      <c r="H46" s="40"/>
      <c r="I46" s="87"/>
      <c r="J46" s="87"/>
      <c r="K46" s="87"/>
    </row>
    <row r="47" spans="2:11" outlineLevel="1" x14ac:dyDescent="0.2">
      <c r="B47" s="14" t="str">
        <f>IF(Supuestos!B9=0,"",Supuestos!B9)</f>
        <v>Originación voz off-net móvil local</v>
      </c>
      <c r="C47" s="84">
        <f>IF(B47="","",INDEX('Precios mayoristas'!$B$26:$E$57,MATCH('Pagos mayoristas'!$B47,'Precios mayoristas'!$B$26:$B$57,0),3)*INDEX('Req. de información AEP'!$D$179:$E$210,MATCH('Pagos mayoristas'!$B47,'Req. de información AEP'!$D$179:$D$210,0),2))</f>
        <v>11</v>
      </c>
      <c r="D47" s="40"/>
      <c r="E47" s="84">
        <f>IF(B47="","",INDEX('Req. de información AEP'!$D$179:$E$210,MATCH('Pagos mayoristas'!$B47,'Req. de información AEP'!$D$179:$D$210,0),2)*INDEX('Req. de información AEP'!$D$654:$E$685,MATCH(B47,'Req. de información AEP'!$D$654:$D$685,0),2)*'Precios mayoristas'!$C$85)</f>
        <v>0</v>
      </c>
      <c r="F47" s="40"/>
      <c r="G47" s="84">
        <f>IF(B47="","",INDEX('Precios mayoristas'!$B$26:$E$57,MATCH('Pagos mayoristas'!$B47,'Precios mayoristas'!$B$26:$B$57,0),2)*INDEX('Req. de información AEP'!$D$179:$E$210,MATCH('Pagos mayoristas'!$B47,'Req. de información AEP'!$D$179:$D$210,0),2))</f>
        <v>18.690000000000001</v>
      </c>
      <c r="H47" s="40"/>
      <c r="I47" s="87"/>
      <c r="J47" s="87"/>
      <c r="K47" s="87"/>
    </row>
    <row r="48" spans="2:11" outlineLevel="1" x14ac:dyDescent="0.2">
      <c r="B48" s="14" t="str">
        <f>IF(Supuestos!B10=0,"",Supuestos!B10)</f>
        <v>Originación voz off-net fijo local</v>
      </c>
      <c r="C48" s="84">
        <f>IF(B48="","",INDEX('Precios mayoristas'!$B$26:$E$57,MATCH('Pagos mayoristas'!$B48,'Precios mayoristas'!$B$26:$B$57,0),3)*INDEX('Req. de información AEP'!$D$179:$E$210,MATCH('Pagos mayoristas'!$B48,'Req. de información AEP'!$D$179:$D$210,0),2))</f>
        <v>11</v>
      </c>
      <c r="D48" s="40"/>
      <c r="E48" s="84">
        <f>IF(B48="","",INDEX('Req. de información AEP'!$D$179:$E$210,MATCH('Pagos mayoristas'!$B48,'Req. de información AEP'!$D$179:$D$210,0),2)*INDEX('Req. de información AEP'!$D$654:$E$685,MATCH(B48,'Req. de información AEP'!$D$654:$D$685,0),2)*'Precios mayoristas'!$C$85)</f>
        <v>0</v>
      </c>
      <c r="F48" s="40"/>
      <c r="G48" s="84">
        <f>IF(B48="","",INDEX('Precios mayoristas'!$B$26:$E$57,MATCH('Pagos mayoristas'!$B48,'Precios mayoristas'!$B$26:$B$57,0),2)*INDEX('Req. de información AEP'!$D$179:$E$210,MATCH('Pagos mayoristas'!$B48,'Req. de información AEP'!$D$179:$D$210,0),2))</f>
        <v>0.30880000000000002</v>
      </c>
      <c r="H48" s="40"/>
      <c r="I48" s="87"/>
      <c r="J48" s="87"/>
      <c r="K48" s="87"/>
    </row>
    <row r="49" spans="2:11" outlineLevel="1" x14ac:dyDescent="0.2">
      <c r="B49" s="14" t="str">
        <f>IF(Supuestos!B11=0,"",Supuestos!B11)</f>
        <v>Originación voz on-net LDN</v>
      </c>
      <c r="C49" s="84">
        <f>IF(B49="","",INDEX('Precios mayoristas'!$B$26:$E$57,MATCH('Pagos mayoristas'!$B49,'Precios mayoristas'!$B$26:$B$57,0),3)*INDEX('Req. de información AEP'!$D$179:$E$210,MATCH('Pagos mayoristas'!$B49,'Req. de información AEP'!$D$179:$D$210,0),2))</f>
        <v>11</v>
      </c>
      <c r="D49" s="40"/>
      <c r="E49" s="84">
        <f>IF(B49="","",INDEX('Req. de información AEP'!$D$179:$E$210,MATCH('Pagos mayoristas'!$B49,'Req. de información AEP'!$D$179:$D$210,0),2)*INDEX('Req. de información AEP'!$D$654:$E$685,MATCH(B49,'Req. de información AEP'!$D$654:$D$685,0),2)*'Precios mayoristas'!$C$85)</f>
        <v>0</v>
      </c>
      <c r="F49" s="40"/>
      <c r="G49" s="84">
        <f>IF(B49="","",INDEX('Precios mayoristas'!$B$26:$E$57,MATCH('Pagos mayoristas'!$B49,'Precios mayoristas'!$B$26:$B$57,0),2)*INDEX('Req. de información AEP'!$D$179:$E$210,MATCH('Pagos mayoristas'!$B49,'Req. de información AEP'!$D$179:$D$210,0),2))</f>
        <v>0</v>
      </c>
      <c r="H49" s="40"/>
      <c r="I49" s="87"/>
      <c r="J49" s="87"/>
      <c r="K49" s="87"/>
    </row>
    <row r="50" spans="2:11" outlineLevel="1" x14ac:dyDescent="0.2">
      <c r="B50" s="14" t="str">
        <f>IF(Supuestos!B12=0,"",Supuestos!B12)</f>
        <v>Originación voz off-net móvil LDN</v>
      </c>
      <c r="C50" s="84">
        <f>IF(B50="","",INDEX('Precios mayoristas'!$B$26:$E$57,MATCH('Pagos mayoristas'!$B50,'Precios mayoristas'!$B$26:$B$57,0),3)*INDEX('Req. de información AEP'!$D$179:$E$210,MATCH('Pagos mayoristas'!$B50,'Req. de información AEP'!$D$179:$D$210,0),2))</f>
        <v>11</v>
      </c>
      <c r="D50" s="40"/>
      <c r="E50" s="84">
        <f>IF(B50="","",INDEX('Req. de información AEP'!$D$179:$E$210,MATCH('Pagos mayoristas'!$B50,'Req. de información AEP'!$D$179:$D$210,0),2)*INDEX('Req. de información AEP'!$D$654:$E$685,MATCH(B50,'Req. de información AEP'!$D$654:$D$685,0),2)*'Precios mayoristas'!$C$85)</f>
        <v>0</v>
      </c>
      <c r="F50" s="40"/>
      <c r="G50" s="84">
        <f>IF(B50="","",INDEX('Precios mayoristas'!$B$26:$E$57,MATCH('Pagos mayoristas'!$B50,'Precios mayoristas'!$B$26:$B$57,0),2)*INDEX('Req. de información AEP'!$D$179:$E$210,MATCH('Pagos mayoristas'!$B50,'Req. de información AEP'!$D$179:$D$210,0),2))</f>
        <v>18.690000000000001</v>
      </c>
      <c r="H50" s="40"/>
      <c r="I50" s="87"/>
      <c r="J50" s="87"/>
      <c r="K50" s="87"/>
    </row>
    <row r="51" spans="2:11" outlineLevel="1" x14ac:dyDescent="0.2">
      <c r="B51" s="14" t="str">
        <f>IF(Supuestos!B13=0,"",Supuestos!B13)</f>
        <v>Originación voz off-net fijo LDN</v>
      </c>
      <c r="C51" s="84">
        <f>IF(B51="","",INDEX('Precios mayoristas'!$B$26:$E$57,MATCH('Pagos mayoristas'!$B51,'Precios mayoristas'!$B$26:$B$57,0),3)*INDEX('Req. de información AEP'!$D$179:$E$210,MATCH('Pagos mayoristas'!$B51,'Req. de información AEP'!$D$179:$D$210,0),2))</f>
        <v>11</v>
      </c>
      <c r="D51" s="40"/>
      <c r="E51" s="84">
        <f>IF(B51="","",INDEX('Req. de información AEP'!$D$179:$E$210,MATCH('Pagos mayoristas'!$B51,'Req. de información AEP'!$D$179:$D$210,0),2)*INDEX('Req. de información AEP'!$D$654:$E$685,MATCH(B51,'Req. de información AEP'!$D$654:$D$685,0),2)*'Precios mayoristas'!$C$85)</f>
        <v>0</v>
      </c>
      <c r="F51" s="40"/>
      <c r="G51" s="84">
        <f>IF(B51="","",INDEX('Precios mayoristas'!$B$26:$E$57,MATCH('Pagos mayoristas'!$B51,'Precios mayoristas'!$B$26:$B$57,0),2)*INDEX('Req. de información AEP'!$D$179:$E$210,MATCH('Pagos mayoristas'!$B51,'Req. de información AEP'!$D$179:$D$210,0),2))</f>
        <v>0.30880000000000002</v>
      </c>
      <c r="H51" s="40"/>
      <c r="I51" s="87"/>
      <c r="J51" s="87"/>
      <c r="K51" s="87"/>
    </row>
    <row r="52" spans="2:11" outlineLevel="1" x14ac:dyDescent="0.2">
      <c r="B52" s="14" t="str">
        <f>IF(Supuestos!B14=0,"",Supuestos!B14)</f>
        <v>Originación voz internacional USA-Canadá</v>
      </c>
      <c r="C52" s="84">
        <f>IF(B52="","",INDEX('Precios mayoristas'!$B$26:$E$57,MATCH('Pagos mayoristas'!$B52,'Precios mayoristas'!$B$26:$B$57,0),3)*INDEX('Req. de información AEP'!$D$179:$E$210,MATCH('Pagos mayoristas'!$B52,'Req. de información AEP'!$D$179:$D$210,0),2))</f>
        <v>11</v>
      </c>
      <c r="D52" s="40"/>
      <c r="E52" s="84">
        <f>IF(B52="","",INDEX('Req. de información AEP'!$D$179:$E$210,MATCH('Pagos mayoristas'!$B52,'Req. de información AEP'!$D$179:$D$210,0),2)*INDEX('Req. de información AEP'!$D$654:$E$685,MATCH(B52,'Req. de información AEP'!$D$654:$D$685,0),2)*'Precios mayoristas'!$C$85)</f>
        <v>0</v>
      </c>
      <c r="F52" s="40"/>
      <c r="G52" s="84">
        <f>IF(B52="","",INDEX('Precios mayoristas'!$B$26:$E$57,MATCH('Pagos mayoristas'!$B52,'Precios mayoristas'!$B$26:$B$57,0),2)*INDEX('Req. de información AEP'!$D$179:$E$210,MATCH('Pagos mayoristas'!$B52,'Req. de información AEP'!$D$179:$D$210,0),2))</f>
        <v>50</v>
      </c>
      <c r="H52" s="40"/>
      <c r="I52" s="87"/>
      <c r="J52" s="87"/>
      <c r="K52" s="87"/>
    </row>
    <row r="53" spans="2:11" outlineLevel="1" x14ac:dyDescent="0.2">
      <c r="B53" s="14" t="str">
        <f>IF(Supuestos!B15=0,"",Supuestos!B15)</f>
        <v>Originación voz internacional Mundial Centroamérica</v>
      </c>
      <c r="C53" s="84">
        <f>IF(B53="","",INDEX('Precios mayoristas'!$B$26:$E$57,MATCH('Pagos mayoristas'!$B53,'Precios mayoristas'!$B$26:$B$57,0),3)*INDEX('Req. de información AEP'!$D$179:$E$210,MATCH('Pagos mayoristas'!$B53,'Req. de información AEP'!$D$179:$D$210,0),2))</f>
        <v>11</v>
      </c>
      <c r="D53" s="40"/>
      <c r="E53" s="84">
        <f>IF(B53="","",INDEX('Req. de información AEP'!$D$179:$E$210,MATCH('Pagos mayoristas'!$B53,'Req. de información AEP'!$D$179:$D$210,0),2)*INDEX('Req. de información AEP'!$D$654:$E$685,MATCH(B53,'Req. de información AEP'!$D$654:$D$685,0),2)*'Precios mayoristas'!$C$85)</f>
        <v>0</v>
      </c>
      <c r="F53" s="40"/>
      <c r="G53" s="84">
        <f>IF(B53="","",INDEX('Precios mayoristas'!$B$26:$E$57,MATCH('Pagos mayoristas'!$B53,'Precios mayoristas'!$B$26:$B$57,0),2)*INDEX('Req. de información AEP'!$D$179:$E$210,MATCH('Pagos mayoristas'!$B53,'Req. de información AEP'!$D$179:$D$210,0),2))</f>
        <v>250</v>
      </c>
      <c r="H53" s="40"/>
      <c r="I53" s="87"/>
      <c r="J53" s="87"/>
      <c r="K53" s="87"/>
    </row>
    <row r="54" spans="2:11" outlineLevel="1" x14ac:dyDescent="0.2">
      <c r="B54" s="14" t="str">
        <f>IF(Supuestos!B16=0,"",Supuestos!B16)</f>
        <v>Originación voz internacional Mundial LATAM y Caribe</v>
      </c>
      <c r="C54" s="84">
        <f>IF(B54="","",INDEX('Precios mayoristas'!$B$26:$E$57,MATCH('Pagos mayoristas'!$B54,'Precios mayoristas'!$B$26:$B$57,0),3)*INDEX('Req. de información AEP'!$D$179:$E$210,MATCH('Pagos mayoristas'!$B54,'Req. de información AEP'!$D$179:$D$210,0),2))</f>
        <v>11</v>
      </c>
      <c r="D54" s="40"/>
      <c r="E54" s="84">
        <f>IF(B54="","",INDEX('Req. de información AEP'!$D$179:$E$210,MATCH('Pagos mayoristas'!$B54,'Req. de información AEP'!$D$179:$D$210,0),2)*INDEX('Req. de información AEP'!$D$654:$E$685,MATCH(B54,'Req. de información AEP'!$D$654:$D$685,0),2)*'Precios mayoristas'!$C$85)</f>
        <v>0</v>
      </c>
      <c r="F54" s="40"/>
      <c r="G54" s="84">
        <f>IF(B54="","",INDEX('Precios mayoristas'!$B$26:$E$57,MATCH('Pagos mayoristas'!$B54,'Precios mayoristas'!$B$26:$B$57,0),2)*INDEX('Req. de información AEP'!$D$179:$E$210,MATCH('Pagos mayoristas'!$B54,'Req. de información AEP'!$D$179:$D$210,0),2))</f>
        <v>500</v>
      </c>
      <c r="H54" s="40"/>
      <c r="I54" s="87"/>
      <c r="J54" s="87"/>
      <c r="K54" s="87"/>
    </row>
    <row r="55" spans="2:11" outlineLevel="1" x14ac:dyDescent="0.2">
      <c r="B55" s="14" t="str">
        <f>IF(Supuestos!B17=0,"",Supuestos!B17)</f>
        <v>Originación voz internacional Europa</v>
      </c>
      <c r="C55" s="84">
        <f>IF(B55="","",INDEX('Precios mayoristas'!$B$26:$E$57,MATCH('Pagos mayoristas'!$B55,'Precios mayoristas'!$B$26:$B$57,0),3)*INDEX('Req. de información AEP'!$D$179:$E$210,MATCH('Pagos mayoristas'!$B55,'Req. de información AEP'!$D$179:$D$210,0),2))</f>
        <v>11</v>
      </c>
      <c r="D55" s="40"/>
      <c r="E55" s="84">
        <f>IF(B55="","",INDEX('Req. de información AEP'!$D$179:$E$210,MATCH('Pagos mayoristas'!$B55,'Req. de información AEP'!$D$179:$D$210,0),2)*INDEX('Req. de información AEP'!$D$654:$E$685,MATCH(B55,'Req. de información AEP'!$D$654:$D$685,0),2)*'Precios mayoristas'!$C$85)</f>
        <v>0</v>
      </c>
      <c r="F55" s="40"/>
      <c r="G55" s="84">
        <f>IF(B55="","",INDEX('Precios mayoristas'!$B$26:$E$57,MATCH('Pagos mayoristas'!$B55,'Precios mayoristas'!$B$26:$B$57,0),2)*INDEX('Req. de información AEP'!$D$179:$E$210,MATCH('Pagos mayoristas'!$B55,'Req. de información AEP'!$D$179:$D$210,0),2))</f>
        <v>500</v>
      </c>
      <c r="H55" s="40"/>
      <c r="I55" s="87"/>
      <c r="J55" s="87"/>
      <c r="K55" s="87"/>
    </row>
    <row r="56" spans="2:11" outlineLevel="1" x14ac:dyDescent="0.2">
      <c r="B56" s="14" t="str">
        <f>IF(Supuestos!B18=0,"",Supuestos!B18)</f>
        <v>Originación voz internacional Mundial Otros geográficos</v>
      </c>
      <c r="C56" s="84">
        <f>IF(B56="","",INDEX('Precios mayoristas'!$B$26:$E$57,MATCH('Pagos mayoristas'!$B56,'Precios mayoristas'!$B$26:$B$57,0),3)*INDEX('Req. de información AEP'!$D$179:$E$210,MATCH('Pagos mayoristas'!$B56,'Req. de información AEP'!$D$179:$D$210,0),2))</f>
        <v>11</v>
      </c>
      <c r="D56" s="40"/>
      <c r="E56" s="84">
        <f>IF(B56="","",INDEX('Req. de información AEP'!$D$179:$E$210,MATCH('Pagos mayoristas'!$B56,'Req. de información AEP'!$D$179:$D$210,0),2)*INDEX('Req. de información AEP'!$D$654:$E$685,MATCH(B56,'Req. de información AEP'!$D$654:$D$685,0),2)*'Precios mayoristas'!$C$85)</f>
        <v>0</v>
      </c>
      <c r="F56" s="40"/>
      <c r="G56" s="84">
        <f>IF(B56="","",INDEX('Precios mayoristas'!$B$26:$E$57,MATCH('Pagos mayoristas'!$B56,'Precios mayoristas'!$B$26:$B$57,0),2)*INDEX('Req. de información AEP'!$D$179:$E$210,MATCH('Pagos mayoristas'!$B56,'Req. de información AEP'!$D$179:$D$210,0),2))</f>
        <v>500</v>
      </c>
      <c r="H56" s="40"/>
      <c r="I56" s="87"/>
      <c r="J56" s="87"/>
      <c r="K56" s="87"/>
    </row>
    <row r="57" spans="2:11" outlineLevel="1" x14ac:dyDescent="0.2">
      <c r="B57" s="14" t="str">
        <f>IF(Supuestos!B19=0,"",Supuestos!B19)</f>
        <v>Originación voz internacional Cuba</v>
      </c>
      <c r="C57" s="84">
        <f>IF(B57="","",INDEX('Precios mayoristas'!$B$26:$E$57,MATCH('Pagos mayoristas'!$B57,'Precios mayoristas'!$B$26:$B$57,0),3)*INDEX('Req. de información AEP'!$D$179:$E$210,MATCH('Pagos mayoristas'!$B57,'Req. de información AEP'!$D$179:$D$210,0),2))</f>
        <v>11</v>
      </c>
      <c r="D57" s="40"/>
      <c r="E57" s="84">
        <f>IF(B57="","",INDEX('Req. de información AEP'!$D$179:$E$210,MATCH('Pagos mayoristas'!$B57,'Req. de información AEP'!$D$179:$D$210,0),2)*INDEX('Req. de información AEP'!$D$654:$E$685,MATCH(B57,'Req. de información AEP'!$D$654:$D$685,0),2)*'Precios mayoristas'!$C$85)</f>
        <v>0</v>
      </c>
      <c r="F57" s="40"/>
      <c r="G57" s="84">
        <f>IF(B57="","",INDEX('Precios mayoristas'!$B$26:$E$57,MATCH('Pagos mayoristas'!$B57,'Precios mayoristas'!$B$26:$B$57,0),2)*INDEX('Req. de información AEP'!$D$179:$E$210,MATCH('Pagos mayoristas'!$B57,'Req. de información AEP'!$D$179:$D$210,0),2))</f>
        <v>1500</v>
      </c>
      <c r="H57" s="40"/>
      <c r="I57" s="87"/>
      <c r="J57" s="87"/>
      <c r="K57" s="87"/>
    </row>
    <row r="58" spans="2:11" outlineLevel="1" x14ac:dyDescent="0.2">
      <c r="B58" s="14" t="str">
        <f>IF(Supuestos!B20=0,"",Supuestos!B20)</f>
        <v>Originación voz Mundial destinos no geográficos</v>
      </c>
      <c r="C58" s="84">
        <f>IF(B58="","",INDEX('Precios mayoristas'!$B$26:$E$57,MATCH('Pagos mayoristas'!$B58,'Precios mayoristas'!$B$26:$B$57,0),3)*INDEX('Req. de información AEP'!$D$179:$E$210,MATCH('Pagos mayoristas'!$B58,'Req. de información AEP'!$D$179:$D$210,0),2))</f>
        <v>11</v>
      </c>
      <c r="D58" s="40"/>
      <c r="E58" s="84">
        <f>IF(B58="","",INDEX('Req. de información AEP'!$D$179:$E$210,MATCH('Pagos mayoristas'!$B58,'Req. de información AEP'!$D$179:$D$210,0),2)*INDEX('Req. de información AEP'!$D$654:$E$685,MATCH(B58,'Req. de información AEP'!$D$654:$D$685,0),2)*'Precios mayoristas'!$C$85)</f>
        <v>0</v>
      </c>
      <c r="F58" s="40"/>
      <c r="G58" s="84">
        <f>IF(B58="","",INDEX('Precios mayoristas'!$B$26:$E$57,MATCH('Pagos mayoristas'!$B58,'Precios mayoristas'!$B$26:$B$57,0),2)*INDEX('Req. de información AEP'!$D$179:$E$210,MATCH('Pagos mayoristas'!$B58,'Req. de información AEP'!$D$179:$D$210,0),2))</f>
        <v>7500</v>
      </c>
      <c r="H58" s="40"/>
      <c r="I58" s="87"/>
      <c r="J58" s="87"/>
      <c r="K58" s="87"/>
    </row>
    <row r="59" spans="2:11" outlineLevel="1" x14ac:dyDescent="0.2">
      <c r="B59" s="14" t="str">
        <f>IF(Supuestos!B21=0,"",Supuestos!B21)</f>
        <v>Originación SMS on-net</v>
      </c>
      <c r="C59" s="84">
        <f>IF(B59="","",INDEX('Precios mayoristas'!$B$26:$E$57,MATCH('Pagos mayoristas'!$B59,'Precios mayoristas'!$B$26:$B$57,0),3)*INDEX('Req. de información AEP'!$D$179:$E$210,MATCH('Pagos mayoristas'!$B59,'Req. de información AEP'!$D$179:$D$210,0),2))</f>
        <v>11</v>
      </c>
      <c r="D59" s="40"/>
      <c r="E59" s="84">
        <f>IF(B59="","",INDEX('Req. de información AEP'!$D$179:$E$210,MATCH('Pagos mayoristas'!$B59,'Req. de información AEP'!$D$179:$D$210,0),2)*INDEX('Req. de información AEP'!$D$654:$E$685,MATCH(B59,'Req. de información AEP'!$D$654:$D$685,0),2)*'Precios mayoristas'!$C$85)</f>
        <v>0</v>
      </c>
      <c r="F59" s="40"/>
      <c r="G59" s="84">
        <f>IF(B59="","",INDEX('Precios mayoristas'!$B$26:$E$57,MATCH('Pagos mayoristas'!$B59,'Precios mayoristas'!$B$26:$B$57,0),2)*INDEX('Req. de información AEP'!$D$179:$E$210,MATCH('Pagos mayoristas'!$B59,'Req. de información AEP'!$D$179:$D$210,0),2))</f>
        <v>0</v>
      </c>
      <c r="H59" s="40"/>
      <c r="I59" s="87"/>
      <c r="J59" s="87"/>
      <c r="K59" s="87"/>
    </row>
    <row r="60" spans="2:11" outlineLevel="1" x14ac:dyDescent="0.2">
      <c r="B60" s="14" t="str">
        <f>IF(Supuestos!B22=0,"",Supuestos!B22)</f>
        <v>Originación SMS - off-net nacional</v>
      </c>
      <c r="C60" s="84">
        <f>IF(B60="","",INDEX('Precios mayoristas'!$B$26:$E$57,MATCH('Pagos mayoristas'!$B60,'Precios mayoristas'!$B$26:$B$57,0),3)*INDEX('Req. de información AEP'!$D$179:$E$210,MATCH('Pagos mayoristas'!$B60,'Req. de información AEP'!$D$179:$D$210,0),2))</f>
        <v>11</v>
      </c>
      <c r="D60" s="40"/>
      <c r="E60" s="84">
        <f>IF(B60="","",INDEX('Req. de información AEP'!$D$179:$E$210,MATCH('Pagos mayoristas'!$B60,'Req. de información AEP'!$D$179:$D$210,0),2)*INDEX('Req. de información AEP'!$D$654:$E$685,MATCH(B60,'Req. de información AEP'!$D$654:$D$685,0),2)*'Precios mayoristas'!$C$85)</f>
        <v>0</v>
      </c>
      <c r="F60" s="40"/>
      <c r="G60" s="84">
        <f>IF(B60="","",INDEX('Precios mayoristas'!$B$26:$E$57,MATCH('Pagos mayoristas'!$B60,'Precios mayoristas'!$B$26:$B$57,0),2)*INDEX('Req. de información AEP'!$D$179:$E$210,MATCH('Pagos mayoristas'!$B60,'Req. de información AEP'!$D$179:$D$210,0),2))</f>
        <v>2.5</v>
      </c>
      <c r="H60" s="40"/>
      <c r="I60" s="87"/>
      <c r="J60" s="87"/>
      <c r="K60" s="87"/>
    </row>
    <row r="61" spans="2:11" outlineLevel="1" x14ac:dyDescent="0.2">
      <c r="B61" s="14" t="str">
        <f>IF(Supuestos!B23=0,"",Supuestos!B23)</f>
        <v>Originación SMS internacional (USA-Canadá)</v>
      </c>
      <c r="C61" s="84">
        <f>IF(B61="","",INDEX('Precios mayoristas'!$B$26:$E$57,MATCH('Pagos mayoristas'!$B61,'Precios mayoristas'!$B$26:$B$57,0),3)*INDEX('Req. de información AEP'!$D$179:$E$210,MATCH('Pagos mayoristas'!$B61,'Req. de información AEP'!$D$179:$D$210,0),2))</f>
        <v>11</v>
      </c>
      <c r="D61" s="40"/>
      <c r="E61" s="84">
        <f>IF(B61="","",INDEX('Req. de información AEP'!$D$179:$E$210,MATCH('Pagos mayoristas'!$B61,'Req. de información AEP'!$D$179:$D$210,0),2)*INDEX('Req. de información AEP'!$D$654:$E$685,MATCH(B61,'Req. de información AEP'!$D$654:$D$685,0),2)*'Precios mayoristas'!$C$85)</f>
        <v>0</v>
      </c>
      <c r="F61" s="40"/>
      <c r="G61" s="84">
        <f>IF(B61="","",INDEX('Precios mayoristas'!$B$26:$E$57,MATCH('Pagos mayoristas'!$B61,'Precios mayoristas'!$B$26:$B$57,0),2)*INDEX('Req. de información AEP'!$D$179:$E$210,MATCH('Pagos mayoristas'!$B61,'Req. de información AEP'!$D$179:$D$210,0),2))</f>
        <v>50</v>
      </c>
      <c r="H61" s="40"/>
      <c r="I61" s="87"/>
      <c r="J61" s="87"/>
      <c r="K61" s="87"/>
    </row>
    <row r="62" spans="2:11" outlineLevel="1" x14ac:dyDescent="0.2">
      <c r="B62" s="14" t="str">
        <f>IF(Supuestos!B24=0,"",Supuestos!B24)</f>
        <v>Originación SMS internacional (Resto del Mundo)</v>
      </c>
      <c r="C62" s="84">
        <f>IF(B62="","",INDEX('Precios mayoristas'!$B$26:$E$57,MATCH('Pagos mayoristas'!$B62,'Precios mayoristas'!$B$26:$B$57,0),3)*INDEX('Req. de información AEP'!$D$179:$E$210,MATCH('Pagos mayoristas'!$B62,'Req. de información AEP'!$D$179:$D$210,0),2))</f>
        <v>11</v>
      </c>
      <c r="D62" s="40"/>
      <c r="E62" s="84">
        <f>IF(B62="","",INDEX('Req. de información AEP'!$D$179:$E$210,MATCH('Pagos mayoristas'!$B62,'Req. de información AEP'!$D$179:$D$210,0),2)*INDEX('Req. de información AEP'!$D$654:$E$685,MATCH(B62,'Req. de información AEP'!$D$654:$D$685,0),2)*'Precios mayoristas'!$C$85)</f>
        <v>0</v>
      </c>
      <c r="F62" s="40"/>
      <c r="G62" s="84">
        <f>IF(B62="","",INDEX('Precios mayoristas'!$B$26:$E$57,MATCH('Pagos mayoristas'!$B62,'Precios mayoristas'!$B$26:$B$57,0),2)*INDEX('Req. de información AEP'!$D$179:$E$210,MATCH('Pagos mayoristas'!$B62,'Req. de información AEP'!$D$179:$D$210,0),2))</f>
        <v>75</v>
      </c>
      <c r="H62" s="40"/>
      <c r="I62" s="87"/>
      <c r="J62" s="87"/>
      <c r="K62" s="87"/>
    </row>
    <row r="63" spans="2:11" outlineLevel="1" x14ac:dyDescent="0.2">
      <c r="B63" s="14" t="str">
        <f>IF(Supuestos!B25=0,"",Supuestos!B25)</f>
        <v>Otros servicios (incluyendo marcaciones especiales)</v>
      </c>
      <c r="C63" s="84">
        <f>IF(B63="","",INDEX('Precios mayoristas'!$B$26:$E$57,MATCH('Pagos mayoristas'!$B63,'Precios mayoristas'!$B$26:$B$57,0),3)*INDEX('Req. de información AEP'!$D$179:$E$210,MATCH('Pagos mayoristas'!$B63,'Req. de información AEP'!$D$179:$D$210,0),2))</f>
        <v>0</v>
      </c>
      <c r="D63" s="40"/>
      <c r="E63" s="84">
        <f>IF(B63="","",INDEX('Req. de información AEP'!$D$179:$E$210,MATCH('Pagos mayoristas'!$B63,'Req. de información AEP'!$D$179:$D$210,0),2)*INDEX('Req. de información AEP'!$D$654:$E$685,MATCH(B63,'Req. de información AEP'!$D$654:$D$685,0),2)*'Precios mayoristas'!$C$85)</f>
        <v>0</v>
      </c>
      <c r="F63" s="40"/>
      <c r="G63" s="84">
        <f>IF(B63="","",INDEX('Precios mayoristas'!$B$26:$E$57,MATCH('Pagos mayoristas'!$B63,'Precios mayoristas'!$B$26:$B$57,0),2)*INDEX('Req. de información AEP'!$D$179:$E$210,MATCH('Pagos mayoristas'!$B63,'Req. de información AEP'!$D$179:$D$210,0),2))</f>
        <v>0</v>
      </c>
      <c r="H63" s="40"/>
      <c r="I63" s="87"/>
      <c r="J63" s="87"/>
      <c r="K63" s="87"/>
    </row>
    <row r="64" spans="2:11" outlineLevel="1" x14ac:dyDescent="0.2">
      <c r="B64" s="14" t="str">
        <f>IF(Supuestos!B26=0,"",Supuestos!B26)</f>
        <v/>
      </c>
      <c r="C64" s="84" t="str">
        <f>IF(B64="","",INDEX('Precios mayoristas'!$B$26:$E$57,MATCH('Pagos mayoristas'!$B64,'Precios mayoristas'!$B$26:$B$57,0),3)*INDEX('Req. de información AEP'!$D$179:$E$210,MATCH('Pagos mayoristas'!$B64,'Req. de información AEP'!$D$179:$D$210,0),2))</f>
        <v/>
      </c>
      <c r="D64" s="40"/>
      <c r="E64" s="84" t="str">
        <f>IF(B64="","",INDEX('Req. de información AEP'!$D$179:$E$210,MATCH('Pagos mayoristas'!$B64,'Req. de información AEP'!$D$179:$D$210,0),2)*INDEX('Req. de información AEP'!$D$654:$E$685,MATCH(B64,'Req. de información AEP'!$D$654:$D$685,0),2)*'Precios mayoristas'!$C$85)</f>
        <v/>
      </c>
      <c r="F64" s="40"/>
      <c r="G64" s="84" t="str">
        <f>IF(B64="","",INDEX('Precios mayoristas'!$B$26:$E$57,MATCH('Pagos mayoristas'!$B64,'Precios mayoristas'!$B$26:$B$57,0),2)*INDEX('Req. de información AEP'!$D$179:$E$210,MATCH('Pagos mayoristas'!$B64,'Req. de información AEP'!$D$179:$D$210,0),2))</f>
        <v/>
      </c>
      <c r="H64" s="40"/>
      <c r="I64" s="87"/>
      <c r="J64" s="87"/>
      <c r="K64" s="87"/>
    </row>
    <row r="65" spans="2:11" outlineLevel="1" x14ac:dyDescent="0.2">
      <c r="B65" s="14" t="str">
        <f>IF(Supuestos!B27=0,"",Supuestos!B27)</f>
        <v/>
      </c>
      <c r="C65" s="84" t="str">
        <f>IF(B65="","",INDEX('Precios mayoristas'!$B$26:$E$57,MATCH('Pagos mayoristas'!$B65,'Precios mayoristas'!$B$26:$B$57,0),3)*INDEX('Req. de información AEP'!$D$179:$E$210,MATCH('Pagos mayoristas'!$B65,'Req. de información AEP'!$D$179:$D$210,0),2))</f>
        <v/>
      </c>
      <c r="D65" s="40"/>
      <c r="E65" s="84" t="str">
        <f>IF(B65="","",INDEX('Req. de información AEP'!$D$179:$E$210,MATCH('Pagos mayoristas'!$B65,'Req. de información AEP'!$D$179:$D$210,0),2)*INDEX('Req. de información AEP'!$D$654:$E$685,MATCH(B65,'Req. de información AEP'!$D$654:$D$685,0),2)*'Precios mayoristas'!$C$85)</f>
        <v/>
      </c>
      <c r="F65" s="40"/>
      <c r="G65" s="84" t="str">
        <f>IF(B65="","",INDEX('Precios mayoristas'!$B$26:$E$57,MATCH('Pagos mayoristas'!$B65,'Precios mayoristas'!$B$26:$B$57,0),2)*INDEX('Req. de información AEP'!$D$179:$E$210,MATCH('Pagos mayoristas'!$B65,'Req. de información AEP'!$D$179:$D$210,0),2))</f>
        <v/>
      </c>
      <c r="H65" s="40"/>
      <c r="I65" s="87"/>
      <c r="J65" s="87"/>
      <c r="K65" s="87"/>
    </row>
    <row r="66" spans="2:11" outlineLevel="1" x14ac:dyDescent="0.2">
      <c r="B66" s="14" t="str">
        <f>IF(Supuestos!B28=0,"",Supuestos!B28)</f>
        <v/>
      </c>
      <c r="C66" s="84" t="str">
        <f>IF(B66="","",INDEX('Precios mayoristas'!$B$26:$E$57,MATCH('Pagos mayoristas'!$B66,'Precios mayoristas'!$B$26:$B$57,0),3)*INDEX('Req. de información AEP'!$D$179:$E$210,MATCH('Pagos mayoristas'!$B66,'Req. de información AEP'!$D$179:$D$210,0),2))</f>
        <v/>
      </c>
      <c r="D66" s="40"/>
      <c r="E66" s="84" t="str">
        <f>IF(B66="","",INDEX('Req. de información AEP'!$D$179:$E$210,MATCH('Pagos mayoristas'!$B66,'Req. de información AEP'!$D$179:$D$210,0),2)*INDEX('Req. de información AEP'!$D$654:$E$685,MATCH(B66,'Req. de información AEP'!$D$654:$D$685,0),2)*'Precios mayoristas'!$C$85)</f>
        <v/>
      </c>
      <c r="F66" s="40"/>
      <c r="G66" s="84" t="str">
        <f>IF(B66="","",INDEX('Precios mayoristas'!$B$26:$E$57,MATCH('Pagos mayoristas'!$B66,'Precios mayoristas'!$B$26:$B$57,0),2)*INDEX('Req. de información AEP'!$D$179:$E$210,MATCH('Pagos mayoristas'!$B66,'Req. de información AEP'!$D$179:$D$210,0),2))</f>
        <v/>
      </c>
      <c r="H66" s="40"/>
      <c r="I66" s="87"/>
      <c r="J66" s="87"/>
      <c r="K66" s="87"/>
    </row>
    <row r="67" spans="2:11" outlineLevel="1" x14ac:dyDescent="0.2">
      <c r="B67" s="14" t="str">
        <f>IF(Supuestos!B29=0,"",Supuestos!B29)</f>
        <v/>
      </c>
      <c r="C67" s="84" t="str">
        <f>IF(B67="","",INDEX('Precios mayoristas'!$B$26:$E$57,MATCH('Pagos mayoristas'!$B67,'Precios mayoristas'!$B$26:$B$57,0),3)*INDEX('Req. de información AEP'!$D$179:$E$210,MATCH('Pagos mayoristas'!$B67,'Req. de información AEP'!$D$179:$D$210,0),2))</f>
        <v/>
      </c>
      <c r="D67" s="40"/>
      <c r="E67" s="84" t="str">
        <f>IF(B67="","",INDEX('Req. de información AEP'!$D$179:$E$210,MATCH('Pagos mayoristas'!$B67,'Req. de información AEP'!$D$179:$D$210,0),2)*INDEX('Req. de información AEP'!$D$654:$E$685,MATCH(B67,'Req. de información AEP'!$D$654:$D$685,0),2)*'Precios mayoristas'!$C$85)</f>
        <v/>
      </c>
      <c r="F67" s="40"/>
      <c r="G67" s="84" t="str">
        <f>IF(B67="","",INDEX('Precios mayoristas'!$B$26:$E$57,MATCH('Pagos mayoristas'!$B67,'Precios mayoristas'!$B$26:$B$57,0),2)*INDEX('Req. de información AEP'!$D$179:$E$210,MATCH('Pagos mayoristas'!$B67,'Req. de información AEP'!$D$179:$D$210,0),2))</f>
        <v/>
      </c>
      <c r="H67" s="40"/>
      <c r="I67" s="87"/>
      <c r="J67" s="87"/>
      <c r="K67" s="87"/>
    </row>
    <row r="68" spans="2:11" outlineLevel="1" x14ac:dyDescent="0.2">
      <c r="B68" s="14" t="str">
        <f>IF(Supuestos!B30=0,"",Supuestos!B30)</f>
        <v/>
      </c>
      <c r="C68" s="84" t="str">
        <f>IF(B68="","",INDEX('Precios mayoristas'!$B$26:$E$57,MATCH('Pagos mayoristas'!$B68,'Precios mayoristas'!$B$26:$B$57,0),3)*INDEX('Req. de información AEP'!$D$179:$E$210,MATCH('Pagos mayoristas'!$B68,'Req. de información AEP'!$D$179:$D$210,0),2))</f>
        <v/>
      </c>
      <c r="D68" s="40"/>
      <c r="E68" s="84" t="str">
        <f>IF(B68="","",INDEX('Req. de información AEP'!$D$179:$E$210,MATCH('Pagos mayoristas'!$B68,'Req. de información AEP'!$D$179:$D$210,0),2)*INDEX('Req. de información AEP'!$D$654:$E$685,MATCH(B68,'Req. de información AEP'!$D$654:$D$685,0),2)*'Precios mayoristas'!$C$85)</f>
        <v/>
      </c>
      <c r="F68" s="40"/>
      <c r="G68" s="84" t="str">
        <f>IF(B68="","",INDEX('Precios mayoristas'!$B$26:$E$57,MATCH('Pagos mayoristas'!$B68,'Precios mayoristas'!$B$26:$B$57,0),2)*INDEX('Req. de información AEP'!$D$179:$E$210,MATCH('Pagos mayoristas'!$B68,'Req. de información AEP'!$D$179:$D$210,0),2))</f>
        <v/>
      </c>
      <c r="H68" s="40"/>
      <c r="I68" s="87"/>
      <c r="J68" s="87"/>
      <c r="K68" s="87"/>
    </row>
    <row r="69" spans="2:11" outlineLevel="1" x14ac:dyDescent="0.2">
      <c r="B69" s="14" t="str">
        <f>IF(Supuestos!B31=0,"",Supuestos!B31)</f>
        <v/>
      </c>
      <c r="C69" s="84" t="str">
        <f>IF(B69="","",INDEX('Precios mayoristas'!$B$26:$E$57,MATCH('Pagos mayoristas'!$B69,'Precios mayoristas'!$B$26:$B$57,0),3)*INDEX('Req. de información AEP'!$D$179:$E$210,MATCH('Pagos mayoristas'!$B69,'Req. de información AEP'!$D$179:$D$210,0),2))</f>
        <v/>
      </c>
      <c r="D69" s="40"/>
      <c r="E69" s="84" t="str">
        <f>IF(B69="","",INDEX('Req. de información AEP'!$D$179:$E$210,MATCH('Pagos mayoristas'!$B69,'Req. de información AEP'!$D$179:$D$210,0),2)*INDEX('Req. de información AEP'!$D$654:$E$685,MATCH(B69,'Req. de información AEP'!$D$654:$D$685,0),2)*'Precios mayoristas'!$C$85)</f>
        <v/>
      </c>
      <c r="F69" s="40"/>
      <c r="G69" s="84" t="str">
        <f>IF(B69="","",INDEX('Precios mayoristas'!$B$26:$E$57,MATCH('Pagos mayoristas'!$B69,'Precios mayoristas'!$B$26:$B$57,0),2)*INDEX('Req. de información AEP'!$D$179:$E$210,MATCH('Pagos mayoristas'!$B69,'Req. de información AEP'!$D$179:$D$210,0),2))</f>
        <v/>
      </c>
      <c r="H69" s="40"/>
      <c r="I69" s="87"/>
      <c r="J69" s="87"/>
      <c r="K69" s="87"/>
    </row>
    <row r="70" spans="2:11" outlineLevel="1" x14ac:dyDescent="0.2">
      <c r="B70" s="14" t="str">
        <f>IF(Supuestos!B32=0,"",Supuestos!B32)</f>
        <v/>
      </c>
      <c r="C70" s="84" t="str">
        <f>IF(B70="","",INDEX('Precios mayoristas'!$B$26:$E$57,MATCH('Pagos mayoristas'!$B70,'Precios mayoristas'!$B$26:$B$57,0),3)*INDEX('Req. de información AEP'!$D$179:$E$210,MATCH('Pagos mayoristas'!$B70,'Req. de información AEP'!$D$179:$D$210,0),2))</f>
        <v/>
      </c>
      <c r="D70" s="40"/>
      <c r="E70" s="84" t="str">
        <f>IF(B70="","",INDEX('Req. de información AEP'!$D$179:$E$210,MATCH('Pagos mayoristas'!$B70,'Req. de información AEP'!$D$179:$D$210,0),2)*INDEX('Req. de información AEP'!$D$654:$E$685,MATCH(B70,'Req. de información AEP'!$D$654:$D$685,0),2)*'Precios mayoristas'!$C$85)</f>
        <v/>
      </c>
      <c r="F70" s="40"/>
      <c r="G70" s="84" t="str">
        <f>IF(B70="","",INDEX('Precios mayoristas'!$B$26:$E$57,MATCH('Pagos mayoristas'!$B70,'Precios mayoristas'!$B$26:$B$57,0),2)*INDEX('Req. de información AEP'!$D$179:$E$210,MATCH('Pagos mayoristas'!$B70,'Req. de información AEP'!$D$179:$D$210,0),2))</f>
        <v/>
      </c>
      <c r="H70" s="40"/>
      <c r="I70" s="87"/>
      <c r="J70" s="87"/>
      <c r="K70" s="87"/>
    </row>
    <row r="71" spans="2:11" outlineLevel="1" x14ac:dyDescent="0.2">
      <c r="B71" s="14" t="str">
        <f>IF(Supuestos!B33=0,"",Supuestos!B33)</f>
        <v/>
      </c>
      <c r="C71" s="84" t="str">
        <f>IF(B71="","",INDEX('Precios mayoristas'!$B$26:$E$57,MATCH('Pagos mayoristas'!$B71,'Precios mayoristas'!$B$26:$B$57,0),3)*INDEX('Req. de información AEP'!$D$179:$E$210,MATCH('Pagos mayoristas'!$B71,'Req. de información AEP'!$D$179:$D$210,0),2))</f>
        <v/>
      </c>
      <c r="D71" s="40"/>
      <c r="E71" s="84" t="str">
        <f>IF(B71="","",INDEX('Req. de información AEP'!$D$179:$E$210,MATCH('Pagos mayoristas'!$B71,'Req. de información AEP'!$D$179:$D$210,0),2)*INDEX('Req. de información AEP'!$D$654:$E$685,MATCH(B71,'Req. de información AEP'!$D$654:$D$685,0),2)*'Precios mayoristas'!$C$85)</f>
        <v/>
      </c>
      <c r="F71" s="40"/>
      <c r="G71" s="84" t="str">
        <f>IF(B71="","",INDEX('Precios mayoristas'!$B$26:$E$57,MATCH('Pagos mayoristas'!$B71,'Precios mayoristas'!$B$26:$B$57,0),2)*INDEX('Req. de información AEP'!$D$179:$E$210,MATCH('Pagos mayoristas'!$B71,'Req. de información AEP'!$D$179:$D$210,0),2))</f>
        <v/>
      </c>
      <c r="H71" s="40"/>
      <c r="I71" s="87"/>
      <c r="J71" s="87"/>
      <c r="K71" s="87"/>
    </row>
    <row r="72" spans="2:11" outlineLevel="1" x14ac:dyDescent="0.2">
      <c r="B72" s="14" t="str">
        <f>IF(Supuestos!B34=0,"",Supuestos!B34)</f>
        <v/>
      </c>
      <c r="C72" s="84" t="str">
        <f>IF(B72="","",INDEX('Precios mayoristas'!$B$26:$E$57,MATCH('Pagos mayoristas'!$B72,'Precios mayoristas'!$B$26:$B$57,0),3)*INDEX('Req. de información AEP'!$D$179:$E$210,MATCH('Pagos mayoristas'!$B72,'Req. de información AEP'!$D$179:$D$210,0),2))</f>
        <v/>
      </c>
      <c r="D72" s="40"/>
      <c r="E72" s="84" t="str">
        <f>IF(B72="","",INDEX('Req. de información AEP'!$D$179:$E$210,MATCH('Pagos mayoristas'!$B72,'Req. de información AEP'!$D$179:$D$210,0),2)*INDEX('Req. de información AEP'!$D$654:$E$685,MATCH(B72,'Req. de información AEP'!$D$654:$D$685,0),2)*'Precios mayoristas'!$C$85)</f>
        <v/>
      </c>
      <c r="F72" s="40"/>
      <c r="G72" s="84" t="str">
        <f>IF(B72="","",INDEX('Precios mayoristas'!$B$26:$E$57,MATCH('Pagos mayoristas'!$B72,'Precios mayoristas'!$B$26:$B$57,0),2)*INDEX('Req. de información AEP'!$D$179:$E$210,MATCH('Pagos mayoristas'!$B72,'Req. de información AEP'!$D$179:$D$210,0),2))</f>
        <v/>
      </c>
      <c r="H72" s="40"/>
      <c r="I72" s="87"/>
      <c r="J72" s="87"/>
      <c r="K72" s="87"/>
    </row>
    <row r="73" spans="2:11" outlineLevel="1" x14ac:dyDescent="0.2">
      <c r="B73" s="14" t="str">
        <f>IF(Supuestos!B35=0,"",Supuestos!B35)</f>
        <v/>
      </c>
      <c r="C73" s="84" t="str">
        <f>IF(B73="","",INDEX('Precios mayoristas'!$B$26:$E$57,MATCH('Pagos mayoristas'!$B73,'Precios mayoristas'!$B$26:$B$57,0),3)*INDEX('Req. de información AEP'!$D$179:$E$210,MATCH('Pagos mayoristas'!$B73,'Req. de información AEP'!$D$179:$D$210,0),2))</f>
        <v/>
      </c>
      <c r="D73" s="40"/>
      <c r="E73" s="84" t="str">
        <f>IF(B73="","",INDEX('Req. de información AEP'!$D$179:$E$210,MATCH('Pagos mayoristas'!$B73,'Req. de información AEP'!$D$179:$D$210,0),2)*INDEX('Req. de información AEP'!$D$654:$E$685,MATCH(B73,'Req. de información AEP'!$D$654:$D$685,0),2)*'Precios mayoristas'!$C$85)</f>
        <v/>
      </c>
      <c r="F73" s="40"/>
      <c r="G73" s="84" t="str">
        <f>IF(B73="","",INDEX('Precios mayoristas'!$B$26:$E$57,MATCH('Pagos mayoristas'!$B73,'Precios mayoristas'!$B$26:$B$57,0),2)*INDEX('Req. de información AEP'!$D$179:$E$210,MATCH('Pagos mayoristas'!$B73,'Req. de información AEP'!$D$179:$D$210,0),2))</f>
        <v/>
      </c>
      <c r="H73" s="40"/>
      <c r="I73" s="87"/>
      <c r="J73" s="87"/>
      <c r="K73" s="87"/>
    </row>
    <row r="74" spans="2:11" outlineLevel="1" x14ac:dyDescent="0.2">
      <c r="B74" s="14" t="str">
        <f>IF(Supuestos!B36=0,"",Supuestos!B36)</f>
        <v/>
      </c>
      <c r="C74" s="84" t="str">
        <f>IF(B74="","",INDEX('Precios mayoristas'!$B$26:$E$57,MATCH('Pagos mayoristas'!$B74,'Precios mayoristas'!$B$26:$B$57,0),3)*INDEX('Req. de información AEP'!$D$179:$E$210,MATCH('Pagos mayoristas'!$B74,'Req. de información AEP'!$D$179:$D$210,0),2))</f>
        <v/>
      </c>
      <c r="D74" s="40"/>
      <c r="E74" s="84" t="str">
        <f>IF(B74="","",INDEX('Req. de información AEP'!$D$179:$E$210,MATCH('Pagos mayoristas'!$B74,'Req. de información AEP'!$D$179:$D$210,0),2)*INDEX('Req. de información AEP'!$D$654:$E$685,MATCH(B74,'Req. de información AEP'!$D$654:$D$685,0),2)*'Precios mayoristas'!$C$85)</f>
        <v/>
      </c>
      <c r="F74" s="40"/>
      <c r="G74" s="84" t="str">
        <f>IF(B74="","",INDEX('Precios mayoristas'!$B$26:$E$57,MATCH('Pagos mayoristas'!$B74,'Precios mayoristas'!$B$26:$B$57,0),2)*INDEX('Req. de información AEP'!$D$179:$E$210,MATCH('Pagos mayoristas'!$B74,'Req. de información AEP'!$D$179:$D$210,0),2))</f>
        <v/>
      </c>
      <c r="H74" s="40"/>
      <c r="I74" s="87"/>
      <c r="J74" s="87"/>
      <c r="K74" s="87"/>
    </row>
    <row r="75" spans="2:11" outlineLevel="1" x14ac:dyDescent="0.2">
      <c r="B75" s="14" t="str">
        <f>IF(Supuestos!B37=0,"",Supuestos!B37)</f>
        <v/>
      </c>
      <c r="C75" s="84" t="str">
        <f>IF(B75="","",INDEX('Precios mayoristas'!$B$26:$E$57,MATCH('Pagos mayoristas'!$B75,'Precios mayoristas'!$B$26:$B$57,0),3)*INDEX('Req. de información AEP'!$D$179:$E$210,MATCH('Pagos mayoristas'!$B75,'Req. de información AEP'!$D$179:$D$210,0),2))</f>
        <v/>
      </c>
      <c r="D75" s="40"/>
      <c r="E75" s="84" t="str">
        <f>IF(B75="","",INDEX('Req. de información AEP'!$D$179:$E$210,MATCH('Pagos mayoristas'!$B75,'Req. de información AEP'!$D$179:$D$210,0),2)*INDEX('Req. de información AEP'!$D$654:$E$685,MATCH(B75,'Req. de información AEP'!$D$654:$D$685,0),2)*'Precios mayoristas'!$C$85)</f>
        <v/>
      </c>
      <c r="F75" s="40"/>
      <c r="G75" s="84" t="str">
        <f>IF(B75="","",INDEX('Precios mayoristas'!$B$26:$E$57,MATCH('Pagos mayoristas'!$B75,'Precios mayoristas'!$B$26:$B$57,0),2)*INDEX('Req. de información AEP'!$D$179:$E$210,MATCH('Pagos mayoristas'!$B75,'Req. de información AEP'!$D$179:$D$210,0),2))</f>
        <v/>
      </c>
      <c r="H75" s="40"/>
      <c r="I75" s="87"/>
      <c r="J75" s="87"/>
      <c r="K75" s="87"/>
    </row>
    <row r="76" spans="2:11" outlineLevel="1" x14ac:dyDescent="0.2">
      <c r="B76" s="14" t="str">
        <f>IF(Supuestos!B38=0,"",Supuestos!B38)</f>
        <v/>
      </c>
      <c r="C76" s="84" t="str">
        <f>IF(B76="","",INDEX('Precios mayoristas'!$B$26:$E$57,MATCH('Pagos mayoristas'!$B76,'Precios mayoristas'!$B$26:$B$57,0),3)*INDEX('Req. de información AEP'!$D$179:$E$210,MATCH('Pagos mayoristas'!$B76,'Req. de información AEP'!$D$179:$D$210,0),2))</f>
        <v/>
      </c>
      <c r="D76" s="40"/>
      <c r="E76" s="84" t="str">
        <f>IF(B76="","",INDEX('Req. de información AEP'!$D$179:$E$210,MATCH('Pagos mayoristas'!$B76,'Req. de información AEP'!$D$179:$D$210,0),2)*INDEX('Req. de información AEP'!$D$654:$E$685,MATCH(B76,'Req. de información AEP'!$D$654:$D$685,0),2)*'Precios mayoristas'!$C$85)</f>
        <v/>
      </c>
      <c r="F76" s="40"/>
      <c r="G76" s="84" t="str">
        <f>IF(B76="","",INDEX('Precios mayoristas'!$B$26:$E$57,MATCH('Pagos mayoristas'!$B76,'Precios mayoristas'!$B$26:$B$57,0),2)*INDEX('Req. de información AEP'!$D$179:$E$210,MATCH('Pagos mayoristas'!$B76,'Req. de información AEP'!$D$179:$D$210,0),2))</f>
        <v/>
      </c>
      <c r="H76" s="40"/>
      <c r="I76" s="87"/>
      <c r="J76" s="87"/>
      <c r="K76" s="87"/>
    </row>
    <row r="77" spans="2:11" outlineLevel="1" x14ac:dyDescent="0.2">
      <c r="B77" s="117"/>
      <c r="C77" s="198" t="str">
        <f>IF(B77="","",INDEX('Precios mayoristas'!$B$26:$E$57,MATCH('Pagos mayoristas'!$B77,'Precios mayoristas'!$B$26:$B$57,0),3)*INDEX('Req. de información AEP'!$D$179:$E$210,MATCH('Pagos mayoristas'!$B77,'Req. de información AEP'!$D$179:$D$210,0),2))</f>
        <v/>
      </c>
      <c r="D77" s="199"/>
      <c r="E77" s="198" t="str">
        <f>IF(B77="","",INDEX('Req. de información AEP'!$D$179:$E$210,MATCH('Pagos mayoristas'!$B77,'Req. de información AEP'!$D$179:$D$210,0),2)*INDEX('Req. de información AEP'!$D$654:$E$685,MATCH(B77,'Req. de información AEP'!$D$654:$D$685,0),2)*'Precios mayoristas'!$C$85)</f>
        <v/>
      </c>
      <c r="F77" s="199"/>
      <c r="G77" s="198" t="str">
        <f>IF(B77="","",INDEX('Precios mayoristas'!$B$26:$E$57,MATCH('Pagos mayoristas'!$B77,'Precios mayoristas'!$B$26:$B$57,0),2)*INDEX('Req. de información AEP'!$D$179:$E$210,MATCH('Pagos mayoristas'!$B77,'Req. de información AEP'!$D$179:$D$210,0),2))</f>
        <v/>
      </c>
      <c r="H77" s="199"/>
      <c r="I77" s="199"/>
      <c r="J77" s="199"/>
      <c r="K77" s="199"/>
    </row>
    <row r="78" spans="2:11" outlineLevel="1" x14ac:dyDescent="0.2">
      <c r="C78" s="84" t="str">
        <f>IF(B78="","",INDEX('Precios mayoristas'!$B$26:$E$57,MATCH('Pagos mayoristas'!$B78,'Precios mayoristas'!$B$26:$B$57,0),3)*INDEX('Req. de información AEP'!$D$179:$E$210,MATCH('Pagos mayoristas'!$B78,'Req. de información AEP'!$D$179:$D$210,0),2))</f>
        <v/>
      </c>
      <c r="D78" s="40"/>
      <c r="E78" s="84" t="str">
        <f>IF(B78="","",INDEX('Req. de información AEP'!$D$179:$E$210,MATCH('Pagos mayoristas'!$B78,'Req. de información AEP'!$D$179:$D$210,0),2)*INDEX('Req. de información AEP'!$D$654:$E$685,MATCH(B78,'Req. de información AEP'!$D$654:$D$685,0),2)*'Precios mayoristas'!$C$85)</f>
        <v/>
      </c>
      <c r="F78" s="40"/>
      <c r="G78" s="84" t="str">
        <f>IF(B78="","",INDEX('Precios mayoristas'!$B$26:$E$57,MATCH('Pagos mayoristas'!$B78,'Precios mayoristas'!$B$26:$B$57,0),2)*INDEX('Req. de información AEP'!$D$179:$E$210,MATCH('Pagos mayoristas'!$B78,'Req. de información AEP'!$D$179:$D$210,0),2))</f>
        <v/>
      </c>
      <c r="H78" s="40"/>
      <c r="I78" s="40"/>
      <c r="J78" s="40"/>
      <c r="K78" s="40"/>
    </row>
    <row r="79" spans="2:11" outlineLevel="1" x14ac:dyDescent="0.2">
      <c r="C79" s="40"/>
      <c r="D79" s="40"/>
      <c r="E79" s="40"/>
      <c r="F79" s="40"/>
      <c r="G79" s="40"/>
      <c r="H79" s="40"/>
      <c r="I79" s="40"/>
      <c r="J79" s="40"/>
      <c r="K79" s="40"/>
    </row>
    <row r="80" spans="2:11" x14ac:dyDescent="0.2">
      <c r="C80" s="40"/>
      <c r="D80" s="40"/>
      <c r="E80" s="40"/>
      <c r="F80" s="40"/>
      <c r="G80" s="40"/>
      <c r="H80" s="40"/>
      <c r="I80" s="40"/>
      <c r="J80" s="40"/>
      <c r="K80" s="40"/>
    </row>
    <row r="81" spans="2:11" x14ac:dyDescent="0.2">
      <c r="C81" s="40"/>
      <c r="D81" s="40"/>
      <c r="E81" s="40"/>
      <c r="F81" s="40"/>
      <c r="G81" s="40"/>
      <c r="H81" s="40"/>
      <c r="I81" s="40"/>
      <c r="J81" s="40"/>
      <c r="K81" s="40"/>
    </row>
    <row r="82" spans="2:11" x14ac:dyDescent="0.2">
      <c r="C82" s="40"/>
      <c r="D82" s="40"/>
      <c r="E82" s="40"/>
      <c r="F82" s="40"/>
      <c r="G82" s="40"/>
      <c r="H82" s="40"/>
      <c r="I82" s="40"/>
      <c r="J82" s="40"/>
      <c r="K82" s="40"/>
    </row>
    <row r="83" spans="2:11" outlineLevel="1" x14ac:dyDescent="0.2">
      <c r="B83" s="11" t="s">
        <v>187</v>
      </c>
      <c r="C83" s="83">
        <f>SUM(C84:C115)</f>
        <v>398</v>
      </c>
      <c r="D83" s="43"/>
      <c r="E83" s="83">
        <f t="shared" ref="E83" si="1">SUM(E84:E115)</f>
        <v>0</v>
      </c>
      <c r="F83" s="43"/>
      <c r="G83" s="83">
        <f>SUM(G84:G115)</f>
        <v>21930.995200000001</v>
      </c>
      <c r="H83" s="40"/>
      <c r="I83" s="85">
        <f>IF(Supuestos!$I$5&lt;'Precios mayoristas'!$C$19,'Precios mayoristas'!$C$15*'Req. de información AEP'!$G118,'Precios mayoristas'!$D$15*'Req. de información AEP'!$G118)*Supuestos!$K$5 +IF(Supuestos!$I$5&lt;'Precios mayoristas'!$C$19,'Precios mayoristas'!$C$17*'Req. de información AEP'!$G120,'Precios mayoristas'!$D$17*'Req. de información AEP'!$G120)*Supuestos!$K$5+IF(Supuestos!$I$5&lt;'Precios mayoristas'!$C$19,'Precios mayoristas'!$C$18*'Req. de información AEP'!$G119,'Precios mayoristas'!$D$18*'Req. de información AEP'!$G119)*Supuestos!$K$5+IF(Supuestos!$I$5&lt;'Precios mayoristas'!$C$19,'Precios mayoristas'!$C$18*'Req. de información AEP'!$G121,'Precios mayoristas'!$D$18*'Req. de información AEP'!$G121)*Supuestos!$K$5</f>
        <v>22810000</v>
      </c>
      <c r="J83" s="40"/>
      <c r="K83" s="85">
        <f>'Precios mayoristas'!$C$22/Supuestos!$F$8</f>
        <v>0</v>
      </c>
    </row>
    <row r="84" spans="2:11" outlineLevel="1" x14ac:dyDescent="0.2">
      <c r="B84" s="14" t="str">
        <f>IF(Supuestos!B7=0,"",Supuestos!B7)</f>
        <v>Datos</v>
      </c>
      <c r="C84" s="84">
        <f>IF(B84="","",INDEX('Precios mayoristas'!$B$26:$E$57,MATCH('Pagos mayoristas'!$B84,'Precios mayoristas'!$B$26:$B$57,0),3)*INDEX('Req. de información AEP'!$D$216:$E$247,MATCH('Pagos mayoristas'!$B84,'Req. de información AEP'!$D$216:$D$247,0),2))</f>
        <v>24</v>
      </c>
      <c r="D84" s="40"/>
      <c r="E84" s="84">
        <f>IF(B84="","",INDEX('Req. de información AEP'!$D$216:$E$247,MATCH('Pagos mayoristas'!$B84,'Req. de información AEP'!$D$216:$D$247,0),2)*INDEX('Req. de información AEP'!$D$654:$E$685,MATCH(B84,'Req. de información AEP'!$D$654:$D$685,0),2)*'Precios mayoristas'!$C$85)</f>
        <v>0</v>
      </c>
      <c r="F84" s="40"/>
      <c r="G84" s="84">
        <f>IF(B84="","",INDEX('Precios mayoristas'!$B$26:$E$57,MATCH('Pagos mayoristas'!$B84,'Precios mayoristas'!$B$26:$B$57,0),2)*INDEX('Req. de información AEP'!$D$216:$E$247,MATCH('Pagos mayoristas'!$B84,'Req. de información AEP'!$D$216:$D$247,0),2))</f>
        <v>0</v>
      </c>
      <c r="H84" s="40"/>
      <c r="I84" s="87"/>
      <c r="J84" s="40"/>
      <c r="K84" s="87"/>
    </row>
    <row r="85" spans="2:11" outlineLevel="1" x14ac:dyDescent="0.2">
      <c r="B85" s="14" t="str">
        <f>IF(Supuestos!B8=0,"",Supuestos!B8)</f>
        <v>Originación voz on-net local</v>
      </c>
      <c r="C85" s="84">
        <f>IF(B85="","",INDEX('Precios mayoristas'!$B$26:$E$57,MATCH('Pagos mayoristas'!$B85,'Precios mayoristas'!$B$26:$B$57,0),3)*INDEX('Req. de información AEP'!$D$216:$E$247,MATCH('Pagos mayoristas'!$B85,'Req. de información AEP'!$D$216:$D$247,0),2))</f>
        <v>22</v>
      </c>
      <c r="D85" s="40"/>
      <c r="E85" s="84">
        <f>IF(B85="","",INDEX('Req. de información AEP'!$D$216:$E$247,MATCH('Pagos mayoristas'!$B85,'Req. de información AEP'!$D$216:$D$247,0),2)*INDEX('Req. de información AEP'!$D$654:$E$685,MATCH(B85,'Req. de información AEP'!$D$654:$D$685,0),2)*'Precios mayoristas'!$C$85)</f>
        <v>0</v>
      </c>
      <c r="F85" s="40"/>
      <c r="G85" s="84">
        <f>IF(B85="","",INDEX('Precios mayoristas'!$B$26:$E$57,MATCH('Pagos mayoristas'!$B85,'Precios mayoristas'!$B$26:$B$57,0),2)*INDEX('Req. de información AEP'!$D$216:$E$247,MATCH('Pagos mayoristas'!$B85,'Req. de información AEP'!$D$216:$D$247,0),2))</f>
        <v>0</v>
      </c>
      <c r="H85" s="40"/>
      <c r="I85" s="87"/>
      <c r="J85" s="40"/>
      <c r="K85" s="87"/>
    </row>
    <row r="86" spans="2:11" outlineLevel="1" x14ac:dyDescent="0.2">
      <c r="B86" s="14" t="str">
        <f>IF(Supuestos!B9=0,"",Supuestos!B9)</f>
        <v>Originación voz off-net móvil local</v>
      </c>
      <c r="C86" s="84">
        <f>IF(B86="","",INDEX('Precios mayoristas'!$B$26:$E$57,MATCH('Pagos mayoristas'!$B86,'Precios mayoristas'!$B$26:$B$57,0),3)*INDEX('Req. de información AEP'!$D$216:$E$247,MATCH('Pagos mayoristas'!$B86,'Req. de información AEP'!$D$216:$D$247,0),2))</f>
        <v>22</v>
      </c>
      <c r="D86" s="40"/>
      <c r="E86" s="84">
        <f>IF(B86="","",INDEX('Req. de información AEP'!$D$216:$E$247,MATCH('Pagos mayoristas'!$B86,'Req. de información AEP'!$D$216:$D$247,0),2)*INDEX('Req. de información AEP'!$D$654:$E$685,MATCH(B86,'Req. de información AEP'!$D$654:$D$685,0),2)*'Precios mayoristas'!$C$85)</f>
        <v>0</v>
      </c>
      <c r="F86" s="40"/>
      <c r="G86" s="84">
        <f>IF(B86="","",INDEX('Precios mayoristas'!$B$26:$E$57,MATCH('Pagos mayoristas'!$B86,'Precios mayoristas'!$B$26:$B$57,0),2)*INDEX('Req. de información AEP'!$D$216:$E$247,MATCH('Pagos mayoristas'!$B86,'Req. de información AEP'!$D$216:$D$247,0),2))</f>
        <v>37.380000000000003</v>
      </c>
      <c r="H86" s="40"/>
      <c r="I86" s="87"/>
      <c r="J86" s="40"/>
      <c r="K86" s="87"/>
    </row>
    <row r="87" spans="2:11" outlineLevel="1" x14ac:dyDescent="0.2">
      <c r="B87" s="14" t="str">
        <f>IF(Supuestos!B10=0,"",Supuestos!B10)</f>
        <v>Originación voz off-net fijo local</v>
      </c>
      <c r="C87" s="84">
        <f>IF(B87="","",INDEX('Precios mayoristas'!$B$26:$E$57,MATCH('Pagos mayoristas'!$B87,'Precios mayoristas'!$B$26:$B$57,0),3)*INDEX('Req. de información AEP'!$D$216:$E$247,MATCH('Pagos mayoristas'!$B87,'Req. de información AEP'!$D$216:$D$247,0),2))</f>
        <v>22</v>
      </c>
      <c r="D87" s="40"/>
      <c r="E87" s="84">
        <f>IF(B87="","",INDEX('Req. de información AEP'!$D$216:$E$247,MATCH('Pagos mayoristas'!$B87,'Req. de información AEP'!$D$216:$D$247,0),2)*INDEX('Req. de información AEP'!$D$654:$E$685,MATCH(B87,'Req. de información AEP'!$D$654:$D$685,0),2)*'Precios mayoristas'!$C$85)</f>
        <v>0</v>
      </c>
      <c r="F87" s="40"/>
      <c r="G87" s="84">
        <f>IF(B87="","",INDEX('Precios mayoristas'!$B$26:$E$57,MATCH('Pagos mayoristas'!$B87,'Precios mayoristas'!$B$26:$B$57,0),2)*INDEX('Req. de información AEP'!$D$216:$E$247,MATCH('Pagos mayoristas'!$B87,'Req. de información AEP'!$D$216:$D$247,0),2))</f>
        <v>0.61760000000000004</v>
      </c>
      <c r="H87" s="40"/>
      <c r="I87" s="87"/>
      <c r="J87" s="40"/>
      <c r="K87" s="87"/>
    </row>
    <row r="88" spans="2:11" outlineLevel="1" x14ac:dyDescent="0.2">
      <c r="B88" s="14" t="str">
        <f>IF(Supuestos!B11=0,"",Supuestos!B11)</f>
        <v>Originación voz on-net LDN</v>
      </c>
      <c r="C88" s="84">
        <f>IF(B88="","",INDEX('Precios mayoristas'!$B$26:$E$57,MATCH('Pagos mayoristas'!$B88,'Precios mayoristas'!$B$26:$B$57,0),3)*INDEX('Req. de información AEP'!$D$216:$E$247,MATCH('Pagos mayoristas'!$B88,'Req. de información AEP'!$D$216:$D$247,0),2))</f>
        <v>22</v>
      </c>
      <c r="D88" s="40"/>
      <c r="E88" s="84">
        <f>IF(B88="","",INDEX('Req. de información AEP'!$D$216:$E$247,MATCH('Pagos mayoristas'!$B88,'Req. de información AEP'!$D$216:$D$247,0),2)*INDEX('Req. de información AEP'!$D$654:$E$685,MATCH(B88,'Req. de información AEP'!$D$654:$D$685,0),2)*'Precios mayoristas'!$C$85)</f>
        <v>0</v>
      </c>
      <c r="F88" s="40"/>
      <c r="G88" s="84">
        <f>IF(B88="","",INDEX('Precios mayoristas'!$B$26:$E$57,MATCH('Pagos mayoristas'!$B88,'Precios mayoristas'!$B$26:$B$57,0),2)*INDEX('Req. de información AEP'!$D$216:$E$247,MATCH('Pagos mayoristas'!$B88,'Req. de información AEP'!$D$216:$D$247,0),2))</f>
        <v>0</v>
      </c>
      <c r="H88" s="40"/>
      <c r="I88" s="87"/>
      <c r="J88" s="40"/>
      <c r="K88" s="87"/>
    </row>
    <row r="89" spans="2:11" outlineLevel="1" x14ac:dyDescent="0.2">
      <c r="B89" s="14" t="str">
        <f>IF(Supuestos!B12=0,"",Supuestos!B12)</f>
        <v>Originación voz off-net móvil LDN</v>
      </c>
      <c r="C89" s="84">
        <f>IF(B89="","",INDEX('Precios mayoristas'!$B$26:$E$57,MATCH('Pagos mayoristas'!$B89,'Precios mayoristas'!$B$26:$B$57,0),3)*INDEX('Req. de información AEP'!$D$216:$E$247,MATCH('Pagos mayoristas'!$B89,'Req. de información AEP'!$D$216:$D$247,0),2))</f>
        <v>22</v>
      </c>
      <c r="D89" s="40"/>
      <c r="E89" s="84">
        <f>IF(B89="","",INDEX('Req. de información AEP'!$D$216:$E$247,MATCH('Pagos mayoristas'!$B89,'Req. de información AEP'!$D$216:$D$247,0),2)*INDEX('Req. de información AEP'!$D$654:$E$685,MATCH(B89,'Req. de información AEP'!$D$654:$D$685,0),2)*'Precios mayoristas'!$C$85)</f>
        <v>0</v>
      </c>
      <c r="F89" s="40"/>
      <c r="G89" s="84">
        <f>IF(B89="","",INDEX('Precios mayoristas'!$B$26:$E$57,MATCH('Pagos mayoristas'!$B89,'Precios mayoristas'!$B$26:$B$57,0),2)*INDEX('Req. de información AEP'!$D$216:$E$247,MATCH('Pagos mayoristas'!$B89,'Req. de información AEP'!$D$216:$D$247,0),2))</f>
        <v>37.380000000000003</v>
      </c>
      <c r="H89" s="40"/>
      <c r="I89" s="87"/>
      <c r="J89" s="40"/>
      <c r="K89" s="87"/>
    </row>
    <row r="90" spans="2:11" outlineLevel="1" x14ac:dyDescent="0.2">
      <c r="B90" s="14" t="str">
        <f>IF(Supuestos!B13=0,"",Supuestos!B13)</f>
        <v>Originación voz off-net fijo LDN</v>
      </c>
      <c r="C90" s="84">
        <f>IF(B90="","",INDEX('Precios mayoristas'!$B$26:$E$57,MATCH('Pagos mayoristas'!$B90,'Precios mayoristas'!$B$26:$B$57,0),3)*INDEX('Req. de información AEP'!$D$216:$E$247,MATCH('Pagos mayoristas'!$B90,'Req. de información AEP'!$D$216:$D$247,0),2))</f>
        <v>22</v>
      </c>
      <c r="D90" s="40"/>
      <c r="E90" s="84">
        <f>IF(B90="","",INDEX('Req. de información AEP'!$D$216:$E$247,MATCH('Pagos mayoristas'!$B90,'Req. de información AEP'!$D$216:$D$247,0),2)*INDEX('Req. de información AEP'!$D$654:$E$685,MATCH(B90,'Req. de información AEP'!$D$654:$D$685,0),2)*'Precios mayoristas'!$C$85)</f>
        <v>0</v>
      </c>
      <c r="F90" s="40"/>
      <c r="G90" s="84">
        <f>IF(B90="","",INDEX('Precios mayoristas'!$B$26:$E$57,MATCH('Pagos mayoristas'!$B90,'Precios mayoristas'!$B$26:$B$57,0),2)*INDEX('Req. de información AEP'!$D$216:$E$247,MATCH('Pagos mayoristas'!$B90,'Req. de información AEP'!$D$216:$D$247,0),2))</f>
        <v>0.61760000000000004</v>
      </c>
      <c r="H90" s="40"/>
      <c r="I90" s="87"/>
      <c r="J90" s="40"/>
      <c r="K90" s="87"/>
    </row>
    <row r="91" spans="2:11" outlineLevel="1" x14ac:dyDescent="0.2">
      <c r="B91" s="14" t="str">
        <f>IF(Supuestos!B14=0,"",Supuestos!B14)</f>
        <v>Originación voz internacional USA-Canadá</v>
      </c>
      <c r="C91" s="84">
        <f>IF(B91="","",INDEX('Precios mayoristas'!$B$26:$E$57,MATCH('Pagos mayoristas'!$B91,'Precios mayoristas'!$B$26:$B$57,0),3)*INDEX('Req. de información AEP'!$D$216:$E$247,MATCH('Pagos mayoristas'!$B91,'Req. de información AEP'!$D$216:$D$247,0),2))</f>
        <v>22</v>
      </c>
      <c r="D91" s="40"/>
      <c r="E91" s="84">
        <f>IF(B91="","",INDEX('Req. de información AEP'!$D$216:$E$247,MATCH('Pagos mayoristas'!$B91,'Req. de información AEP'!$D$216:$D$247,0),2)*INDEX('Req. de información AEP'!$D$654:$E$685,MATCH(B91,'Req. de información AEP'!$D$654:$D$685,0),2)*'Precios mayoristas'!$C$85)</f>
        <v>0</v>
      </c>
      <c r="F91" s="40"/>
      <c r="G91" s="84">
        <f>IF(B91="","",INDEX('Precios mayoristas'!$B$26:$E$57,MATCH('Pagos mayoristas'!$B91,'Precios mayoristas'!$B$26:$B$57,0),2)*INDEX('Req. de información AEP'!$D$216:$E$247,MATCH('Pagos mayoristas'!$B91,'Req. de información AEP'!$D$216:$D$247,0),2))</f>
        <v>100</v>
      </c>
      <c r="H91" s="40"/>
      <c r="I91" s="87"/>
      <c r="J91" s="40"/>
      <c r="K91" s="87"/>
    </row>
    <row r="92" spans="2:11" outlineLevel="1" x14ac:dyDescent="0.2">
      <c r="B92" s="14" t="str">
        <f>IF(Supuestos!B15=0,"",Supuestos!B15)</f>
        <v>Originación voz internacional Mundial Centroamérica</v>
      </c>
      <c r="C92" s="84">
        <f>IF(B92="","",INDEX('Precios mayoristas'!$B$26:$E$57,MATCH('Pagos mayoristas'!$B92,'Precios mayoristas'!$B$26:$B$57,0),3)*INDEX('Req. de información AEP'!$D$216:$E$247,MATCH('Pagos mayoristas'!$B92,'Req. de información AEP'!$D$216:$D$247,0),2))</f>
        <v>22</v>
      </c>
      <c r="D92" s="40"/>
      <c r="E92" s="84">
        <f>IF(B92="","",INDEX('Req. de información AEP'!$D$216:$E$247,MATCH('Pagos mayoristas'!$B92,'Req. de información AEP'!$D$216:$D$247,0),2)*INDEX('Req. de información AEP'!$D$654:$E$685,MATCH(B92,'Req. de información AEP'!$D$654:$D$685,0),2)*'Precios mayoristas'!$C$85)</f>
        <v>0</v>
      </c>
      <c r="F92" s="40"/>
      <c r="G92" s="84">
        <f>IF(B92="","",INDEX('Precios mayoristas'!$B$26:$E$57,MATCH('Pagos mayoristas'!$B92,'Precios mayoristas'!$B$26:$B$57,0),2)*INDEX('Req. de información AEP'!$D$216:$E$247,MATCH('Pagos mayoristas'!$B92,'Req. de información AEP'!$D$216:$D$247,0),2))</f>
        <v>500</v>
      </c>
      <c r="H92" s="40"/>
      <c r="I92" s="87"/>
      <c r="J92" s="40"/>
      <c r="K92" s="87"/>
    </row>
    <row r="93" spans="2:11" outlineLevel="1" x14ac:dyDescent="0.2">
      <c r="B93" s="14" t="str">
        <f>IF(Supuestos!B16=0,"",Supuestos!B16)</f>
        <v>Originación voz internacional Mundial LATAM y Caribe</v>
      </c>
      <c r="C93" s="84">
        <f>IF(B93="","",INDEX('Precios mayoristas'!$B$26:$E$57,MATCH('Pagos mayoristas'!$B93,'Precios mayoristas'!$B$26:$B$57,0),3)*INDEX('Req. de información AEP'!$D$216:$E$247,MATCH('Pagos mayoristas'!$B93,'Req. de información AEP'!$D$216:$D$247,0),2))</f>
        <v>22</v>
      </c>
      <c r="D93" s="40"/>
      <c r="E93" s="84">
        <f>IF(B93="","",INDEX('Req. de información AEP'!$D$216:$E$247,MATCH('Pagos mayoristas'!$B93,'Req. de información AEP'!$D$216:$D$247,0),2)*INDEX('Req. de información AEP'!$D$654:$E$685,MATCH(B93,'Req. de información AEP'!$D$654:$D$685,0),2)*'Precios mayoristas'!$C$85)</f>
        <v>0</v>
      </c>
      <c r="F93" s="40"/>
      <c r="G93" s="84">
        <f>IF(B93="","",INDEX('Precios mayoristas'!$B$26:$E$57,MATCH('Pagos mayoristas'!$B93,'Precios mayoristas'!$B$26:$B$57,0),2)*INDEX('Req. de información AEP'!$D$216:$E$247,MATCH('Pagos mayoristas'!$B93,'Req. de información AEP'!$D$216:$D$247,0),2))</f>
        <v>1000</v>
      </c>
      <c r="H93" s="40"/>
      <c r="I93" s="87"/>
      <c r="J93" s="40"/>
      <c r="K93" s="87"/>
    </row>
    <row r="94" spans="2:11" outlineLevel="1" x14ac:dyDescent="0.2">
      <c r="B94" s="14" t="str">
        <f>IF(Supuestos!B17=0,"",Supuestos!B17)</f>
        <v>Originación voz internacional Europa</v>
      </c>
      <c r="C94" s="84">
        <f>IF(B94="","",INDEX('Precios mayoristas'!$B$26:$E$57,MATCH('Pagos mayoristas'!$B94,'Precios mayoristas'!$B$26:$B$57,0),3)*INDEX('Req. de información AEP'!$D$216:$E$247,MATCH('Pagos mayoristas'!$B94,'Req. de información AEP'!$D$216:$D$247,0),2))</f>
        <v>22</v>
      </c>
      <c r="D94" s="40"/>
      <c r="E94" s="84">
        <f>IF(B94="","",INDEX('Req. de información AEP'!$D$216:$E$247,MATCH('Pagos mayoristas'!$B94,'Req. de información AEP'!$D$216:$D$247,0),2)*INDEX('Req. de información AEP'!$D$654:$E$685,MATCH(B94,'Req. de información AEP'!$D$654:$D$685,0),2)*'Precios mayoristas'!$C$85)</f>
        <v>0</v>
      </c>
      <c r="F94" s="40"/>
      <c r="G94" s="84">
        <f>IF(B94="","",INDEX('Precios mayoristas'!$B$26:$E$57,MATCH('Pagos mayoristas'!$B94,'Precios mayoristas'!$B$26:$B$57,0),2)*INDEX('Req. de información AEP'!$D$216:$E$247,MATCH('Pagos mayoristas'!$B94,'Req. de información AEP'!$D$216:$D$247,0),2))</f>
        <v>1000</v>
      </c>
      <c r="H94" s="40"/>
      <c r="I94" s="87"/>
      <c r="J94" s="40"/>
      <c r="K94" s="87"/>
    </row>
    <row r="95" spans="2:11" outlineLevel="1" x14ac:dyDescent="0.2">
      <c r="B95" s="14" t="str">
        <f>IF(Supuestos!B18=0,"",Supuestos!B18)</f>
        <v>Originación voz internacional Mundial Otros geográficos</v>
      </c>
      <c r="C95" s="84">
        <f>IF(B95="","",INDEX('Precios mayoristas'!$B$26:$E$57,MATCH('Pagos mayoristas'!$B95,'Precios mayoristas'!$B$26:$B$57,0),3)*INDEX('Req. de información AEP'!$D$216:$E$247,MATCH('Pagos mayoristas'!$B95,'Req. de información AEP'!$D$216:$D$247,0),2))</f>
        <v>22</v>
      </c>
      <c r="D95" s="40"/>
      <c r="E95" s="84">
        <f>IF(B95="","",INDEX('Req. de información AEP'!$D$216:$E$247,MATCH('Pagos mayoristas'!$B95,'Req. de información AEP'!$D$216:$D$247,0),2)*INDEX('Req. de información AEP'!$D$654:$E$685,MATCH(B95,'Req. de información AEP'!$D$654:$D$685,0),2)*'Precios mayoristas'!$C$85)</f>
        <v>0</v>
      </c>
      <c r="F95" s="40"/>
      <c r="G95" s="84">
        <f>IF(B95="","",INDEX('Precios mayoristas'!$B$26:$E$57,MATCH('Pagos mayoristas'!$B95,'Precios mayoristas'!$B$26:$B$57,0),2)*INDEX('Req. de información AEP'!$D$216:$E$247,MATCH('Pagos mayoristas'!$B95,'Req. de información AEP'!$D$216:$D$247,0),2))</f>
        <v>1000</v>
      </c>
      <c r="H95" s="40"/>
      <c r="I95" s="87"/>
      <c r="J95" s="40"/>
      <c r="K95" s="87"/>
    </row>
    <row r="96" spans="2:11" outlineLevel="1" x14ac:dyDescent="0.2">
      <c r="B96" s="14" t="str">
        <f>IF(Supuestos!B19=0,"",Supuestos!B19)</f>
        <v>Originación voz internacional Cuba</v>
      </c>
      <c r="C96" s="84">
        <f>IF(B96="","",INDEX('Precios mayoristas'!$B$26:$E$57,MATCH('Pagos mayoristas'!$B96,'Precios mayoristas'!$B$26:$B$57,0),3)*INDEX('Req. de información AEP'!$D$216:$E$247,MATCH('Pagos mayoristas'!$B96,'Req. de información AEP'!$D$216:$D$247,0),2))</f>
        <v>22</v>
      </c>
      <c r="D96" s="40"/>
      <c r="E96" s="84">
        <f>IF(B96="","",INDEX('Req. de información AEP'!$D$216:$E$247,MATCH('Pagos mayoristas'!$B96,'Req. de información AEP'!$D$216:$D$247,0),2)*INDEX('Req. de información AEP'!$D$654:$E$685,MATCH(B96,'Req. de información AEP'!$D$654:$D$685,0),2)*'Precios mayoristas'!$C$85)</f>
        <v>0</v>
      </c>
      <c r="F96" s="40"/>
      <c r="G96" s="84">
        <f>IF(B96="","",INDEX('Precios mayoristas'!$B$26:$E$57,MATCH('Pagos mayoristas'!$B96,'Precios mayoristas'!$B$26:$B$57,0),2)*INDEX('Req. de información AEP'!$D$216:$E$247,MATCH('Pagos mayoristas'!$B96,'Req. de información AEP'!$D$216:$D$247,0),2))</f>
        <v>3000</v>
      </c>
      <c r="H96" s="40"/>
      <c r="I96" s="87"/>
      <c r="J96" s="40"/>
      <c r="K96" s="87"/>
    </row>
    <row r="97" spans="2:11" outlineLevel="1" x14ac:dyDescent="0.2">
      <c r="B97" s="14" t="str">
        <f>IF(Supuestos!B20=0,"",Supuestos!B20)</f>
        <v>Originación voz Mundial destinos no geográficos</v>
      </c>
      <c r="C97" s="84">
        <f>IF(B97="","",INDEX('Precios mayoristas'!$B$26:$E$57,MATCH('Pagos mayoristas'!$B97,'Precios mayoristas'!$B$26:$B$57,0),3)*INDEX('Req. de información AEP'!$D$216:$E$247,MATCH('Pagos mayoristas'!$B97,'Req. de información AEP'!$D$216:$D$247,0),2))</f>
        <v>22</v>
      </c>
      <c r="D97" s="40"/>
      <c r="E97" s="84">
        <f>IF(B97="","",INDEX('Req. de información AEP'!$D$216:$E$247,MATCH('Pagos mayoristas'!$B97,'Req. de información AEP'!$D$216:$D$247,0),2)*INDEX('Req. de información AEP'!$D$654:$E$685,MATCH(B97,'Req. de información AEP'!$D$654:$D$685,0),2)*'Precios mayoristas'!$C$85)</f>
        <v>0</v>
      </c>
      <c r="F97" s="40"/>
      <c r="G97" s="84">
        <f>IF(B97="","",INDEX('Precios mayoristas'!$B$26:$E$57,MATCH('Pagos mayoristas'!$B97,'Precios mayoristas'!$B$26:$B$57,0),2)*INDEX('Req. de información AEP'!$D$216:$E$247,MATCH('Pagos mayoristas'!$B97,'Req. de información AEP'!$D$216:$D$247,0),2))</f>
        <v>15000</v>
      </c>
      <c r="H97" s="40"/>
      <c r="I97" s="87"/>
      <c r="J97" s="40"/>
      <c r="K97" s="87"/>
    </row>
    <row r="98" spans="2:11" outlineLevel="1" x14ac:dyDescent="0.2">
      <c r="B98" s="14" t="str">
        <f>IF(Supuestos!B21=0,"",Supuestos!B21)</f>
        <v>Originación SMS on-net</v>
      </c>
      <c r="C98" s="84">
        <f>IF(B98="","",INDEX('Precios mayoristas'!$B$26:$E$57,MATCH('Pagos mayoristas'!$B98,'Precios mayoristas'!$B$26:$B$57,0),3)*INDEX('Req. de información AEP'!$D$216:$E$247,MATCH('Pagos mayoristas'!$B98,'Req. de información AEP'!$D$216:$D$247,0),2))</f>
        <v>22</v>
      </c>
      <c r="D98" s="40"/>
      <c r="E98" s="84">
        <f>IF(B98="","",INDEX('Req. de información AEP'!$D$216:$E$247,MATCH('Pagos mayoristas'!$B98,'Req. de información AEP'!$D$216:$D$247,0),2)*INDEX('Req. de información AEP'!$D$654:$E$685,MATCH(B98,'Req. de información AEP'!$D$654:$D$685,0),2)*'Precios mayoristas'!$C$85)</f>
        <v>0</v>
      </c>
      <c r="F98" s="40"/>
      <c r="G98" s="84">
        <f>IF(B98="","",INDEX('Precios mayoristas'!$B$26:$E$57,MATCH('Pagos mayoristas'!$B98,'Precios mayoristas'!$B$26:$B$57,0),2)*INDEX('Req. de información AEP'!$D$216:$E$247,MATCH('Pagos mayoristas'!$B98,'Req. de información AEP'!$D$216:$D$247,0),2))</f>
        <v>0</v>
      </c>
      <c r="H98" s="40"/>
      <c r="I98" s="87"/>
      <c r="J98" s="40"/>
      <c r="K98" s="87"/>
    </row>
    <row r="99" spans="2:11" outlineLevel="1" x14ac:dyDescent="0.2">
      <c r="B99" s="14" t="str">
        <f>IF(Supuestos!B22=0,"",Supuestos!B22)</f>
        <v>Originación SMS - off-net nacional</v>
      </c>
      <c r="C99" s="84">
        <f>IF(B99="","",INDEX('Precios mayoristas'!$B$26:$E$57,MATCH('Pagos mayoristas'!$B99,'Precios mayoristas'!$B$26:$B$57,0),3)*INDEX('Req. de información AEP'!$D$216:$E$247,MATCH('Pagos mayoristas'!$B99,'Req. de información AEP'!$D$216:$D$247,0),2))</f>
        <v>22</v>
      </c>
      <c r="D99" s="40"/>
      <c r="E99" s="84">
        <f>IF(B99="","",INDEX('Req. de información AEP'!$D$216:$E$247,MATCH('Pagos mayoristas'!$B99,'Req. de información AEP'!$D$216:$D$247,0),2)*INDEX('Req. de información AEP'!$D$654:$E$685,MATCH(B99,'Req. de información AEP'!$D$654:$D$685,0),2)*'Precios mayoristas'!$C$85)</f>
        <v>0</v>
      </c>
      <c r="F99" s="40"/>
      <c r="G99" s="84">
        <f>IF(B99="","",INDEX('Precios mayoristas'!$B$26:$E$57,MATCH('Pagos mayoristas'!$B99,'Precios mayoristas'!$B$26:$B$57,0),2)*INDEX('Req. de información AEP'!$D$216:$E$247,MATCH('Pagos mayoristas'!$B99,'Req. de información AEP'!$D$216:$D$247,0),2))</f>
        <v>5</v>
      </c>
      <c r="H99" s="40"/>
      <c r="I99" s="87"/>
      <c r="J99" s="40"/>
      <c r="K99" s="87"/>
    </row>
    <row r="100" spans="2:11" outlineLevel="1" x14ac:dyDescent="0.2">
      <c r="B100" s="14" t="str">
        <f>IF(Supuestos!B23=0,"",Supuestos!B23)</f>
        <v>Originación SMS internacional (USA-Canadá)</v>
      </c>
      <c r="C100" s="84">
        <f>IF(B100="","",INDEX('Precios mayoristas'!$B$26:$E$57,MATCH('Pagos mayoristas'!$B100,'Precios mayoristas'!$B$26:$B$57,0),3)*INDEX('Req. de información AEP'!$D$216:$E$247,MATCH('Pagos mayoristas'!$B100,'Req. de información AEP'!$D$216:$D$247,0),2))</f>
        <v>22</v>
      </c>
      <c r="D100" s="40"/>
      <c r="E100" s="84">
        <f>IF(B100="","",INDEX('Req. de información AEP'!$D$216:$E$247,MATCH('Pagos mayoristas'!$B100,'Req. de información AEP'!$D$216:$D$247,0),2)*INDEX('Req. de información AEP'!$D$654:$E$685,MATCH(B100,'Req. de información AEP'!$D$654:$D$685,0),2)*'Precios mayoristas'!$C$85)</f>
        <v>0</v>
      </c>
      <c r="F100" s="40"/>
      <c r="G100" s="84">
        <f>IF(B100="","",INDEX('Precios mayoristas'!$B$26:$E$57,MATCH('Pagos mayoristas'!$B100,'Precios mayoristas'!$B$26:$B$57,0),2)*INDEX('Req. de información AEP'!$D$216:$E$247,MATCH('Pagos mayoristas'!$B100,'Req. de información AEP'!$D$216:$D$247,0),2))</f>
        <v>100</v>
      </c>
      <c r="H100" s="40"/>
      <c r="I100" s="87"/>
      <c r="J100" s="40"/>
      <c r="K100" s="87"/>
    </row>
    <row r="101" spans="2:11" outlineLevel="1" x14ac:dyDescent="0.2">
      <c r="B101" s="14" t="str">
        <f>IF(Supuestos!B24=0,"",Supuestos!B24)</f>
        <v>Originación SMS internacional (Resto del Mundo)</v>
      </c>
      <c r="C101" s="84">
        <f>IF(B101="","",INDEX('Precios mayoristas'!$B$26:$E$57,MATCH('Pagos mayoristas'!$B101,'Precios mayoristas'!$B$26:$B$57,0),3)*INDEX('Req. de información AEP'!$D$216:$E$247,MATCH('Pagos mayoristas'!$B101,'Req. de información AEP'!$D$216:$D$247,0),2))</f>
        <v>22</v>
      </c>
      <c r="D101" s="40"/>
      <c r="E101" s="84">
        <f>IF(B101="","",INDEX('Req. de información AEP'!$D$216:$E$247,MATCH('Pagos mayoristas'!$B101,'Req. de información AEP'!$D$216:$D$247,0),2)*INDEX('Req. de información AEP'!$D$654:$E$685,MATCH(B101,'Req. de información AEP'!$D$654:$D$685,0),2)*'Precios mayoristas'!$C$85)</f>
        <v>0</v>
      </c>
      <c r="F101" s="40"/>
      <c r="G101" s="84">
        <f>IF(B101="","",INDEX('Precios mayoristas'!$B$26:$E$57,MATCH('Pagos mayoristas'!$B101,'Precios mayoristas'!$B$26:$B$57,0),2)*INDEX('Req. de información AEP'!$D$216:$E$247,MATCH('Pagos mayoristas'!$B101,'Req. de información AEP'!$D$216:$D$247,0),2))</f>
        <v>150</v>
      </c>
      <c r="H101" s="40"/>
      <c r="I101" s="87"/>
      <c r="J101" s="40"/>
      <c r="K101" s="87"/>
    </row>
    <row r="102" spans="2:11" outlineLevel="1" x14ac:dyDescent="0.2">
      <c r="B102" s="14" t="str">
        <f>IF(Supuestos!B25=0,"",Supuestos!B25)</f>
        <v>Otros servicios (incluyendo marcaciones especiales)</v>
      </c>
      <c r="C102" s="84">
        <f>IF(B102="","",INDEX('Precios mayoristas'!$B$26:$E$57,MATCH('Pagos mayoristas'!$B102,'Precios mayoristas'!$B$26:$B$57,0),3)*INDEX('Req. de información AEP'!$D$216:$E$247,MATCH('Pagos mayoristas'!$B102,'Req. de información AEP'!$D$216:$D$247,0),2))</f>
        <v>0</v>
      </c>
      <c r="D102" s="40"/>
      <c r="E102" s="84">
        <f>IF(B102="","",INDEX('Req. de información AEP'!$D$216:$E$247,MATCH('Pagos mayoristas'!$B102,'Req. de información AEP'!$D$216:$D$247,0),2)*INDEX('Req. de información AEP'!$D$654:$E$685,MATCH(B102,'Req. de información AEP'!$D$654:$D$685,0),2)*'Precios mayoristas'!$C$85)</f>
        <v>0</v>
      </c>
      <c r="F102" s="40"/>
      <c r="G102" s="84">
        <f>IF(B102="","",INDEX('Precios mayoristas'!$B$26:$E$57,MATCH('Pagos mayoristas'!$B102,'Precios mayoristas'!$B$26:$B$57,0),2)*INDEX('Req. de información AEP'!$D$216:$E$247,MATCH('Pagos mayoristas'!$B102,'Req. de información AEP'!$D$216:$D$247,0),2))</f>
        <v>0</v>
      </c>
      <c r="H102" s="40"/>
      <c r="I102" s="87"/>
      <c r="J102" s="40"/>
      <c r="K102" s="87"/>
    </row>
    <row r="103" spans="2:11" outlineLevel="1" x14ac:dyDescent="0.2">
      <c r="B103" s="14" t="str">
        <f>IF(Supuestos!B26=0,"",Supuestos!B26)</f>
        <v/>
      </c>
      <c r="C103" s="84" t="str">
        <f>IF(B103="","",INDEX('Precios mayoristas'!$B$26:$E$57,MATCH('Pagos mayoristas'!$B103,'Precios mayoristas'!$B$26:$B$57,0),3)*INDEX('Req. de información AEP'!$D$216:$E$247,MATCH('Pagos mayoristas'!$B103,'Req. de información AEP'!$D$216:$D$247,0),2))</f>
        <v/>
      </c>
      <c r="D103" s="40"/>
      <c r="E103" s="84" t="str">
        <f>IF(B103="","",INDEX('Req. de información AEP'!$D$216:$E$247,MATCH('Pagos mayoristas'!$B103,'Req. de información AEP'!$D$216:$D$247,0),2)*INDEX('Req. de información AEP'!$D$654:$E$685,MATCH(B103,'Req. de información AEP'!$D$654:$D$685,0),2)*'Precios mayoristas'!$C$85)</f>
        <v/>
      </c>
      <c r="F103" s="40"/>
      <c r="G103" s="84" t="str">
        <f>IF(B103="","",INDEX('Precios mayoristas'!$B$26:$E$57,MATCH('Pagos mayoristas'!$B103,'Precios mayoristas'!$B$26:$B$57,0),2)*INDEX('Req. de información AEP'!$D$216:$E$247,MATCH('Pagos mayoristas'!$B103,'Req. de información AEP'!$D$216:$D$247,0),2))</f>
        <v/>
      </c>
      <c r="H103" s="40"/>
      <c r="I103" s="87"/>
      <c r="J103" s="40"/>
      <c r="K103" s="87"/>
    </row>
    <row r="104" spans="2:11" outlineLevel="1" x14ac:dyDescent="0.2">
      <c r="B104" s="14" t="str">
        <f>IF(Supuestos!B27=0,"",Supuestos!B27)</f>
        <v/>
      </c>
      <c r="C104" s="84" t="str">
        <f>IF(B104="","",INDEX('Precios mayoristas'!$B$26:$E$57,MATCH('Pagos mayoristas'!$B104,'Precios mayoristas'!$B$26:$B$57,0),3)*INDEX('Req. de información AEP'!$D$216:$E$247,MATCH('Pagos mayoristas'!$B104,'Req. de información AEP'!$D$216:$D$247,0),2))</f>
        <v/>
      </c>
      <c r="D104" s="40"/>
      <c r="E104" s="84" t="str">
        <f>IF(B104="","",INDEX('Req. de información AEP'!$D$216:$E$247,MATCH('Pagos mayoristas'!$B104,'Req. de información AEP'!$D$216:$D$247,0),2)*INDEX('Req. de información AEP'!$D$654:$E$685,MATCH(B104,'Req. de información AEP'!$D$654:$D$685,0),2)*'Precios mayoristas'!$C$85)</f>
        <v/>
      </c>
      <c r="F104" s="40"/>
      <c r="G104" s="84" t="str">
        <f>IF(B104="","",INDEX('Precios mayoristas'!$B$26:$E$57,MATCH('Pagos mayoristas'!$B104,'Precios mayoristas'!$B$26:$B$57,0),2)*INDEX('Req. de información AEP'!$D$216:$E$247,MATCH('Pagos mayoristas'!$B104,'Req. de información AEP'!$D$216:$D$247,0),2))</f>
        <v/>
      </c>
      <c r="H104" s="40"/>
      <c r="I104" s="87"/>
      <c r="J104" s="40"/>
      <c r="K104" s="87"/>
    </row>
    <row r="105" spans="2:11" outlineLevel="1" x14ac:dyDescent="0.2">
      <c r="B105" s="14" t="str">
        <f>IF(Supuestos!B28=0,"",Supuestos!B28)</f>
        <v/>
      </c>
      <c r="C105" s="84" t="str">
        <f>IF(B105="","",INDEX('Precios mayoristas'!$B$26:$E$57,MATCH('Pagos mayoristas'!$B105,'Precios mayoristas'!$B$26:$B$57,0),3)*INDEX('Req. de información AEP'!$D$216:$E$247,MATCH('Pagos mayoristas'!$B105,'Req. de información AEP'!$D$216:$D$247,0),2))</f>
        <v/>
      </c>
      <c r="D105" s="40"/>
      <c r="E105" s="84" t="str">
        <f>IF(B105="","",INDEX('Req. de información AEP'!$D$216:$E$247,MATCH('Pagos mayoristas'!$B105,'Req. de información AEP'!$D$216:$D$247,0),2)*INDEX('Req. de información AEP'!$D$654:$E$685,MATCH(B105,'Req. de información AEP'!$D$654:$D$685,0),2)*'Precios mayoristas'!$C$85)</f>
        <v/>
      </c>
      <c r="F105" s="40"/>
      <c r="G105" s="84" t="str">
        <f>IF(B105="","",INDEX('Precios mayoristas'!$B$26:$E$57,MATCH('Pagos mayoristas'!$B105,'Precios mayoristas'!$B$26:$B$57,0),2)*INDEX('Req. de información AEP'!$D$216:$E$247,MATCH('Pagos mayoristas'!$B105,'Req. de información AEP'!$D$216:$D$247,0),2))</f>
        <v/>
      </c>
      <c r="H105" s="40"/>
      <c r="I105" s="87"/>
      <c r="J105" s="40"/>
      <c r="K105" s="87"/>
    </row>
    <row r="106" spans="2:11" outlineLevel="1" x14ac:dyDescent="0.2">
      <c r="B106" s="14" t="str">
        <f>IF(Supuestos!B29=0,"",Supuestos!B29)</f>
        <v/>
      </c>
      <c r="C106" s="84" t="str">
        <f>IF(B106="","",INDEX('Precios mayoristas'!$B$26:$E$57,MATCH('Pagos mayoristas'!$B106,'Precios mayoristas'!$B$26:$B$57,0),3)*INDEX('Req. de información AEP'!$D$216:$E$247,MATCH('Pagos mayoristas'!$B106,'Req. de información AEP'!$D$216:$D$247,0),2))</f>
        <v/>
      </c>
      <c r="D106" s="40"/>
      <c r="E106" s="84" t="str">
        <f>IF(B106="","",INDEX('Req. de información AEP'!$D$216:$E$247,MATCH('Pagos mayoristas'!$B106,'Req. de información AEP'!$D$216:$D$247,0),2)*INDEX('Req. de información AEP'!$D$654:$E$685,MATCH(B106,'Req. de información AEP'!$D$654:$D$685,0),2)*'Precios mayoristas'!$C$85)</f>
        <v/>
      </c>
      <c r="F106" s="40"/>
      <c r="G106" s="84" t="str">
        <f>IF(B106="","",INDEX('Precios mayoristas'!$B$26:$E$57,MATCH('Pagos mayoristas'!$B106,'Precios mayoristas'!$B$26:$B$57,0),2)*INDEX('Req. de información AEP'!$D$216:$E$247,MATCH('Pagos mayoristas'!$B106,'Req. de información AEP'!$D$216:$D$247,0),2))</f>
        <v/>
      </c>
      <c r="H106" s="40"/>
      <c r="I106" s="87"/>
      <c r="J106" s="40"/>
      <c r="K106" s="87"/>
    </row>
    <row r="107" spans="2:11" outlineLevel="1" x14ac:dyDescent="0.2">
      <c r="B107" s="14" t="str">
        <f>IF(Supuestos!B30=0,"",Supuestos!B30)</f>
        <v/>
      </c>
      <c r="C107" s="84" t="str">
        <f>IF(B107="","",INDEX('Precios mayoristas'!$B$26:$E$57,MATCH('Pagos mayoristas'!$B107,'Precios mayoristas'!$B$26:$B$57,0),3)*INDEX('Req. de información AEP'!$D$216:$E$247,MATCH('Pagos mayoristas'!$B107,'Req. de información AEP'!$D$216:$D$247,0),2))</f>
        <v/>
      </c>
      <c r="D107" s="40"/>
      <c r="E107" s="84" t="str">
        <f>IF(B107="","",INDEX('Req. de información AEP'!$D$216:$E$247,MATCH('Pagos mayoristas'!$B107,'Req. de información AEP'!$D$216:$D$247,0),2)*INDEX('Req. de información AEP'!$D$654:$E$685,MATCH(B107,'Req. de información AEP'!$D$654:$D$685,0),2)*'Precios mayoristas'!$C$85)</f>
        <v/>
      </c>
      <c r="F107" s="40"/>
      <c r="G107" s="84" t="str">
        <f>IF(B107="","",INDEX('Precios mayoristas'!$B$26:$E$57,MATCH('Pagos mayoristas'!$B107,'Precios mayoristas'!$B$26:$B$57,0),2)*INDEX('Req. de información AEP'!$D$216:$E$247,MATCH('Pagos mayoristas'!$B107,'Req. de información AEP'!$D$216:$D$247,0),2))</f>
        <v/>
      </c>
      <c r="H107" s="40"/>
      <c r="I107" s="87"/>
      <c r="J107" s="40"/>
      <c r="K107" s="87"/>
    </row>
    <row r="108" spans="2:11" outlineLevel="1" x14ac:dyDescent="0.2">
      <c r="B108" s="14" t="str">
        <f>IF(Supuestos!B31=0,"",Supuestos!B31)</f>
        <v/>
      </c>
      <c r="C108" s="84" t="str">
        <f>IF(B108="","",INDEX('Precios mayoristas'!$B$26:$E$57,MATCH('Pagos mayoristas'!$B108,'Precios mayoristas'!$B$26:$B$57,0),3)*INDEX('Req. de información AEP'!$D$216:$E$247,MATCH('Pagos mayoristas'!$B108,'Req. de información AEP'!$D$216:$D$247,0),2))</f>
        <v/>
      </c>
      <c r="D108" s="40"/>
      <c r="E108" s="84" t="str">
        <f>IF(B108="","",INDEX('Req. de información AEP'!$D$216:$E$247,MATCH('Pagos mayoristas'!$B108,'Req. de información AEP'!$D$216:$D$247,0),2)*INDEX('Req. de información AEP'!$D$654:$E$685,MATCH(B108,'Req. de información AEP'!$D$654:$D$685,0),2)*'Precios mayoristas'!$C$85)</f>
        <v/>
      </c>
      <c r="F108" s="40"/>
      <c r="G108" s="84" t="str">
        <f>IF(B108="","",INDEX('Precios mayoristas'!$B$26:$E$57,MATCH('Pagos mayoristas'!$B108,'Precios mayoristas'!$B$26:$B$57,0),2)*INDEX('Req. de información AEP'!$D$216:$E$247,MATCH('Pagos mayoristas'!$B108,'Req. de información AEP'!$D$216:$D$247,0),2))</f>
        <v/>
      </c>
      <c r="H108" s="40"/>
      <c r="I108" s="87"/>
      <c r="J108" s="40"/>
      <c r="K108" s="87"/>
    </row>
    <row r="109" spans="2:11" outlineLevel="1" x14ac:dyDescent="0.2">
      <c r="B109" s="14" t="str">
        <f>IF(Supuestos!B32=0,"",Supuestos!B32)</f>
        <v/>
      </c>
      <c r="C109" s="84" t="str">
        <f>IF(B109="","",INDEX('Precios mayoristas'!$B$26:$E$57,MATCH('Pagos mayoristas'!$B109,'Precios mayoristas'!$B$26:$B$57,0),3)*INDEX('Req. de información AEP'!$D$216:$E$247,MATCH('Pagos mayoristas'!$B109,'Req. de información AEP'!$D$216:$D$247,0),2))</f>
        <v/>
      </c>
      <c r="D109" s="40"/>
      <c r="E109" s="84" t="str">
        <f>IF(B109="","",INDEX('Req. de información AEP'!$D$216:$E$247,MATCH('Pagos mayoristas'!$B109,'Req. de información AEP'!$D$216:$D$247,0),2)*INDEX('Req. de información AEP'!$D$654:$E$685,MATCH(B109,'Req. de información AEP'!$D$654:$D$685,0),2)*'Precios mayoristas'!$C$85)</f>
        <v/>
      </c>
      <c r="F109" s="40"/>
      <c r="G109" s="84" t="str">
        <f>IF(B109="","",INDEX('Precios mayoristas'!$B$26:$E$57,MATCH('Pagos mayoristas'!$B109,'Precios mayoristas'!$B$26:$B$57,0),2)*INDEX('Req. de información AEP'!$D$216:$E$247,MATCH('Pagos mayoristas'!$B109,'Req. de información AEP'!$D$216:$D$247,0),2))</f>
        <v/>
      </c>
      <c r="H109" s="40"/>
      <c r="I109" s="87"/>
      <c r="J109" s="40"/>
      <c r="K109" s="87"/>
    </row>
    <row r="110" spans="2:11" outlineLevel="1" x14ac:dyDescent="0.2">
      <c r="B110" s="14" t="str">
        <f>IF(Supuestos!B33=0,"",Supuestos!B33)</f>
        <v/>
      </c>
      <c r="C110" s="84" t="str">
        <f>IF(B110="","",INDEX('Precios mayoristas'!$B$26:$E$57,MATCH('Pagos mayoristas'!$B110,'Precios mayoristas'!$B$26:$B$57,0),3)*INDEX('Req. de información AEP'!$D$216:$E$247,MATCH('Pagos mayoristas'!$B110,'Req. de información AEP'!$D$216:$D$247,0),2))</f>
        <v/>
      </c>
      <c r="D110" s="40"/>
      <c r="E110" s="84" t="str">
        <f>IF(B110="","",INDEX('Req. de información AEP'!$D$216:$E$247,MATCH('Pagos mayoristas'!$B110,'Req. de información AEP'!$D$216:$D$247,0),2)*INDEX('Req. de información AEP'!$D$654:$E$685,MATCH(B110,'Req. de información AEP'!$D$654:$D$685,0),2)*'Precios mayoristas'!$C$85)</f>
        <v/>
      </c>
      <c r="F110" s="40"/>
      <c r="G110" s="84" t="str">
        <f>IF(B110="","",INDEX('Precios mayoristas'!$B$26:$E$57,MATCH('Pagos mayoristas'!$B110,'Precios mayoristas'!$B$26:$B$57,0),2)*INDEX('Req. de información AEP'!$D$216:$E$247,MATCH('Pagos mayoristas'!$B110,'Req. de información AEP'!$D$216:$D$247,0),2))</f>
        <v/>
      </c>
      <c r="H110" s="40"/>
      <c r="I110" s="87"/>
      <c r="J110" s="40"/>
      <c r="K110" s="87"/>
    </row>
    <row r="111" spans="2:11" outlineLevel="1" x14ac:dyDescent="0.2">
      <c r="B111" s="14" t="str">
        <f>IF(Supuestos!B34=0,"",Supuestos!B34)</f>
        <v/>
      </c>
      <c r="C111" s="84" t="str">
        <f>IF(B111="","",INDEX('Precios mayoristas'!$B$26:$E$57,MATCH('Pagos mayoristas'!$B111,'Precios mayoristas'!$B$26:$B$57,0),3)*INDEX('Req. de información AEP'!$D$216:$E$247,MATCH('Pagos mayoristas'!$B111,'Req. de información AEP'!$D$216:$D$247,0),2))</f>
        <v/>
      </c>
      <c r="D111" s="40"/>
      <c r="E111" s="84" t="str">
        <f>IF(B111="","",INDEX('Req. de información AEP'!$D$216:$E$247,MATCH('Pagos mayoristas'!$B111,'Req. de información AEP'!$D$216:$D$247,0),2)*INDEX('Req. de información AEP'!$D$654:$E$685,MATCH(B111,'Req. de información AEP'!$D$654:$D$685,0),2)*'Precios mayoristas'!$C$85)</f>
        <v/>
      </c>
      <c r="F111" s="40"/>
      <c r="G111" s="84" t="str">
        <f>IF(B111="","",INDEX('Precios mayoristas'!$B$26:$E$57,MATCH('Pagos mayoristas'!$B111,'Precios mayoristas'!$B$26:$B$57,0),2)*INDEX('Req. de información AEP'!$D$216:$E$247,MATCH('Pagos mayoristas'!$B111,'Req. de información AEP'!$D$216:$D$247,0),2))</f>
        <v/>
      </c>
      <c r="H111" s="40"/>
      <c r="I111" s="87"/>
      <c r="J111" s="40"/>
      <c r="K111" s="87"/>
    </row>
    <row r="112" spans="2:11" outlineLevel="1" x14ac:dyDescent="0.2">
      <c r="B112" s="14" t="str">
        <f>IF(Supuestos!B35=0,"",Supuestos!B35)</f>
        <v/>
      </c>
      <c r="C112" s="84" t="str">
        <f>IF(B112="","",INDEX('Precios mayoristas'!$B$26:$E$57,MATCH('Pagos mayoristas'!$B112,'Precios mayoristas'!$B$26:$B$57,0),3)*INDEX('Req. de información AEP'!$D$216:$E$247,MATCH('Pagos mayoristas'!$B112,'Req. de información AEP'!$D$216:$D$247,0),2))</f>
        <v/>
      </c>
      <c r="D112" s="40"/>
      <c r="E112" s="84" t="str">
        <f>IF(B112="","",INDEX('Req. de información AEP'!$D$216:$E$247,MATCH('Pagos mayoristas'!$B112,'Req. de información AEP'!$D$216:$D$247,0),2)*INDEX('Req. de información AEP'!$D$654:$E$685,MATCH(B112,'Req. de información AEP'!$D$654:$D$685,0),2)*'Precios mayoristas'!$C$85)</f>
        <v/>
      </c>
      <c r="F112" s="40"/>
      <c r="G112" s="84" t="str">
        <f>IF(B112="","",INDEX('Precios mayoristas'!$B$26:$E$57,MATCH('Pagos mayoristas'!$B112,'Precios mayoristas'!$B$26:$B$57,0),2)*INDEX('Req. de información AEP'!$D$216:$E$247,MATCH('Pagos mayoristas'!$B112,'Req. de información AEP'!$D$216:$D$247,0),2))</f>
        <v/>
      </c>
      <c r="H112" s="40"/>
      <c r="I112" s="87"/>
      <c r="J112" s="40"/>
      <c r="K112" s="87"/>
    </row>
    <row r="113" spans="2:11" outlineLevel="1" x14ac:dyDescent="0.2">
      <c r="B113" s="14" t="str">
        <f>IF(Supuestos!B36=0,"",Supuestos!B36)</f>
        <v/>
      </c>
      <c r="C113" s="84" t="str">
        <f>IF(B113="","",INDEX('Precios mayoristas'!$B$26:$E$57,MATCH('Pagos mayoristas'!$B113,'Precios mayoristas'!$B$26:$B$57,0),3)*INDEX('Req. de información AEP'!$D$216:$E$247,MATCH('Pagos mayoristas'!$B113,'Req. de información AEP'!$D$216:$D$247,0),2))</f>
        <v/>
      </c>
      <c r="D113" s="40"/>
      <c r="E113" s="84" t="str">
        <f>IF(B113="","",INDEX('Req. de información AEP'!$D$216:$E$247,MATCH('Pagos mayoristas'!$B113,'Req. de información AEP'!$D$216:$D$247,0),2)*INDEX('Req. de información AEP'!$D$654:$E$685,MATCH(B113,'Req. de información AEP'!$D$654:$D$685,0),2)*'Precios mayoristas'!$C$85)</f>
        <v/>
      </c>
      <c r="F113" s="40"/>
      <c r="G113" s="84" t="str">
        <f>IF(B113="","",INDEX('Precios mayoristas'!$B$26:$E$57,MATCH('Pagos mayoristas'!$B113,'Precios mayoristas'!$B$26:$B$57,0),2)*INDEX('Req. de información AEP'!$D$216:$E$247,MATCH('Pagos mayoristas'!$B113,'Req. de información AEP'!$D$216:$D$247,0),2))</f>
        <v/>
      </c>
      <c r="H113" s="40"/>
      <c r="I113" s="87"/>
      <c r="J113" s="40"/>
      <c r="K113" s="87"/>
    </row>
    <row r="114" spans="2:11" outlineLevel="1" x14ac:dyDescent="0.2">
      <c r="B114" s="14" t="str">
        <f>IF(Supuestos!B37=0,"",Supuestos!B37)</f>
        <v/>
      </c>
      <c r="C114" s="84" t="str">
        <f>IF(B114="","",INDEX('Precios mayoristas'!$B$26:$E$57,MATCH('Pagos mayoristas'!$B114,'Precios mayoristas'!$B$26:$B$57,0),3)*INDEX('Req. de información AEP'!$D$216:$E$247,MATCH('Pagos mayoristas'!$B114,'Req. de información AEP'!$D$216:$D$247,0),2))</f>
        <v/>
      </c>
      <c r="D114" s="40"/>
      <c r="E114" s="84" t="str">
        <f>IF(B114="","",INDEX('Req. de información AEP'!$D$216:$E$247,MATCH('Pagos mayoristas'!$B114,'Req. de información AEP'!$D$216:$D$247,0),2)*INDEX('Req. de información AEP'!$D$654:$E$685,MATCH(B114,'Req. de información AEP'!$D$654:$D$685,0),2)*'Precios mayoristas'!$C$85)</f>
        <v/>
      </c>
      <c r="F114" s="40"/>
      <c r="G114" s="84" t="str">
        <f>IF(B114="","",INDEX('Precios mayoristas'!$B$26:$E$57,MATCH('Pagos mayoristas'!$B114,'Precios mayoristas'!$B$26:$B$57,0),2)*INDEX('Req. de información AEP'!$D$216:$E$247,MATCH('Pagos mayoristas'!$B114,'Req. de información AEP'!$D$216:$D$247,0),2))</f>
        <v/>
      </c>
      <c r="H114" s="40"/>
      <c r="I114" s="87"/>
      <c r="J114" s="40"/>
      <c r="K114" s="87"/>
    </row>
    <row r="115" spans="2:11" outlineLevel="1" x14ac:dyDescent="0.2">
      <c r="B115" s="14" t="str">
        <f>IF(Supuestos!B38=0,"",Supuestos!B38)</f>
        <v/>
      </c>
      <c r="C115" s="84" t="str">
        <f>IF(B115="","",INDEX('Precios mayoristas'!$B$26:$E$57,MATCH('Pagos mayoristas'!$B115,'Precios mayoristas'!$B$26:$B$57,0),3)*INDEX('Req. de información AEP'!$D$216:$E$247,MATCH('Pagos mayoristas'!$B115,'Req. de información AEP'!$D$216:$D$247,0),2))</f>
        <v/>
      </c>
      <c r="D115" s="40"/>
      <c r="E115" s="84" t="str">
        <f>IF(B115="","",INDEX('Req. de información AEP'!$D$216:$E$247,MATCH('Pagos mayoristas'!$B115,'Req. de información AEP'!$D$216:$D$247,0),2)*INDEX('Req. de información AEP'!$D$654:$E$685,MATCH(B115,'Req. de información AEP'!$D$654:$D$685,0),2)*'Precios mayoristas'!$C$85)</f>
        <v/>
      </c>
      <c r="F115" s="40"/>
      <c r="G115" s="84" t="str">
        <f>IF(B115="","",INDEX('Precios mayoristas'!$B$26:$E$57,MATCH('Pagos mayoristas'!$B115,'Precios mayoristas'!$B$26:$B$57,0),2)*INDEX('Req. de información AEP'!$D$216:$E$247,MATCH('Pagos mayoristas'!$B115,'Req. de información AEP'!$D$216:$D$247,0),2))</f>
        <v/>
      </c>
      <c r="H115" s="40"/>
      <c r="I115" s="87"/>
      <c r="J115" s="40"/>
      <c r="K115" s="87"/>
    </row>
    <row r="116" spans="2:11" outlineLevel="1" x14ac:dyDescent="0.2">
      <c r="B116" s="117"/>
      <c r="C116" s="198" t="str">
        <f>IF(B116="","",INDEX('Precios mayoristas'!$B$26:$E$57,MATCH('Pagos mayoristas'!$B116,'Precios mayoristas'!$B$26:$B$57,0),3)*INDEX('Req. de información AEP'!$D$216:$E$247,MATCH('Pagos mayoristas'!$B116,'Req. de información AEP'!$D$216:$D$247,0),2))</f>
        <v/>
      </c>
      <c r="D116" s="199"/>
      <c r="E116" s="198" t="str">
        <f>IF(B116="","",INDEX('Req. de información AEP'!$D$216:$E$247,MATCH('Pagos mayoristas'!$B116,'Req. de información AEP'!$D$216:$D$247,0),2)*INDEX('Req. de información AEP'!$D$654:$E$685,MATCH(B116,'Req. de información AEP'!$D$654:$D$685,0),2)*'Precios mayoristas'!$C$85)</f>
        <v/>
      </c>
      <c r="F116" s="199"/>
      <c r="G116" s="198" t="str">
        <f>IF(B116="","",INDEX('Precios mayoristas'!$B$26:$E$57,MATCH('Pagos mayoristas'!$B116,'Precios mayoristas'!$B$26:$B$57,0),2)*INDEX('Req. de información AEP'!$D$216:$E$247,MATCH('Pagos mayoristas'!$B116,'Req. de información AEP'!$D$216:$D$247,0),2))</f>
        <v/>
      </c>
      <c r="H116" s="199"/>
      <c r="I116" s="199"/>
      <c r="J116" s="199"/>
      <c r="K116" s="199"/>
    </row>
    <row r="117" spans="2:11" outlineLevel="1" x14ac:dyDescent="0.2">
      <c r="C117" s="84" t="str">
        <f>IF(B117="","",INDEX('Precios mayoristas'!$B$26:$E$57,MATCH('Pagos mayoristas'!$B117,'Precios mayoristas'!$B$26:$B$57,0),3)*INDEX('Req. de información AEP'!$D$216:$E$247,MATCH('Pagos mayoristas'!$B117,'Req. de información AEP'!$D$216:$D$247,0),2))</f>
        <v/>
      </c>
      <c r="D117" s="40"/>
      <c r="E117" s="84" t="str">
        <f>IF(B117="","",INDEX('Req. de información AEP'!$D$216:$E$247,MATCH('Pagos mayoristas'!$B117,'Req. de información AEP'!$D$216:$D$247,0),2)*INDEX('Req. de información AEP'!$D$654:$E$685,MATCH(B117,'Req. de información AEP'!$D$654:$D$685,0),2)*'Precios mayoristas'!$C$85)</f>
        <v/>
      </c>
      <c r="F117" s="40"/>
      <c r="G117" s="84" t="str">
        <f>IF(B117="","",INDEX('Precios mayoristas'!$B$26:$E$57,MATCH('Pagos mayoristas'!$B117,'Precios mayoristas'!$B$26:$B$57,0),2)*INDEX('Req. de información AEP'!$D$216:$E$247,MATCH('Pagos mayoristas'!$B117,'Req. de información AEP'!$D$216:$D$247,0),2))</f>
        <v/>
      </c>
      <c r="H117" s="40"/>
      <c r="I117" s="40"/>
      <c r="J117" s="40"/>
      <c r="K117" s="40"/>
    </row>
    <row r="118" spans="2:11" outlineLevel="1" x14ac:dyDescent="0.2">
      <c r="C118" s="84" t="str">
        <f>IF(B118="","",INDEX('Precios mayoristas'!$B$26:$E$57,MATCH('Pagos mayoristas'!$B118,'Precios mayoristas'!$B$26:$B$57,0),3)*INDEX('Req. de información AEP'!$D$216:$E$247,MATCH('Pagos mayoristas'!$B118,'Req. de información AEP'!$D$216:$D$247,0),2))</f>
        <v/>
      </c>
      <c r="D118" s="40"/>
      <c r="E118" s="84" t="str">
        <f>IF(B118="","",INDEX('Req. de información AEP'!$D$216:$E$247,MATCH('Pagos mayoristas'!$B118,'Req. de información AEP'!$D$216:$D$247,0),2)*INDEX('Req. de información AEP'!$D$654:$E$685,MATCH(B118,'Req. de información AEP'!$D$654:$D$685,0),2)*'Precios mayoristas'!$C$85)</f>
        <v/>
      </c>
      <c r="F118" s="40"/>
      <c r="G118" s="84" t="str">
        <f>IF(B118="","",INDEX('Precios mayoristas'!$B$26:$E$57,MATCH('Pagos mayoristas'!$B118,'Precios mayoristas'!$B$26:$B$57,0),2)*INDEX('Req. de información AEP'!$D$216:$E$247,MATCH('Pagos mayoristas'!$B118,'Req. de información AEP'!$D$216:$D$247,0),2))</f>
        <v/>
      </c>
      <c r="H118" s="40"/>
      <c r="I118" s="40"/>
      <c r="J118" s="40"/>
      <c r="K118" s="40"/>
    </row>
    <row r="119" spans="2:11" outlineLevel="1" x14ac:dyDescent="0.2">
      <c r="C119" s="84" t="str">
        <f>IF(B119="","",INDEX('Precios mayoristas'!$B$26:$E$57,MATCH('Pagos mayoristas'!$B119,'Precios mayoristas'!$B$26:$B$57,0),3)*INDEX('Req. de información AEP'!$D$216:$E$247,MATCH('Pagos mayoristas'!$B119,'Req. de información AEP'!$D$216:$D$247,0),2))</f>
        <v/>
      </c>
      <c r="D119" s="40"/>
      <c r="E119" s="84" t="str">
        <f>IF(B119="","",INDEX('Req. de información AEP'!$D$216:$E$247,MATCH('Pagos mayoristas'!$B119,'Req. de información AEP'!$D$216:$D$247,0),2)*INDEX('Req. de información AEP'!$D$654:$E$685,MATCH(B119,'Req. de información AEP'!$D$654:$D$685,0),2)*'Precios mayoristas'!$C$85)</f>
        <v/>
      </c>
      <c r="F119" s="40"/>
      <c r="G119" s="84" t="str">
        <f>IF(B119="","",INDEX('Precios mayoristas'!$B$26:$E$57,MATCH('Pagos mayoristas'!$B119,'Precios mayoristas'!$B$26:$B$57,0),2)*INDEX('Req. de información AEP'!$D$216:$E$247,MATCH('Pagos mayoristas'!$B119,'Req. de información AEP'!$D$216:$D$247,0),2))</f>
        <v/>
      </c>
      <c r="H119" s="40"/>
      <c r="I119" s="40"/>
      <c r="J119" s="40"/>
      <c r="K119" s="40"/>
    </row>
    <row r="120" spans="2:11" x14ac:dyDescent="0.2">
      <c r="C120" s="84" t="str">
        <f>IF(B120="","",INDEX('Precios mayoristas'!$B$26:$E$57,MATCH('Pagos mayoristas'!$B120,'Precios mayoristas'!$B$26:$B$57,0),3)*INDEX('Req. de información AEP'!$D$216:$E$247,MATCH('Pagos mayoristas'!$B120,'Req. de información AEP'!$D$216:$D$247,0),2))</f>
        <v/>
      </c>
      <c r="D120" s="40"/>
      <c r="E120" s="84" t="str">
        <f>IF(B120="","",INDEX('Req. de información AEP'!$D$216:$E$247,MATCH('Pagos mayoristas'!$B120,'Req. de información AEP'!$D$216:$D$247,0),2)*INDEX('Req. de información AEP'!$D$654:$E$685,MATCH(B120,'Req. de información AEP'!$D$654:$D$685,0),2)*'Precios mayoristas'!$C$85)</f>
        <v/>
      </c>
      <c r="F120" s="40"/>
      <c r="G120" s="84" t="str">
        <f>IF(B120="","",INDEX('Precios mayoristas'!$B$26:$E$57,MATCH('Pagos mayoristas'!$B120,'Precios mayoristas'!$B$26:$B$57,0),2)*INDEX('Req. de información AEP'!$D$216:$E$247,MATCH('Pagos mayoristas'!$B120,'Req. de información AEP'!$D$216:$D$247,0),2))</f>
        <v/>
      </c>
      <c r="H120" s="40"/>
      <c r="I120" s="40"/>
      <c r="J120" s="40"/>
      <c r="K120" s="40"/>
    </row>
    <row r="121" spans="2:11" x14ac:dyDescent="0.2">
      <c r="C121" s="84" t="str">
        <f>IF(B121="","",INDEX('Precios mayoristas'!$B$26:$E$57,MATCH('Pagos mayoristas'!$B121,'Precios mayoristas'!$B$26:$B$57,0),3)*INDEX('Req. de información AEP'!$D$216:$E$247,MATCH('Pagos mayoristas'!$B121,'Req. de información AEP'!$D$216:$D$247,0),2))</f>
        <v/>
      </c>
      <c r="D121" s="40"/>
      <c r="E121" s="84" t="str">
        <f>IF(B121="","",INDEX('Req. de información AEP'!$D$216:$E$247,MATCH('Pagos mayoristas'!$B121,'Req. de información AEP'!$D$216:$D$247,0),2)*INDEX('Req. de información AEP'!$D$654:$E$685,MATCH(B121,'Req. de información AEP'!$D$654:$D$685,0),2)*'Precios mayoristas'!$C$85)</f>
        <v/>
      </c>
      <c r="F121" s="40"/>
      <c r="G121" s="84" t="str">
        <f>IF(B121="","",INDEX('Precios mayoristas'!$B$26:$E$57,MATCH('Pagos mayoristas'!$B121,'Precios mayoristas'!$B$26:$B$57,0),2)*INDEX('Req. de información AEP'!$D$216:$E$247,MATCH('Pagos mayoristas'!$B121,'Req. de información AEP'!$D$216:$D$247,0),2))</f>
        <v/>
      </c>
      <c r="H121" s="40"/>
      <c r="I121" s="40"/>
      <c r="J121" s="40"/>
      <c r="K121" s="40"/>
    </row>
    <row r="122" spans="2:11" outlineLevel="1" x14ac:dyDescent="0.2">
      <c r="B122" s="11" t="s">
        <v>174</v>
      </c>
      <c r="C122" s="83">
        <f>SUM(C123:C154)</f>
        <v>39.800000000000004</v>
      </c>
      <c r="D122" s="43"/>
      <c r="E122" s="83">
        <f t="shared" ref="E122" si="2">SUM(E123:E154)</f>
        <v>0</v>
      </c>
      <c r="F122" s="43"/>
      <c r="G122" s="83">
        <f>SUM(G123:G154)</f>
        <v>2193.0995199999998</v>
      </c>
      <c r="H122" s="40"/>
      <c r="I122" s="85">
        <f>IF(Supuestos!$I$5&lt;'Precios mayoristas'!$C$19,'Precios mayoristas'!$C$16*'Req. de información AEP'!$G123,'Precios mayoristas'!$D$16*'Req. de información AEP'!$G123)*Supuestos!$K$5+IF(Supuestos!$I$5&lt;'Precios mayoristas'!$C$19,'Precios mayoristas'!$C$18*'Req. de información AEP'!$G124,'Precios mayoristas'!$D$18*'Req. de información AEP'!$G124)*Supuestos!$K$5</f>
        <v>3361400</v>
      </c>
      <c r="J122" s="40"/>
      <c r="K122" s="85">
        <f>K$6*('Req. de información AEP'!E45/'Req. de información AEP'!$E$12)</f>
        <v>0</v>
      </c>
    </row>
    <row r="123" spans="2:11" outlineLevel="1" x14ac:dyDescent="0.2">
      <c r="B123" s="14" t="str">
        <f>IF(Supuestos!B7=0,"",Supuestos!B7)</f>
        <v>Datos</v>
      </c>
      <c r="C123" s="84">
        <f>IF(B123="","",INDEX('Precios mayoristas'!$B$26:$E$57,MATCH('Pagos mayoristas'!$B123,'Precios mayoristas'!$B$26:$B$57,0),3)*INDEX('Req. de información AEP'!$D$252:$E$283,MATCH('Pagos mayoristas'!$B123,'Req. de información AEP'!$D$252:$D$283,0),2))</f>
        <v>2.4</v>
      </c>
      <c r="D123" s="40"/>
      <c r="E123" s="84">
        <f>IF(B123="","",INDEX('Req. de información AEP'!$D$252:$E$283,MATCH('Pagos mayoristas'!$B123,'Req. de información AEP'!$D$252:$D$283,0),2)*INDEX('Req. de información AEP'!$D$654:$E$685,MATCH(B123,'Req. de información AEP'!$D$654:$D$685,0),2)*'Precios mayoristas'!$C$85)</f>
        <v>0</v>
      </c>
      <c r="F123" s="40"/>
      <c r="G123" s="84">
        <f>IF(B123="","",INDEX('Precios mayoristas'!$B$26:$E$57,MATCH('Pagos mayoristas'!$B123,'Precios mayoristas'!$B$26:$B$57,0),2)*INDEX('Req. de información AEP'!$D$252:$E$283,MATCH('Pagos mayoristas'!$B123,'Req. de información AEP'!$D$252:$D$283,0),2))</f>
        <v>0</v>
      </c>
      <c r="H123" s="40"/>
      <c r="I123" s="87"/>
      <c r="J123" s="40"/>
      <c r="K123" s="87"/>
    </row>
    <row r="124" spans="2:11" outlineLevel="1" x14ac:dyDescent="0.2">
      <c r="B124" s="14" t="str">
        <f>IF(Supuestos!B8=0,"",Supuestos!B8)</f>
        <v>Originación voz on-net local</v>
      </c>
      <c r="C124" s="84">
        <f>IF(B124="","",INDEX('Precios mayoristas'!$B$26:$E$57,MATCH('Pagos mayoristas'!$B124,'Precios mayoristas'!$B$26:$B$57,0),3)*INDEX('Req. de información AEP'!$D$252:$E$283,MATCH('Pagos mayoristas'!$B124,'Req. de información AEP'!$D$252:$D$283,0),2))</f>
        <v>2.2000000000000002</v>
      </c>
      <c r="D124" s="40"/>
      <c r="E124" s="84">
        <f>IF(B124="","",INDEX('Req. de información AEP'!$D$252:$E$283,MATCH('Pagos mayoristas'!$B124,'Req. de información AEP'!$D$252:$D$283,0),2)*INDEX('Req. de información AEP'!$D$654:$E$685,MATCH(B124,'Req. de información AEP'!$D$654:$D$685,0),2)*'Precios mayoristas'!$C$85)</f>
        <v>0</v>
      </c>
      <c r="F124" s="40"/>
      <c r="G124" s="84">
        <f>IF(B124="","",INDEX('Precios mayoristas'!$B$26:$E$57,MATCH('Pagos mayoristas'!$B124,'Precios mayoristas'!$B$26:$B$57,0),2)*INDEX('Req. de información AEP'!$D$252:$E$283,MATCH('Pagos mayoristas'!$B124,'Req. de información AEP'!$D$252:$D$283,0),2))</f>
        <v>0</v>
      </c>
      <c r="H124" s="40"/>
      <c r="I124" s="87"/>
      <c r="J124" s="40"/>
      <c r="K124" s="87"/>
    </row>
    <row r="125" spans="2:11" outlineLevel="1" x14ac:dyDescent="0.2">
      <c r="B125" s="14" t="str">
        <f>IF(Supuestos!B9=0,"",Supuestos!B9)</f>
        <v>Originación voz off-net móvil local</v>
      </c>
      <c r="C125" s="84">
        <f>IF(B125="","",INDEX('Precios mayoristas'!$B$26:$E$57,MATCH('Pagos mayoristas'!$B125,'Precios mayoristas'!$B$26:$B$57,0),3)*INDEX('Req. de información AEP'!$D$252:$E$283,MATCH('Pagos mayoristas'!$B125,'Req. de información AEP'!$D$252:$D$283,0),2))</f>
        <v>2.2000000000000002</v>
      </c>
      <c r="D125" s="40"/>
      <c r="E125" s="84">
        <f>IF(B125="","",INDEX('Req. de información AEP'!$D$252:$E$283,MATCH('Pagos mayoristas'!$B125,'Req. de información AEP'!$D$252:$D$283,0),2)*INDEX('Req. de información AEP'!$D$654:$E$685,MATCH(B125,'Req. de información AEP'!$D$654:$D$685,0),2)*'Precios mayoristas'!$C$85)</f>
        <v>0</v>
      </c>
      <c r="F125" s="40"/>
      <c r="G125" s="84">
        <f>IF(B125="","",INDEX('Precios mayoristas'!$B$26:$E$57,MATCH('Pagos mayoristas'!$B125,'Precios mayoristas'!$B$26:$B$57,0),2)*INDEX('Req. de información AEP'!$D$252:$E$283,MATCH('Pagos mayoristas'!$B125,'Req. de información AEP'!$D$252:$D$283,0),2))</f>
        <v>3.7380000000000004</v>
      </c>
      <c r="H125" s="40"/>
      <c r="I125" s="87"/>
      <c r="J125" s="40"/>
      <c r="K125" s="87"/>
    </row>
    <row r="126" spans="2:11" outlineLevel="1" x14ac:dyDescent="0.2">
      <c r="B126" s="14" t="str">
        <f>IF(Supuestos!B10=0,"",Supuestos!B10)</f>
        <v>Originación voz off-net fijo local</v>
      </c>
      <c r="C126" s="84">
        <f>IF(B126="","",INDEX('Precios mayoristas'!$B$26:$E$57,MATCH('Pagos mayoristas'!$B126,'Precios mayoristas'!$B$26:$B$57,0),3)*INDEX('Req. de información AEP'!$D$252:$E$283,MATCH('Pagos mayoristas'!$B126,'Req. de información AEP'!$D$252:$D$283,0),2))</f>
        <v>2.2000000000000002</v>
      </c>
      <c r="D126" s="40"/>
      <c r="E126" s="84">
        <f>IF(B126="","",INDEX('Req. de información AEP'!$D$252:$E$283,MATCH('Pagos mayoristas'!$B126,'Req. de información AEP'!$D$252:$D$283,0),2)*INDEX('Req. de información AEP'!$D$654:$E$685,MATCH(B126,'Req. de información AEP'!$D$654:$D$685,0),2)*'Precios mayoristas'!$C$85)</f>
        <v>0</v>
      </c>
      <c r="F126" s="40"/>
      <c r="G126" s="84">
        <f>IF(B126="","",INDEX('Precios mayoristas'!$B$26:$E$57,MATCH('Pagos mayoristas'!$B126,'Precios mayoristas'!$B$26:$B$57,0),2)*INDEX('Req. de información AEP'!$D$252:$E$283,MATCH('Pagos mayoristas'!$B126,'Req. de información AEP'!$D$252:$D$283,0),2))</f>
        <v>6.1760000000000002E-2</v>
      </c>
      <c r="H126" s="40"/>
      <c r="I126" s="87"/>
      <c r="J126" s="40"/>
      <c r="K126" s="87"/>
    </row>
    <row r="127" spans="2:11" outlineLevel="1" x14ac:dyDescent="0.2">
      <c r="B127" s="14" t="str">
        <f>IF(Supuestos!B11=0,"",Supuestos!B11)</f>
        <v>Originación voz on-net LDN</v>
      </c>
      <c r="C127" s="84">
        <f>IF(B127="","",INDEX('Precios mayoristas'!$B$26:$E$57,MATCH('Pagos mayoristas'!$B127,'Precios mayoristas'!$B$26:$B$57,0),3)*INDEX('Req. de información AEP'!$D$252:$E$283,MATCH('Pagos mayoristas'!$B127,'Req. de información AEP'!$D$252:$D$283,0),2))</f>
        <v>2.2000000000000002</v>
      </c>
      <c r="D127" s="40"/>
      <c r="E127" s="84">
        <f>IF(B127="","",INDEX('Req. de información AEP'!$D$252:$E$283,MATCH('Pagos mayoristas'!$B127,'Req. de información AEP'!$D$252:$D$283,0),2)*INDEX('Req. de información AEP'!$D$654:$E$685,MATCH(B127,'Req. de información AEP'!$D$654:$D$685,0),2)*'Precios mayoristas'!$C$85)</f>
        <v>0</v>
      </c>
      <c r="F127" s="40"/>
      <c r="G127" s="84">
        <f>IF(B127="","",INDEX('Precios mayoristas'!$B$26:$E$57,MATCH('Pagos mayoristas'!$B127,'Precios mayoristas'!$B$26:$B$57,0),2)*INDEX('Req. de información AEP'!$D$252:$E$283,MATCH('Pagos mayoristas'!$B127,'Req. de información AEP'!$D$252:$D$283,0),2))</f>
        <v>0</v>
      </c>
      <c r="H127" s="40"/>
      <c r="I127" s="87"/>
      <c r="J127" s="40"/>
      <c r="K127" s="87"/>
    </row>
    <row r="128" spans="2:11" outlineLevel="1" x14ac:dyDescent="0.2">
      <c r="B128" s="14" t="str">
        <f>IF(Supuestos!B12=0,"",Supuestos!B12)</f>
        <v>Originación voz off-net móvil LDN</v>
      </c>
      <c r="C128" s="84">
        <f>IF(B128="","",INDEX('Precios mayoristas'!$B$26:$E$57,MATCH('Pagos mayoristas'!$B128,'Precios mayoristas'!$B$26:$B$57,0),3)*INDEX('Req. de información AEP'!$D$252:$E$283,MATCH('Pagos mayoristas'!$B128,'Req. de información AEP'!$D$252:$D$283,0),2))</f>
        <v>2.2000000000000002</v>
      </c>
      <c r="D128" s="40"/>
      <c r="E128" s="84">
        <f>IF(B128="","",INDEX('Req. de información AEP'!$D$252:$E$283,MATCH('Pagos mayoristas'!$B128,'Req. de información AEP'!$D$252:$D$283,0),2)*INDEX('Req. de información AEP'!$D$654:$E$685,MATCH(B128,'Req. de información AEP'!$D$654:$D$685,0),2)*'Precios mayoristas'!$C$85)</f>
        <v>0</v>
      </c>
      <c r="F128" s="40"/>
      <c r="G128" s="84">
        <f>IF(B128="","",INDEX('Precios mayoristas'!$B$26:$E$57,MATCH('Pagos mayoristas'!$B128,'Precios mayoristas'!$B$26:$B$57,0),2)*INDEX('Req. de información AEP'!$D$252:$E$283,MATCH('Pagos mayoristas'!$B128,'Req. de información AEP'!$D$252:$D$283,0),2))</f>
        <v>3.7380000000000004</v>
      </c>
      <c r="H128" s="40"/>
      <c r="I128" s="87"/>
      <c r="J128" s="40"/>
      <c r="K128" s="87"/>
    </row>
    <row r="129" spans="2:11" outlineLevel="1" x14ac:dyDescent="0.2">
      <c r="B129" s="14" t="str">
        <f>IF(Supuestos!B13=0,"",Supuestos!B13)</f>
        <v>Originación voz off-net fijo LDN</v>
      </c>
      <c r="C129" s="84">
        <f>IF(B129="","",INDEX('Precios mayoristas'!$B$26:$E$57,MATCH('Pagos mayoristas'!$B129,'Precios mayoristas'!$B$26:$B$57,0),3)*INDEX('Req. de información AEP'!$D$252:$E$283,MATCH('Pagos mayoristas'!$B129,'Req. de información AEP'!$D$252:$D$283,0),2))</f>
        <v>2.2000000000000002</v>
      </c>
      <c r="D129" s="40"/>
      <c r="E129" s="84">
        <f>IF(B129="","",INDEX('Req. de información AEP'!$D$252:$E$283,MATCH('Pagos mayoristas'!$B129,'Req. de información AEP'!$D$252:$D$283,0),2)*INDEX('Req. de información AEP'!$D$654:$E$685,MATCH(B129,'Req. de información AEP'!$D$654:$D$685,0),2)*'Precios mayoristas'!$C$85)</f>
        <v>0</v>
      </c>
      <c r="F129" s="40"/>
      <c r="G129" s="84">
        <f>IF(B129="","",INDEX('Precios mayoristas'!$B$26:$E$57,MATCH('Pagos mayoristas'!$B129,'Precios mayoristas'!$B$26:$B$57,0),2)*INDEX('Req. de información AEP'!$D$252:$E$283,MATCH('Pagos mayoristas'!$B129,'Req. de información AEP'!$D$252:$D$283,0),2))</f>
        <v>6.1760000000000002E-2</v>
      </c>
      <c r="H129" s="40"/>
      <c r="I129" s="87"/>
      <c r="J129" s="40"/>
      <c r="K129" s="87"/>
    </row>
    <row r="130" spans="2:11" outlineLevel="1" x14ac:dyDescent="0.2">
      <c r="B130" s="14" t="str">
        <f>IF(Supuestos!B14=0,"",Supuestos!B14)</f>
        <v>Originación voz internacional USA-Canadá</v>
      </c>
      <c r="C130" s="84">
        <f>IF(B130="","",INDEX('Precios mayoristas'!$B$26:$E$57,MATCH('Pagos mayoristas'!$B130,'Precios mayoristas'!$B$26:$B$57,0),3)*INDEX('Req. de información AEP'!$D$252:$E$283,MATCH('Pagos mayoristas'!$B130,'Req. de información AEP'!$D$252:$D$283,0),2))</f>
        <v>2.2000000000000002</v>
      </c>
      <c r="D130" s="40"/>
      <c r="E130" s="84">
        <f>IF(B130="","",INDEX('Req. de información AEP'!$D$252:$E$283,MATCH('Pagos mayoristas'!$B130,'Req. de información AEP'!$D$252:$D$283,0),2)*INDEX('Req. de información AEP'!$D$654:$E$685,MATCH(B130,'Req. de información AEP'!$D$654:$D$685,0),2)*'Precios mayoristas'!$C$85)</f>
        <v>0</v>
      </c>
      <c r="F130" s="40"/>
      <c r="G130" s="84">
        <f>IF(B130="","",INDEX('Precios mayoristas'!$B$26:$E$57,MATCH('Pagos mayoristas'!$B130,'Precios mayoristas'!$B$26:$B$57,0),2)*INDEX('Req. de información AEP'!$D$252:$E$283,MATCH('Pagos mayoristas'!$B130,'Req. de información AEP'!$D$252:$D$283,0),2))</f>
        <v>10</v>
      </c>
      <c r="H130" s="40"/>
      <c r="I130" s="87"/>
      <c r="J130" s="40"/>
      <c r="K130" s="87"/>
    </row>
    <row r="131" spans="2:11" outlineLevel="1" x14ac:dyDescent="0.2">
      <c r="B131" s="14" t="str">
        <f>IF(Supuestos!B15=0,"",Supuestos!B15)</f>
        <v>Originación voz internacional Mundial Centroamérica</v>
      </c>
      <c r="C131" s="84">
        <f>IF(B131="","",INDEX('Precios mayoristas'!$B$26:$E$57,MATCH('Pagos mayoristas'!$B131,'Precios mayoristas'!$B$26:$B$57,0),3)*INDEX('Req. de información AEP'!$D$252:$E$283,MATCH('Pagos mayoristas'!$B131,'Req. de información AEP'!$D$252:$D$283,0),2))</f>
        <v>2.2000000000000002</v>
      </c>
      <c r="D131" s="40"/>
      <c r="E131" s="84">
        <f>IF(B131="","",INDEX('Req. de información AEP'!$D$252:$E$283,MATCH('Pagos mayoristas'!$B131,'Req. de información AEP'!$D$252:$D$283,0),2)*INDEX('Req. de información AEP'!$D$654:$E$685,MATCH(B131,'Req. de información AEP'!$D$654:$D$685,0),2)*'Precios mayoristas'!$C$85)</f>
        <v>0</v>
      </c>
      <c r="F131" s="40"/>
      <c r="G131" s="84">
        <f>IF(B131="","",INDEX('Precios mayoristas'!$B$26:$E$57,MATCH('Pagos mayoristas'!$B131,'Precios mayoristas'!$B$26:$B$57,0),2)*INDEX('Req. de información AEP'!$D$252:$E$283,MATCH('Pagos mayoristas'!$B131,'Req. de información AEP'!$D$252:$D$283,0),2))</f>
        <v>50</v>
      </c>
      <c r="H131" s="40"/>
      <c r="I131" s="87"/>
      <c r="J131" s="40"/>
      <c r="K131" s="87"/>
    </row>
    <row r="132" spans="2:11" outlineLevel="1" x14ac:dyDescent="0.2">
      <c r="B132" s="14" t="str">
        <f>IF(Supuestos!B16=0,"",Supuestos!B16)</f>
        <v>Originación voz internacional Mundial LATAM y Caribe</v>
      </c>
      <c r="C132" s="84">
        <f>IF(B132="","",INDEX('Precios mayoristas'!$B$26:$E$57,MATCH('Pagos mayoristas'!$B132,'Precios mayoristas'!$B$26:$B$57,0),3)*INDEX('Req. de información AEP'!$D$252:$E$283,MATCH('Pagos mayoristas'!$B132,'Req. de información AEP'!$D$252:$D$283,0),2))</f>
        <v>2.2000000000000002</v>
      </c>
      <c r="D132" s="40"/>
      <c r="E132" s="84">
        <f>IF(B132="","",INDEX('Req. de información AEP'!$D$252:$E$283,MATCH('Pagos mayoristas'!$B132,'Req. de información AEP'!$D$252:$D$283,0),2)*INDEX('Req. de información AEP'!$D$654:$E$685,MATCH(B132,'Req. de información AEP'!$D$654:$D$685,0),2)*'Precios mayoristas'!$C$85)</f>
        <v>0</v>
      </c>
      <c r="F132" s="40"/>
      <c r="G132" s="84">
        <f>IF(B132="","",INDEX('Precios mayoristas'!$B$26:$E$57,MATCH('Pagos mayoristas'!$B132,'Precios mayoristas'!$B$26:$B$57,0),2)*INDEX('Req. de información AEP'!$D$252:$E$283,MATCH('Pagos mayoristas'!$B132,'Req. de información AEP'!$D$252:$D$283,0),2))</f>
        <v>100</v>
      </c>
      <c r="H132" s="40"/>
      <c r="I132" s="87"/>
      <c r="J132" s="40"/>
      <c r="K132" s="87"/>
    </row>
    <row r="133" spans="2:11" outlineLevel="1" x14ac:dyDescent="0.2">
      <c r="B133" s="14" t="str">
        <f>IF(Supuestos!B17=0,"",Supuestos!B17)</f>
        <v>Originación voz internacional Europa</v>
      </c>
      <c r="C133" s="84">
        <f>IF(B133="","",INDEX('Precios mayoristas'!$B$26:$E$57,MATCH('Pagos mayoristas'!$B133,'Precios mayoristas'!$B$26:$B$57,0),3)*INDEX('Req. de información AEP'!$D$252:$E$283,MATCH('Pagos mayoristas'!$B133,'Req. de información AEP'!$D$252:$D$283,0),2))</f>
        <v>2.2000000000000002</v>
      </c>
      <c r="D133" s="40"/>
      <c r="E133" s="84">
        <f>IF(B133="","",INDEX('Req. de información AEP'!$D$252:$E$283,MATCH('Pagos mayoristas'!$B133,'Req. de información AEP'!$D$252:$D$283,0),2)*INDEX('Req. de información AEP'!$D$654:$E$685,MATCH(B133,'Req. de información AEP'!$D$654:$D$685,0),2)*'Precios mayoristas'!$C$85)</f>
        <v>0</v>
      </c>
      <c r="F133" s="40"/>
      <c r="G133" s="84">
        <f>IF(B133="","",INDEX('Precios mayoristas'!$B$26:$E$57,MATCH('Pagos mayoristas'!$B133,'Precios mayoristas'!$B$26:$B$57,0),2)*INDEX('Req. de información AEP'!$D$252:$E$283,MATCH('Pagos mayoristas'!$B133,'Req. de información AEP'!$D$252:$D$283,0),2))</f>
        <v>100</v>
      </c>
      <c r="H133" s="40"/>
      <c r="I133" s="87"/>
      <c r="J133" s="40"/>
      <c r="K133" s="87"/>
    </row>
    <row r="134" spans="2:11" outlineLevel="1" x14ac:dyDescent="0.2">
      <c r="B134" s="14" t="str">
        <f>IF(Supuestos!B18=0,"",Supuestos!B18)</f>
        <v>Originación voz internacional Mundial Otros geográficos</v>
      </c>
      <c r="C134" s="84">
        <f>IF(B134="","",INDEX('Precios mayoristas'!$B$26:$E$57,MATCH('Pagos mayoristas'!$B134,'Precios mayoristas'!$B$26:$B$57,0),3)*INDEX('Req. de información AEP'!$D$252:$E$283,MATCH('Pagos mayoristas'!$B134,'Req. de información AEP'!$D$252:$D$283,0),2))</f>
        <v>2.2000000000000002</v>
      </c>
      <c r="D134" s="40"/>
      <c r="E134" s="84">
        <f>IF(B134="","",INDEX('Req. de información AEP'!$D$252:$E$283,MATCH('Pagos mayoristas'!$B134,'Req. de información AEP'!$D$252:$D$283,0),2)*INDEX('Req. de información AEP'!$D$654:$E$685,MATCH(B134,'Req. de información AEP'!$D$654:$D$685,0),2)*'Precios mayoristas'!$C$85)</f>
        <v>0</v>
      </c>
      <c r="F134" s="40"/>
      <c r="G134" s="84">
        <f>IF(B134="","",INDEX('Precios mayoristas'!$B$26:$E$57,MATCH('Pagos mayoristas'!$B134,'Precios mayoristas'!$B$26:$B$57,0),2)*INDEX('Req. de información AEP'!$D$252:$E$283,MATCH('Pagos mayoristas'!$B134,'Req. de información AEP'!$D$252:$D$283,0),2))</f>
        <v>100</v>
      </c>
      <c r="H134" s="40"/>
      <c r="I134" s="87"/>
      <c r="J134" s="40"/>
      <c r="K134" s="87"/>
    </row>
    <row r="135" spans="2:11" outlineLevel="1" x14ac:dyDescent="0.2">
      <c r="B135" s="14" t="str">
        <f>IF(Supuestos!B19=0,"",Supuestos!B19)</f>
        <v>Originación voz internacional Cuba</v>
      </c>
      <c r="C135" s="84">
        <f>IF(B135="","",INDEX('Precios mayoristas'!$B$26:$E$57,MATCH('Pagos mayoristas'!$B135,'Precios mayoristas'!$B$26:$B$57,0),3)*INDEX('Req. de información AEP'!$D$252:$E$283,MATCH('Pagos mayoristas'!$B135,'Req. de información AEP'!$D$252:$D$283,0),2))</f>
        <v>2.2000000000000002</v>
      </c>
      <c r="D135" s="40"/>
      <c r="E135" s="84">
        <f>IF(B135="","",INDEX('Req. de información AEP'!$D$252:$E$283,MATCH('Pagos mayoristas'!$B135,'Req. de información AEP'!$D$252:$D$283,0),2)*INDEX('Req. de información AEP'!$D$654:$E$685,MATCH(B135,'Req. de información AEP'!$D$654:$D$685,0),2)*'Precios mayoristas'!$C$85)</f>
        <v>0</v>
      </c>
      <c r="F135" s="40"/>
      <c r="G135" s="84">
        <f>IF(B135="","",INDEX('Precios mayoristas'!$B$26:$E$57,MATCH('Pagos mayoristas'!$B135,'Precios mayoristas'!$B$26:$B$57,0),2)*INDEX('Req. de información AEP'!$D$252:$E$283,MATCH('Pagos mayoristas'!$B135,'Req. de información AEP'!$D$252:$D$283,0),2))</f>
        <v>300</v>
      </c>
      <c r="H135" s="40"/>
      <c r="I135" s="87"/>
      <c r="J135" s="40"/>
      <c r="K135" s="87"/>
    </row>
    <row r="136" spans="2:11" outlineLevel="1" x14ac:dyDescent="0.2">
      <c r="B136" s="14" t="str">
        <f>IF(Supuestos!B20=0,"",Supuestos!B20)</f>
        <v>Originación voz Mundial destinos no geográficos</v>
      </c>
      <c r="C136" s="84">
        <f>IF(B136="","",INDEX('Precios mayoristas'!$B$26:$E$57,MATCH('Pagos mayoristas'!$B136,'Precios mayoristas'!$B$26:$B$57,0),3)*INDEX('Req. de información AEP'!$D$252:$E$283,MATCH('Pagos mayoristas'!$B136,'Req. de información AEP'!$D$252:$D$283,0),2))</f>
        <v>2.2000000000000002</v>
      </c>
      <c r="D136" s="40"/>
      <c r="E136" s="84">
        <f>IF(B136="","",INDEX('Req. de información AEP'!$D$252:$E$283,MATCH('Pagos mayoristas'!$B136,'Req. de información AEP'!$D$252:$D$283,0),2)*INDEX('Req. de información AEP'!$D$654:$E$685,MATCH(B136,'Req. de información AEP'!$D$654:$D$685,0),2)*'Precios mayoristas'!$C$85)</f>
        <v>0</v>
      </c>
      <c r="F136" s="40"/>
      <c r="G136" s="84">
        <f>IF(B136="","",INDEX('Precios mayoristas'!$B$26:$E$57,MATCH('Pagos mayoristas'!$B136,'Precios mayoristas'!$B$26:$B$57,0),2)*INDEX('Req. de información AEP'!$D$252:$E$283,MATCH('Pagos mayoristas'!$B136,'Req. de información AEP'!$D$252:$D$283,0),2))</f>
        <v>1500</v>
      </c>
      <c r="H136" s="40"/>
      <c r="I136" s="87"/>
      <c r="J136" s="40"/>
      <c r="K136" s="87"/>
    </row>
    <row r="137" spans="2:11" outlineLevel="1" x14ac:dyDescent="0.2">
      <c r="B137" s="14" t="str">
        <f>IF(Supuestos!B21=0,"",Supuestos!B21)</f>
        <v>Originación SMS on-net</v>
      </c>
      <c r="C137" s="84">
        <f>IF(B137="","",INDEX('Precios mayoristas'!$B$26:$E$57,MATCH('Pagos mayoristas'!$B137,'Precios mayoristas'!$B$26:$B$57,0),3)*INDEX('Req. de información AEP'!$D$252:$E$283,MATCH('Pagos mayoristas'!$B137,'Req. de información AEP'!$D$252:$D$283,0),2))</f>
        <v>2.2000000000000002</v>
      </c>
      <c r="D137" s="40"/>
      <c r="E137" s="84">
        <f>IF(B137="","",INDEX('Req. de información AEP'!$D$252:$E$283,MATCH('Pagos mayoristas'!$B137,'Req. de información AEP'!$D$252:$D$283,0),2)*INDEX('Req. de información AEP'!$D$654:$E$685,MATCH(B137,'Req. de información AEP'!$D$654:$D$685,0),2)*'Precios mayoristas'!$C$85)</f>
        <v>0</v>
      </c>
      <c r="F137" s="40"/>
      <c r="G137" s="84">
        <f>IF(B137="","",INDEX('Precios mayoristas'!$B$26:$E$57,MATCH('Pagos mayoristas'!$B137,'Precios mayoristas'!$B$26:$B$57,0),2)*INDEX('Req. de información AEP'!$D$252:$E$283,MATCH('Pagos mayoristas'!$B137,'Req. de información AEP'!$D$252:$D$283,0),2))</f>
        <v>0</v>
      </c>
      <c r="H137" s="40"/>
      <c r="I137" s="87"/>
      <c r="J137" s="40"/>
      <c r="K137" s="87"/>
    </row>
    <row r="138" spans="2:11" outlineLevel="1" x14ac:dyDescent="0.2">
      <c r="B138" s="14" t="str">
        <f>IF(Supuestos!B22=0,"",Supuestos!B22)</f>
        <v>Originación SMS - off-net nacional</v>
      </c>
      <c r="C138" s="84">
        <f>IF(B138="","",INDEX('Precios mayoristas'!$B$26:$E$57,MATCH('Pagos mayoristas'!$B138,'Precios mayoristas'!$B$26:$B$57,0),3)*INDEX('Req. de información AEP'!$D$252:$E$283,MATCH('Pagos mayoristas'!$B138,'Req. de información AEP'!$D$252:$D$283,0),2))</f>
        <v>2.2000000000000002</v>
      </c>
      <c r="D138" s="40"/>
      <c r="E138" s="84">
        <f>IF(B138="","",INDEX('Req. de información AEP'!$D$252:$E$283,MATCH('Pagos mayoristas'!$B138,'Req. de información AEP'!$D$252:$D$283,0),2)*INDEX('Req. de información AEP'!$D$654:$E$685,MATCH(B138,'Req. de información AEP'!$D$654:$D$685,0),2)*'Precios mayoristas'!$C$85)</f>
        <v>0</v>
      </c>
      <c r="F138" s="40"/>
      <c r="G138" s="84">
        <f>IF(B138="","",INDEX('Precios mayoristas'!$B$26:$E$57,MATCH('Pagos mayoristas'!$B138,'Precios mayoristas'!$B$26:$B$57,0),2)*INDEX('Req. de información AEP'!$D$252:$E$283,MATCH('Pagos mayoristas'!$B138,'Req. de información AEP'!$D$252:$D$283,0),2))</f>
        <v>0.5</v>
      </c>
      <c r="H138" s="40"/>
      <c r="I138" s="87"/>
      <c r="J138" s="40"/>
      <c r="K138" s="87"/>
    </row>
    <row r="139" spans="2:11" outlineLevel="1" x14ac:dyDescent="0.2">
      <c r="B139" s="14" t="str">
        <f>IF(Supuestos!B23=0,"",Supuestos!B23)</f>
        <v>Originación SMS internacional (USA-Canadá)</v>
      </c>
      <c r="C139" s="84">
        <f>IF(B139="","",INDEX('Precios mayoristas'!$B$26:$E$57,MATCH('Pagos mayoristas'!$B139,'Precios mayoristas'!$B$26:$B$57,0),3)*INDEX('Req. de información AEP'!$D$252:$E$283,MATCH('Pagos mayoristas'!$B139,'Req. de información AEP'!$D$252:$D$283,0),2))</f>
        <v>2.2000000000000002</v>
      </c>
      <c r="D139" s="40"/>
      <c r="E139" s="84">
        <f>IF(B139="","",INDEX('Req. de información AEP'!$D$252:$E$283,MATCH('Pagos mayoristas'!$B139,'Req. de información AEP'!$D$252:$D$283,0),2)*INDEX('Req. de información AEP'!$D$654:$E$685,MATCH(B139,'Req. de información AEP'!$D$654:$D$685,0),2)*'Precios mayoristas'!$C$85)</f>
        <v>0</v>
      </c>
      <c r="F139" s="40"/>
      <c r="G139" s="84">
        <f>IF(B139="","",INDEX('Precios mayoristas'!$B$26:$E$57,MATCH('Pagos mayoristas'!$B139,'Precios mayoristas'!$B$26:$B$57,0),2)*INDEX('Req. de información AEP'!$D$252:$E$283,MATCH('Pagos mayoristas'!$B139,'Req. de información AEP'!$D$252:$D$283,0),2))</f>
        <v>10</v>
      </c>
      <c r="H139" s="40"/>
      <c r="I139" s="87"/>
      <c r="J139" s="40"/>
      <c r="K139" s="87"/>
    </row>
    <row r="140" spans="2:11" outlineLevel="1" x14ac:dyDescent="0.2">
      <c r="B140" s="14" t="str">
        <f>IF(Supuestos!B24=0,"",Supuestos!B24)</f>
        <v>Originación SMS internacional (Resto del Mundo)</v>
      </c>
      <c r="C140" s="84">
        <f>IF(B140="","",INDEX('Precios mayoristas'!$B$26:$E$57,MATCH('Pagos mayoristas'!$B140,'Precios mayoristas'!$B$26:$B$57,0),3)*INDEX('Req. de información AEP'!$D$252:$E$283,MATCH('Pagos mayoristas'!$B140,'Req. de información AEP'!$D$252:$D$283,0),2))</f>
        <v>2.2000000000000002</v>
      </c>
      <c r="D140" s="40"/>
      <c r="E140" s="84">
        <f>IF(B140="","",INDEX('Req. de información AEP'!$D$252:$E$283,MATCH('Pagos mayoristas'!$B140,'Req. de información AEP'!$D$252:$D$283,0),2)*INDEX('Req. de información AEP'!$D$654:$E$685,MATCH(B140,'Req. de información AEP'!$D$654:$D$685,0),2)*'Precios mayoristas'!$C$85)</f>
        <v>0</v>
      </c>
      <c r="F140" s="40"/>
      <c r="G140" s="84">
        <f>IF(B140="","",INDEX('Precios mayoristas'!$B$26:$E$57,MATCH('Pagos mayoristas'!$B140,'Precios mayoristas'!$B$26:$B$57,0),2)*INDEX('Req. de información AEP'!$D$252:$E$283,MATCH('Pagos mayoristas'!$B140,'Req. de información AEP'!$D$252:$D$283,0),2))</f>
        <v>15</v>
      </c>
      <c r="H140" s="40"/>
      <c r="I140" s="87"/>
      <c r="J140" s="40"/>
      <c r="K140" s="87"/>
    </row>
    <row r="141" spans="2:11" outlineLevel="1" x14ac:dyDescent="0.2">
      <c r="B141" s="14" t="str">
        <f>IF(Supuestos!B25=0,"",Supuestos!B25)</f>
        <v>Otros servicios (incluyendo marcaciones especiales)</v>
      </c>
      <c r="C141" s="84">
        <f>IF(B141="","",INDEX('Precios mayoristas'!$B$26:$E$57,MATCH('Pagos mayoristas'!$B141,'Precios mayoristas'!$B$26:$B$57,0),3)*INDEX('Req. de información AEP'!$D$252:$E$283,MATCH('Pagos mayoristas'!$B141,'Req. de información AEP'!$D$252:$D$283,0),2))</f>
        <v>0</v>
      </c>
      <c r="D141" s="40"/>
      <c r="E141" s="84">
        <f>IF(B141="","",INDEX('Req. de información AEP'!$D$252:$E$283,MATCH('Pagos mayoristas'!$B141,'Req. de información AEP'!$D$252:$D$283,0),2)*INDEX('Req. de información AEP'!$D$654:$E$685,MATCH(B141,'Req. de información AEP'!$D$654:$D$685,0),2)*'Precios mayoristas'!$C$85)</f>
        <v>0</v>
      </c>
      <c r="F141" s="40"/>
      <c r="G141" s="84">
        <f>IF(B141="","",INDEX('Precios mayoristas'!$B$26:$E$57,MATCH('Pagos mayoristas'!$B141,'Precios mayoristas'!$B$26:$B$57,0),2)*INDEX('Req. de información AEP'!$D$252:$E$283,MATCH('Pagos mayoristas'!$B141,'Req. de información AEP'!$D$252:$D$283,0),2))</f>
        <v>0</v>
      </c>
      <c r="H141" s="40"/>
      <c r="I141" s="87"/>
      <c r="J141" s="40"/>
      <c r="K141" s="87"/>
    </row>
    <row r="142" spans="2:11" outlineLevel="1" x14ac:dyDescent="0.2">
      <c r="B142" s="14" t="str">
        <f>IF(Supuestos!B26=0,"",Supuestos!B26)</f>
        <v/>
      </c>
      <c r="C142" s="84" t="str">
        <f>IF(B142="","",INDEX('Precios mayoristas'!$B$26:$E$57,MATCH('Pagos mayoristas'!$B142,'Precios mayoristas'!$B$26:$B$57,0),3)*INDEX('Req. de información AEP'!$D$252:$E$283,MATCH('Pagos mayoristas'!$B142,'Req. de información AEP'!$D$252:$D$283,0),2))</f>
        <v/>
      </c>
      <c r="D142" s="40"/>
      <c r="E142" s="84" t="str">
        <f>IF(B142="","",INDEX('Req. de información AEP'!$D$252:$E$283,MATCH('Pagos mayoristas'!$B142,'Req. de información AEP'!$D$252:$D$283,0),2)*INDEX('Req. de información AEP'!$D$654:$E$685,MATCH(B142,'Req. de información AEP'!$D$654:$D$685,0),2)*'Precios mayoristas'!$C$85)</f>
        <v/>
      </c>
      <c r="F142" s="40"/>
      <c r="G142" s="84" t="str">
        <f>IF(B142="","",INDEX('Precios mayoristas'!$B$26:$E$57,MATCH('Pagos mayoristas'!$B142,'Precios mayoristas'!$B$26:$B$57,0),2)*INDEX('Req. de información AEP'!$D$252:$E$283,MATCH('Pagos mayoristas'!$B142,'Req. de información AEP'!$D$252:$D$283,0),2))</f>
        <v/>
      </c>
      <c r="H142" s="40"/>
      <c r="I142" s="87"/>
      <c r="J142" s="40"/>
      <c r="K142" s="87"/>
    </row>
    <row r="143" spans="2:11" outlineLevel="1" x14ac:dyDescent="0.2">
      <c r="B143" s="14" t="str">
        <f>IF(Supuestos!B27=0,"",Supuestos!B27)</f>
        <v/>
      </c>
      <c r="C143" s="84" t="str">
        <f>IF(B143="","",INDEX('Precios mayoristas'!$B$26:$E$57,MATCH('Pagos mayoristas'!$B143,'Precios mayoristas'!$B$26:$B$57,0),3)*INDEX('Req. de información AEP'!$D$252:$E$283,MATCH('Pagos mayoristas'!$B143,'Req. de información AEP'!$D$252:$D$283,0),2))</f>
        <v/>
      </c>
      <c r="D143" s="40"/>
      <c r="E143" s="84" t="str">
        <f>IF(B143="","",INDEX('Req. de información AEP'!$D$252:$E$283,MATCH('Pagos mayoristas'!$B143,'Req. de información AEP'!$D$252:$D$283,0),2)*INDEX('Req. de información AEP'!$D$654:$E$685,MATCH(B143,'Req. de información AEP'!$D$654:$D$685,0),2)*'Precios mayoristas'!$C$85)</f>
        <v/>
      </c>
      <c r="F143" s="40"/>
      <c r="G143" s="84" t="str">
        <f>IF(B143="","",INDEX('Precios mayoristas'!$B$26:$E$57,MATCH('Pagos mayoristas'!$B143,'Precios mayoristas'!$B$26:$B$57,0),2)*INDEX('Req. de información AEP'!$D$252:$E$283,MATCH('Pagos mayoristas'!$B143,'Req. de información AEP'!$D$252:$D$283,0),2))</f>
        <v/>
      </c>
      <c r="H143" s="40"/>
      <c r="I143" s="87"/>
      <c r="J143" s="40"/>
      <c r="K143" s="87"/>
    </row>
    <row r="144" spans="2:11" outlineLevel="1" x14ac:dyDescent="0.2">
      <c r="B144" s="14" t="str">
        <f>IF(Supuestos!B28=0,"",Supuestos!B28)</f>
        <v/>
      </c>
      <c r="C144" s="84" t="str">
        <f>IF(B144="","",INDEX('Precios mayoristas'!$B$26:$E$57,MATCH('Pagos mayoristas'!$B144,'Precios mayoristas'!$B$26:$B$57,0),3)*INDEX('Req. de información AEP'!$D$252:$E$283,MATCH('Pagos mayoristas'!$B144,'Req. de información AEP'!$D$252:$D$283,0),2))</f>
        <v/>
      </c>
      <c r="D144" s="40"/>
      <c r="E144" s="84" t="str">
        <f>IF(B144="","",INDEX('Req. de información AEP'!$D$252:$E$283,MATCH('Pagos mayoristas'!$B144,'Req. de información AEP'!$D$252:$D$283,0),2)*INDEX('Req. de información AEP'!$D$654:$E$685,MATCH(B144,'Req. de información AEP'!$D$654:$D$685,0),2)*'Precios mayoristas'!$C$85)</f>
        <v/>
      </c>
      <c r="F144" s="40"/>
      <c r="G144" s="84" t="str">
        <f>IF(B144="","",INDEX('Precios mayoristas'!$B$26:$E$57,MATCH('Pagos mayoristas'!$B144,'Precios mayoristas'!$B$26:$B$57,0),2)*INDEX('Req. de información AEP'!$D$252:$E$283,MATCH('Pagos mayoristas'!$B144,'Req. de información AEP'!$D$252:$D$283,0),2))</f>
        <v/>
      </c>
      <c r="H144" s="40"/>
      <c r="I144" s="87"/>
      <c r="J144" s="40"/>
      <c r="K144" s="87"/>
    </row>
    <row r="145" spans="2:11" outlineLevel="1" x14ac:dyDescent="0.2">
      <c r="B145" s="14" t="str">
        <f>IF(Supuestos!B29=0,"",Supuestos!B29)</f>
        <v/>
      </c>
      <c r="C145" s="84" t="str">
        <f>IF(B145="","",INDEX('Precios mayoristas'!$B$26:$E$57,MATCH('Pagos mayoristas'!$B145,'Precios mayoristas'!$B$26:$B$57,0),3)*INDEX('Req. de información AEP'!$D$252:$E$283,MATCH('Pagos mayoristas'!$B145,'Req. de información AEP'!$D$252:$D$283,0),2))</f>
        <v/>
      </c>
      <c r="D145" s="40"/>
      <c r="E145" s="84" t="str">
        <f>IF(B145="","",INDEX('Req. de información AEP'!$D$252:$E$283,MATCH('Pagos mayoristas'!$B145,'Req. de información AEP'!$D$252:$D$283,0),2)*INDEX('Req. de información AEP'!$D$654:$E$685,MATCH(B145,'Req. de información AEP'!$D$654:$D$685,0),2)*'Precios mayoristas'!$C$85)</f>
        <v/>
      </c>
      <c r="F145" s="40"/>
      <c r="G145" s="84" t="str">
        <f>IF(B145="","",INDEX('Precios mayoristas'!$B$26:$E$57,MATCH('Pagos mayoristas'!$B145,'Precios mayoristas'!$B$26:$B$57,0),2)*INDEX('Req. de información AEP'!$D$252:$E$283,MATCH('Pagos mayoristas'!$B145,'Req. de información AEP'!$D$252:$D$283,0),2))</f>
        <v/>
      </c>
      <c r="H145" s="40"/>
      <c r="I145" s="87"/>
      <c r="J145" s="40"/>
      <c r="K145" s="87"/>
    </row>
    <row r="146" spans="2:11" outlineLevel="1" x14ac:dyDescent="0.2">
      <c r="B146" s="14" t="str">
        <f>IF(Supuestos!B30=0,"",Supuestos!B30)</f>
        <v/>
      </c>
      <c r="C146" s="84" t="str">
        <f>IF(B146="","",INDEX('Precios mayoristas'!$B$26:$E$57,MATCH('Pagos mayoristas'!$B146,'Precios mayoristas'!$B$26:$B$57,0),3)*INDEX('Req. de información AEP'!$D$252:$E$283,MATCH('Pagos mayoristas'!$B146,'Req. de información AEP'!$D$252:$D$283,0),2))</f>
        <v/>
      </c>
      <c r="D146" s="40"/>
      <c r="E146" s="84" t="str">
        <f>IF(B146="","",INDEX('Req. de información AEP'!$D$252:$E$283,MATCH('Pagos mayoristas'!$B146,'Req. de información AEP'!$D$252:$D$283,0),2)*INDEX('Req. de información AEP'!$D$654:$E$685,MATCH(B146,'Req. de información AEP'!$D$654:$D$685,0),2)*'Precios mayoristas'!$C$85)</f>
        <v/>
      </c>
      <c r="F146" s="40"/>
      <c r="G146" s="84" t="str">
        <f>IF(B146="","",INDEX('Precios mayoristas'!$B$26:$E$57,MATCH('Pagos mayoristas'!$B146,'Precios mayoristas'!$B$26:$B$57,0),2)*INDEX('Req. de información AEP'!$D$252:$E$283,MATCH('Pagos mayoristas'!$B146,'Req. de información AEP'!$D$252:$D$283,0),2))</f>
        <v/>
      </c>
      <c r="H146" s="40"/>
      <c r="I146" s="87"/>
      <c r="J146" s="40"/>
      <c r="K146" s="87"/>
    </row>
    <row r="147" spans="2:11" outlineLevel="1" x14ac:dyDescent="0.2">
      <c r="B147" s="14" t="str">
        <f>IF(Supuestos!B31=0,"",Supuestos!B31)</f>
        <v/>
      </c>
      <c r="C147" s="84" t="str">
        <f>IF(B147="","",INDEX('Precios mayoristas'!$B$26:$E$57,MATCH('Pagos mayoristas'!$B147,'Precios mayoristas'!$B$26:$B$57,0),3)*INDEX('Req. de información AEP'!$D$252:$E$283,MATCH('Pagos mayoristas'!$B147,'Req. de información AEP'!$D$252:$D$283,0),2))</f>
        <v/>
      </c>
      <c r="D147" s="40"/>
      <c r="E147" s="84" t="str">
        <f>IF(B147="","",INDEX('Req. de información AEP'!$D$252:$E$283,MATCH('Pagos mayoristas'!$B147,'Req. de información AEP'!$D$252:$D$283,0),2)*INDEX('Req. de información AEP'!$D$654:$E$685,MATCH(B147,'Req. de información AEP'!$D$654:$D$685,0),2)*'Precios mayoristas'!$C$85)</f>
        <v/>
      </c>
      <c r="F147" s="40"/>
      <c r="G147" s="84" t="str">
        <f>IF(B147="","",INDEX('Precios mayoristas'!$B$26:$E$57,MATCH('Pagos mayoristas'!$B147,'Precios mayoristas'!$B$26:$B$57,0),2)*INDEX('Req. de información AEP'!$D$252:$E$283,MATCH('Pagos mayoristas'!$B147,'Req. de información AEP'!$D$252:$D$283,0),2))</f>
        <v/>
      </c>
      <c r="H147" s="40"/>
      <c r="I147" s="87"/>
      <c r="J147" s="40"/>
      <c r="K147" s="87"/>
    </row>
    <row r="148" spans="2:11" outlineLevel="1" x14ac:dyDescent="0.2">
      <c r="B148" s="14" t="str">
        <f>IF(Supuestos!B32=0,"",Supuestos!B32)</f>
        <v/>
      </c>
      <c r="C148" s="84" t="str">
        <f>IF(B148="","",INDEX('Precios mayoristas'!$B$26:$E$57,MATCH('Pagos mayoristas'!$B148,'Precios mayoristas'!$B$26:$B$57,0),3)*INDEX('Req. de información AEP'!$D$252:$E$283,MATCH('Pagos mayoristas'!$B148,'Req. de información AEP'!$D$252:$D$283,0),2))</f>
        <v/>
      </c>
      <c r="D148" s="40"/>
      <c r="E148" s="84" t="str">
        <f>IF(B148="","",INDEX('Req. de información AEP'!$D$252:$E$283,MATCH('Pagos mayoristas'!$B148,'Req. de información AEP'!$D$252:$D$283,0),2)*INDEX('Req. de información AEP'!$D$654:$E$685,MATCH(B148,'Req. de información AEP'!$D$654:$D$685,0),2)*'Precios mayoristas'!$C$85)</f>
        <v/>
      </c>
      <c r="F148" s="40"/>
      <c r="G148" s="84" t="str">
        <f>IF(B148="","",INDEX('Precios mayoristas'!$B$26:$E$57,MATCH('Pagos mayoristas'!$B148,'Precios mayoristas'!$B$26:$B$57,0),2)*INDEX('Req. de información AEP'!$D$252:$E$283,MATCH('Pagos mayoristas'!$B148,'Req. de información AEP'!$D$252:$D$283,0),2))</f>
        <v/>
      </c>
      <c r="H148" s="40"/>
      <c r="I148" s="87"/>
      <c r="J148" s="40"/>
      <c r="K148" s="87"/>
    </row>
    <row r="149" spans="2:11" outlineLevel="1" x14ac:dyDescent="0.2">
      <c r="B149" s="14" t="str">
        <f>IF(Supuestos!B33=0,"",Supuestos!B33)</f>
        <v/>
      </c>
      <c r="C149" s="84" t="str">
        <f>IF(B149="","",INDEX('Precios mayoristas'!$B$26:$E$57,MATCH('Pagos mayoristas'!$B149,'Precios mayoristas'!$B$26:$B$57,0),3)*INDEX('Req. de información AEP'!$D$252:$E$283,MATCH('Pagos mayoristas'!$B149,'Req. de información AEP'!$D$252:$D$283,0),2))</f>
        <v/>
      </c>
      <c r="D149" s="40"/>
      <c r="E149" s="84" t="str">
        <f>IF(B149="","",INDEX('Req. de información AEP'!$D$252:$E$283,MATCH('Pagos mayoristas'!$B149,'Req. de información AEP'!$D$252:$D$283,0),2)*INDEX('Req. de información AEP'!$D$654:$E$685,MATCH(B149,'Req. de información AEP'!$D$654:$D$685,0),2)*'Precios mayoristas'!$C$85)</f>
        <v/>
      </c>
      <c r="F149" s="40"/>
      <c r="G149" s="84" t="str">
        <f>IF(B149="","",INDEX('Precios mayoristas'!$B$26:$E$57,MATCH('Pagos mayoristas'!$B149,'Precios mayoristas'!$B$26:$B$57,0),2)*INDEX('Req. de información AEP'!$D$252:$E$283,MATCH('Pagos mayoristas'!$B149,'Req. de información AEP'!$D$252:$D$283,0),2))</f>
        <v/>
      </c>
      <c r="H149" s="40"/>
      <c r="I149" s="87"/>
      <c r="J149" s="40"/>
      <c r="K149" s="87"/>
    </row>
    <row r="150" spans="2:11" outlineLevel="1" x14ac:dyDescent="0.2">
      <c r="B150" s="14" t="str">
        <f>IF(Supuestos!B34=0,"",Supuestos!B34)</f>
        <v/>
      </c>
      <c r="C150" s="84" t="str">
        <f>IF(B150="","",INDEX('Precios mayoristas'!$B$26:$E$57,MATCH('Pagos mayoristas'!$B150,'Precios mayoristas'!$B$26:$B$57,0),3)*INDEX('Req. de información AEP'!$D$252:$E$283,MATCH('Pagos mayoristas'!$B150,'Req. de información AEP'!$D$252:$D$283,0),2))</f>
        <v/>
      </c>
      <c r="D150" s="40"/>
      <c r="E150" s="84" t="str">
        <f>IF(B150="","",INDEX('Req. de información AEP'!$D$252:$E$283,MATCH('Pagos mayoristas'!$B150,'Req. de información AEP'!$D$252:$D$283,0),2)*INDEX('Req. de información AEP'!$D$654:$E$685,MATCH(B150,'Req. de información AEP'!$D$654:$D$685,0),2)*'Precios mayoristas'!$C$85)</f>
        <v/>
      </c>
      <c r="F150" s="40"/>
      <c r="G150" s="84" t="str">
        <f>IF(B150="","",INDEX('Precios mayoristas'!$B$26:$E$57,MATCH('Pagos mayoristas'!$B150,'Precios mayoristas'!$B$26:$B$57,0),2)*INDEX('Req. de información AEP'!$D$252:$E$283,MATCH('Pagos mayoristas'!$B150,'Req. de información AEP'!$D$252:$D$283,0),2))</f>
        <v/>
      </c>
      <c r="H150" s="40"/>
      <c r="I150" s="87"/>
      <c r="J150" s="40"/>
      <c r="K150" s="87"/>
    </row>
    <row r="151" spans="2:11" outlineLevel="1" x14ac:dyDescent="0.2">
      <c r="B151" s="14" t="str">
        <f>IF(Supuestos!B35=0,"",Supuestos!B35)</f>
        <v/>
      </c>
      <c r="C151" s="84" t="str">
        <f>IF(B151="","",INDEX('Precios mayoristas'!$B$26:$E$57,MATCH('Pagos mayoristas'!$B151,'Precios mayoristas'!$B$26:$B$57,0),3)*INDEX('Req. de información AEP'!$D$252:$E$283,MATCH('Pagos mayoristas'!$B151,'Req. de información AEP'!$D$252:$D$283,0),2))</f>
        <v/>
      </c>
      <c r="D151" s="40"/>
      <c r="E151" s="84" t="str">
        <f>IF(B151="","",INDEX('Req. de información AEP'!$D$252:$E$283,MATCH('Pagos mayoristas'!$B151,'Req. de información AEP'!$D$252:$D$283,0),2)*INDEX('Req. de información AEP'!$D$654:$E$685,MATCH(B151,'Req. de información AEP'!$D$654:$D$685,0),2)*'Precios mayoristas'!$C$85)</f>
        <v/>
      </c>
      <c r="F151" s="40"/>
      <c r="G151" s="84" t="str">
        <f>IF(B151="","",INDEX('Precios mayoristas'!$B$26:$E$57,MATCH('Pagos mayoristas'!$B151,'Precios mayoristas'!$B$26:$B$57,0),2)*INDEX('Req. de información AEP'!$D$252:$E$283,MATCH('Pagos mayoristas'!$B151,'Req. de información AEP'!$D$252:$D$283,0),2))</f>
        <v/>
      </c>
      <c r="H151" s="40"/>
      <c r="I151" s="87"/>
      <c r="J151" s="40"/>
      <c r="K151" s="87"/>
    </row>
    <row r="152" spans="2:11" outlineLevel="1" x14ac:dyDescent="0.2">
      <c r="B152" s="14" t="str">
        <f>IF(Supuestos!B36=0,"",Supuestos!B36)</f>
        <v/>
      </c>
      <c r="C152" s="84" t="str">
        <f>IF(B152="","",INDEX('Precios mayoristas'!$B$26:$E$57,MATCH('Pagos mayoristas'!$B152,'Precios mayoristas'!$B$26:$B$57,0),3)*INDEX('Req. de información AEP'!$D$252:$E$283,MATCH('Pagos mayoristas'!$B152,'Req. de información AEP'!$D$252:$D$283,0),2))</f>
        <v/>
      </c>
      <c r="D152" s="40"/>
      <c r="E152" s="84" t="str">
        <f>IF(B152="","",INDEX('Req. de información AEP'!$D$252:$E$283,MATCH('Pagos mayoristas'!$B152,'Req. de información AEP'!$D$252:$D$283,0),2)*INDEX('Req. de información AEP'!$D$654:$E$685,MATCH(B152,'Req. de información AEP'!$D$654:$D$685,0),2)*'Precios mayoristas'!$C$85)</f>
        <v/>
      </c>
      <c r="F152" s="40"/>
      <c r="G152" s="84" t="str">
        <f>IF(B152="","",INDEX('Precios mayoristas'!$B$26:$E$57,MATCH('Pagos mayoristas'!$B152,'Precios mayoristas'!$B$26:$B$57,0),2)*INDEX('Req. de información AEP'!$D$252:$E$283,MATCH('Pagos mayoristas'!$B152,'Req. de información AEP'!$D$252:$D$283,0),2))</f>
        <v/>
      </c>
      <c r="H152" s="40"/>
      <c r="I152" s="87"/>
      <c r="J152" s="40"/>
      <c r="K152" s="87"/>
    </row>
    <row r="153" spans="2:11" outlineLevel="1" x14ac:dyDescent="0.2">
      <c r="B153" s="14" t="str">
        <f>IF(Supuestos!B37=0,"",Supuestos!B37)</f>
        <v/>
      </c>
      <c r="C153" s="84" t="str">
        <f>IF(B153="","",INDEX('Precios mayoristas'!$B$26:$E$57,MATCH('Pagos mayoristas'!$B153,'Precios mayoristas'!$B$26:$B$57,0),3)*INDEX('Req. de información AEP'!$D$252:$E$283,MATCH('Pagos mayoristas'!$B153,'Req. de información AEP'!$D$252:$D$283,0),2))</f>
        <v/>
      </c>
      <c r="D153" s="40"/>
      <c r="E153" s="84" t="str">
        <f>IF(B153="","",INDEX('Req. de información AEP'!$D$252:$E$283,MATCH('Pagos mayoristas'!$B153,'Req. de información AEP'!$D$252:$D$283,0),2)*INDEX('Req. de información AEP'!$D$654:$E$685,MATCH(B153,'Req. de información AEP'!$D$654:$D$685,0),2)*'Precios mayoristas'!$C$85)</f>
        <v/>
      </c>
      <c r="F153" s="40"/>
      <c r="G153" s="84" t="str">
        <f>IF(B153="","",INDEX('Precios mayoristas'!$B$26:$E$57,MATCH('Pagos mayoristas'!$B153,'Precios mayoristas'!$B$26:$B$57,0),2)*INDEX('Req. de información AEP'!$D$252:$E$283,MATCH('Pagos mayoristas'!$B153,'Req. de información AEP'!$D$252:$D$283,0),2))</f>
        <v/>
      </c>
      <c r="H153" s="40"/>
      <c r="I153" s="87"/>
      <c r="J153" s="40"/>
      <c r="K153" s="87"/>
    </row>
    <row r="154" spans="2:11" outlineLevel="1" x14ac:dyDescent="0.2">
      <c r="B154" s="14" t="str">
        <f>IF(Supuestos!B38=0,"",Supuestos!B38)</f>
        <v/>
      </c>
      <c r="C154" s="84" t="str">
        <f>IF(B154="","",INDEX('Precios mayoristas'!$B$26:$E$57,MATCH('Pagos mayoristas'!$B154,'Precios mayoristas'!$B$26:$B$57,0),3)*INDEX('Req. de información AEP'!$D$252:$E$283,MATCH('Pagos mayoristas'!$B154,'Req. de información AEP'!$D$252:$D$283,0),2))</f>
        <v/>
      </c>
      <c r="D154" s="40"/>
      <c r="E154" s="84" t="str">
        <f>IF(B154="","",INDEX('Req. de información AEP'!$D$252:$E$283,MATCH('Pagos mayoristas'!$B154,'Req. de información AEP'!$D$252:$D$283,0),2)*INDEX('Req. de información AEP'!$D$654:$E$685,MATCH(B154,'Req. de información AEP'!$D$654:$D$685,0),2)*'Precios mayoristas'!$C$85)</f>
        <v/>
      </c>
      <c r="F154" s="40"/>
      <c r="G154" s="84" t="str">
        <f>IF(B154="","",INDEX('Precios mayoristas'!$B$26:$E$57,MATCH('Pagos mayoristas'!$B154,'Precios mayoristas'!$B$26:$B$57,0),2)*INDEX('Req. de información AEP'!$D$252:$E$283,MATCH('Pagos mayoristas'!$B154,'Req. de información AEP'!$D$252:$D$283,0),2))</f>
        <v/>
      </c>
      <c r="H154" s="40"/>
      <c r="I154" s="87"/>
      <c r="J154" s="40"/>
      <c r="K154" s="87"/>
    </row>
    <row r="155" spans="2:11" outlineLevel="1" x14ac:dyDescent="0.2">
      <c r="B155" s="117"/>
      <c r="C155" s="198" t="str">
        <f>IF(B155="","",INDEX('Precios mayoristas'!$B$26:$E$57,MATCH('Pagos mayoristas'!$B155,'Precios mayoristas'!$B$26:$B$57,0),3)*INDEX('Req. de información AEP'!$D$216:$E$247,MATCH('Pagos mayoristas'!$B155,'Req. de información AEP'!$D$216:$D$247,0),2))</f>
        <v/>
      </c>
      <c r="D155" s="199"/>
      <c r="E155" s="198" t="str">
        <f>IF(B155="","",INDEX('Req. de información AEP'!$D$216:$E$247,MATCH('Pagos mayoristas'!$B155,'Req. de información AEP'!$D$216:$D$247,0),2)*INDEX('Req. de información AEP'!$D$654:$E$685,MATCH(B155,'Req. de información AEP'!$D$654:$D$685,0),2)*'Precios mayoristas'!$C$85)</f>
        <v/>
      </c>
      <c r="F155" s="199"/>
      <c r="G155" s="198" t="str">
        <f>IF(B155="","",INDEX('Precios mayoristas'!$B$26:$E$57,MATCH('Pagos mayoristas'!$B155,'Precios mayoristas'!$B$26:$B$57,0),2)*INDEX('Req. de información AEP'!$D$216:$E$247,MATCH('Pagos mayoristas'!$B155,'Req. de información AEP'!$D$216:$D$247,0),2))</f>
        <v/>
      </c>
      <c r="H155" s="199"/>
      <c r="I155" s="199"/>
      <c r="J155" s="199"/>
      <c r="K155" s="199"/>
    </row>
    <row r="156" spans="2:11" outlineLevel="1" x14ac:dyDescent="0.2"/>
    <row r="157" spans="2:11" outlineLevel="1" x14ac:dyDescent="0.2">
      <c r="B157" s="11" t="s">
        <v>176</v>
      </c>
      <c r="C157" s="83">
        <f>SUM(C158:C189)</f>
        <v>39.800000000000004</v>
      </c>
      <c r="D157" s="43"/>
      <c r="E157" s="83">
        <f t="shared" ref="E157" si="3">SUM(E158:E189)</f>
        <v>0</v>
      </c>
      <c r="F157" s="43"/>
      <c r="G157" s="83">
        <f>SUM(G158:G189)</f>
        <v>2193.0995199999998</v>
      </c>
      <c r="H157" s="40"/>
      <c r="I157" s="85">
        <f>IF(Supuestos!$I$5&lt;'Precios mayoristas'!$C$19,'Precios mayoristas'!$C$16*'Req. de información AEP'!$G125,'Precios mayoristas'!$D$16*'Req. de información AEP'!$G125)*Supuestos!$K$5+IF(Supuestos!$I$5&lt;'Precios mayoristas'!$C$19,'Precios mayoristas'!$C$18*'Req. de información AEP'!$G126,'Precios mayoristas'!$D$18*'Req. de información AEP'!$G126)*Supuestos!$K$5</f>
        <v>3361400</v>
      </c>
      <c r="J157" s="40"/>
      <c r="K157" s="85">
        <f>K$6*('Req. de información AEP'!E56/'Req. de información AEP'!$E$12)</f>
        <v>0</v>
      </c>
    </row>
    <row r="158" spans="2:11" outlineLevel="1" x14ac:dyDescent="0.2">
      <c r="B158" s="14" t="str">
        <f>IF(Supuestos!B7=0,"",Supuestos!B7)</f>
        <v>Datos</v>
      </c>
      <c r="C158" s="84">
        <f>IF(B158="","",INDEX('Precios mayoristas'!$B$26:$E$57,MATCH('Pagos mayoristas'!$B158,'Precios mayoristas'!$B$26:$B$57,0),3)*INDEX('Req. de información AEP'!$D$287:$E$318,MATCH('Pagos mayoristas'!$B158,'Req. de información AEP'!$D$287:$D$318,0),2))</f>
        <v>2.4</v>
      </c>
      <c r="D158" s="40"/>
      <c r="E158" s="84">
        <f>IF(B158="","",INDEX('Req. de información AEP'!$D$287:$E$318,MATCH('Pagos mayoristas'!$B158,'Req. de información AEP'!$D$287:$D$318,0),2)*INDEX('Req. de información AEP'!$D$654:$E$685,MATCH(B158,'Req. de información AEP'!$D$654:$D$685,0),2)*'Precios mayoristas'!$C$85)</f>
        <v>0</v>
      </c>
      <c r="F158" s="40"/>
      <c r="G158" s="84">
        <f>IF(B158="","",INDEX('Precios mayoristas'!$B$26:$E$57,MATCH('Pagos mayoristas'!$B158,'Precios mayoristas'!$B$26:$B$57,0),2)*INDEX('Req. de información AEP'!$D$287:$E$318,MATCH('Pagos mayoristas'!$B158,'Req. de información AEP'!$D$287:$D$318,0),2))</f>
        <v>0</v>
      </c>
      <c r="H158" s="40"/>
      <c r="I158" s="87"/>
      <c r="J158" s="40"/>
      <c r="K158" s="87"/>
    </row>
    <row r="159" spans="2:11" outlineLevel="1" x14ac:dyDescent="0.2">
      <c r="B159" s="14" t="str">
        <f>IF(Supuestos!B8=0,"",Supuestos!B8)</f>
        <v>Originación voz on-net local</v>
      </c>
      <c r="C159" s="84">
        <f>IF(B159="","",INDEX('Precios mayoristas'!$B$26:$E$57,MATCH('Pagos mayoristas'!$B159,'Precios mayoristas'!$B$26:$B$57,0),3)*INDEX('Req. de información AEP'!$D$287:$E$318,MATCH('Pagos mayoristas'!$B159,'Req. de información AEP'!$D$287:$D$318,0),2))</f>
        <v>2.2000000000000002</v>
      </c>
      <c r="D159" s="40"/>
      <c r="E159" s="84">
        <f>IF(B159="","",INDEX('Req. de información AEP'!$D$287:$E$318,MATCH('Pagos mayoristas'!$B159,'Req. de información AEP'!$D$287:$D$318,0),2)*INDEX('Req. de información AEP'!$D$654:$E$685,MATCH(B159,'Req. de información AEP'!$D$654:$D$685,0),2)*'Precios mayoristas'!$C$85)</f>
        <v>0</v>
      </c>
      <c r="F159" s="40"/>
      <c r="G159" s="84">
        <f>IF(B159="","",INDEX('Precios mayoristas'!$B$26:$E$57,MATCH('Pagos mayoristas'!$B159,'Precios mayoristas'!$B$26:$B$57,0),2)*INDEX('Req. de información AEP'!$D$287:$E$318,MATCH('Pagos mayoristas'!$B159,'Req. de información AEP'!$D$287:$D$318,0),2))</f>
        <v>0</v>
      </c>
      <c r="H159" s="40"/>
      <c r="I159" s="87"/>
      <c r="J159" s="40"/>
      <c r="K159" s="87"/>
    </row>
    <row r="160" spans="2:11" outlineLevel="1" x14ac:dyDescent="0.2">
      <c r="B160" s="14" t="str">
        <f>IF(Supuestos!B9=0,"",Supuestos!B9)</f>
        <v>Originación voz off-net móvil local</v>
      </c>
      <c r="C160" s="84">
        <f>IF(B160="","",INDEX('Precios mayoristas'!$B$26:$E$57,MATCH('Pagos mayoristas'!$B160,'Precios mayoristas'!$B$26:$B$57,0),3)*INDEX('Req. de información AEP'!$D$287:$E$318,MATCH('Pagos mayoristas'!$B160,'Req. de información AEP'!$D$287:$D$318,0),2))</f>
        <v>2.2000000000000002</v>
      </c>
      <c r="D160" s="40"/>
      <c r="E160" s="84">
        <f>IF(B160="","",INDEX('Req. de información AEP'!$D$287:$E$318,MATCH('Pagos mayoristas'!$B160,'Req. de información AEP'!$D$287:$D$318,0),2)*INDEX('Req. de información AEP'!$D$654:$E$685,MATCH(B160,'Req. de información AEP'!$D$654:$D$685,0),2)*'Precios mayoristas'!$C$85)</f>
        <v>0</v>
      </c>
      <c r="F160" s="40"/>
      <c r="G160" s="84">
        <f>IF(B160="","",INDEX('Precios mayoristas'!$B$26:$E$57,MATCH('Pagos mayoristas'!$B160,'Precios mayoristas'!$B$26:$B$57,0),2)*INDEX('Req. de información AEP'!$D$287:$E$318,MATCH('Pagos mayoristas'!$B160,'Req. de información AEP'!$D$287:$D$318,0),2))</f>
        <v>3.7380000000000004</v>
      </c>
      <c r="H160" s="40"/>
      <c r="I160" s="87"/>
      <c r="J160" s="40"/>
      <c r="K160" s="87"/>
    </row>
    <row r="161" spans="2:11" outlineLevel="1" x14ac:dyDescent="0.2">
      <c r="B161" s="14" t="str">
        <f>IF(Supuestos!B10=0,"",Supuestos!B10)</f>
        <v>Originación voz off-net fijo local</v>
      </c>
      <c r="C161" s="84">
        <f>IF(B161="","",INDEX('Precios mayoristas'!$B$26:$E$57,MATCH('Pagos mayoristas'!$B161,'Precios mayoristas'!$B$26:$B$57,0),3)*INDEX('Req. de información AEP'!$D$287:$E$318,MATCH('Pagos mayoristas'!$B161,'Req. de información AEP'!$D$287:$D$318,0),2))</f>
        <v>2.2000000000000002</v>
      </c>
      <c r="D161" s="40"/>
      <c r="E161" s="84">
        <f>IF(B161="","",INDEX('Req. de información AEP'!$D$287:$E$318,MATCH('Pagos mayoristas'!$B161,'Req. de información AEP'!$D$287:$D$318,0),2)*INDEX('Req. de información AEP'!$D$654:$E$685,MATCH(B161,'Req. de información AEP'!$D$654:$D$685,0),2)*'Precios mayoristas'!$C$85)</f>
        <v>0</v>
      </c>
      <c r="F161" s="40"/>
      <c r="G161" s="84">
        <f>IF(B161="","",INDEX('Precios mayoristas'!$B$26:$E$57,MATCH('Pagos mayoristas'!$B161,'Precios mayoristas'!$B$26:$B$57,0),2)*INDEX('Req. de información AEP'!$D$287:$E$318,MATCH('Pagos mayoristas'!$B161,'Req. de información AEP'!$D$287:$D$318,0),2))</f>
        <v>6.1760000000000002E-2</v>
      </c>
      <c r="H161" s="40"/>
      <c r="I161" s="87"/>
      <c r="J161" s="40"/>
      <c r="K161" s="87"/>
    </row>
    <row r="162" spans="2:11" outlineLevel="1" x14ac:dyDescent="0.2">
      <c r="B162" s="14" t="str">
        <f>IF(Supuestos!B11=0,"",Supuestos!B11)</f>
        <v>Originación voz on-net LDN</v>
      </c>
      <c r="C162" s="84">
        <f>IF(B162="","",INDEX('Precios mayoristas'!$B$26:$E$57,MATCH('Pagos mayoristas'!$B162,'Precios mayoristas'!$B$26:$B$57,0),3)*INDEX('Req. de información AEP'!$D$287:$E$318,MATCH('Pagos mayoristas'!$B162,'Req. de información AEP'!$D$287:$D$318,0),2))</f>
        <v>2.2000000000000002</v>
      </c>
      <c r="D162" s="40"/>
      <c r="E162" s="84">
        <f>IF(B162="","",INDEX('Req. de información AEP'!$D$287:$E$318,MATCH('Pagos mayoristas'!$B162,'Req. de información AEP'!$D$287:$D$318,0),2)*INDEX('Req. de información AEP'!$D$654:$E$685,MATCH(B162,'Req. de información AEP'!$D$654:$D$685,0),2)*'Precios mayoristas'!$C$85)</f>
        <v>0</v>
      </c>
      <c r="F162" s="40"/>
      <c r="G162" s="84">
        <f>IF(B162="","",INDEX('Precios mayoristas'!$B$26:$E$57,MATCH('Pagos mayoristas'!$B162,'Precios mayoristas'!$B$26:$B$57,0),2)*INDEX('Req. de información AEP'!$D$287:$E$318,MATCH('Pagos mayoristas'!$B162,'Req. de información AEP'!$D$287:$D$318,0),2))</f>
        <v>0</v>
      </c>
      <c r="H162" s="40"/>
      <c r="I162" s="87"/>
      <c r="J162" s="40"/>
      <c r="K162" s="87"/>
    </row>
    <row r="163" spans="2:11" outlineLevel="1" x14ac:dyDescent="0.2">
      <c r="B163" s="14" t="str">
        <f>IF(Supuestos!B12=0,"",Supuestos!B12)</f>
        <v>Originación voz off-net móvil LDN</v>
      </c>
      <c r="C163" s="84">
        <f>IF(B163="","",INDEX('Precios mayoristas'!$B$26:$E$57,MATCH('Pagos mayoristas'!$B163,'Precios mayoristas'!$B$26:$B$57,0),3)*INDEX('Req. de información AEP'!$D$287:$E$318,MATCH('Pagos mayoristas'!$B163,'Req. de información AEP'!$D$287:$D$318,0),2))</f>
        <v>2.2000000000000002</v>
      </c>
      <c r="D163" s="40"/>
      <c r="E163" s="84">
        <f>IF(B163="","",INDEX('Req. de información AEP'!$D$287:$E$318,MATCH('Pagos mayoristas'!$B163,'Req. de información AEP'!$D$287:$D$318,0),2)*INDEX('Req. de información AEP'!$D$654:$E$685,MATCH(B163,'Req. de información AEP'!$D$654:$D$685,0),2)*'Precios mayoristas'!$C$85)</f>
        <v>0</v>
      </c>
      <c r="F163" s="40"/>
      <c r="G163" s="84">
        <f>IF(B163="","",INDEX('Precios mayoristas'!$B$26:$E$57,MATCH('Pagos mayoristas'!$B163,'Precios mayoristas'!$B$26:$B$57,0),2)*INDEX('Req. de información AEP'!$D$287:$E$318,MATCH('Pagos mayoristas'!$B163,'Req. de información AEP'!$D$287:$D$318,0),2))</f>
        <v>3.7380000000000004</v>
      </c>
      <c r="H163" s="40"/>
      <c r="I163" s="87"/>
      <c r="J163" s="40"/>
      <c r="K163" s="87"/>
    </row>
    <row r="164" spans="2:11" outlineLevel="1" x14ac:dyDescent="0.2">
      <c r="B164" s="14" t="str">
        <f>IF(Supuestos!B13=0,"",Supuestos!B13)</f>
        <v>Originación voz off-net fijo LDN</v>
      </c>
      <c r="C164" s="84">
        <f>IF(B164="","",INDEX('Precios mayoristas'!$B$26:$E$57,MATCH('Pagos mayoristas'!$B164,'Precios mayoristas'!$B$26:$B$57,0),3)*INDEX('Req. de información AEP'!$D$287:$E$318,MATCH('Pagos mayoristas'!$B164,'Req. de información AEP'!$D$287:$D$318,0),2))</f>
        <v>2.2000000000000002</v>
      </c>
      <c r="D164" s="40"/>
      <c r="E164" s="84">
        <f>IF(B164="","",INDEX('Req. de información AEP'!$D$287:$E$318,MATCH('Pagos mayoristas'!$B164,'Req. de información AEP'!$D$287:$D$318,0),2)*INDEX('Req. de información AEP'!$D$654:$E$685,MATCH(B164,'Req. de información AEP'!$D$654:$D$685,0),2)*'Precios mayoristas'!$C$85)</f>
        <v>0</v>
      </c>
      <c r="F164" s="40"/>
      <c r="G164" s="84">
        <f>IF(B164="","",INDEX('Precios mayoristas'!$B$26:$E$57,MATCH('Pagos mayoristas'!$B164,'Precios mayoristas'!$B$26:$B$57,0),2)*INDEX('Req. de información AEP'!$D$287:$E$318,MATCH('Pagos mayoristas'!$B164,'Req. de información AEP'!$D$287:$D$318,0),2))</f>
        <v>6.1760000000000002E-2</v>
      </c>
      <c r="H164" s="40"/>
      <c r="I164" s="87"/>
      <c r="J164" s="40"/>
      <c r="K164" s="87"/>
    </row>
    <row r="165" spans="2:11" outlineLevel="1" x14ac:dyDescent="0.2">
      <c r="B165" s="14" t="str">
        <f>IF(Supuestos!B14=0,"",Supuestos!B14)</f>
        <v>Originación voz internacional USA-Canadá</v>
      </c>
      <c r="C165" s="84">
        <f>IF(B165="","",INDEX('Precios mayoristas'!$B$26:$E$57,MATCH('Pagos mayoristas'!$B165,'Precios mayoristas'!$B$26:$B$57,0),3)*INDEX('Req. de información AEP'!$D$287:$E$318,MATCH('Pagos mayoristas'!$B165,'Req. de información AEP'!$D$287:$D$318,0),2))</f>
        <v>2.2000000000000002</v>
      </c>
      <c r="D165" s="40"/>
      <c r="E165" s="84">
        <f>IF(B165="","",INDEX('Req. de información AEP'!$D$287:$E$318,MATCH('Pagos mayoristas'!$B165,'Req. de información AEP'!$D$287:$D$318,0),2)*INDEX('Req. de información AEP'!$D$654:$E$685,MATCH(B165,'Req. de información AEP'!$D$654:$D$685,0),2)*'Precios mayoristas'!$C$85)</f>
        <v>0</v>
      </c>
      <c r="F165" s="40"/>
      <c r="G165" s="84">
        <f>IF(B165="","",INDEX('Precios mayoristas'!$B$26:$E$57,MATCH('Pagos mayoristas'!$B165,'Precios mayoristas'!$B$26:$B$57,0),2)*INDEX('Req. de información AEP'!$D$287:$E$318,MATCH('Pagos mayoristas'!$B165,'Req. de información AEP'!$D$287:$D$318,0),2))</f>
        <v>10</v>
      </c>
      <c r="H165" s="40"/>
      <c r="I165" s="87"/>
      <c r="J165" s="40"/>
      <c r="K165" s="87"/>
    </row>
    <row r="166" spans="2:11" outlineLevel="1" x14ac:dyDescent="0.2">
      <c r="B166" s="14" t="str">
        <f>IF(Supuestos!B15=0,"",Supuestos!B15)</f>
        <v>Originación voz internacional Mundial Centroamérica</v>
      </c>
      <c r="C166" s="84">
        <f>IF(B166="","",INDEX('Precios mayoristas'!$B$26:$E$57,MATCH('Pagos mayoristas'!$B166,'Precios mayoristas'!$B$26:$B$57,0),3)*INDEX('Req. de información AEP'!$D$287:$E$318,MATCH('Pagos mayoristas'!$B166,'Req. de información AEP'!$D$287:$D$318,0),2))</f>
        <v>2.2000000000000002</v>
      </c>
      <c r="D166" s="40"/>
      <c r="E166" s="84">
        <f>IF(B166="","",INDEX('Req. de información AEP'!$D$287:$E$318,MATCH('Pagos mayoristas'!$B166,'Req. de información AEP'!$D$287:$D$318,0),2)*INDEX('Req. de información AEP'!$D$654:$E$685,MATCH(B166,'Req. de información AEP'!$D$654:$D$685,0),2)*'Precios mayoristas'!$C$85)</f>
        <v>0</v>
      </c>
      <c r="F166" s="40"/>
      <c r="G166" s="84">
        <f>IF(B166="","",INDEX('Precios mayoristas'!$B$26:$E$57,MATCH('Pagos mayoristas'!$B166,'Precios mayoristas'!$B$26:$B$57,0),2)*INDEX('Req. de información AEP'!$D$287:$E$318,MATCH('Pagos mayoristas'!$B166,'Req. de información AEP'!$D$287:$D$318,0),2))</f>
        <v>50</v>
      </c>
      <c r="H166" s="40"/>
      <c r="I166" s="87"/>
      <c r="J166" s="40"/>
      <c r="K166" s="87"/>
    </row>
    <row r="167" spans="2:11" outlineLevel="1" x14ac:dyDescent="0.2">
      <c r="B167" s="14" t="str">
        <f>IF(Supuestos!B16=0,"",Supuestos!B16)</f>
        <v>Originación voz internacional Mundial LATAM y Caribe</v>
      </c>
      <c r="C167" s="84">
        <f>IF(B167="","",INDEX('Precios mayoristas'!$B$26:$E$57,MATCH('Pagos mayoristas'!$B167,'Precios mayoristas'!$B$26:$B$57,0),3)*INDEX('Req. de información AEP'!$D$287:$E$318,MATCH('Pagos mayoristas'!$B167,'Req. de información AEP'!$D$287:$D$318,0),2))</f>
        <v>2.2000000000000002</v>
      </c>
      <c r="D167" s="40"/>
      <c r="E167" s="84">
        <f>IF(B167="","",INDEX('Req. de información AEP'!$D$287:$E$318,MATCH('Pagos mayoristas'!$B167,'Req. de información AEP'!$D$287:$D$318,0),2)*INDEX('Req. de información AEP'!$D$654:$E$685,MATCH(B167,'Req. de información AEP'!$D$654:$D$685,0),2)*'Precios mayoristas'!$C$85)</f>
        <v>0</v>
      </c>
      <c r="F167" s="40"/>
      <c r="G167" s="84">
        <f>IF(B167="","",INDEX('Precios mayoristas'!$B$26:$E$57,MATCH('Pagos mayoristas'!$B167,'Precios mayoristas'!$B$26:$B$57,0),2)*INDEX('Req. de información AEP'!$D$287:$E$318,MATCH('Pagos mayoristas'!$B167,'Req. de información AEP'!$D$287:$D$318,0),2))</f>
        <v>100</v>
      </c>
      <c r="H167" s="40"/>
      <c r="I167" s="87"/>
      <c r="J167" s="40"/>
      <c r="K167" s="87"/>
    </row>
    <row r="168" spans="2:11" outlineLevel="1" x14ac:dyDescent="0.2">
      <c r="B168" s="14" t="str">
        <f>IF(Supuestos!B17=0,"",Supuestos!B17)</f>
        <v>Originación voz internacional Europa</v>
      </c>
      <c r="C168" s="84">
        <f>IF(B168="","",INDEX('Precios mayoristas'!$B$26:$E$57,MATCH('Pagos mayoristas'!$B168,'Precios mayoristas'!$B$26:$B$57,0),3)*INDEX('Req. de información AEP'!$D$287:$E$318,MATCH('Pagos mayoristas'!$B168,'Req. de información AEP'!$D$287:$D$318,0),2))</f>
        <v>2.2000000000000002</v>
      </c>
      <c r="D168" s="40"/>
      <c r="E168" s="84">
        <f>IF(B168="","",INDEX('Req. de información AEP'!$D$287:$E$318,MATCH('Pagos mayoristas'!$B168,'Req. de información AEP'!$D$287:$D$318,0),2)*INDEX('Req. de información AEP'!$D$654:$E$685,MATCH(B168,'Req. de información AEP'!$D$654:$D$685,0),2)*'Precios mayoristas'!$C$85)</f>
        <v>0</v>
      </c>
      <c r="F168" s="40"/>
      <c r="G168" s="84">
        <f>IF(B168="","",INDEX('Precios mayoristas'!$B$26:$E$57,MATCH('Pagos mayoristas'!$B168,'Precios mayoristas'!$B$26:$B$57,0),2)*INDEX('Req. de información AEP'!$D$287:$E$318,MATCH('Pagos mayoristas'!$B168,'Req. de información AEP'!$D$287:$D$318,0),2))</f>
        <v>100</v>
      </c>
      <c r="H168" s="40"/>
      <c r="I168" s="87"/>
      <c r="J168" s="40"/>
      <c r="K168" s="87"/>
    </row>
    <row r="169" spans="2:11" outlineLevel="1" x14ac:dyDescent="0.2">
      <c r="B169" s="14" t="str">
        <f>IF(Supuestos!B18=0,"",Supuestos!B18)</f>
        <v>Originación voz internacional Mundial Otros geográficos</v>
      </c>
      <c r="C169" s="84">
        <f>IF(B169="","",INDEX('Precios mayoristas'!$B$26:$E$57,MATCH('Pagos mayoristas'!$B169,'Precios mayoristas'!$B$26:$B$57,0),3)*INDEX('Req. de información AEP'!$D$287:$E$318,MATCH('Pagos mayoristas'!$B169,'Req. de información AEP'!$D$287:$D$318,0),2))</f>
        <v>2.2000000000000002</v>
      </c>
      <c r="D169" s="40"/>
      <c r="E169" s="84">
        <f>IF(B169="","",INDEX('Req. de información AEP'!$D$287:$E$318,MATCH('Pagos mayoristas'!$B169,'Req. de información AEP'!$D$287:$D$318,0),2)*INDEX('Req. de información AEP'!$D$654:$E$685,MATCH(B169,'Req. de información AEP'!$D$654:$D$685,0),2)*'Precios mayoristas'!$C$85)</f>
        <v>0</v>
      </c>
      <c r="F169" s="40"/>
      <c r="G169" s="84">
        <f>IF(B169="","",INDEX('Precios mayoristas'!$B$26:$E$57,MATCH('Pagos mayoristas'!$B169,'Precios mayoristas'!$B$26:$B$57,0),2)*INDEX('Req. de información AEP'!$D$287:$E$318,MATCH('Pagos mayoristas'!$B169,'Req. de información AEP'!$D$287:$D$318,0),2))</f>
        <v>100</v>
      </c>
      <c r="H169" s="40"/>
      <c r="I169" s="87"/>
      <c r="J169" s="40"/>
      <c r="K169" s="87"/>
    </row>
    <row r="170" spans="2:11" outlineLevel="1" x14ac:dyDescent="0.2">
      <c r="B170" s="14" t="str">
        <f>IF(Supuestos!B19=0,"",Supuestos!B19)</f>
        <v>Originación voz internacional Cuba</v>
      </c>
      <c r="C170" s="84">
        <f>IF(B170="","",INDEX('Precios mayoristas'!$B$26:$E$57,MATCH('Pagos mayoristas'!$B170,'Precios mayoristas'!$B$26:$B$57,0),3)*INDEX('Req. de información AEP'!$D$287:$E$318,MATCH('Pagos mayoristas'!$B170,'Req. de información AEP'!$D$287:$D$318,0),2))</f>
        <v>2.2000000000000002</v>
      </c>
      <c r="D170" s="40"/>
      <c r="E170" s="84">
        <f>IF(B170="","",INDEX('Req. de información AEP'!$D$287:$E$318,MATCH('Pagos mayoristas'!$B170,'Req. de información AEP'!$D$287:$D$318,0),2)*INDEX('Req. de información AEP'!$D$654:$E$685,MATCH(B170,'Req. de información AEP'!$D$654:$D$685,0),2)*'Precios mayoristas'!$C$85)</f>
        <v>0</v>
      </c>
      <c r="F170" s="40"/>
      <c r="G170" s="84">
        <f>IF(B170="","",INDEX('Precios mayoristas'!$B$26:$E$57,MATCH('Pagos mayoristas'!$B170,'Precios mayoristas'!$B$26:$B$57,0),2)*INDEX('Req. de información AEP'!$D$287:$E$318,MATCH('Pagos mayoristas'!$B170,'Req. de información AEP'!$D$287:$D$318,0),2))</f>
        <v>300</v>
      </c>
      <c r="H170" s="40"/>
      <c r="I170" s="87"/>
      <c r="J170" s="40"/>
      <c r="K170" s="87"/>
    </row>
    <row r="171" spans="2:11" outlineLevel="1" x14ac:dyDescent="0.2">
      <c r="B171" s="14" t="str">
        <f>IF(Supuestos!B20=0,"",Supuestos!B20)</f>
        <v>Originación voz Mundial destinos no geográficos</v>
      </c>
      <c r="C171" s="84">
        <f>IF(B171="","",INDEX('Precios mayoristas'!$B$26:$E$57,MATCH('Pagos mayoristas'!$B171,'Precios mayoristas'!$B$26:$B$57,0),3)*INDEX('Req. de información AEP'!$D$287:$E$318,MATCH('Pagos mayoristas'!$B171,'Req. de información AEP'!$D$287:$D$318,0),2))</f>
        <v>2.2000000000000002</v>
      </c>
      <c r="D171" s="40"/>
      <c r="E171" s="84">
        <f>IF(B171="","",INDEX('Req. de información AEP'!$D$287:$E$318,MATCH('Pagos mayoristas'!$B171,'Req. de información AEP'!$D$287:$D$318,0),2)*INDEX('Req. de información AEP'!$D$654:$E$685,MATCH(B171,'Req. de información AEP'!$D$654:$D$685,0),2)*'Precios mayoristas'!$C$85)</f>
        <v>0</v>
      </c>
      <c r="F171" s="40"/>
      <c r="G171" s="84">
        <f>IF(B171="","",INDEX('Precios mayoristas'!$B$26:$E$57,MATCH('Pagos mayoristas'!$B171,'Precios mayoristas'!$B$26:$B$57,0),2)*INDEX('Req. de información AEP'!$D$287:$E$318,MATCH('Pagos mayoristas'!$B171,'Req. de información AEP'!$D$287:$D$318,0),2))</f>
        <v>1500</v>
      </c>
      <c r="H171" s="40"/>
      <c r="I171" s="87"/>
      <c r="J171" s="40"/>
      <c r="K171" s="87"/>
    </row>
    <row r="172" spans="2:11" outlineLevel="1" x14ac:dyDescent="0.2">
      <c r="B172" s="14" t="str">
        <f>IF(Supuestos!B21=0,"",Supuestos!B21)</f>
        <v>Originación SMS on-net</v>
      </c>
      <c r="C172" s="84">
        <f>IF(B172="","",INDEX('Precios mayoristas'!$B$26:$E$57,MATCH('Pagos mayoristas'!$B172,'Precios mayoristas'!$B$26:$B$57,0),3)*INDEX('Req. de información AEP'!$D$287:$E$318,MATCH('Pagos mayoristas'!$B172,'Req. de información AEP'!$D$287:$D$318,0),2))</f>
        <v>2.2000000000000002</v>
      </c>
      <c r="D172" s="40"/>
      <c r="E172" s="84">
        <f>IF(B172="","",INDEX('Req. de información AEP'!$D$287:$E$318,MATCH('Pagos mayoristas'!$B172,'Req. de información AEP'!$D$287:$D$318,0),2)*INDEX('Req. de información AEP'!$D$654:$E$685,MATCH(B172,'Req. de información AEP'!$D$654:$D$685,0),2)*'Precios mayoristas'!$C$85)</f>
        <v>0</v>
      </c>
      <c r="F172" s="40"/>
      <c r="G172" s="84">
        <f>IF(B172="","",INDEX('Precios mayoristas'!$B$26:$E$57,MATCH('Pagos mayoristas'!$B172,'Precios mayoristas'!$B$26:$B$57,0),2)*INDEX('Req. de información AEP'!$D$287:$E$318,MATCH('Pagos mayoristas'!$B172,'Req. de información AEP'!$D$287:$D$318,0),2))</f>
        <v>0</v>
      </c>
      <c r="H172" s="40"/>
      <c r="I172" s="87"/>
      <c r="J172" s="40"/>
      <c r="K172" s="87"/>
    </row>
    <row r="173" spans="2:11" outlineLevel="1" x14ac:dyDescent="0.2">
      <c r="B173" s="14" t="str">
        <f>IF(Supuestos!B22=0,"",Supuestos!B22)</f>
        <v>Originación SMS - off-net nacional</v>
      </c>
      <c r="C173" s="84">
        <f>IF(B173="","",INDEX('Precios mayoristas'!$B$26:$E$57,MATCH('Pagos mayoristas'!$B173,'Precios mayoristas'!$B$26:$B$57,0),3)*INDEX('Req. de información AEP'!$D$287:$E$318,MATCH('Pagos mayoristas'!$B173,'Req. de información AEP'!$D$287:$D$318,0),2))</f>
        <v>2.2000000000000002</v>
      </c>
      <c r="D173" s="40"/>
      <c r="E173" s="84">
        <f>IF(B173="","",INDEX('Req. de información AEP'!$D$287:$E$318,MATCH('Pagos mayoristas'!$B173,'Req. de información AEP'!$D$287:$D$318,0),2)*INDEX('Req. de información AEP'!$D$654:$E$685,MATCH(B173,'Req. de información AEP'!$D$654:$D$685,0),2)*'Precios mayoristas'!$C$85)</f>
        <v>0</v>
      </c>
      <c r="F173" s="40"/>
      <c r="G173" s="84">
        <f>IF(B173="","",INDEX('Precios mayoristas'!$B$26:$E$57,MATCH('Pagos mayoristas'!$B173,'Precios mayoristas'!$B$26:$B$57,0),2)*INDEX('Req. de información AEP'!$D$287:$E$318,MATCH('Pagos mayoristas'!$B173,'Req. de información AEP'!$D$287:$D$318,0),2))</f>
        <v>0.5</v>
      </c>
      <c r="H173" s="40"/>
      <c r="I173" s="87"/>
      <c r="J173" s="40"/>
      <c r="K173" s="87"/>
    </row>
    <row r="174" spans="2:11" outlineLevel="1" x14ac:dyDescent="0.2">
      <c r="B174" s="14" t="str">
        <f>IF(Supuestos!B23=0,"",Supuestos!B23)</f>
        <v>Originación SMS internacional (USA-Canadá)</v>
      </c>
      <c r="C174" s="84">
        <f>IF(B174="","",INDEX('Precios mayoristas'!$B$26:$E$57,MATCH('Pagos mayoristas'!$B174,'Precios mayoristas'!$B$26:$B$57,0),3)*INDEX('Req. de información AEP'!$D$287:$E$318,MATCH('Pagos mayoristas'!$B174,'Req. de información AEP'!$D$287:$D$318,0),2))</f>
        <v>2.2000000000000002</v>
      </c>
      <c r="D174" s="40"/>
      <c r="E174" s="84">
        <f>IF(B174="","",INDEX('Req. de información AEP'!$D$287:$E$318,MATCH('Pagos mayoristas'!$B174,'Req. de información AEP'!$D$287:$D$318,0),2)*INDEX('Req. de información AEP'!$D$654:$E$685,MATCH(B174,'Req. de información AEP'!$D$654:$D$685,0),2)*'Precios mayoristas'!$C$85)</f>
        <v>0</v>
      </c>
      <c r="F174" s="40"/>
      <c r="G174" s="84">
        <f>IF(B174="","",INDEX('Precios mayoristas'!$B$26:$E$57,MATCH('Pagos mayoristas'!$B174,'Precios mayoristas'!$B$26:$B$57,0),2)*INDEX('Req. de información AEP'!$D$287:$E$318,MATCH('Pagos mayoristas'!$B174,'Req. de información AEP'!$D$287:$D$318,0),2))</f>
        <v>10</v>
      </c>
      <c r="H174" s="40"/>
      <c r="I174" s="87"/>
      <c r="J174" s="40"/>
      <c r="K174" s="87"/>
    </row>
    <row r="175" spans="2:11" outlineLevel="1" x14ac:dyDescent="0.2">
      <c r="B175" s="14" t="str">
        <f>IF(Supuestos!B24=0,"",Supuestos!B24)</f>
        <v>Originación SMS internacional (Resto del Mundo)</v>
      </c>
      <c r="C175" s="84">
        <f>IF(B175="","",INDEX('Precios mayoristas'!$B$26:$E$57,MATCH('Pagos mayoristas'!$B175,'Precios mayoristas'!$B$26:$B$57,0),3)*INDEX('Req. de información AEP'!$D$287:$E$318,MATCH('Pagos mayoristas'!$B175,'Req. de información AEP'!$D$287:$D$318,0),2))</f>
        <v>2.2000000000000002</v>
      </c>
      <c r="D175" s="40"/>
      <c r="E175" s="84">
        <f>IF(B175="","",INDEX('Req. de información AEP'!$D$287:$E$318,MATCH('Pagos mayoristas'!$B175,'Req. de información AEP'!$D$287:$D$318,0),2)*INDEX('Req. de información AEP'!$D$654:$E$685,MATCH(B175,'Req. de información AEP'!$D$654:$D$685,0),2)*'Precios mayoristas'!$C$85)</f>
        <v>0</v>
      </c>
      <c r="F175" s="40"/>
      <c r="G175" s="84">
        <f>IF(B175="","",INDEX('Precios mayoristas'!$B$26:$E$57,MATCH('Pagos mayoristas'!$B175,'Precios mayoristas'!$B$26:$B$57,0),2)*INDEX('Req. de información AEP'!$D$287:$E$318,MATCH('Pagos mayoristas'!$B175,'Req. de información AEP'!$D$287:$D$318,0),2))</f>
        <v>15</v>
      </c>
      <c r="H175" s="40"/>
      <c r="I175" s="87"/>
      <c r="J175" s="40"/>
      <c r="K175" s="87"/>
    </row>
    <row r="176" spans="2:11" outlineLevel="1" x14ac:dyDescent="0.2">
      <c r="B176" s="14" t="str">
        <f>IF(Supuestos!B25=0,"",Supuestos!B25)</f>
        <v>Otros servicios (incluyendo marcaciones especiales)</v>
      </c>
      <c r="C176" s="84">
        <f>IF(B176="","",INDEX('Precios mayoristas'!$B$26:$E$57,MATCH('Pagos mayoristas'!$B176,'Precios mayoristas'!$B$26:$B$57,0),3)*INDEX('Req. de información AEP'!$D$287:$E$318,MATCH('Pagos mayoristas'!$B176,'Req. de información AEP'!$D$287:$D$318,0),2))</f>
        <v>0</v>
      </c>
      <c r="D176" s="40"/>
      <c r="E176" s="84">
        <f>IF(B176="","",INDEX('Req. de información AEP'!$D$287:$E$318,MATCH('Pagos mayoristas'!$B176,'Req. de información AEP'!$D$287:$D$318,0),2)*INDEX('Req. de información AEP'!$D$654:$E$685,MATCH(B176,'Req. de información AEP'!$D$654:$D$685,0),2)*'Precios mayoristas'!$C$85)</f>
        <v>0</v>
      </c>
      <c r="F176" s="40"/>
      <c r="G176" s="84">
        <f>IF(B176="","",INDEX('Precios mayoristas'!$B$26:$E$57,MATCH('Pagos mayoristas'!$B176,'Precios mayoristas'!$B$26:$B$57,0),2)*INDEX('Req. de información AEP'!$D$287:$E$318,MATCH('Pagos mayoristas'!$B176,'Req. de información AEP'!$D$287:$D$318,0),2))</f>
        <v>0</v>
      </c>
      <c r="H176" s="40"/>
      <c r="I176" s="87"/>
      <c r="J176" s="40"/>
      <c r="K176" s="87"/>
    </row>
    <row r="177" spans="2:11" outlineLevel="1" x14ac:dyDescent="0.2">
      <c r="B177" s="14" t="str">
        <f>IF(Supuestos!B26=0,"",Supuestos!B26)</f>
        <v/>
      </c>
      <c r="C177" s="84" t="str">
        <f>IF(B177="","",INDEX('Precios mayoristas'!$B$26:$E$57,MATCH('Pagos mayoristas'!$B177,'Precios mayoristas'!$B$26:$B$57,0),3)*INDEX('Req. de información AEP'!$D$287:$E$318,MATCH('Pagos mayoristas'!$B177,'Req. de información AEP'!$D$287:$D$318,0),2))</f>
        <v/>
      </c>
      <c r="D177" s="40"/>
      <c r="E177" s="84" t="str">
        <f>IF(B177="","",INDEX('Req. de información AEP'!$D$287:$E$318,MATCH('Pagos mayoristas'!$B177,'Req. de información AEP'!$D$287:$D$318,0),2)*INDEX('Req. de información AEP'!$D$654:$E$685,MATCH(B177,'Req. de información AEP'!$D$654:$D$685,0),2)*'Precios mayoristas'!$C$85)</f>
        <v/>
      </c>
      <c r="F177" s="40"/>
      <c r="G177" s="84" t="str">
        <f>IF(B177="","",INDEX('Precios mayoristas'!$B$26:$E$57,MATCH('Pagos mayoristas'!$B177,'Precios mayoristas'!$B$26:$B$57,0),2)*INDEX('Req. de información AEP'!$D$287:$E$318,MATCH('Pagos mayoristas'!$B177,'Req. de información AEP'!$D$287:$D$318,0),2))</f>
        <v/>
      </c>
      <c r="H177" s="40"/>
      <c r="I177" s="87"/>
      <c r="J177" s="40"/>
      <c r="K177" s="87"/>
    </row>
    <row r="178" spans="2:11" outlineLevel="1" x14ac:dyDescent="0.2">
      <c r="B178" s="14" t="str">
        <f>IF(Supuestos!B27=0,"",Supuestos!B27)</f>
        <v/>
      </c>
      <c r="C178" s="84" t="str">
        <f>IF(B178="","",INDEX('Precios mayoristas'!$B$26:$E$57,MATCH('Pagos mayoristas'!$B178,'Precios mayoristas'!$B$26:$B$57,0),3)*INDEX('Req. de información AEP'!$D$287:$E$318,MATCH('Pagos mayoristas'!$B178,'Req. de información AEP'!$D$287:$D$318,0),2))</f>
        <v/>
      </c>
      <c r="D178" s="40"/>
      <c r="E178" s="84" t="str">
        <f>IF(B178="","",INDEX('Req. de información AEP'!$D$287:$E$318,MATCH('Pagos mayoristas'!$B178,'Req. de información AEP'!$D$287:$D$318,0),2)*INDEX('Req. de información AEP'!$D$654:$E$685,MATCH(B178,'Req. de información AEP'!$D$654:$D$685,0),2)*'Precios mayoristas'!$C$85)</f>
        <v/>
      </c>
      <c r="F178" s="40"/>
      <c r="G178" s="84" t="str">
        <f>IF(B178="","",INDEX('Precios mayoristas'!$B$26:$E$57,MATCH('Pagos mayoristas'!$B178,'Precios mayoristas'!$B$26:$B$57,0),2)*INDEX('Req. de información AEP'!$D$287:$E$318,MATCH('Pagos mayoristas'!$B178,'Req. de información AEP'!$D$287:$D$318,0),2))</f>
        <v/>
      </c>
      <c r="H178" s="40"/>
      <c r="I178" s="87"/>
      <c r="J178" s="40"/>
      <c r="K178" s="87"/>
    </row>
    <row r="179" spans="2:11" outlineLevel="1" x14ac:dyDescent="0.2">
      <c r="B179" s="14" t="str">
        <f>IF(Supuestos!B28=0,"",Supuestos!B28)</f>
        <v/>
      </c>
      <c r="C179" s="84" t="str">
        <f>IF(B179="","",INDEX('Precios mayoristas'!$B$26:$E$57,MATCH('Pagos mayoristas'!$B179,'Precios mayoristas'!$B$26:$B$57,0),3)*INDEX('Req. de información AEP'!$D$287:$E$318,MATCH('Pagos mayoristas'!$B179,'Req. de información AEP'!$D$287:$D$318,0),2))</f>
        <v/>
      </c>
      <c r="D179" s="40"/>
      <c r="E179" s="84" t="str">
        <f>IF(B179="","",INDEX('Req. de información AEP'!$D$287:$E$318,MATCH('Pagos mayoristas'!$B179,'Req. de información AEP'!$D$287:$D$318,0),2)*INDEX('Req. de información AEP'!$D$654:$E$685,MATCH(B179,'Req. de información AEP'!$D$654:$D$685,0),2)*'Precios mayoristas'!$C$85)</f>
        <v/>
      </c>
      <c r="F179" s="40"/>
      <c r="G179" s="84" t="str">
        <f>IF(B179="","",INDEX('Precios mayoristas'!$B$26:$E$57,MATCH('Pagos mayoristas'!$B179,'Precios mayoristas'!$B$26:$B$57,0),2)*INDEX('Req. de información AEP'!$D$287:$E$318,MATCH('Pagos mayoristas'!$B179,'Req. de información AEP'!$D$287:$D$318,0),2))</f>
        <v/>
      </c>
      <c r="H179" s="40"/>
      <c r="I179" s="87"/>
      <c r="J179" s="40"/>
      <c r="K179" s="87"/>
    </row>
    <row r="180" spans="2:11" outlineLevel="1" x14ac:dyDescent="0.2">
      <c r="B180" s="14" t="str">
        <f>IF(Supuestos!B29=0,"",Supuestos!B29)</f>
        <v/>
      </c>
      <c r="C180" s="84" t="str">
        <f>IF(B180="","",INDEX('Precios mayoristas'!$B$26:$E$57,MATCH('Pagos mayoristas'!$B180,'Precios mayoristas'!$B$26:$B$57,0),3)*INDEX('Req. de información AEP'!$D$287:$E$318,MATCH('Pagos mayoristas'!$B180,'Req. de información AEP'!$D$287:$D$318,0),2))</f>
        <v/>
      </c>
      <c r="D180" s="40"/>
      <c r="E180" s="84" t="str">
        <f>IF(B180="","",INDEX('Req. de información AEP'!$D$287:$E$318,MATCH('Pagos mayoristas'!$B180,'Req. de información AEP'!$D$287:$D$318,0),2)*INDEX('Req. de información AEP'!$D$654:$E$685,MATCH(B180,'Req. de información AEP'!$D$654:$D$685,0),2)*'Precios mayoristas'!$C$85)</f>
        <v/>
      </c>
      <c r="F180" s="40"/>
      <c r="G180" s="84" t="str">
        <f>IF(B180="","",INDEX('Precios mayoristas'!$B$26:$E$57,MATCH('Pagos mayoristas'!$B180,'Precios mayoristas'!$B$26:$B$57,0),2)*INDEX('Req. de información AEP'!$D$287:$E$318,MATCH('Pagos mayoristas'!$B180,'Req. de información AEP'!$D$287:$D$318,0),2))</f>
        <v/>
      </c>
      <c r="H180" s="40"/>
      <c r="I180" s="87"/>
      <c r="J180" s="40"/>
      <c r="K180" s="87"/>
    </row>
    <row r="181" spans="2:11" outlineLevel="1" x14ac:dyDescent="0.2">
      <c r="B181" s="14" t="str">
        <f>IF(Supuestos!B30=0,"",Supuestos!B30)</f>
        <v/>
      </c>
      <c r="C181" s="84" t="str">
        <f>IF(B181="","",INDEX('Precios mayoristas'!$B$26:$E$57,MATCH('Pagos mayoristas'!$B181,'Precios mayoristas'!$B$26:$B$57,0),3)*INDEX('Req. de información AEP'!$D$287:$E$318,MATCH('Pagos mayoristas'!$B181,'Req. de información AEP'!$D$287:$D$318,0),2))</f>
        <v/>
      </c>
      <c r="D181" s="40"/>
      <c r="E181" s="84" t="str">
        <f>IF(B181="","",INDEX('Req. de información AEP'!$D$287:$E$318,MATCH('Pagos mayoristas'!$B181,'Req. de información AEP'!$D$287:$D$318,0),2)*INDEX('Req. de información AEP'!$D$654:$E$685,MATCH(B181,'Req. de información AEP'!$D$654:$D$685,0),2)*'Precios mayoristas'!$C$85)</f>
        <v/>
      </c>
      <c r="F181" s="40"/>
      <c r="G181" s="84" t="str">
        <f>IF(B181="","",INDEX('Precios mayoristas'!$B$26:$E$57,MATCH('Pagos mayoristas'!$B181,'Precios mayoristas'!$B$26:$B$57,0),2)*INDEX('Req. de información AEP'!$D$287:$E$318,MATCH('Pagos mayoristas'!$B181,'Req. de información AEP'!$D$287:$D$318,0),2))</f>
        <v/>
      </c>
      <c r="H181" s="40"/>
      <c r="I181" s="87"/>
      <c r="J181" s="40"/>
      <c r="K181" s="87"/>
    </row>
    <row r="182" spans="2:11" outlineLevel="1" x14ac:dyDescent="0.2">
      <c r="B182" s="14" t="str">
        <f>IF(Supuestos!B31=0,"",Supuestos!B31)</f>
        <v/>
      </c>
      <c r="C182" s="84" t="str">
        <f>IF(B182="","",INDEX('Precios mayoristas'!$B$26:$E$57,MATCH('Pagos mayoristas'!$B182,'Precios mayoristas'!$B$26:$B$57,0),3)*INDEX('Req. de información AEP'!$D$287:$E$318,MATCH('Pagos mayoristas'!$B182,'Req. de información AEP'!$D$287:$D$318,0),2))</f>
        <v/>
      </c>
      <c r="D182" s="40"/>
      <c r="E182" s="84" t="str">
        <f>IF(B182="","",INDEX('Req. de información AEP'!$D$287:$E$318,MATCH('Pagos mayoristas'!$B182,'Req. de información AEP'!$D$287:$D$318,0),2)*INDEX('Req. de información AEP'!$D$654:$E$685,MATCH(B182,'Req. de información AEP'!$D$654:$D$685,0),2)*'Precios mayoristas'!$C$85)</f>
        <v/>
      </c>
      <c r="F182" s="40"/>
      <c r="G182" s="84" t="str">
        <f>IF(B182="","",INDEX('Precios mayoristas'!$B$26:$E$57,MATCH('Pagos mayoristas'!$B182,'Precios mayoristas'!$B$26:$B$57,0),2)*INDEX('Req. de información AEP'!$D$287:$E$318,MATCH('Pagos mayoristas'!$B182,'Req. de información AEP'!$D$287:$D$318,0),2))</f>
        <v/>
      </c>
      <c r="H182" s="40"/>
      <c r="I182" s="87"/>
      <c r="J182" s="40"/>
      <c r="K182" s="87"/>
    </row>
    <row r="183" spans="2:11" outlineLevel="1" x14ac:dyDescent="0.2">
      <c r="B183" s="14" t="str">
        <f>IF(Supuestos!B32=0,"",Supuestos!B32)</f>
        <v/>
      </c>
      <c r="C183" s="84" t="str">
        <f>IF(B183="","",INDEX('Precios mayoristas'!$B$26:$E$57,MATCH('Pagos mayoristas'!$B183,'Precios mayoristas'!$B$26:$B$57,0),3)*INDEX('Req. de información AEP'!$D$287:$E$318,MATCH('Pagos mayoristas'!$B183,'Req. de información AEP'!$D$287:$D$318,0),2))</f>
        <v/>
      </c>
      <c r="D183" s="40"/>
      <c r="E183" s="84" t="str">
        <f>IF(B183="","",INDEX('Req. de información AEP'!$D$287:$E$318,MATCH('Pagos mayoristas'!$B183,'Req. de información AEP'!$D$287:$D$318,0),2)*INDEX('Req. de información AEP'!$D$654:$E$685,MATCH(B183,'Req. de información AEP'!$D$654:$D$685,0),2)*'Precios mayoristas'!$C$85)</f>
        <v/>
      </c>
      <c r="F183" s="40"/>
      <c r="G183" s="84" t="str">
        <f>IF(B183="","",INDEX('Precios mayoristas'!$B$26:$E$57,MATCH('Pagos mayoristas'!$B183,'Precios mayoristas'!$B$26:$B$57,0),2)*INDEX('Req. de información AEP'!$D$287:$E$318,MATCH('Pagos mayoristas'!$B183,'Req. de información AEP'!$D$287:$D$318,0),2))</f>
        <v/>
      </c>
      <c r="H183" s="40"/>
      <c r="I183" s="87"/>
      <c r="J183" s="40"/>
      <c r="K183" s="87"/>
    </row>
    <row r="184" spans="2:11" outlineLevel="1" x14ac:dyDescent="0.2">
      <c r="B184" s="14" t="str">
        <f>IF(Supuestos!B33=0,"",Supuestos!B33)</f>
        <v/>
      </c>
      <c r="C184" s="84" t="str">
        <f>IF(B184="","",INDEX('Precios mayoristas'!$B$26:$E$57,MATCH('Pagos mayoristas'!$B184,'Precios mayoristas'!$B$26:$B$57,0),3)*INDEX('Req. de información AEP'!$D$287:$E$318,MATCH('Pagos mayoristas'!$B184,'Req. de información AEP'!$D$287:$D$318,0),2))</f>
        <v/>
      </c>
      <c r="D184" s="40"/>
      <c r="E184" s="84" t="str">
        <f>IF(B184="","",INDEX('Req. de información AEP'!$D$287:$E$318,MATCH('Pagos mayoristas'!$B184,'Req. de información AEP'!$D$287:$D$318,0),2)*INDEX('Req. de información AEP'!$D$654:$E$685,MATCH(B184,'Req. de información AEP'!$D$654:$D$685,0),2)*'Precios mayoristas'!$C$85)</f>
        <v/>
      </c>
      <c r="F184" s="40"/>
      <c r="G184" s="84" t="str">
        <f>IF(B184="","",INDEX('Precios mayoristas'!$B$26:$E$57,MATCH('Pagos mayoristas'!$B184,'Precios mayoristas'!$B$26:$B$57,0),2)*INDEX('Req. de información AEP'!$D$287:$E$318,MATCH('Pagos mayoristas'!$B184,'Req. de información AEP'!$D$287:$D$318,0),2))</f>
        <v/>
      </c>
      <c r="H184" s="40"/>
      <c r="I184" s="87"/>
      <c r="J184" s="40"/>
      <c r="K184" s="87"/>
    </row>
    <row r="185" spans="2:11" outlineLevel="1" x14ac:dyDescent="0.2">
      <c r="B185" s="14" t="str">
        <f>IF(Supuestos!B34=0,"",Supuestos!B34)</f>
        <v/>
      </c>
      <c r="C185" s="84" t="str">
        <f>IF(B185="","",INDEX('Precios mayoristas'!$B$26:$E$57,MATCH('Pagos mayoristas'!$B185,'Precios mayoristas'!$B$26:$B$57,0),3)*INDEX('Req. de información AEP'!$D$287:$E$318,MATCH('Pagos mayoristas'!$B185,'Req. de información AEP'!$D$287:$D$318,0),2))</f>
        <v/>
      </c>
      <c r="D185" s="40"/>
      <c r="E185" s="84" t="str">
        <f>IF(B185="","",INDEX('Req. de información AEP'!$D$287:$E$318,MATCH('Pagos mayoristas'!$B185,'Req. de información AEP'!$D$287:$D$318,0),2)*INDEX('Req. de información AEP'!$D$654:$E$685,MATCH(B185,'Req. de información AEP'!$D$654:$D$685,0),2)*'Precios mayoristas'!$C$85)</f>
        <v/>
      </c>
      <c r="F185" s="40"/>
      <c r="G185" s="84" t="str">
        <f>IF(B185="","",INDEX('Precios mayoristas'!$B$26:$E$57,MATCH('Pagos mayoristas'!$B185,'Precios mayoristas'!$B$26:$B$57,0),2)*INDEX('Req. de información AEP'!$D$287:$E$318,MATCH('Pagos mayoristas'!$B185,'Req. de información AEP'!$D$287:$D$318,0),2))</f>
        <v/>
      </c>
      <c r="H185" s="40"/>
      <c r="I185" s="87"/>
      <c r="J185" s="40"/>
      <c r="K185" s="87"/>
    </row>
    <row r="186" spans="2:11" outlineLevel="1" x14ac:dyDescent="0.2">
      <c r="B186" s="14" t="str">
        <f>IF(Supuestos!B35=0,"",Supuestos!B35)</f>
        <v/>
      </c>
      <c r="C186" s="84" t="str">
        <f>IF(B186="","",INDEX('Precios mayoristas'!$B$26:$E$57,MATCH('Pagos mayoristas'!$B186,'Precios mayoristas'!$B$26:$B$57,0),3)*INDEX('Req. de información AEP'!$D$287:$E$318,MATCH('Pagos mayoristas'!$B186,'Req. de información AEP'!$D$287:$D$318,0),2))</f>
        <v/>
      </c>
      <c r="D186" s="40"/>
      <c r="E186" s="84" t="str">
        <f>IF(B186="","",INDEX('Req. de información AEP'!$D$287:$E$318,MATCH('Pagos mayoristas'!$B186,'Req. de información AEP'!$D$287:$D$318,0),2)*INDEX('Req. de información AEP'!$D$654:$E$685,MATCH(B186,'Req. de información AEP'!$D$654:$D$685,0),2)*'Precios mayoristas'!$C$85)</f>
        <v/>
      </c>
      <c r="F186" s="40"/>
      <c r="G186" s="84" t="str">
        <f>IF(B186="","",INDEX('Precios mayoristas'!$B$26:$E$57,MATCH('Pagos mayoristas'!$B186,'Precios mayoristas'!$B$26:$B$57,0),2)*INDEX('Req. de información AEP'!$D$287:$E$318,MATCH('Pagos mayoristas'!$B186,'Req. de información AEP'!$D$287:$D$318,0),2))</f>
        <v/>
      </c>
      <c r="H186" s="40"/>
      <c r="I186" s="87"/>
      <c r="J186" s="40"/>
      <c r="K186" s="87"/>
    </row>
    <row r="187" spans="2:11" outlineLevel="1" x14ac:dyDescent="0.2">
      <c r="B187" s="14" t="str">
        <f>IF(Supuestos!B36=0,"",Supuestos!B36)</f>
        <v/>
      </c>
      <c r="C187" s="84" t="str">
        <f>IF(B187="","",INDEX('Precios mayoristas'!$B$26:$E$57,MATCH('Pagos mayoristas'!$B187,'Precios mayoristas'!$B$26:$B$57,0),3)*INDEX('Req. de información AEP'!$D$287:$E$318,MATCH('Pagos mayoristas'!$B187,'Req. de información AEP'!$D$287:$D$318,0),2))</f>
        <v/>
      </c>
      <c r="D187" s="40"/>
      <c r="E187" s="84" t="str">
        <f>IF(B187="","",INDEX('Req. de información AEP'!$D$287:$E$318,MATCH('Pagos mayoristas'!$B187,'Req. de información AEP'!$D$287:$D$318,0),2)*INDEX('Req. de información AEP'!$D$654:$E$685,MATCH(B187,'Req. de información AEP'!$D$654:$D$685,0),2)*'Precios mayoristas'!$C$85)</f>
        <v/>
      </c>
      <c r="F187" s="40"/>
      <c r="G187" s="84" t="str">
        <f>IF(B187="","",INDEX('Precios mayoristas'!$B$26:$E$57,MATCH('Pagos mayoristas'!$B187,'Precios mayoristas'!$B$26:$B$57,0),2)*INDEX('Req. de información AEP'!$D$287:$E$318,MATCH('Pagos mayoristas'!$B187,'Req. de información AEP'!$D$287:$D$318,0),2))</f>
        <v/>
      </c>
      <c r="H187" s="40"/>
      <c r="I187" s="87"/>
      <c r="J187" s="40"/>
      <c r="K187" s="87"/>
    </row>
    <row r="188" spans="2:11" outlineLevel="1" x14ac:dyDescent="0.2">
      <c r="B188" s="14" t="str">
        <f>IF(Supuestos!B37=0,"",Supuestos!B37)</f>
        <v/>
      </c>
      <c r="C188" s="84" t="str">
        <f>IF(B188="","",INDEX('Precios mayoristas'!$B$26:$E$57,MATCH('Pagos mayoristas'!$B188,'Precios mayoristas'!$B$26:$B$57,0),3)*INDEX('Req. de información AEP'!$D$287:$E$318,MATCH('Pagos mayoristas'!$B188,'Req. de información AEP'!$D$287:$D$318,0),2))</f>
        <v/>
      </c>
      <c r="D188" s="40"/>
      <c r="E188" s="84" t="str">
        <f>IF(B188="","",INDEX('Req. de información AEP'!$D$287:$E$318,MATCH('Pagos mayoristas'!$B188,'Req. de información AEP'!$D$287:$D$318,0),2)*INDEX('Req. de información AEP'!$D$654:$E$685,MATCH(B188,'Req. de información AEP'!$D$654:$D$685,0),2)*'Precios mayoristas'!$C$85)</f>
        <v/>
      </c>
      <c r="F188" s="40"/>
      <c r="G188" s="84" t="str">
        <f>IF(B188="","",INDEX('Precios mayoristas'!$B$26:$E$57,MATCH('Pagos mayoristas'!$B188,'Precios mayoristas'!$B$26:$B$57,0),2)*INDEX('Req. de información AEP'!$D$287:$E$318,MATCH('Pagos mayoristas'!$B188,'Req. de información AEP'!$D$287:$D$318,0),2))</f>
        <v/>
      </c>
      <c r="H188" s="40"/>
      <c r="I188" s="87"/>
      <c r="J188" s="40"/>
      <c r="K188" s="87"/>
    </row>
    <row r="189" spans="2:11" outlineLevel="1" x14ac:dyDescent="0.2">
      <c r="B189" s="14" t="str">
        <f>IF(Supuestos!B38=0,"",Supuestos!B38)</f>
        <v/>
      </c>
      <c r="C189" s="84" t="str">
        <f>IF(B189="","",INDEX('Precios mayoristas'!$B$26:$E$57,MATCH('Pagos mayoristas'!$B189,'Precios mayoristas'!$B$26:$B$57,0),3)*INDEX('Req. de información AEP'!$D$287:$E$318,MATCH('Pagos mayoristas'!$B189,'Req. de información AEP'!$D$287:$D$318,0),2))</f>
        <v/>
      </c>
      <c r="D189" s="40"/>
      <c r="E189" s="84" t="str">
        <f>IF(B189="","",INDEX('Req. de información AEP'!$D$287:$E$318,MATCH('Pagos mayoristas'!$B189,'Req. de información AEP'!$D$287:$D$318,0),2)*INDEX('Req. de información AEP'!$D$654:$E$685,MATCH(B189,'Req. de información AEP'!$D$654:$D$685,0),2)*'Precios mayoristas'!$C$85)</f>
        <v/>
      </c>
      <c r="F189" s="40"/>
      <c r="G189" s="84" t="str">
        <f>IF(B189="","",INDEX('Precios mayoristas'!$B$26:$E$57,MATCH('Pagos mayoristas'!$B189,'Precios mayoristas'!$B$26:$B$57,0),2)*INDEX('Req. de información AEP'!$D$287:$E$318,MATCH('Pagos mayoristas'!$B189,'Req. de información AEP'!$D$287:$D$318,0),2))</f>
        <v/>
      </c>
      <c r="H189" s="40"/>
      <c r="I189" s="87"/>
      <c r="J189" s="40"/>
      <c r="K189" s="87"/>
    </row>
    <row r="190" spans="2:11" outlineLevel="1" x14ac:dyDescent="0.2">
      <c r="B190" s="117"/>
      <c r="C190" s="198" t="str">
        <f>IF(B190="","",INDEX('Precios mayoristas'!$B$26:$E$57,MATCH('Pagos mayoristas'!$B190,'Precios mayoristas'!$B$26:$B$57,0),3)*INDEX('Req. de información AEP'!$D$216:$E$247,MATCH('Pagos mayoristas'!$B190,'Req. de información AEP'!$D$216:$D$247,0),2))</f>
        <v/>
      </c>
      <c r="D190" s="199"/>
      <c r="E190" s="198" t="str">
        <f>IF(B190="","",INDEX('Req. de información AEP'!$D$216:$E$247,MATCH('Pagos mayoristas'!$B190,'Req. de información AEP'!$D$216:$D$247,0),2)*INDEX('Req. de información AEP'!$D$654:$E$685,MATCH(B190,'Req. de información AEP'!$D$654:$D$685,0),2)*'Precios mayoristas'!$C$85)</f>
        <v/>
      </c>
      <c r="F190" s="199"/>
      <c r="G190" s="198" t="str">
        <f>IF(B190="","",INDEX('Precios mayoristas'!$B$26:$E$57,MATCH('Pagos mayoristas'!$B190,'Precios mayoristas'!$B$26:$B$57,0),2)*INDEX('Req. de información AEP'!$D$216:$E$247,MATCH('Pagos mayoristas'!$B190,'Req. de información AEP'!$D$216:$D$247,0),2))</f>
        <v/>
      </c>
      <c r="H190" s="199"/>
      <c r="I190" s="199"/>
      <c r="J190" s="199"/>
      <c r="K190" s="199"/>
    </row>
    <row r="191" spans="2:11" outlineLevel="1" x14ac:dyDescent="0.2"/>
    <row r="192" spans="2:11" outlineLevel="1" x14ac:dyDescent="0.2">
      <c r="B192" s="11" t="s">
        <v>177</v>
      </c>
      <c r="C192" s="83">
        <f>SUM(C193:C224)</f>
        <v>39.800000000000004</v>
      </c>
      <c r="D192" s="43"/>
      <c r="E192" s="83">
        <f t="shared" ref="E192" si="4">SUM(E193:E224)</f>
        <v>0</v>
      </c>
      <c r="F192" s="43"/>
      <c r="G192" s="83">
        <f>SUM(G193:G224)</f>
        <v>2193.0995199999998</v>
      </c>
      <c r="H192" s="40"/>
      <c r="I192" s="85">
        <f>IF(Supuestos!$I$5&lt;'Precios mayoristas'!$C$19,'Precios mayoristas'!$C$16*'Req. de información AEP'!$G127,'Precios mayoristas'!$D$16*'Req. de información AEP'!$G127)*Supuestos!$K$5+IF(Supuestos!$I$5&lt;'Precios mayoristas'!$C$19,'Precios mayoristas'!$C$18*'Req. de información AEP'!$G128,'Precios mayoristas'!$D$18*'Req. de información AEP'!$G128)*Supuestos!$K$5</f>
        <v>3361400</v>
      </c>
      <c r="J192" s="40"/>
      <c r="K192" s="85">
        <f>K$6*('Req. de información AEP'!E67/'Req. de información AEP'!$E$12)</f>
        <v>0</v>
      </c>
    </row>
    <row r="193" spans="2:11" outlineLevel="1" x14ac:dyDescent="0.2">
      <c r="B193" s="14" t="str">
        <f>IF(Supuestos!B7=0,"",Supuestos!B7)</f>
        <v>Datos</v>
      </c>
      <c r="C193" s="84">
        <f>IF(B193="","",INDEX('Precios mayoristas'!$B$26:$E$57,MATCH('Pagos mayoristas'!$B193,'Precios mayoristas'!$B$26:$B$57,0),3)*INDEX('Req. de información AEP'!$D$322:$E$353,MATCH('Pagos mayoristas'!$B193,'Req. de información AEP'!$D$322:$D$353,0),2))</f>
        <v>2.4</v>
      </c>
      <c r="D193" s="40"/>
      <c r="E193" s="84">
        <f>IF(B193="","",INDEX('Req. de información AEP'!$D$322:$E$353,MATCH('Pagos mayoristas'!$B193,'Req. de información AEP'!$D$322:$D$353,0),2)*INDEX('Req. de información AEP'!$D$654:$E$685,MATCH(B193,'Req. de información AEP'!$D$654:$D$685,0),2)*'Precios mayoristas'!$C$85)</f>
        <v>0</v>
      </c>
      <c r="F193" s="40"/>
      <c r="G193" s="84">
        <f>IF(B193="","",INDEX('Precios mayoristas'!$B$26:$E$57,MATCH('Pagos mayoristas'!$B193,'Precios mayoristas'!$B$26:$B$57,0),2)*INDEX('Req. de información AEP'!$D$322:$E$353,MATCH('Pagos mayoristas'!$B193,'Req. de información AEP'!$D$322:$D$353,0),2))</f>
        <v>0</v>
      </c>
      <c r="H193" s="40"/>
      <c r="I193" s="87"/>
      <c r="J193" s="40"/>
      <c r="K193" s="87"/>
    </row>
    <row r="194" spans="2:11" outlineLevel="1" x14ac:dyDescent="0.2">
      <c r="B194" s="14" t="str">
        <f>IF(Supuestos!B8=0,"",Supuestos!B8)</f>
        <v>Originación voz on-net local</v>
      </c>
      <c r="C194" s="84">
        <f>IF(B194="","",INDEX('Precios mayoristas'!$B$26:$E$57,MATCH('Pagos mayoristas'!$B194,'Precios mayoristas'!$B$26:$B$57,0),3)*INDEX('Req. de información AEP'!$D$322:$E$353,MATCH('Pagos mayoristas'!$B194,'Req. de información AEP'!$D$322:$D$353,0),2))</f>
        <v>2.2000000000000002</v>
      </c>
      <c r="D194" s="40"/>
      <c r="E194" s="84">
        <f>IF(B194="","",INDEX('Req. de información AEP'!$D$322:$E$353,MATCH('Pagos mayoristas'!$B194,'Req. de información AEP'!$D$322:$D$353,0),2)*INDEX('Req. de información AEP'!$D$654:$E$685,MATCH(B194,'Req. de información AEP'!$D$654:$D$685,0),2)*'Precios mayoristas'!$C$85)</f>
        <v>0</v>
      </c>
      <c r="F194" s="40"/>
      <c r="G194" s="84">
        <f>IF(B194="","",INDEX('Precios mayoristas'!$B$26:$E$57,MATCH('Pagos mayoristas'!$B194,'Precios mayoristas'!$B$26:$B$57,0),2)*INDEX('Req. de información AEP'!$D$322:$E$353,MATCH('Pagos mayoristas'!$B194,'Req. de información AEP'!$D$322:$D$353,0),2))</f>
        <v>0</v>
      </c>
      <c r="H194" s="40"/>
      <c r="I194" s="87"/>
      <c r="J194" s="40"/>
      <c r="K194" s="87"/>
    </row>
    <row r="195" spans="2:11" outlineLevel="1" x14ac:dyDescent="0.2">
      <c r="B195" s="14" t="str">
        <f>IF(Supuestos!B9=0,"",Supuestos!B9)</f>
        <v>Originación voz off-net móvil local</v>
      </c>
      <c r="C195" s="84">
        <f>IF(B195="","",INDEX('Precios mayoristas'!$B$26:$E$57,MATCH('Pagos mayoristas'!$B195,'Precios mayoristas'!$B$26:$B$57,0),3)*INDEX('Req. de información AEP'!$D$322:$E$353,MATCH('Pagos mayoristas'!$B195,'Req. de información AEP'!$D$322:$D$353,0),2))</f>
        <v>2.2000000000000002</v>
      </c>
      <c r="D195" s="40"/>
      <c r="E195" s="84">
        <f>IF(B195="","",INDEX('Req. de información AEP'!$D$322:$E$353,MATCH('Pagos mayoristas'!$B195,'Req. de información AEP'!$D$322:$D$353,0),2)*INDEX('Req. de información AEP'!$D$654:$E$685,MATCH(B195,'Req. de información AEP'!$D$654:$D$685,0),2)*'Precios mayoristas'!$C$85)</f>
        <v>0</v>
      </c>
      <c r="F195" s="40"/>
      <c r="G195" s="84">
        <f>IF(B195="","",INDEX('Precios mayoristas'!$B$26:$E$57,MATCH('Pagos mayoristas'!$B195,'Precios mayoristas'!$B$26:$B$57,0),2)*INDEX('Req. de información AEP'!$D$322:$E$353,MATCH('Pagos mayoristas'!$B195,'Req. de información AEP'!$D$322:$D$353,0),2))</f>
        <v>3.7380000000000004</v>
      </c>
      <c r="H195" s="40"/>
      <c r="I195" s="87"/>
      <c r="J195" s="40"/>
      <c r="K195" s="87"/>
    </row>
    <row r="196" spans="2:11" outlineLevel="1" x14ac:dyDescent="0.2">
      <c r="B196" s="14" t="str">
        <f>IF(Supuestos!B10=0,"",Supuestos!B10)</f>
        <v>Originación voz off-net fijo local</v>
      </c>
      <c r="C196" s="84">
        <f>IF(B196="","",INDEX('Precios mayoristas'!$B$26:$E$57,MATCH('Pagos mayoristas'!$B196,'Precios mayoristas'!$B$26:$B$57,0),3)*INDEX('Req. de información AEP'!$D$322:$E$353,MATCH('Pagos mayoristas'!$B196,'Req. de información AEP'!$D$322:$D$353,0),2))</f>
        <v>2.2000000000000002</v>
      </c>
      <c r="D196" s="40"/>
      <c r="E196" s="84">
        <f>IF(B196="","",INDEX('Req. de información AEP'!$D$322:$E$353,MATCH('Pagos mayoristas'!$B196,'Req. de información AEP'!$D$322:$D$353,0),2)*INDEX('Req. de información AEP'!$D$654:$E$685,MATCH(B196,'Req. de información AEP'!$D$654:$D$685,0),2)*'Precios mayoristas'!$C$85)</f>
        <v>0</v>
      </c>
      <c r="F196" s="40"/>
      <c r="G196" s="84">
        <f>IF(B196="","",INDEX('Precios mayoristas'!$B$26:$E$57,MATCH('Pagos mayoristas'!$B196,'Precios mayoristas'!$B$26:$B$57,0),2)*INDEX('Req. de información AEP'!$D$322:$E$353,MATCH('Pagos mayoristas'!$B196,'Req. de información AEP'!$D$322:$D$353,0),2))</f>
        <v>6.1760000000000002E-2</v>
      </c>
      <c r="H196" s="40"/>
      <c r="I196" s="87"/>
      <c r="J196" s="40"/>
      <c r="K196" s="87"/>
    </row>
    <row r="197" spans="2:11" outlineLevel="1" x14ac:dyDescent="0.2">
      <c r="B197" s="14" t="str">
        <f>IF(Supuestos!B11=0,"",Supuestos!B11)</f>
        <v>Originación voz on-net LDN</v>
      </c>
      <c r="C197" s="84">
        <f>IF(B197="","",INDEX('Precios mayoristas'!$B$26:$E$57,MATCH('Pagos mayoristas'!$B197,'Precios mayoristas'!$B$26:$B$57,0),3)*INDEX('Req. de información AEP'!$D$322:$E$353,MATCH('Pagos mayoristas'!$B197,'Req. de información AEP'!$D$322:$D$353,0),2))</f>
        <v>2.2000000000000002</v>
      </c>
      <c r="D197" s="40"/>
      <c r="E197" s="84">
        <f>IF(B197="","",INDEX('Req. de información AEP'!$D$322:$E$353,MATCH('Pagos mayoristas'!$B197,'Req. de información AEP'!$D$322:$D$353,0),2)*INDEX('Req. de información AEP'!$D$654:$E$685,MATCH(B197,'Req. de información AEP'!$D$654:$D$685,0),2)*'Precios mayoristas'!$C$85)</f>
        <v>0</v>
      </c>
      <c r="F197" s="40"/>
      <c r="G197" s="84">
        <f>IF(B197="","",INDEX('Precios mayoristas'!$B$26:$E$57,MATCH('Pagos mayoristas'!$B197,'Precios mayoristas'!$B$26:$B$57,0),2)*INDEX('Req. de información AEP'!$D$322:$E$353,MATCH('Pagos mayoristas'!$B197,'Req. de información AEP'!$D$322:$D$353,0),2))</f>
        <v>0</v>
      </c>
      <c r="H197" s="40"/>
      <c r="I197" s="87"/>
      <c r="J197" s="40"/>
      <c r="K197" s="87"/>
    </row>
    <row r="198" spans="2:11" outlineLevel="1" x14ac:dyDescent="0.2">
      <c r="B198" s="14" t="str">
        <f>IF(Supuestos!B12=0,"",Supuestos!B12)</f>
        <v>Originación voz off-net móvil LDN</v>
      </c>
      <c r="C198" s="84">
        <f>IF(B198="","",INDEX('Precios mayoristas'!$B$26:$E$57,MATCH('Pagos mayoristas'!$B198,'Precios mayoristas'!$B$26:$B$57,0),3)*INDEX('Req. de información AEP'!$D$322:$E$353,MATCH('Pagos mayoristas'!$B198,'Req. de información AEP'!$D$322:$D$353,0),2))</f>
        <v>2.2000000000000002</v>
      </c>
      <c r="D198" s="40"/>
      <c r="E198" s="84">
        <f>IF(B198="","",INDEX('Req. de información AEP'!$D$322:$E$353,MATCH('Pagos mayoristas'!$B198,'Req. de información AEP'!$D$322:$D$353,0),2)*INDEX('Req. de información AEP'!$D$654:$E$685,MATCH(B198,'Req. de información AEP'!$D$654:$D$685,0),2)*'Precios mayoristas'!$C$85)</f>
        <v>0</v>
      </c>
      <c r="F198" s="40"/>
      <c r="G198" s="84">
        <f>IF(B198="","",INDEX('Precios mayoristas'!$B$26:$E$57,MATCH('Pagos mayoristas'!$B198,'Precios mayoristas'!$B$26:$B$57,0),2)*INDEX('Req. de información AEP'!$D$322:$E$353,MATCH('Pagos mayoristas'!$B198,'Req. de información AEP'!$D$322:$D$353,0),2))</f>
        <v>3.7380000000000004</v>
      </c>
      <c r="H198" s="40"/>
      <c r="I198" s="87"/>
      <c r="J198" s="40"/>
      <c r="K198" s="87"/>
    </row>
    <row r="199" spans="2:11" outlineLevel="1" x14ac:dyDescent="0.2">
      <c r="B199" s="14" t="str">
        <f>IF(Supuestos!B13=0,"",Supuestos!B13)</f>
        <v>Originación voz off-net fijo LDN</v>
      </c>
      <c r="C199" s="84">
        <f>IF(B199="","",INDEX('Precios mayoristas'!$B$26:$E$57,MATCH('Pagos mayoristas'!$B199,'Precios mayoristas'!$B$26:$B$57,0),3)*INDEX('Req. de información AEP'!$D$322:$E$353,MATCH('Pagos mayoristas'!$B199,'Req. de información AEP'!$D$322:$D$353,0),2))</f>
        <v>2.2000000000000002</v>
      </c>
      <c r="D199" s="40"/>
      <c r="E199" s="84">
        <f>IF(B199="","",INDEX('Req. de información AEP'!$D$322:$E$353,MATCH('Pagos mayoristas'!$B199,'Req. de información AEP'!$D$322:$D$353,0),2)*INDEX('Req. de información AEP'!$D$654:$E$685,MATCH(B199,'Req. de información AEP'!$D$654:$D$685,0),2)*'Precios mayoristas'!$C$85)</f>
        <v>0</v>
      </c>
      <c r="F199" s="40"/>
      <c r="G199" s="84">
        <f>IF(B199="","",INDEX('Precios mayoristas'!$B$26:$E$57,MATCH('Pagos mayoristas'!$B199,'Precios mayoristas'!$B$26:$B$57,0),2)*INDEX('Req. de información AEP'!$D$322:$E$353,MATCH('Pagos mayoristas'!$B199,'Req. de información AEP'!$D$322:$D$353,0),2))</f>
        <v>6.1760000000000002E-2</v>
      </c>
      <c r="H199" s="40"/>
      <c r="I199" s="87"/>
      <c r="J199" s="40"/>
      <c r="K199" s="87"/>
    </row>
    <row r="200" spans="2:11" outlineLevel="1" x14ac:dyDescent="0.2">
      <c r="B200" s="14" t="str">
        <f>IF(Supuestos!B14=0,"",Supuestos!B14)</f>
        <v>Originación voz internacional USA-Canadá</v>
      </c>
      <c r="C200" s="84">
        <f>IF(B200="","",INDEX('Precios mayoristas'!$B$26:$E$57,MATCH('Pagos mayoristas'!$B200,'Precios mayoristas'!$B$26:$B$57,0),3)*INDEX('Req. de información AEP'!$D$322:$E$353,MATCH('Pagos mayoristas'!$B200,'Req. de información AEP'!$D$322:$D$353,0),2))</f>
        <v>2.2000000000000002</v>
      </c>
      <c r="D200" s="40"/>
      <c r="E200" s="84">
        <f>IF(B200="","",INDEX('Req. de información AEP'!$D$322:$E$353,MATCH('Pagos mayoristas'!$B200,'Req. de información AEP'!$D$322:$D$353,0),2)*INDEX('Req. de información AEP'!$D$654:$E$685,MATCH(B200,'Req. de información AEP'!$D$654:$D$685,0),2)*'Precios mayoristas'!$C$85)</f>
        <v>0</v>
      </c>
      <c r="F200" s="40"/>
      <c r="G200" s="84">
        <f>IF(B200="","",INDEX('Precios mayoristas'!$B$26:$E$57,MATCH('Pagos mayoristas'!$B200,'Precios mayoristas'!$B$26:$B$57,0),2)*INDEX('Req. de información AEP'!$D$322:$E$353,MATCH('Pagos mayoristas'!$B200,'Req. de información AEP'!$D$322:$D$353,0),2))</f>
        <v>10</v>
      </c>
      <c r="H200" s="40"/>
      <c r="I200" s="87"/>
      <c r="J200" s="40"/>
      <c r="K200" s="87"/>
    </row>
    <row r="201" spans="2:11" outlineLevel="1" x14ac:dyDescent="0.2">
      <c r="B201" s="14" t="str">
        <f>IF(Supuestos!B15=0,"",Supuestos!B15)</f>
        <v>Originación voz internacional Mundial Centroamérica</v>
      </c>
      <c r="C201" s="84">
        <f>IF(B201="","",INDEX('Precios mayoristas'!$B$26:$E$57,MATCH('Pagos mayoristas'!$B201,'Precios mayoristas'!$B$26:$B$57,0),3)*INDEX('Req. de información AEP'!$D$322:$E$353,MATCH('Pagos mayoristas'!$B201,'Req. de información AEP'!$D$322:$D$353,0),2))</f>
        <v>2.2000000000000002</v>
      </c>
      <c r="D201" s="40"/>
      <c r="E201" s="84">
        <f>IF(B201="","",INDEX('Req. de información AEP'!$D$322:$E$353,MATCH('Pagos mayoristas'!$B201,'Req. de información AEP'!$D$322:$D$353,0),2)*INDEX('Req. de información AEP'!$D$654:$E$685,MATCH(B201,'Req. de información AEP'!$D$654:$D$685,0),2)*'Precios mayoristas'!$C$85)</f>
        <v>0</v>
      </c>
      <c r="F201" s="40"/>
      <c r="G201" s="84">
        <f>IF(B201="","",INDEX('Precios mayoristas'!$B$26:$E$57,MATCH('Pagos mayoristas'!$B201,'Precios mayoristas'!$B$26:$B$57,0),2)*INDEX('Req. de información AEP'!$D$322:$E$353,MATCH('Pagos mayoristas'!$B201,'Req. de información AEP'!$D$322:$D$353,0),2))</f>
        <v>50</v>
      </c>
      <c r="H201" s="40"/>
      <c r="I201" s="87"/>
      <c r="J201" s="40"/>
      <c r="K201" s="87"/>
    </row>
    <row r="202" spans="2:11" outlineLevel="1" x14ac:dyDescent="0.2">
      <c r="B202" s="14" t="str">
        <f>IF(Supuestos!B16=0,"",Supuestos!B16)</f>
        <v>Originación voz internacional Mundial LATAM y Caribe</v>
      </c>
      <c r="C202" s="84">
        <f>IF(B202="","",INDEX('Precios mayoristas'!$B$26:$E$57,MATCH('Pagos mayoristas'!$B202,'Precios mayoristas'!$B$26:$B$57,0),3)*INDEX('Req. de información AEP'!$D$322:$E$353,MATCH('Pagos mayoristas'!$B202,'Req. de información AEP'!$D$322:$D$353,0),2))</f>
        <v>2.2000000000000002</v>
      </c>
      <c r="D202" s="40"/>
      <c r="E202" s="84">
        <f>IF(B202="","",INDEX('Req. de información AEP'!$D$322:$E$353,MATCH('Pagos mayoristas'!$B202,'Req. de información AEP'!$D$322:$D$353,0),2)*INDEX('Req. de información AEP'!$D$654:$E$685,MATCH(B202,'Req. de información AEP'!$D$654:$D$685,0),2)*'Precios mayoristas'!$C$85)</f>
        <v>0</v>
      </c>
      <c r="F202" s="40"/>
      <c r="G202" s="84">
        <f>IF(B202="","",INDEX('Precios mayoristas'!$B$26:$E$57,MATCH('Pagos mayoristas'!$B202,'Precios mayoristas'!$B$26:$B$57,0),2)*INDEX('Req. de información AEP'!$D$322:$E$353,MATCH('Pagos mayoristas'!$B202,'Req. de información AEP'!$D$322:$D$353,0),2))</f>
        <v>100</v>
      </c>
      <c r="H202" s="40"/>
      <c r="I202" s="87"/>
      <c r="J202" s="40"/>
      <c r="K202" s="87"/>
    </row>
    <row r="203" spans="2:11" outlineLevel="1" x14ac:dyDescent="0.2">
      <c r="B203" s="14" t="str">
        <f>IF(Supuestos!B17=0,"",Supuestos!B17)</f>
        <v>Originación voz internacional Europa</v>
      </c>
      <c r="C203" s="84">
        <f>IF(B203="","",INDEX('Precios mayoristas'!$B$26:$E$57,MATCH('Pagos mayoristas'!$B203,'Precios mayoristas'!$B$26:$B$57,0),3)*INDEX('Req. de información AEP'!$D$322:$E$353,MATCH('Pagos mayoristas'!$B203,'Req. de información AEP'!$D$322:$D$353,0),2))</f>
        <v>2.2000000000000002</v>
      </c>
      <c r="D203" s="40"/>
      <c r="E203" s="84">
        <f>IF(B203="","",INDEX('Req. de información AEP'!$D$322:$E$353,MATCH('Pagos mayoristas'!$B203,'Req. de información AEP'!$D$322:$D$353,0),2)*INDEX('Req. de información AEP'!$D$654:$E$685,MATCH(B203,'Req. de información AEP'!$D$654:$D$685,0),2)*'Precios mayoristas'!$C$85)</f>
        <v>0</v>
      </c>
      <c r="F203" s="40"/>
      <c r="G203" s="84">
        <f>IF(B203="","",INDEX('Precios mayoristas'!$B$26:$E$57,MATCH('Pagos mayoristas'!$B203,'Precios mayoristas'!$B$26:$B$57,0),2)*INDEX('Req. de información AEP'!$D$322:$E$353,MATCH('Pagos mayoristas'!$B203,'Req. de información AEP'!$D$322:$D$353,0),2))</f>
        <v>100</v>
      </c>
      <c r="H203" s="40"/>
      <c r="I203" s="87"/>
      <c r="J203" s="40"/>
      <c r="K203" s="87"/>
    </row>
    <row r="204" spans="2:11" outlineLevel="1" x14ac:dyDescent="0.2">
      <c r="B204" s="14" t="str">
        <f>IF(Supuestos!B18=0,"",Supuestos!B18)</f>
        <v>Originación voz internacional Mundial Otros geográficos</v>
      </c>
      <c r="C204" s="84">
        <f>IF(B204="","",INDEX('Precios mayoristas'!$B$26:$E$57,MATCH('Pagos mayoristas'!$B204,'Precios mayoristas'!$B$26:$B$57,0),3)*INDEX('Req. de información AEP'!$D$322:$E$353,MATCH('Pagos mayoristas'!$B204,'Req. de información AEP'!$D$322:$D$353,0),2))</f>
        <v>2.2000000000000002</v>
      </c>
      <c r="D204" s="40"/>
      <c r="E204" s="84">
        <f>IF(B204="","",INDEX('Req. de información AEP'!$D$322:$E$353,MATCH('Pagos mayoristas'!$B204,'Req. de información AEP'!$D$322:$D$353,0),2)*INDEX('Req. de información AEP'!$D$654:$E$685,MATCH(B204,'Req. de información AEP'!$D$654:$D$685,0),2)*'Precios mayoristas'!$C$85)</f>
        <v>0</v>
      </c>
      <c r="F204" s="40"/>
      <c r="G204" s="84">
        <f>IF(B204="","",INDEX('Precios mayoristas'!$B$26:$E$57,MATCH('Pagos mayoristas'!$B204,'Precios mayoristas'!$B$26:$B$57,0),2)*INDEX('Req. de información AEP'!$D$322:$E$353,MATCH('Pagos mayoristas'!$B204,'Req. de información AEP'!$D$322:$D$353,0),2))</f>
        <v>100</v>
      </c>
      <c r="H204" s="40"/>
      <c r="I204" s="87"/>
      <c r="J204" s="40"/>
      <c r="K204" s="87"/>
    </row>
    <row r="205" spans="2:11" outlineLevel="1" x14ac:dyDescent="0.2">
      <c r="B205" s="14" t="str">
        <f>IF(Supuestos!B19=0,"",Supuestos!B19)</f>
        <v>Originación voz internacional Cuba</v>
      </c>
      <c r="C205" s="84">
        <f>IF(B205="","",INDEX('Precios mayoristas'!$B$26:$E$57,MATCH('Pagos mayoristas'!$B205,'Precios mayoristas'!$B$26:$B$57,0),3)*INDEX('Req. de información AEP'!$D$322:$E$353,MATCH('Pagos mayoristas'!$B205,'Req. de información AEP'!$D$322:$D$353,0),2))</f>
        <v>2.2000000000000002</v>
      </c>
      <c r="D205" s="40"/>
      <c r="E205" s="84">
        <f>IF(B205="","",INDEX('Req. de información AEP'!$D$322:$E$353,MATCH('Pagos mayoristas'!$B205,'Req. de información AEP'!$D$322:$D$353,0),2)*INDEX('Req. de información AEP'!$D$654:$E$685,MATCH(B205,'Req. de información AEP'!$D$654:$D$685,0),2)*'Precios mayoristas'!$C$85)</f>
        <v>0</v>
      </c>
      <c r="F205" s="40"/>
      <c r="G205" s="84">
        <f>IF(B205="","",INDEX('Precios mayoristas'!$B$26:$E$57,MATCH('Pagos mayoristas'!$B205,'Precios mayoristas'!$B$26:$B$57,0),2)*INDEX('Req. de información AEP'!$D$322:$E$353,MATCH('Pagos mayoristas'!$B205,'Req. de información AEP'!$D$322:$D$353,0),2))</f>
        <v>300</v>
      </c>
      <c r="H205" s="40"/>
      <c r="I205" s="87"/>
      <c r="J205" s="40"/>
      <c r="K205" s="87"/>
    </row>
    <row r="206" spans="2:11" outlineLevel="1" x14ac:dyDescent="0.2">
      <c r="B206" s="14" t="str">
        <f>IF(Supuestos!B20=0,"",Supuestos!B20)</f>
        <v>Originación voz Mundial destinos no geográficos</v>
      </c>
      <c r="C206" s="84">
        <f>IF(B206="","",INDEX('Precios mayoristas'!$B$26:$E$57,MATCH('Pagos mayoristas'!$B206,'Precios mayoristas'!$B$26:$B$57,0),3)*INDEX('Req. de información AEP'!$D$322:$E$353,MATCH('Pagos mayoristas'!$B206,'Req. de información AEP'!$D$322:$D$353,0),2))</f>
        <v>2.2000000000000002</v>
      </c>
      <c r="D206" s="40"/>
      <c r="E206" s="84">
        <f>IF(B206="","",INDEX('Req. de información AEP'!$D$322:$E$353,MATCH('Pagos mayoristas'!$B206,'Req. de información AEP'!$D$322:$D$353,0),2)*INDEX('Req. de información AEP'!$D$654:$E$685,MATCH(B206,'Req. de información AEP'!$D$654:$D$685,0),2)*'Precios mayoristas'!$C$85)</f>
        <v>0</v>
      </c>
      <c r="F206" s="40"/>
      <c r="G206" s="84">
        <f>IF(B206="","",INDEX('Precios mayoristas'!$B$26:$E$57,MATCH('Pagos mayoristas'!$B206,'Precios mayoristas'!$B$26:$B$57,0),2)*INDEX('Req. de información AEP'!$D$322:$E$353,MATCH('Pagos mayoristas'!$B206,'Req. de información AEP'!$D$322:$D$353,0),2))</f>
        <v>1500</v>
      </c>
      <c r="H206" s="40"/>
      <c r="I206" s="87"/>
      <c r="J206" s="40"/>
      <c r="K206" s="87"/>
    </row>
    <row r="207" spans="2:11" outlineLevel="1" x14ac:dyDescent="0.2">
      <c r="B207" s="14" t="str">
        <f>IF(Supuestos!B21=0,"",Supuestos!B21)</f>
        <v>Originación SMS on-net</v>
      </c>
      <c r="C207" s="84">
        <f>IF(B207="","",INDEX('Precios mayoristas'!$B$26:$E$57,MATCH('Pagos mayoristas'!$B207,'Precios mayoristas'!$B$26:$B$57,0),3)*INDEX('Req. de información AEP'!$D$322:$E$353,MATCH('Pagos mayoristas'!$B207,'Req. de información AEP'!$D$322:$D$353,0),2))</f>
        <v>2.2000000000000002</v>
      </c>
      <c r="D207" s="40"/>
      <c r="E207" s="84">
        <f>IF(B207="","",INDEX('Req. de información AEP'!$D$322:$E$353,MATCH('Pagos mayoristas'!$B207,'Req. de información AEP'!$D$322:$D$353,0),2)*INDEX('Req. de información AEP'!$D$654:$E$685,MATCH(B207,'Req. de información AEP'!$D$654:$D$685,0),2)*'Precios mayoristas'!$C$85)</f>
        <v>0</v>
      </c>
      <c r="F207" s="40"/>
      <c r="G207" s="84">
        <f>IF(B207="","",INDEX('Precios mayoristas'!$B$26:$E$57,MATCH('Pagos mayoristas'!$B207,'Precios mayoristas'!$B$26:$B$57,0),2)*INDEX('Req. de información AEP'!$D$322:$E$353,MATCH('Pagos mayoristas'!$B207,'Req. de información AEP'!$D$322:$D$353,0),2))</f>
        <v>0</v>
      </c>
      <c r="H207" s="40"/>
      <c r="I207" s="87"/>
      <c r="J207" s="40"/>
      <c r="K207" s="87"/>
    </row>
    <row r="208" spans="2:11" outlineLevel="1" x14ac:dyDescent="0.2">
      <c r="B208" s="14" t="str">
        <f>IF(Supuestos!B22=0,"",Supuestos!B22)</f>
        <v>Originación SMS - off-net nacional</v>
      </c>
      <c r="C208" s="84">
        <f>IF(B208="","",INDEX('Precios mayoristas'!$B$26:$E$57,MATCH('Pagos mayoristas'!$B208,'Precios mayoristas'!$B$26:$B$57,0),3)*INDEX('Req. de información AEP'!$D$322:$E$353,MATCH('Pagos mayoristas'!$B208,'Req. de información AEP'!$D$322:$D$353,0),2))</f>
        <v>2.2000000000000002</v>
      </c>
      <c r="D208" s="40"/>
      <c r="E208" s="84">
        <f>IF(B208="","",INDEX('Req. de información AEP'!$D$322:$E$353,MATCH('Pagos mayoristas'!$B208,'Req. de información AEP'!$D$322:$D$353,0),2)*INDEX('Req. de información AEP'!$D$654:$E$685,MATCH(B208,'Req. de información AEP'!$D$654:$D$685,0),2)*'Precios mayoristas'!$C$85)</f>
        <v>0</v>
      </c>
      <c r="F208" s="40"/>
      <c r="G208" s="84">
        <f>IF(B208="","",INDEX('Precios mayoristas'!$B$26:$E$57,MATCH('Pagos mayoristas'!$B208,'Precios mayoristas'!$B$26:$B$57,0),2)*INDEX('Req. de información AEP'!$D$322:$E$353,MATCH('Pagos mayoristas'!$B208,'Req. de información AEP'!$D$322:$D$353,0),2))</f>
        <v>0.5</v>
      </c>
      <c r="H208" s="40"/>
      <c r="I208" s="87"/>
      <c r="J208" s="40"/>
      <c r="K208" s="87"/>
    </row>
    <row r="209" spans="2:11" outlineLevel="1" x14ac:dyDescent="0.2">
      <c r="B209" s="14" t="str">
        <f>IF(Supuestos!B23=0,"",Supuestos!B23)</f>
        <v>Originación SMS internacional (USA-Canadá)</v>
      </c>
      <c r="C209" s="84">
        <f>IF(B209="","",INDEX('Precios mayoristas'!$B$26:$E$57,MATCH('Pagos mayoristas'!$B209,'Precios mayoristas'!$B$26:$B$57,0),3)*INDEX('Req. de información AEP'!$D$322:$E$353,MATCH('Pagos mayoristas'!$B209,'Req. de información AEP'!$D$322:$D$353,0),2))</f>
        <v>2.2000000000000002</v>
      </c>
      <c r="D209" s="40"/>
      <c r="E209" s="84">
        <f>IF(B209="","",INDEX('Req. de información AEP'!$D$322:$E$353,MATCH('Pagos mayoristas'!$B209,'Req. de información AEP'!$D$322:$D$353,0),2)*INDEX('Req. de información AEP'!$D$654:$E$685,MATCH(B209,'Req. de información AEP'!$D$654:$D$685,0),2)*'Precios mayoristas'!$C$85)</f>
        <v>0</v>
      </c>
      <c r="F209" s="40"/>
      <c r="G209" s="84">
        <f>IF(B209="","",INDEX('Precios mayoristas'!$B$26:$E$57,MATCH('Pagos mayoristas'!$B209,'Precios mayoristas'!$B$26:$B$57,0),2)*INDEX('Req. de información AEP'!$D$322:$E$353,MATCH('Pagos mayoristas'!$B209,'Req. de información AEP'!$D$322:$D$353,0),2))</f>
        <v>10</v>
      </c>
      <c r="H209" s="40"/>
      <c r="I209" s="87"/>
      <c r="J209" s="40"/>
      <c r="K209" s="87"/>
    </row>
    <row r="210" spans="2:11" outlineLevel="1" x14ac:dyDescent="0.2">
      <c r="B210" s="14" t="str">
        <f>IF(Supuestos!B24=0,"",Supuestos!B24)</f>
        <v>Originación SMS internacional (Resto del Mundo)</v>
      </c>
      <c r="C210" s="84">
        <f>IF(B210="","",INDEX('Precios mayoristas'!$B$26:$E$57,MATCH('Pagos mayoristas'!$B210,'Precios mayoristas'!$B$26:$B$57,0),3)*INDEX('Req. de información AEP'!$D$322:$E$353,MATCH('Pagos mayoristas'!$B210,'Req. de información AEP'!$D$322:$D$353,0),2))</f>
        <v>2.2000000000000002</v>
      </c>
      <c r="D210" s="40"/>
      <c r="E210" s="84">
        <f>IF(B210="","",INDEX('Req. de información AEP'!$D$322:$E$353,MATCH('Pagos mayoristas'!$B210,'Req. de información AEP'!$D$322:$D$353,0),2)*INDEX('Req. de información AEP'!$D$654:$E$685,MATCH(B210,'Req. de información AEP'!$D$654:$D$685,0),2)*'Precios mayoristas'!$C$85)</f>
        <v>0</v>
      </c>
      <c r="F210" s="40"/>
      <c r="G210" s="84">
        <f>IF(B210="","",INDEX('Precios mayoristas'!$B$26:$E$57,MATCH('Pagos mayoristas'!$B210,'Precios mayoristas'!$B$26:$B$57,0),2)*INDEX('Req. de información AEP'!$D$322:$E$353,MATCH('Pagos mayoristas'!$B210,'Req. de información AEP'!$D$322:$D$353,0),2))</f>
        <v>15</v>
      </c>
      <c r="H210" s="40"/>
      <c r="I210" s="87"/>
      <c r="J210" s="40"/>
      <c r="K210" s="87"/>
    </row>
    <row r="211" spans="2:11" outlineLevel="1" x14ac:dyDescent="0.2">
      <c r="B211" s="14" t="str">
        <f>IF(Supuestos!B25=0,"",Supuestos!B25)</f>
        <v>Otros servicios (incluyendo marcaciones especiales)</v>
      </c>
      <c r="C211" s="84">
        <f>IF(B211="","",INDEX('Precios mayoristas'!$B$26:$E$57,MATCH('Pagos mayoristas'!$B211,'Precios mayoristas'!$B$26:$B$57,0),3)*INDEX('Req. de información AEP'!$D$322:$E$353,MATCH('Pagos mayoristas'!$B211,'Req. de información AEP'!$D$322:$D$353,0),2))</f>
        <v>0</v>
      </c>
      <c r="D211" s="40"/>
      <c r="E211" s="84">
        <f>IF(B211="","",INDEX('Req. de información AEP'!$D$322:$E$353,MATCH('Pagos mayoristas'!$B211,'Req. de información AEP'!$D$322:$D$353,0),2)*INDEX('Req. de información AEP'!$D$654:$E$685,MATCH(B211,'Req. de información AEP'!$D$654:$D$685,0),2)*'Precios mayoristas'!$C$85)</f>
        <v>0</v>
      </c>
      <c r="F211" s="40"/>
      <c r="G211" s="84">
        <f>IF(B211="","",INDEX('Precios mayoristas'!$B$26:$E$57,MATCH('Pagos mayoristas'!$B211,'Precios mayoristas'!$B$26:$B$57,0),2)*INDEX('Req. de información AEP'!$D$322:$E$353,MATCH('Pagos mayoristas'!$B211,'Req. de información AEP'!$D$322:$D$353,0),2))</f>
        <v>0</v>
      </c>
      <c r="H211" s="40"/>
      <c r="I211" s="87"/>
      <c r="J211" s="40"/>
      <c r="K211" s="87"/>
    </row>
    <row r="212" spans="2:11" outlineLevel="1" x14ac:dyDescent="0.2">
      <c r="B212" s="14" t="str">
        <f>IF(Supuestos!B26=0,"",Supuestos!B26)</f>
        <v/>
      </c>
      <c r="C212" s="84" t="str">
        <f>IF(B212="","",INDEX('Precios mayoristas'!$B$26:$E$57,MATCH('Pagos mayoristas'!$B212,'Precios mayoristas'!$B$26:$B$57,0),3)*INDEX('Req. de información AEP'!$D$322:$E$353,MATCH('Pagos mayoristas'!$B212,'Req. de información AEP'!$D$322:$D$353,0),2))</f>
        <v/>
      </c>
      <c r="D212" s="40"/>
      <c r="E212" s="84" t="str">
        <f>IF(B212="","",INDEX('Req. de información AEP'!$D$322:$E$353,MATCH('Pagos mayoristas'!$B212,'Req. de información AEP'!$D$322:$D$353,0),2)*INDEX('Req. de información AEP'!$D$654:$E$685,MATCH(B212,'Req. de información AEP'!$D$654:$D$685,0),2)*'Precios mayoristas'!$C$85)</f>
        <v/>
      </c>
      <c r="F212" s="40"/>
      <c r="G212" s="84" t="str">
        <f>IF(B212="","",INDEX('Precios mayoristas'!$B$26:$E$57,MATCH('Pagos mayoristas'!$B212,'Precios mayoristas'!$B$26:$B$57,0),2)*INDEX('Req. de información AEP'!$D$322:$E$353,MATCH('Pagos mayoristas'!$B212,'Req. de información AEP'!$D$322:$D$353,0),2))</f>
        <v/>
      </c>
      <c r="H212" s="40"/>
      <c r="I212" s="87"/>
      <c r="J212" s="40"/>
      <c r="K212" s="87"/>
    </row>
    <row r="213" spans="2:11" outlineLevel="1" x14ac:dyDescent="0.2">
      <c r="B213" s="14" t="str">
        <f>IF(Supuestos!B27=0,"",Supuestos!B27)</f>
        <v/>
      </c>
      <c r="C213" s="84" t="str">
        <f>IF(B213="","",INDEX('Precios mayoristas'!$B$26:$E$57,MATCH('Pagos mayoristas'!$B213,'Precios mayoristas'!$B$26:$B$57,0),3)*INDEX('Req. de información AEP'!$D$322:$E$353,MATCH('Pagos mayoristas'!$B213,'Req. de información AEP'!$D$322:$D$353,0),2))</f>
        <v/>
      </c>
      <c r="D213" s="40"/>
      <c r="E213" s="84" t="str">
        <f>IF(B213="","",INDEX('Req. de información AEP'!$D$322:$E$353,MATCH('Pagos mayoristas'!$B213,'Req. de información AEP'!$D$322:$D$353,0),2)*INDEX('Req. de información AEP'!$D$654:$E$685,MATCH(B213,'Req. de información AEP'!$D$654:$D$685,0),2)*'Precios mayoristas'!$C$85)</f>
        <v/>
      </c>
      <c r="F213" s="40"/>
      <c r="G213" s="84" t="str">
        <f>IF(B213="","",INDEX('Precios mayoristas'!$B$26:$E$57,MATCH('Pagos mayoristas'!$B213,'Precios mayoristas'!$B$26:$B$57,0),2)*INDEX('Req. de información AEP'!$D$322:$E$353,MATCH('Pagos mayoristas'!$B213,'Req. de información AEP'!$D$322:$D$353,0),2))</f>
        <v/>
      </c>
      <c r="H213" s="40"/>
      <c r="I213" s="87"/>
      <c r="J213" s="40"/>
      <c r="K213" s="87"/>
    </row>
    <row r="214" spans="2:11" outlineLevel="1" x14ac:dyDescent="0.2">
      <c r="B214" s="14" t="str">
        <f>IF(Supuestos!B28=0,"",Supuestos!B28)</f>
        <v/>
      </c>
      <c r="C214" s="84" t="str">
        <f>IF(B214="","",INDEX('Precios mayoristas'!$B$26:$E$57,MATCH('Pagos mayoristas'!$B214,'Precios mayoristas'!$B$26:$B$57,0),3)*INDEX('Req. de información AEP'!$D$322:$E$353,MATCH('Pagos mayoristas'!$B214,'Req. de información AEP'!$D$322:$D$353,0),2))</f>
        <v/>
      </c>
      <c r="D214" s="40"/>
      <c r="E214" s="84" t="str">
        <f>IF(B214="","",INDEX('Req. de información AEP'!$D$322:$E$353,MATCH('Pagos mayoristas'!$B214,'Req. de información AEP'!$D$322:$D$353,0),2)*INDEX('Req. de información AEP'!$D$654:$E$685,MATCH(B214,'Req. de información AEP'!$D$654:$D$685,0),2)*'Precios mayoristas'!$C$85)</f>
        <v/>
      </c>
      <c r="F214" s="40"/>
      <c r="G214" s="84" t="str">
        <f>IF(B214="","",INDEX('Precios mayoristas'!$B$26:$E$57,MATCH('Pagos mayoristas'!$B214,'Precios mayoristas'!$B$26:$B$57,0),2)*INDEX('Req. de información AEP'!$D$322:$E$353,MATCH('Pagos mayoristas'!$B214,'Req. de información AEP'!$D$322:$D$353,0),2))</f>
        <v/>
      </c>
      <c r="H214" s="40"/>
      <c r="I214" s="87"/>
      <c r="J214" s="40"/>
      <c r="K214" s="87"/>
    </row>
    <row r="215" spans="2:11" outlineLevel="1" x14ac:dyDescent="0.2">
      <c r="B215" s="14" t="str">
        <f>IF(Supuestos!B29=0,"",Supuestos!B29)</f>
        <v/>
      </c>
      <c r="C215" s="84" t="str">
        <f>IF(B215="","",INDEX('Precios mayoristas'!$B$26:$E$57,MATCH('Pagos mayoristas'!$B215,'Precios mayoristas'!$B$26:$B$57,0),3)*INDEX('Req. de información AEP'!$D$322:$E$353,MATCH('Pagos mayoristas'!$B215,'Req. de información AEP'!$D$322:$D$353,0),2))</f>
        <v/>
      </c>
      <c r="D215" s="40"/>
      <c r="E215" s="84" t="str">
        <f>IF(B215="","",INDEX('Req. de información AEP'!$D$322:$E$353,MATCH('Pagos mayoristas'!$B215,'Req. de información AEP'!$D$322:$D$353,0),2)*INDEX('Req. de información AEP'!$D$654:$E$685,MATCH(B215,'Req. de información AEP'!$D$654:$D$685,0),2)*'Precios mayoristas'!$C$85)</f>
        <v/>
      </c>
      <c r="F215" s="40"/>
      <c r="G215" s="84" t="str">
        <f>IF(B215="","",INDEX('Precios mayoristas'!$B$26:$E$57,MATCH('Pagos mayoristas'!$B215,'Precios mayoristas'!$B$26:$B$57,0),2)*INDEX('Req. de información AEP'!$D$322:$E$353,MATCH('Pagos mayoristas'!$B215,'Req. de información AEP'!$D$322:$D$353,0),2))</f>
        <v/>
      </c>
      <c r="H215" s="40"/>
      <c r="I215" s="87"/>
      <c r="J215" s="40"/>
      <c r="K215" s="87"/>
    </row>
    <row r="216" spans="2:11" outlineLevel="1" x14ac:dyDescent="0.2">
      <c r="B216" s="14" t="str">
        <f>IF(Supuestos!B30=0,"",Supuestos!B30)</f>
        <v/>
      </c>
      <c r="C216" s="84" t="str">
        <f>IF(B216="","",INDEX('Precios mayoristas'!$B$26:$E$57,MATCH('Pagos mayoristas'!$B216,'Precios mayoristas'!$B$26:$B$57,0),3)*INDEX('Req. de información AEP'!$D$322:$E$353,MATCH('Pagos mayoristas'!$B216,'Req. de información AEP'!$D$322:$D$353,0),2))</f>
        <v/>
      </c>
      <c r="D216" s="40"/>
      <c r="E216" s="84" t="str">
        <f>IF(B216="","",INDEX('Req. de información AEP'!$D$322:$E$353,MATCH('Pagos mayoristas'!$B216,'Req. de información AEP'!$D$322:$D$353,0),2)*INDEX('Req. de información AEP'!$D$654:$E$685,MATCH(B216,'Req. de información AEP'!$D$654:$D$685,0),2)*'Precios mayoristas'!$C$85)</f>
        <v/>
      </c>
      <c r="F216" s="40"/>
      <c r="G216" s="84" t="str">
        <f>IF(B216="","",INDEX('Precios mayoristas'!$B$26:$E$57,MATCH('Pagos mayoristas'!$B216,'Precios mayoristas'!$B$26:$B$57,0),2)*INDEX('Req. de información AEP'!$D$322:$E$353,MATCH('Pagos mayoristas'!$B216,'Req. de información AEP'!$D$322:$D$353,0),2))</f>
        <v/>
      </c>
      <c r="H216" s="40"/>
      <c r="I216" s="87"/>
      <c r="J216" s="40"/>
      <c r="K216" s="87"/>
    </row>
    <row r="217" spans="2:11" outlineLevel="1" x14ac:dyDescent="0.2">
      <c r="B217" s="14" t="str">
        <f>IF(Supuestos!B31=0,"",Supuestos!B31)</f>
        <v/>
      </c>
      <c r="C217" s="84" t="str">
        <f>IF(B217="","",INDEX('Precios mayoristas'!$B$26:$E$57,MATCH('Pagos mayoristas'!$B217,'Precios mayoristas'!$B$26:$B$57,0),3)*INDEX('Req. de información AEP'!$D$322:$E$353,MATCH('Pagos mayoristas'!$B217,'Req. de información AEP'!$D$322:$D$353,0),2))</f>
        <v/>
      </c>
      <c r="D217" s="40"/>
      <c r="E217" s="84" t="str">
        <f>IF(B217="","",INDEX('Req. de información AEP'!$D$322:$E$353,MATCH('Pagos mayoristas'!$B217,'Req. de información AEP'!$D$322:$D$353,0),2)*INDEX('Req. de información AEP'!$D$654:$E$685,MATCH(B217,'Req. de información AEP'!$D$654:$D$685,0),2)*'Precios mayoristas'!$C$85)</f>
        <v/>
      </c>
      <c r="F217" s="40"/>
      <c r="G217" s="84" t="str">
        <f>IF(B217="","",INDEX('Precios mayoristas'!$B$26:$E$57,MATCH('Pagos mayoristas'!$B217,'Precios mayoristas'!$B$26:$B$57,0),2)*INDEX('Req. de información AEP'!$D$322:$E$353,MATCH('Pagos mayoristas'!$B217,'Req. de información AEP'!$D$322:$D$353,0),2))</f>
        <v/>
      </c>
      <c r="H217" s="40"/>
      <c r="I217" s="87"/>
      <c r="J217" s="40"/>
      <c r="K217" s="87"/>
    </row>
    <row r="218" spans="2:11" outlineLevel="1" x14ac:dyDescent="0.2">
      <c r="B218" s="14" t="str">
        <f>IF(Supuestos!B32=0,"",Supuestos!B32)</f>
        <v/>
      </c>
      <c r="C218" s="84" t="str">
        <f>IF(B218="","",INDEX('Precios mayoristas'!$B$26:$E$57,MATCH('Pagos mayoristas'!$B218,'Precios mayoristas'!$B$26:$B$57,0),3)*INDEX('Req. de información AEP'!$D$322:$E$353,MATCH('Pagos mayoristas'!$B218,'Req. de información AEP'!$D$322:$D$353,0),2))</f>
        <v/>
      </c>
      <c r="D218" s="40"/>
      <c r="E218" s="84" t="str">
        <f>IF(B218="","",INDEX('Req. de información AEP'!$D$322:$E$353,MATCH('Pagos mayoristas'!$B218,'Req. de información AEP'!$D$322:$D$353,0),2)*INDEX('Req. de información AEP'!$D$654:$E$685,MATCH(B218,'Req. de información AEP'!$D$654:$D$685,0),2)*'Precios mayoristas'!$C$85)</f>
        <v/>
      </c>
      <c r="F218" s="40"/>
      <c r="G218" s="84" t="str">
        <f>IF(B218="","",INDEX('Precios mayoristas'!$B$26:$E$57,MATCH('Pagos mayoristas'!$B218,'Precios mayoristas'!$B$26:$B$57,0),2)*INDEX('Req. de información AEP'!$D$322:$E$353,MATCH('Pagos mayoristas'!$B218,'Req. de información AEP'!$D$322:$D$353,0),2))</f>
        <v/>
      </c>
      <c r="H218" s="40"/>
      <c r="I218" s="87"/>
      <c r="J218" s="40"/>
      <c r="K218" s="87"/>
    </row>
    <row r="219" spans="2:11" outlineLevel="1" x14ac:dyDescent="0.2">
      <c r="B219" s="14" t="str">
        <f>IF(Supuestos!B33=0,"",Supuestos!B33)</f>
        <v/>
      </c>
      <c r="C219" s="84" t="str">
        <f>IF(B219="","",INDEX('Precios mayoristas'!$B$26:$E$57,MATCH('Pagos mayoristas'!$B219,'Precios mayoristas'!$B$26:$B$57,0),3)*INDEX('Req. de información AEP'!$D$322:$E$353,MATCH('Pagos mayoristas'!$B219,'Req. de información AEP'!$D$322:$D$353,0),2))</f>
        <v/>
      </c>
      <c r="D219" s="40"/>
      <c r="E219" s="84" t="str">
        <f>IF(B219="","",INDEX('Req. de información AEP'!$D$322:$E$353,MATCH('Pagos mayoristas'!$B219,'Req. de información AEP'!$D$322:$D$353,0),2)*INDEX('Req. de información AEP'!$D$654:$E$685,MATCH(B219,'Req. de información AEP'!$D$654:$D$685,0),2)*'Precios mayoristas'!$C$85)</f>
        <v/>
      </c>
      <c r="F219" s="40"/>
      <c r="G219" s="84" t="str">
        <f>IF(B219="","",INDEX('Precios mayoristas'!$B$26:$E$57,MATCH('Pagos mayoristas'!$B219,'Precios mayoristas'!$B$26:$B$57,0),2)*INDEX('Req. de información AEP'!$D$322:$E$353,MATCH('Pagos mayoristas'!$B219,'Req. de información AEP'!$D$322:$D$353,0),2))</f>
        <v/>
      </c>
      <c r="H219" s="40"/>
      <c r="I219" s="87"/>
      <c r="J219" s="40"/>
      <c r="K219" s="87"/>
    </row>
    <row r="220" spans="2:11" outlineLevel="1" x14ac:dyDescent="0.2">
      <c r="B220" s="14" t="str">
        <f>IF(Supuestos!B34=0,"",Supuestos!B34)</f>
        <v/>
      </c>
      <c r="C220" s="84" t="str">
        <f>IF(B220="","",INDEX('Precios mayoristas'!$B$26:$E$57,MATCH('Pagos mayoristas'!$B220,'Precios mayoristas'!$B$26:$B$57,0),3)*INDEX('Req. de información AEP'!$D$322:$E$353,MATCH('Pagos mayoristas'!$B220,'Req. de información AEP'!$D$322:$D$353,0),2))</f>
        <v/>
      </c>
      <c r="D220" s="40"/>
      <c r="E220" s="84" t="str">
        <f>IF(B220="","",INDEX('Req. de información AEP'!$D$322:$E$353,MATCH('Pagos mayoristas'!$B220,'Req. de información AEP'!$D$322:$D$353,0),2)*INDEX('Req. de información AEP'!$D$654:$E$685,MATCH(B220,'Req. de información AEP'!$D$654:$D$685,0),2)*'Precios mayoristas'!$C$85)</f>
        <v/>
      </c>
      <c r="F220" s="40"/>
      <c r="G220" s="84" t="str">
        <f>IF(B220="","",INDEX('Precios mayoristas'!$B$26:$E$57,MATCH('Pagos mayoristas'!$B220,'Precios mayoristas'!$B$26:$B$57,0),2)*INDEX('Req. de información AEP'!$D$322:$E$353,MATCH('Pagos mayoristas'!$B220,'Req. de información AEP'!$D$322:$D$353,0),2))</f>
        <v/>
      </c>
      <c r="H220" s="40"/>
      <c r="I220" s="87"/>
      <c r="J220" s="40"/>
      <c r="K220" s="87"/>
    </row>
    <row r="221" spans="2:11" outlineLevel="1" x14ac:dyDescent="0.2">
      <c r="B221" s="14" t="str">
        <f>IF(Supuestos!B35=0,"",Supuestos!B35)</f>
        <v/>
      </c>
      <c r="C221" s="84" t="str">
        <f>IF(B221="","",INDEX('Precios mayoristas'!$B$26:$E$57,MATCH('Pagos mayoristas'!$B221,'Precios mayoristas'!$B$26:$B$57,0),3)*INDEX('Req. de información AEP'!$D$322:$E$353,MATCH('Pagos mayoristas'!$B221,'Req. de información AEP'!$D$322:$D$353,0),2))</f>
        <v/>
      </c>
      <c r="D221" s="40"/>
      <c r="E221" s="84" t="str">
        <f>IF(B221="","",INDEX('Req. de información AEP'!$D$322:$E$353,MATCH('Pagos mayoristas'!$B221,'Req. de información AEP'!$D$322:$D$353,0),2)*INDEX('Req. de información AEP'!$D$654:$E$685,MATCH(B221,'Req. de información AEP'!$D$654:$D$685,0),2)*'Precios mayoristas'!$C$85)</f>
        <v/>
      </c>
      <c r="F221" s="40"/>
      <c r="G221" s="84" t="str">
        <f>IF(B221="","",INDEX('Precios mayoristas'!$B$26:$E$57,MATCH('Pagos mayoristas'!$B221,'Precios mayoristas'!$B$26:$B$57,0),2)*INDEX('Req. de información AEP'!$D$322:$E$353,MATCH('Pagos mayoristas'!$B221,'Req. de información AEP'!$D$322:$D$353,0),2))</f>
        <v/>
      </c>
      <c r="H221" s="40"/>
      <c r="I221" s="87"/>
      <c r="J221" s="40"/>
      <c r="K221" s="87"/>
    </row>
    <row r="222" spans="2:11" outlineLevel="1" x14ac:dyDescent="0.2">
      <c r="B222" s="14" t="str">
        <f>IF(Supuestos!B36=0,"",Supuestos!B36)</f>
        <v/>
      </c>
      <c r="C222" s="84" t="str">
        <f>IF(B222="","",INDEX('Precios mayoristas'!$B$26:$E$57,MATCH('Pagos mayoristas'!$B222,'Precios mayoristas'!$B$26:$B$57,0),3)*INDEX('Req. de información AEP'!$D$322:$E$353,MATCH('Pagos mayoristas'!$B222,'Req. de información AEP'!$D$322:$D$353,0),2))</f>
        <v/>
      </c>
      <c r="D222" s="40"/>
      <c r="E222" s="84" t="str">
        <f>IF(B222="","",INDEX('Req. de información AEP'!$D$322:$E$353,MATCH('Pagos mayoristas'!$B222,'Req. de información AEP'!$D$322:$D$353,0),2)*INDEX('Req. de información AEP'!$D$654:$E$685,MATCH(B222,'Req. de información AEP'!$D$654:$D$685,0),2)*'Precios mayoristas'!$C$85)</f>
        <v/>
      </c>
      <c r="F222" s="40"/>
      <c r="G222" s="84" t="str">
        <f>IF(B222="","",INDEX('Precios mayoristas'!$B$26:$E$57,MATCH('Pagos mayoristas'!$B222,'Precios mayoristas'!$B$26:$B$57,0),2)*INDEX('Req. de información AEP'!$D$322:$E$353,MATCH('Pagos mayoristas'!$B222,'Req. de información AEP'!$D$322:$D$353,0),2))</f>
        <v/>
      </c>
      <c r="H222" s="40"/>
      <c r="I222" s="87"/>
      <c r="J222" s="40"/>
      <c r="K222" s="87"/>
    </row>
    <row r="223" spans="2:11" outlineLevel="1" x14ac:dyDescent="0.2">
      <c r="B223" s="14" t="str">
        <f>IF(Supuestos!B37=0,"",Supuestos!B37)</f>
        <v/>
      </c>
      <c r="C223" s="84" t="str">
        <f>IF(B223="","",INDEX('Precios mayoristas'!$B$26:$E$57,MATCH('Pagos mayoristas'!$B223,'Precios mayoristas'!$B$26:$B$57,0),3)*INDEX('Req. de información AEP'!$D$322:$E$353,MATCH('Pagos mayoristas'!$B223,'Req. de información AEP'!$D$322:$D$353,0),2))</f>
        <v/>
      </c>
      <c r="D223" s="40"/>
      <c r="E223" s="84" t="str">
        <f>IF(B223="","",INDEX('Req. de información AEP'!$D$322:$E$353,MATCH('Pagos mayoristas'!$B223,'Req. de información AEP'!$D$322:$D$353,0),2)*INDEX('Req. de información AEP'!$D$654:$E$685,MATCH(B223,'Req. de información AEP'!$D$654:$D$685,0),2)*'Precios mayoristas'!$C$85)</f>
        <v/>
      </c>
      <c r="F223" s="40"/>
      <c r="G223" s="84" t="str">
        <f>IF(B223="","",INDEX('Precios mayoristas'!$B$26:$E$57,MATCH('Pagos mayoristas'!$B223,'Precios mayoristas'!$B$26:$B$57,0),2)*INDEX('Req. de información AEP'!$D$322:$E$353,MATCH('Pagos mayoristas'!$B223,'Req. de información AEP'!$D$322:$D$353,0),2))</f>
        <v/>
      </c>
      <c r="H223" s="40"/>
      <c r="I223" s="87"/>
      <c r="J223" s="40"/>
      <c r="K223" s="87"/>
    </row>
    <row r="224" spans="2:11" outlineLevel="1" x14ac:dyDescent="0.2">
      <c r="B224" s="14" t="str">
        <f>IF(Supuestos!B38=0,"",Supuestos!B38)</f>
        <v/>
      </c>
      <c r="C224" s="84" t="str">
        <f>IF(B224="","",INDEX('Precios mayoristas'!$B$26:$E$57,MATCH('Pagos mayoristas'!$B224,'Precios mayoristas'!$B$26:$B$57,0),3)*INDEX('Req. de información AEP'!$D$322:$E$353,MATCH('Pagos mayoristas'!$B224,'Req. de información AEP'!$D$322:$D$353,0),2))</f>
        <v/>
      </c>
      <c r="D224" s="40"/>
      <c r="E224" s="84" t="str">
        <f>IF(B224="","",INDEX('Req. de información AEP'!$D$322:$E$353,MATCH('Pagos mayoristas'!$B224,'Req. de información AEP'!$D$322:$D$353,0),2)*INDEX('Req. de información AEP'!$D$654:$E$685,MATCH(B224,'Req. de información AEP'!$D$654:$D$685,0),2)*'Precios mayoristas'!$C$85)</f>
        <v/>
      </c>
      <c r="F224" s="40"/>
      <c r="G224" s="84" t="str">
        <f>IF(B224="","",INDEX('Precios mayoristas'!$B$26:$E$57,MATCH('Pagos mayoristas'!$B224,'Precios mayoristas'!$B$26:$B$57,0),2)*INDEX('Req. de información AEP'!$D$322:$E$353,MATCH('Pagos mayoristas'!$B224,'Req. de información AEP'!$D$322:$D$353,0),2))</f>
        <v/>
      </c>
      <c r="H224" s="40"/>
      <c r="I224" s="87"/>
      <c r="J224" s="40"/>
      <c r="K224" s="87"/>
    </row>
    <row r="225" spans="2:11" outlineLevel="1" x14ac:dyDescent="0.2">
      <c r="B225" s="117"/>
      <c r="C225" s="198" t="str">
        <f>IF(B225="","",INDEX('Precios mayoristas'!$B$26:$E$57,MATCH('Pagos mayoristas'!$B225,'Precios mayoristas'!$B$26:$B$57,0),3)*INDEX('Req. de información AEP'!$D$216:$E$247,MATCH('Pagos mayoristas'!$B225,'Req. de información AEP'!$D$216:$D$247,0),2))</f>
        <v/>
      </c>
      <c r="D225" s="199"/>
      <c r="E225" s="198" t="str">
        <f>IF(B225="","",INDEX('Req. de información AEP'!$D$216:$E$247,MATCH('Pagos mayoristas'!$B225,'Req. de información AEP'!$D$216:$D$247,0),2)*INDEX('Req. de información AEP'!$D$654:$E$685,MATCH(B225,'Req. de información AEP'!$D$654:$D$685,0),2)*'Precios mayoristas'!$C$85)</f>
        <v/>
      </c>
      <c r="F225" s="199"/>
      <c r="G225" s="198" t="str">
        <f>IF(B225="","",INDEX('Precios mayoristas'!$B$26:$E$57,MATCH('Pagos mayoristas'!$B225,'Precios mayoristas'!$B$26:$B$57,0),2)*INDEX('Req. de información AEP'!$D$216:$E$247,MATCH('Pagos mayoristas'!$B225,'Req. de información AEP'!$D$216:$D$247,0),2))</f>
        <v/>
      </c>
      <c r="H225" s="199"/>
      <c r="I225" s="199"/>
      <c r="J225" s="199"/>
      <c r="K225" s="199"/>
    </row>
    <row r="226" spans="2:11" outlineLevel="1" x14ac:dyDescent="0.2"/>
    <row r="227" spans="2:11" outlineLevel="1" x14ac:dyDescent="0.2">
      <c r="B227" s="11" t="s">
        <v>179</v>
      </c>
      <c r="C227" s="83">
        <f>SUM(C228:C259)</f>
        <v>79.600000000000009</v>
      </c>
      <c r="D227" s="43"/>
      <c r="E227" s="83">
        <f t="shared" ref="E227" si="5">SUM(E228:E259)</f>
        <v>0</v>
      </c>
      <c r="F227" s="43"/>
      <c r="G227" s="83">
        <f>SUM(G228:G259)</f>
        <v>4386.1990399999995</v>
      </c>
      <c r="H227" s="40"/>
      <c r="I227" s="85">
        <f>IF(Supuestos!$I$5&lt;'Precios mayoristas'!$C$19,'Precios mayoristas'!$C$15*'Req. de información AEP'!$G129,'Precios mayoristas'!$D$15*'Req. de información AEP'!$G129)*Supuestos!$K$5+IF(Supuestos!$I$5&lt;'Precios mayoristas'!$C$19,'Precios mayoristas'!$C$18*'Req. de información AEP'!$G130,'Precios mayoristas'!$D$18*'Req. de información AEP'!$G130)*Supuestos!$K$5</f>
        <v>3361400</v>
      </c>
      <c r="J227" s="40"/>
      <c r="K227" s="85">
        <f>K$6*('Req. de información AEP'!E78/'Req. de información AEP'!$E$12)</f>
        <v>0</v>
      </c>
    </row>
    <row r="228" spans="2:11" outlineLevel="1" x14ac:dyDescent="0.2">
      <c r="B228" s="14" t="str">
        <f>IF(Supuestos!B7=0,"",Supuestos!B7)</f>
        <v>Datos</v>
      </c>
      <c r="C228" s="84">
        <f>IF(B228="","",INDEX('Precios mayoristas'!$B$26:$E$57,MATCH('Pagos mayoristas'!$B228,'Precios mayoristas'!$B$26:$B$57,0),3)*INDEX('Req. de información AEP'!$D$357:$E$388,MATCH('Pagos mayoristas'!$B228,'Req. de información AEP'!$D$357:$D$388,0),2))</f>
        <v>4.8</v>
      </c>
      <c r="D228" s="40"/>
      <c r="E228" s="84">
        <f>IF(B228="","",INDEX('Req. de información AEP'!$D$357:$E$388,MATCH('Pagos mayoristas'!$B228,'Req. de información AEP'!$D$357:$D$388,0),2)*INDEX('Req. de información AEP'!$D$654:$E$685,MATCH(B228,'Req. de información AEP'!$D$654:$D$685,0),2)*'Precios mayoristas'!$C$85)</f>
        <v>0</v>
      </c>
      <c r="F228" s="40"/>
      <c r="G228" s="84">
        <f>IF(B228="","",INDEX('Precios mayoristas'!$B$26:$E$57,MATCH('Pagos mayoristas'!$B228,'Precios mayoristas'!$B$26:$B$57,0),2)*INDEX('Req. de información AEP'!$D$357:$E$388,MATCH('Pagos mayoristas'!$B228,'Req. de información AEP'!$D$357:$D$388,0),2))</f>
        <v>0</v>
      </c>
      <c r="H228" s="40"/>
      <c r="I228" s="87"/>
      <c r="J228" s="40"/>
      <c r="K228" s="87"/>
    </row>
    <row r="229" spans="2:11" outlineLevel="1" x14ac:dyDescent="0.2">
      <c r="B229" s="14" t="str">
        <f>IF(Supuestos!B8=0,"",Supuestos!B8)</f>
        <v>Originación voz on-net local</v>
      </c>
      <c r="C229" s="84">
        <f>IF(B229="","",INDEX('Precios mayoristas'!$B$26:$E$57,MATCH('Pagos mayoristas'!$B229,'Precios mayoristas'!$B$26:$B$57,0),3)*INDEX('Req. de información AEP'!$D$357:$E$388,MATCH('Pagos mayoristas'!$B229,'Req. de información AEP'!$D$357:$D$388,0),2))</f>
        <v>4.4000000000000004</v>
      </c>
      <c r="D229" s="40"/>
      <c r="E229" s="84">
        <f>IF(B229="","",INDEX('Req. de información AEP'!$D$357:$E$388,MATCH('Pagos mayoristas'!$B229,'Req. de información AEP'!$D$357:$D$388,0),2)*INDEX('Req. de información AEP'!$D$654:$E$685,MATCH(B229,'Req. de información AEP'!$D$654:$D$685,0),2)*'Precios mayoristas'!$C$85)</f>
        <v>0</v>
      </c>
      <c r="F229" s="40"/>
      <c r="G229" s="84">
        <f>IF(B229="","",INDEX('Precios mayoristas'!$B$26:$E$57,MATCH('Pagos mayoristas'!$B229,'Precios mayoristas'!$B$26:$B$57,0),2)*INDEX('Req. de información AEP'!$D$357:$E$388,MATCH('Pagos mayoristas'!$B229,'Req. de información AEP'!$D$357:$D$388,0),2))</f>
        <v>0</v>
      </c>
      <c r="H229" s="40"/>
      <c r="I229" s="87"/>
      <c r="J229" s="40"/>
      <c r="K229" s="87"/>
    </row>
    <row r="230" spans="2:11" outlineLevel="1" x14ac:dyDescent="0.2">
      <c r="B230" s="14" t="str">
        <f>IF(Supuestos!B9=0,"",Supuestos!B9)</f>
        <v>Originación voz off-net móvil local</v>
      </c>
      <c r="C230" s="84">
        <f>IF(B230="","",INDEX('Precios mayoristas'!$B$26:$E$57,MATCH('Pagos mayoristas'!$B230,'Precios mayoristas'!$B$26:$B$57,0),3)*INDEX('Req. de información AEP'!$D$357:$E$388,MATCH('Pagos mayoristas'!$B230,'Req. de información AEP'!$D$357:$D$388,0),2))</f>
        <v>4.4000000000000004</v>
      </c>
      <c r="D230" s="40"/>
      <c r="E230" s="84">
        <f>IF(B230="","",INDEX('Req. de información AEP'!$D$357:$E$388,MATCH('Pagos mayoristas'!$B230,'Req. de información AEP'!$D$357:$D$388,0),2)*INDEX('Req. de información AEP'!$D$654:$E$685,MATCH(B230,'Req. de información AEP'!$D$654:$D$685,0),2)*'Precios mayoristas'!$C$85)</f>
        <v>0</v>
      </c>
      <c r="F230" s="40"/>
      <c r="G230" s="84">
        <f>IF(B230="","",INDEX('Precios mayoristas'!$B$26:$E$57,MATCH('Pagos mayoristas'!$B230,'Precios mayoristas'!$B$26:$B$57,0),2)*INDEX('Req. de información AEP'!$D$357:$E$388,MATCH('Pagos mayoristas'!$B230,'Req. de información AEP'!$D$357:$D$388,0),2))</f>
        <v>7.4760000000000009</v>
      </c>
      <c r="H230" s="40"/>
      <c r="I230" s="87"/>
      <c r="J230" s="40"/>
      <c r="K230" s="87"/>
    </row>
    <row r="231" spans="2:11" outlineLevel="1" x14ac:dyDescent="0.2">
      <c r="B231" s="14" t="str">
        <f>IF(Supuestos!B10=0,"",Supuestos!B10)</f>
        <v>Originación voz off-net fijo local</v>
      </c>
      <c r="C231" s="84">
        <f>IF(B231="","",INDEX('Precios mayoristas'!$B$26:$E$57,MATCH('Pagos mayoristas'!$B231,'Precios mayoristas'!$B$26:$B$57,0),3)*INDEX('Req. de información AEP'!$D$357:$E$388,MATCH('Pagos mayoristas'!$B231,'Req. de información AEP'!$D$357:$D$388,0),2))</f>
        <v>4.4000000000000004</v>
      </c>
      <c r="D231" s="40"/>
      <c r="E231" s="84">
        <f>IF(B231="","",INDEX('Req. de información AEP'!$D$357:$E$388,MATCH('Pagos mayoristas'!$B231,'Req. de información AEP'!$D$357:$D$388,0),2)*INDEX('Req. de información AEP'!$D$654:$E$685,MATCH(B231,'Req. de información AEP'!$D$654:$D$685,0),2)*'Precios mayoristas'!$C$85)</f>
        <v>0</v>
      </c>
      <c r="F231" s="40"/>
      <c r="G231" s="84">
        <f>IF(B231="","",INDEX('Precios mayoristas'!$B$26:$E$57,MATCH('Pagos mayoristas'!$B231,'Precios mayoristas'!$B$26:$B$57,0),2)*INDEX('Req. de información AEP'!$D$357:$E$388,MATCH('Pagos mayoristas'!$B231,'Req. de información AEP'!$D$357:$D$388,0),2))</f>
        <v>0.12352</v>
      </c>
      <c r="H231" s="40"/>
      <c r="I231" s="87"/>
      <c r="J231" s="40"/>
      <c r="K231" s="87"/>
    </row>
    <row r="232" spans="2:11" outlineLevel="1" x14ac:dyDescent="0.2">
      <c r="B232" s="14" t="str">
        <f>IF(Supuestos!B11=0,"",Supuestos!B11)</f>
        <v>Originación voz on-net LDN</v>
      </c>
      <c r="C232" s="84">
        <f>IF(B232="","",INDEX('Precios mayoristas'!$B$26:$E$57,MATCH('Pagos mayoristas'!$B232,'Precios mayoristas'!$B$26:$B$57,0),3)*INDEX('Req. de información AEP'!$D$357:$E$388,MATCH('Pagos mayoristas'!$B232,'Req. de información AEP'!$D$357:$D$388,0),2))</f>
        <v>4.4000000000000004</v>
      </c>
      <c r="D232" s="40"/>
      <c r="E232" s="84">
        <f>IF(B232="","",INDEX('Req. de información AEP'!$D$357:$E$388,MATCH('Pagos mayoristas'!$B232,'Req. de información AEP'!$D$357:$D$388,0),2)*INDEX('Req. de información AEP'!$D$654:$E$685,MATCH(B232,'Req. de información AEP'!$D$654:$D$685,0),2)*'Precios mayoristas'!$C$85)</f>
        <v>0</v>
      </c>
      <c r="F232" s="40"/>
      <c r="G232" s="84">
        <f>IF(B232="","",INDEX('Precios mayoristas'!$B$26:$E$57,MATCH('Pagos mayoristas'!$B232,'Precios mayoristas'!$B$26:$B$57,0),2)*INDEX('Req. de información AEP'!$D$357:$E$388,MATCH('Pagos mayoristas'!$B232,'Req. de información AEP'!$D$357:$D$388,0),2))</f>
        <v>0</v>
      </c>
      <c r="H232" s="40"/>
      <c r="I232" s="87"/>
      <c r="J232" s="40"/>
      <c r="K232" s="87"/>
    </row>
    <row r="233" spans="2:11" outlineLevel="1" x14ac:dyDescent="0.2">
      <c r="B233" s="14" t="str">
        <f>IF(Supuestos!B12=0,"",Supuestos!B12)</f>
        <v>Originación voz off-net móvil LDN</v>
      </c>
      <c r="C233" s="84">
        <f>IF(B233="","",INDEX('Precios mayoristas'!$B$26:$E$57,MATCH('Pagos mayoristas'!$B233,'Precios mayoristas'!$B$26:$B$57,0),3)*INDEX('Req. de información AEP'!$D$357:$E$388,MATCH('Pagos mayoristas'!$B233,'Req. de información AEP'!$D$357:$D$388,0),2))</f>
        <v>4.4000000000000004</v>
      </c>
      <c r="D233" s="40"/>
      <c r="E233" s="84">
        <f>IF(B233="","",INDEX('Req. de información AEP'!$D$357:$E$388,MATCH('Pagos mayoristas'!$B233,'Req. de información AEP'!$D$357:$D$388,0),2)*INDEX('Req. de información AEP'!$D$654:$E$685,MATCH(B233,'Req. de información AEP'!$D$654:$D$685,0),2)*'Precios mayoristas'!$C$85)</f>
        <v>0</v>
      </c>
      <c r="F233" s="40"/>
      <c r="G233" s="84">
        <f>IF(B233="","",INDEX('Precios mayoristas'!$B$26:$E$57,MATCH('Pagos mayoristas'!$B233,'Precios mayoristas'!$B$26:$B$57,0),2)*INDEX('Req. de información AEP'!$D$357:$E$388,MATCH('Pagos mayoristas'!$B233,'Req. de información AEP'!$D$357:$D$388,0),2))</f>
        <v>7.4760000000000009</v>
      </c>
      <c r="H233" s="40"/>
      <c r="I233" s="87"/>
      <c r="J233" s="40"/>
      <c r="K233" s="87"/>
    </row>
    <row r="234" spans="2:11" outlineLevel="1" x14ac:dyDescent="0.2">
      <c r="B234" s="14" t="str">
        <f>IF(Supuestos!B13=0,"",Supuestos!B13)</f>
        <v>Originación voz off-net fijo LDN</v>
      </c>
      <c r="C234" s="84">
        <f>IF(B234="","",INDEX('Precios mayoristas'!$B$26:$E$57,MATCH('Pagos mayoristas'!$B234,'Precios mayoristas'!$B$26:$B$57,0),3)*INDEX('Req. de información AEP'!$D$357:$E$388,MATCH('Pagos mayoristas'!$B234,'Req. de información AEP'!$D$357:$D$388,0),2))</f>
        <v>4.4000000000000004</v>
      </c>
      <c r="D234" s="40"/>
      <c r="E234" s="84">
        <f>IF(B234="","",INDEX('Req. de información AEP'!$D$357:$E$388,MATCH('Pagos mayoristas'!$B234,'Req. de información AEP'!$D$357:$D$388,0),2)*INDEX('Req. de información AEP'!$D$654:$E$685,MATCH(B234,'Req. de información AEP'!$D$654:$D$685,0),2)*'Precios mayoristas'!$C$85)</f>
        <v>0</v>
      </c>
      <c r="F234" s="40"/>
      <c r="G234" s="84">
        <f>IF(B234="","",INDEX('Precios mayoristas'!$B$26:$E$57,MATCH('Pagos mayoristas'!$B234,'Precios mayoristas'!$B$26:$B$57,0),2)*INDEX('Req. de información AEP'!$D$357:$E$388,MATCH('Pagos mayoristas'!$B234,'Req. de información AEP'!$D$357:$D$388,0),2))</f>
        <v>0.12352</v>
      </c>
      <c r="H234" s="40"/>
      <c r="I234" s="87"/>
      <c r="J234" s="40"/>
      <c r="K234" s="87"/>
    </row>
    <row r="235" spans="2:11" outlineLevel="1" x14ac:dyDescent="0.2">
      <c r="B235" s="14" t="str">
        <f>IF(Supuestos!B14=0,"",Supuestos!B14)</f>
        <v>Originación voz internacional USA-Canadá</v>
      </c>
      <c r="C235" s="84">
        <f>IF(B235="","",INDEX('Precios mayoristas'!$B$26:$E$57,MATCH('Pagos mayoristas'!$B235,'Precios mayoristas'!$B$26:$B$57,0),3)*INDEX('Req. de información AEP'!$D$357:$E$388,MATCH('Pagos mayoristas'!$B235,'Req. de información AEP'!$D$357:$D$388,0),2))</f>
        <v>4.4000000000000004</v>
      </c>
      <c r="D235" s="40"/>
      <c r="E235" s="84">
        <f>IF(B235="","",INDEX('Req. de información AEP'!$D$357:$E$388,MATCH('Pagos mayoristas'!$B235,'Req. de información AEP'!$D$357:$D$388,0),2)*INDEX('Req. de información AEP'!$D$654:$E$685,MATCH(B235,'Req. de información AEP'!$D$654:$D$685,0),2)*'Precios mayoristas'!$C$85)</f>
        <v>0</v>
      </c>
      <c r="F235" s="40"/>
      <c r="G235" s="84">
        <f>IF(B235="","",INDEX('Precios mayoristas'!$B$26:$E$57,MATCH('Pagos mayoristas'!$B235,'Precios mayoristas'!$B$26:$B$57,0),2)*INDEX('Req. de información AEP'!$D$357:$E$388,MATCH('Pagos mayoristas'!$B235,'Req. de información AEP'!$D$357:$D$388,0),2))</f>
        <v>20</v>
      </c>
      <c r="H235" s="40"/>
      <c r="I235" s="87"/>
      <c r="J235" s="40"/>
      <c r="K235" s="87"/>
    </row>
    <row r="236" spans="2:11" outlineLevel="1" x14ac:dyDescent="0.2">
      <c r="B236" s="14" t="str">
        <f>IF(Supuestos!B15=0,"",Supuestos!B15)</f>
        <v>Originación voz internacional Mundial Centroamérica</v>
      </c>
      <c r="C236" s="84">
        <f>IF(B236="","",INDEX('Precios mayoristas'!$B$26:$E$57,MATCH('Pagos mayoristas'!$B236,'Precios mayoristas'!$B$26:$B$57,0),3)*INDEX('Req. de información AEP'!$D$357:$E$388,MATCH('Pagos mayoristas'!$B236,'Req. de información AEP'!$D$357:$D$388,0),2))</f>
        <v>4.4000000000000004</v>
      </c>
      <c r="D236" s="40"/>
      <c r="E236" s="84">
        <f>IF(B236="","",INDEX('Req. de información AEP'!$D$357:$E$388,MATCH('Pagos mayoristas'!$B236,'Req. de información AEP'!$D$357:$D$388,0),2)*INDEX('Req. de información AEP'!$D$654:$E$685,MATCH(B236,'Req. de información AEP'!$D$654:$D$685,0),2)*'Precios mayoristas'!$C$85)</f>
        <v>0</v>
      </c>
      <c r="F236" s="40"/>
      <c r="G236" s="84">
        <f>IF(B236="","",INDEX('Precios mayoristas'!$B$26:$E$57,MATCH('Pagos mayoristas'!$B236,'Precios mayoristas'!$B$26:$B$57,0),2)*INDEX('Req. de información AEP'!$D$357:$E$388,MATCH('Pagos mayoristas'!$B236,'Req. de información AEP'!$D$357:$D$388,0),2))</f>
        <v>100</v>
      </c>
      <c r="H236" s="40"/>
      <c r="I236" s="87"/>
      <c r="J236" s="40"/>
      <c r="K236" s="87"/>
    </row>
    <row r="237" spans="2:11" outlineLevel="1" x14ac:dyDescent="0.2">
      <c r="B237" s="14" t="str">
        <f>IF(Supuestos!B16=0,"",Supuestos!B16)</f>
        <v>Originación voz internacional Mundial LATAM y Caribe</v>
      </c>
      <c r="C237" s="84">
        <f>IF(B237="","",INDEX('Precios mayoristas'!$B$26:$E$57,MATCH('Pagos mayoristas'!$B237,'Precios mayoristas'!$B$26:$B$57,0),3)*INDEX('Req. de información AEP'!$D$357:$E$388,MATCH('Pagos mayoristas'!$B237,'Req. de información AEP'!$D$357:$D$388,0),2))</f>
        <v>4.4000000000000004</v>
      </c>
      <c r="D237" s="40"/>
      <c r="E237" s="84">
        <f>IF(B237="","",INDEX('Req. de información AEP'!$D$357:$E$388,MATCH('Pagos mayoristas'!$B237,'Req. de información AEP'!$D$357:$D$388,0),2)*INDEX('Req. de información AEP'!$D$654:$E$685,MATCH(B237,'Req. de información AEP'!$D$654:$D$685,0),2)*'Precios mayoristas'!$C$85)</f>
        <v>0</v>
      </c>
      <c r="F237" s="40"/>
      <c r="G237" s="84">
        <f>IF(B237="","",INDEX('Precios mayoristas'!$B$26:$E$57,MATCH('Pagos mayoristas'!$B237,'Precios mayoristas'!$B$26:$B$57,0),2)*INDEX('Req. de información AEP'!$D$357:$E$388,MATCH('Pagos mayoristas'!$B237,'Req. de información AEP'!$D$357:$D$388,0),2))</f>
        <v>200</v>
      </c>
      <c r="H237" s="40"/>
      <c r="I237" s="87"/>
      <c r="J237" s="40"/>
      <c r="K237" s="87"/>
    </row>
    <row r="238" spans="2:11" outlineLevel="1" x14ac:dyDescent="0.2">
      <c r="B238" s="14" t="str">
        <f>IF(Supuestos!B17=0,"",Supuestos!B17)</f>
        <v>Originación voz internacional Europa</v>
      </c>
      <c r="C238" s="84">
        <f>IF(B238="","",INDEX('Precios mayoristas'!$B$26:$E$57,MATCH('Pagos mayoristas'!$B238,'Precios mayoristas'!$B$26:$B$57,0),3)*INDEX('Req. de información AEP'!$D$357:$E$388,MATCH('Pagos mayoristas'!$B238,'Req. de información AEP'!$D$357:$D$388,0),2))</f>
        <v>4.4000000000000004</v>
      </c>
      <c r="D238" s="40"/>
      <c r="E238" s="84">
        <f>IF(B238="","",INDEX('Req. de información AEP'!$D$357:$E$388,MATCH('Pagos mayoristas'!$B238,'Req. de información AEP'!$D$357:$D$388,0),2)*INDEX('Req. de información AEP'!$D$654:$E$685,MATCH(B238,'Req. de información AEP'!$D$654:$D$685,0),2)*'Precios mayoristas'!$C$85)</f>
        <v>0</v>
      </c>
      <c r="F238" s="40"/>
      <c r="G238" s="84">
        <f>IF(B238="","",INDEX('Precios mayoristas'!$B$26:$E$57,MATCH('Pagos mayoristas'!$B238,'Precios mayoristas'!$B$26:$B$57,0),2)*INDEX('Req. de información AEP'!$D$357:$E$388,MATCH('Pagos mayoristas'!$B238,'Req. de información AEP'!$D$357:$D$388,0),2))</f>
        <v>200</v>
      </c>
      <c r="H238" s="40"/>
      <c r="I238" s="87"/>
      <c r="J238" s="40"/>
      <c r="K238" s="87"/>
    </row>
    <row r="239" spans="2:11" outlineLevel="1" x14ac:dyDescent="0.2">
      <c r="B239" s="14" t="str">
        <f>IF(Supuestos!B18=0,"",Supuestos!B18)</f>
        <v>Originación voz internacional Mundial Otros geográficos</v>
      </c>
      <c r="C239" s="84">
        <f>IF(B239="","",INDEX('Precios mayoristas'!$B$26:$E$57,MATCH('Pagos mayoristas'!$B239,'Precios mayoristas'!$B$26:$B$57,0),3)*INDEX('Req. de información AEP'!$D$357:$E$388,MATCH('Pagos mayoristas'!$B239,'Req. de información AEP'!$D$357:$D$388,0),2))</f>
        <v>4.4000000000000004</v>
      </c>
      <c r="D239" s="40"/>
      <c r="E239" s="84">
        <f>IF(B239="","",INDEX('Req. de información AEP'!$D$357:$E$388,MATCH('Pagos mayoristas'!$B239,'Req. de información AEP'!$D$357:$D$388,0),2)*INDEX('Req. de información AEP'!$D$654:$E$685,MATCH(B239,'Req. de información AEP'!$D$654:$D$685,0),2)*'Precios mayoristas'!$C$85)</f>
        <v>0</v>
      </c>
      <c r="F239" s="40"/>
      <c r="G239" s="84">
        <f>IF(B239="","",INDEX('Precios mayoristas'!$B$26:$E$57,MATCH('Pagos mayoristas'!$B239,'Precios mayoristas'!$B$26:$B$57,0),2)*INDEX('Req. de información AEP'!$D$357:$E$388,MATCH('Pagos mayoristas'!$B239,'Req. de información AEP'!$D$357:$D$388,0),2))</f>
        <v>200</v>
      </c>
      <c r="H239" s="40"/>
      <c r="I239" s="87"/>
      <c r="J239" s="40"/>
      <c r="K239" s="87"/>
    </row>
    <row r="240" spans="2:11" outlineLevel="1" x14ac:dyDescent="0.2">
      <c r="B240" s="14" t="str">
        <f>IF(Supuestos!B19=0,"",Supuestos!B19)</f>
        <v>Originación voz internacional Cuba</v>
      </c>
      <c r="C240" s="84">
        <f>IF(B240="","",INDEX('Precios mayoristas'!$B$26:$E$57,MATCH('Pagos mayoristas'!$B240,'Precios mayoristas'!$B$26:$B$57,0),3)*INDEX('Req. de información AEP'!$D$357:$E$388,MATCH('Pagos mayoristas'!$B240,'Req. de información AEP'!$D$357:$D$388,0),2))</f>
        <v>4.4000000000000004</v>
      </c>
      <c r="D240" s="40"/>
      <c r="E240" s="84">
        <f>IF(B240="","",INDEX('Req. de información AEP'!$D$357:$E$388,MATCH('Pagos mayoristas'!$B240,'Req. de información AEP'!$D$357:$D$388,0),2)*INDEX('Req. de información AEP'!$D$654:$E$685,MATCH(B240,'Req. de información AEP'!$D$654:$D$685,0),2)*'Precios mayoristas'!$C$85)</f>
        <v>0</v>
      </c>
      <c r="F240" s="40"/>
      <c r="G240" s="84">
        <f>IF(B240="","",INDEX('Precios mayoristas'!$B$26:$E$57,MATCH('Pagos mayoristas'!$B240,'Precios mayoristas'!$B$26:$B$57,0),2)*INDEX('Req. de información AEP'!$D$357:$E$388,MATCH('Pagos mayoristas'!$B240,'Req. de información AEP'!$D$357:$D$388,0),2))</f>
        <v>600</v>
      </c>
      <c r="H240" s="40"/>
      <c r="I240" s="87"/>
      <c r="J240" s="40"/>
      <c r="K240" s="87"/>
    </row>
    <row r="241" spans="2:11" outlineLevel="1" x14ac:dyDescent="0.2">
      <c r="B241" s="14" t="str">
        <f>IF(Supuestos!B20=0,"",Supuestos!B20)</f>
        <v>Originación voz Mundial destinos no geográficos</v>
      </c>
      <c r="C241" s="84">
        <f>IF(B241="","",INDEX('Precios mayoristas'!$B$26:$E$57,MATCH('Pagos mayoristas'!$B241,'Precios mayoristas'!$B$26:$B$57,0),3)*INDEX('Req. de información AEP'!$D$357:$E$388,MATCH('Pagos mayoristas'!$B241,'Req. de información AEP'!$D$357:$D$388,0),2))</f>
        <v>4.4000000000000004</v>
      </c>
      <c r="D241" s="40"/>
      <c r="E241" s="84">
        <f>IF(B241="","",INDEX('Req. de información AEP'!$D$357:$E$388,MATCH('Pagos mayoristas'!$B241,'Req. de información AEP'!$D$357:$D$388,0),2)*INDEX('Req. de información AEP'!$D$654:$E$685,MATCH(B241,'Req. de información AEP'!$D$654:$D$685,0),2)*'Precios mayoristas'!$C$85)</f>
        <v>0</v>
      </c>
      <c r="F241" s="40"/>
      <c r="G241" s="84">
        <f>IF(B241="","",INDEX('Precios mayoristas'!$B$26:$E$57,MATCH('Pagos mayoristas'!$B241,'Precios mayoristas'!$B$26:$B$57,0),2)*INDEX('Req. de información AEP'!$D$357:$E$388,MATCH('Pagos mayoristas'!$B241,'Req. de información AEP'!$D$357:$D$388,0),2))</f>
        <v>3000</v>
      </c>
      <c r="H241" s="40"/>
      <c r="I241" s="87"/>
      <c r="J241" s="40"/>
      <c r="K241" s="87"/>
    </row>
    <row r="242" spans="2:11" outlineLevel="1" x14ac:dyDescent="0.2">
      <c r="B242" s="14" t="str">
        <f>IF(Supuestos!B21=0,"",Supuestos!B21)</f>
        <v>Originación SMS on-net</v>
      </c>
      <c r="C242" s="84">
        <f>IF(B242="","",INDEX('Precios mayoristas'!$B$26:$E$57,MATCH('Pagos mayoristas'!$B242,'Precios mayoristas'!$B$26:$B$57,0),3)*INDEX('Req. de información AEP'!$D$357:$E$388,MATCH('Pagos mayoristas'!$B242,'Req. de información AEP'!$D$357:$D$388,0),2))</f>
        <v>4.4000000000000004</v>
      </c>
      <c r="D242" s="40"/>
      <c r="E242" s="84">
        <f>IF(B242="","",INDEX('Req. de información AEP'!$D$357:$E$388,MATCH('Pagos mayoristas'!$B242,'Req. de información AEP'!$D$357:$D$388,0),2)*INDEX('Req. de información AEP'!$D$654:$E$685,MATCH(B242,'Req. de información AEP'!$D$654:$D$685,0),2)*'Precios mayoristas'!$C$85)</f>
        <v>0</v>
      </c>
      <c r="F242" s="40"/>
      <c r="G242" s="84">
        <f>IF(B242="","",INDEX('Precios mayoristas'!$B$26:$E$57,MATCH('Pagos mayoristas'!$B242,'Precios mayoristas'!$B$26:$B$57,0),2)*INDEX('Req. de información AEP'!$D$357:$E$388,MATCH('Pagos mayoristas'!$B242,'Req. de información AEP'!$D$357:$D$388,0),2))</f>
        <v>0</v>
      </c>
      <c r="H242" s="40"/>
      <c r="I242" s="87"/>
      <c r="J242" s="40"/>
      <c r="K242" s="87"/>
    </row>
    <row r="243" spans="2:11" outlineLevel="1" x14ac:dyDescent="0.2">
      <c r="B243" s="14" t="str">
        <f>IF(Supuestos!B22=0,"",Supuestos!B22)</f>
        <v>Originación SMS - off-net nacional</v>
      </c>
      <c r="C243" s="84">
        <f>IF(B243="","",INDEX('Precios mayoristas'!$B$26:$E$57,MATCH('Pagos mayoristas'!$B243,'Precios mayoristas'!$B$26:$B$57,0),3)*INDEX('Req. de información AEP'!$D$357:$E$388,MATCH('Pagos mayoristas'!$B243,'Req. de información AEP'!$D$357:$D$388,0),2))</f>
        <v>4.4000000000000004</v>
      </c>
      <c r="D243" s="40"/>
      <c r="E243" s="84">
        <f>IF(B243="","",INDEX('Req. de información AEP'!$D$357:$E$388,MATCH('Pagos mayoristas'!$B243,'Req. de información AEP'!$D$357:$D$388,0),2)*INDEX('Req. de información AEP'!$D$654:$E$685,MATCH(B243,'Req. de información AEP'!$D$654:$D$685,0),2)*'Precios mayoristas'!$C$85)</f>
        <v>0</v>
      </c>
      <c r="F243" s="40"/>
      <c r="G243" s="84">
        <f>IF(B243="","",INDEX('Precios mayoristas'!$B$26:$E$57,MATCH('Pagos mayoristas'!$B243,'Precios mayoristas'!$B$26:$B$57,0),2)*INDEX('Req. de información AEP'!$D$357:$E$388,MATCH('Pagos mayoristas'!$B243,'Req. de información AEP'!$D$357:$D$388,0),2))</f>
        <v>1</v>
      </c>
      <c r="H243" s="40"/>
      <c r="I243" s="87"/>
      <c r="J243" s="40"/>
      <c r="K243" s="87"/>
    </row>
    <row r="244" spans="2:11" outlineLevel="1" x14ac:dyDescent="0.2">
      <c r="B244" s="14" t="str">
        <f>IF(Supuestos!B23=0,"",Supuestos!B23)</f>
        <v>Originación SMS internacional (USA-Canadá)</v>
      </c>
      <c r="C244" s="84">
        <f>IF(B244="","",INDEX('Precios mayoristas'!$B$26:$E$57,MATCH('Pagos mayoristas'!$B244,'Precios mayoristas'!$B$26:$B$57,0),3)*INDEX('Req. de información AEP'!$D$357:$E$388,MATCH('Pagos mayoristas'!$B244,'Req. de información AEP'!$D$357:$D$388,0),2))</f>
        <v>4.4000000000000004</v>
      </c>
      <c r="D244" s="40"/>
      <c r="E244" s="84">
        <f>IF(B244="","",INDEX('Req. de información AEP'!$D$357:$E$388,MATCH('Pagos mayoristas'!$B244,'Req. de información AEP'!$D$357:$D$388,0),2)*INDEX('Req. de información AEP'!$D$654:$E$685,MATCH(B244,'Req. de información AEP'!$D$654:$D$685,0),2)*'Precios mayoristas'!$C$85)</f>
        <v>0</v>
      </c>
      <c r="F244" s="40"/>
      <c r="G244" s="84">
        <f>IF(B244="","",INDEX('Precios mayoristas'!$B$26:$E$57,MATCH('Pagos mayoristas'!$B244,'Precios mayoristas'!$B$26:$B$57,0),2)*INDEX('Req. de información AEP'!$D$357:$E$388,MATCH('Pagos mayoristas'!$B244,'Req. de información AEP'!$D$357:$D$388,0),2))</f>
        <v>20</v>
      </c>
      <c r="H244" s="40"/>
      <c r="I244" s="87"/>
      <c r="J244" s="40"/>
      <c r="K244" s="87"/>
    </row>
    <row r="245" spans="2:11" outlineLevel="1" x14ac:dyDescent="0.2">
      <c r="B245" s="14" t="str">
        <f>IF(Supuestos!B24=0,"",Supuestos!B24)</f>
        <v>Originación SMS internacional (Resto del Mundo)</v>
      </c>
      <c r="C245" s="84">
        <f>IF(B245="","",INDEX('Precios mayoristas'!$B$26:$E$57,MATCH('Pagos mayoristas'!$B245,'Precios mayoristas'!$B$26:$B$57,0),3)*INDEX('Req. de información AEP'!$D$357:$E$388,MATCH('Pagos mayoristas'!$B245,'Req. de información AEP'!$D$357:$D$388,0),2))</f>
        <v>4.4000000000000004</v>
      </c>
      <c r="D245" s="40"/>
      <c r="E245" s="84">
        <f>IF(B245="","",INDEX('Req. de información AEP'!$D$357:$E$388,MATCH('Pagos mayoristas'!$B245,'Req. de información AEP'!$D$357:$D$388,0),2)*INDEX('Req. de información AEP'!$D$654:$E$685,MATCH(B245,'Req. de información AEP'!$D$654:$D$685,0),2)*'Precios mayoristas'!$C$85)</f>
        <v>0</v>
      </c>
      <c r="F245" s="40"/>
      <c r="G245" s="84">
        <f>IF(B245="","",INDEX('Precios mayoristas'!$B$26:$E$57,MATCH('Pagos mayoristas'!$B245,'Precios mayoristas'!$B$26:$B$57,0),2)*INDEX('Req. de información AEP'!$D$357:$E$388,MATCH('Pagos mayoristas'!$B245,'Req. de información AEP'!$D$357:$D$388,0),2))</f>
        <v>30</v>
      </c>
      <c r="H245" s="40"/>
      <c r="I245" s="87"/>
      <c r="J245" s="40"/>
      <c r="K245" s="87"/>
    </row>
    <row r="246" spans="2:11" outlineLevel="1" x14ac:dyDescent="0.2">
      <c r="B246" s="14" t="str">
        <f>IF(Supuestos!B25=0,"",Supuestos!B25)</f>
        <v>Otros servicios (incluyendo marcaciones especiales)</v>
      </c>
      <c r="C246" s="84">
        <f>IF(B246="","",INDEX('Precios mayoristas'!$B$26:$E$57,MATCH('Pagos mayoristas'!$B246,'Precios mayoristas'!$B$26:$B$57,0),3)*INDEX('Req. de información AEP'!$D$357:$E$388,MATCH('Pagos mayoristas'!$B246,'Req. de información AEP'!$D$357:$D$388,0),2))</f>
        <v>0</v>
      </c>
      <c r="D246" s="40"/>
      <c r="E246" s="84">
        <f>IF(B246="","",INDEX('Req. de información AEP'!$D$357:$E$388,MATCH('Pagos mayoristas'!$B246,'Req. de información AEP'!$D$357:$D$388,0),2)*INDEX('Req. de información AEP'!$D$654:$E$685,MATCH(B246,'Req. de información AEP'!$D$654:$D$685,0),2)*'Precios mayoristas'!$C$85)</f>
        <v>0</v>
      </c>
      <c r="F246" s="40"/>
      <c r="G246" s="84">
        <f>IF(B246="","",INDEX('Precios mayoristas'!$B$26:$E$57,MATCH('Pagos mayoristas'!$B246,'Precios mayoristas'!$B$26:$B$57,0),2)*INDEX('Req. de información AEP'!$D$357:$E$388,MATCH('Pagos mayoristas'!$B246,'Req. de información AEP'!$D$357:$D$388,0),2))</f>
        <v>0</v>
      </c>
      <c r="H246" s="40"/>
      <c r="I246" s="87"/>
      <c r="J246" s="40"/>
      <c r="K246" s="87"/>
    </row>
    <row r="247" spans="2:11" outlineLevel="1" x14ac:dyDescent="0.2">
      <c r="B247" s="14" t="str">
        <f>IF(Supuestos!B26=0,"",Supuestos!B26)</f>
        <v/>
      </c>
      <c r="C247" s="84" t="str">
        <f>IF(B247="","",INDEX('Precios mayoristas'!$B$26:$E$57,MATCH('Pagos mayoristas'!$B247,'Precios mayoristas'!$B$26:$B$57,0),3)*INDEX('Req. de información AEP'!$D$357:$E$388,MATCH('Pagos mayoristas'!$B247,'Req. de información AEP'!$D$357:$D$388,0),2))</f>
        <v/>
      </c>
      <c r="D247" s="40"/>
      <c r="E247" s="84" t="str">
        <f>IF(B247="","",INDEX('Req. de información AEP'!$D$357:$E$388,MATCH('Pagos mayoristas'!$B247,'Req. de información AEP'!$D$357:$D$388,0),2)*INDEX('Req. de información AEP'!$D$654:$E$685,MATCH(B247,'Req. de información AEP'!$D$654:$D$685,0),2)*'Precios mayoristas'!$C$85)</f>
        <v/>
      </c>
      <c r="F247" s="40"/>
      <c r="G247" s="84" t="str">
        <f>IF(B247="","",INDEX('Precios mayoristas'!$B$26:$E$57,MATCH('Pagos mayoristas'!$B247,'Precios mayoristas'!$B$26:$B$57,0),2)*INDEX('Req. de información AEP'!$D$357:$E$388,MATCH('Pagos mayoristas'!$B247,'Req. de información AEP'!$D$357:$D$388,0),2))</f>
        <v/>
      </c>
      <c r="H247" s="40"/>
      <c r="I247" s="87"/>
      <c r="J247" s="40"/>
      <c r="K247" s="87"/>
    </row>
    <row r="248" spans="2:11" outlineLevel="1" x14ac:dyDescent="0.2">
      <c r="B248" s="14" t="str">
        <f>IF(Supuestos!B27=0,"",Supuestos!B27)</f>
        <v/>
      </c>
      <c r="C248" s="84" t="str">
        <f>IF(B248="","",INDEX('Precios mayoristas'!$B$26:$E$57,MATCH('Pagos mayoristas'!$B248,'Precios mayoristas'!$B$26:$B$57,0),3)*INDEX('Req. de información AEP'!$D$357:$E$388,MATCH('Pagos mayoristas'!$B248,'Req. de información AEP'!$D$357:$D$388,0),2))</f>
        <v/>
      </c>
      <c r="D248" s="40"/>
      <c r="E248" s="84" t="str">
        <f>IF(B248="","",INDEX('Req. de información AEP'!$D$357:$E$388,MATCH('Pagos mayoristas'!$B248,'Req. de información AEP'!$D$357:$D$388,0),2)*INDEX('Req. de información AEP'!$D$654:$E$685,MATCH(B248,'Req. de información AEP'!$D$654:$D$685,0),2)*'Precios mayoristas'!$C$85)</f>
        <v/>
      </c>
      <c r="F248" s="40"/>
      <c r="G248" s="84" t="str">
        <f>IF(B248="","",INDEX('Precios mayoristas'!$B$26:$E$57,MATCH('Pagos mayoristas'!$B248,'Precios mayoristas'!$B$26:$B$57,0),2)*INDEX('Req. de información AEP'!$D$357:$E$388,MATCH('Pagos mayoristas'!$B248,'Req. de información AEP'!$D$357:$D$388,0),2))</f>
        <v/>
      </c>
      <c r="H248" s="40"/>
      <c r="I248" s="87"/>
      <c r="J248" s="40"/>
      <c r="K248" s="87"/>
    </row>
    <row r="249" spans="2:11" outlineLevel="1" x14ac:dyDescent="0.2">
      <c r="B249" s="14" t="str">
        <f>IF(Supuestos!B28=0,"",Supuestos!B28)</f>
        <v/>
      </c>
      <c r="C249" s="84" t="str">
        <f>IF(B249="","",INDEX('Precios mayoristas'!$B$26:$E$57,MATCH('Pagos mayoristas'!$B249,'Precios mayoristas'!$B$26:$B$57,0),3)*INDEX('Req. de información AEP'!$D$357:$E$388,MATCH('Pagos mayoristas'!$B249,'Req. de información AEP'!$D$357:$D$388,0),2))</f>
        <v/>
      </c>
      <c r="D249" s="40"/>
      <c r="E249" s="84" t="str">
        <f>IF(B249="","",INDEX('Req. de información AEP'!$D$357:$E$388,MATCH('Pagos mayoristas'!$B249,'Req. de información AEP'!$D$357:$D$388,0),2)*INDEX('Req. de información AEP'!$D$654:$E$685,MATCH(B249,'Req. de información AEP'!$D$654:$D$685,0),2)*'Precios mayoristas'!$C$85)</f>
        <v/>
      </c>
      <c r="F249" s="40"/>
      <c r="G249" s="84" t="str">
        <f>IF(B249="","",INDEX('Precios mayoristas'!$B$26:$E$57,MATCH('Pagos mayoristas'!$B249,'Precios mayoristas'!$B$26:$B$57,0),2)*INDEX('Req. de información AEP'!$D$357:$E$388,MATCH('Pagos mayoristas'!$B249,'Req. de información AEP'!$D$357:$D$388,0),2))</f>
        <v/>
      </c>
      <c r="H249" s="40"/>
      <c r="I249" s="87"/>
      <c r="J249" s="40"/>
      <c r="K249" s="87"/>
    </row>
    <row r="250" spans="2:11" outlineLevel="1" x14ac:dyDescent="0.2">
      <c r="B250" s="14" t="str">
        <f>IF(Supuestos!B29=0,"",Supuestos!B29)</f>
        <v/>
      </c>
      <c r="C250" s="84" t="str">
        <f>IF(B250="","",INDEX('Precios mayoristas'!$B$26:$E$57,MATCH('Pagos mayoristas'!$B250,'Precios mayoristas'!$B$26:$B$57,0),3)*INDEX('Req. de información AEP'!$D$357:$E$388,MATCH('Pagos mayoristas'!$B250,'Req. de información AEP'!$D$357:$D$388,0),2))</f>
        <v/>
      </c>
      <c r="D250" s="40"/>
      <c r="E250" s="84" t="str">
        <f>IF(B250="","",INDEX('Req. de información AEP'!$D$357:$E$388,MATCH('Pagos mayoristas'!$B250,'Req. de información AEP'!$D$357:$D$388,0),2)*INDEX('Req. de información AEP'!$D$654:$E$685,MATCH(B250,'Req. de información AEP'!$D$654:$D$685,0),2)*'Precios mayoristas'!$C$85)</f>
        <v/>
      </c>
      <c r="F250" s="40"/>
      <c r="G250" s="84" t="str">
        <f>IF(B250="","",INDEX('Precios mayoristas'!$B$26:$E$57,MATCH('Pagos mayoristas'!$B250,'Precios mayoristas'!$B$26:$B$57,0),2)*INDEX('Req. de información AEP'!$D$357:$E$388,MATCH('Pagos mayoristas'!$B250,'Req. de información AEP'!$D$357:$D$388,0),2))</f>
        <v/>
      </c>
      <c r="H250" s="40"/>
      <c r="I250" s="87"/>
      <c r="J250" s="40"/>
      <c r="K250" s="87"/>
    </row>
    <row r="251" spans="2:11" outlineLevel="1" x14ac:dyDescent="0.2">
      <c r="B251" s="14" t="str">
        <f>IF(Supuestos!B30=0,"",Supuestos!B30)</f>
        <v/>
      </c>
      <c r="C251" s="84" t="str">
        <f>IF(B251="","",INDEX('Precios mayoristas'!$B$26:$E$57,MATCH('Pagos mayoristas'!$B251,'Precios mayoristas'!$B$26:$B$57,0),3)*INDEX('Req. de información AEP'!$D$357:$E$388,MATCH('Pagos mayoristas'!$B251,'Req. de información AEP'!$D$357:$D$388,0),2))</f>
        <v/>
      </c>
      <c r="D251" s="40"/>
      <c r="E251" s="84" t="str">
        <f>IF(B251="","",INDEX('Req. de información AEP'!$D$357:$E$388,MATCH('Pagos mayoristas'!$B251,'Req. de información AEP'!$D$357:$D$388,0),2)*INDEX('Req. de información AEP'!$D$654:$E$685,MATCH(B251,'Req. de información AEP'!$D$654:$D$685,0),2)*'Precios mayoristas'!$C$85)</f>
        <v/>
      </c>
      <c r="F251" s="40"/>
      <c r="G251" s="84" t="str">
        <f>IF(B251="","",INDEX('Precios mayoristas'!$B$26:$E$57,MATCH('Pagos mayoristas'!$B251,'Precios mayoristas'!$B$26:$B$57,0),2)*INDEX('Req. de información AEP'!$D$357:$E$388,MATCH('Pagos mayoristas'!$B251,'Req. de información AEP'!$D$357:$D$388,0),2))</f>
        <v/>
      </c>
      <c r="H251" s="40"/>
      <c r="I251" s="87"/>
      <c r="J251" s="40"/>
      <c r="K251" s="87"/>
    </row>
    <row r="252" spans="2:11" outlineLevel="1" x14ac:dyDescent="0.2">
      <c r="B252" s="14" t="str">
        <f>IF(Supuestos!B31=0,"",Supuestos!B31)</f>
        <v/>
      </c>
      <c r="C252" s="84" t="str">
        <f>IF(B252="","",INDEX('Precios mayoristas'!$B$26:$E$57,MATCH('Pagos mayoristas'!$B252,'Precios mayoristas'!$B$26:$B$57,0),3)*INDEX('Req. de información AEP'!$D$357:$E$388,MATCH('Pagos mayoristas'!$B252,'Req. de información AEP'!$D$357:$D$388,0),2))</f>
        <v/>
      </c>
      <c r="D252" s="40"/>
      <c r="E252" s="84" t="str">
        <f>IF(B252="","",INDEX('Req. de información AEP'!$D$357:$E$388,MATCH('Pagos mayoristas'!$B252,'Req. de información AEP'!$D$357:$D$388,0),2)*INDEX('Req. de información AEP'!$D$654:$E$685,MATCH(B252,'Req. de información AEP'!$D$654:$D$685,0),2)*'Precios mayoristas'!$C$85)</f>
        <v/>
      </c>
      <c r="F252" s="40"/>
      <c r="G252" s="84" t="str">
        <f>IF(B252="","",INDEX('Precios mayoristas'!$B$26:$E$57,MATCH('Pagos mayoristas'!$B252,'Precios mayoristas'!$B$26:$B$57,0),2)*INDEX('Req. de información AEP'!$D$357:$E$388,MATCH('Pagos mayoristas'!$B252,'Req. de información AEP'!$D$357:$D$388,0),2))</f>
        <v/>
      </c>
      <c r="H252" s="40"/>
      <c r="I252" s="87"/>
      <c r="J252" s="40"/>
      <c r="K252" s="87"/>
    </row>
    <row r="253" spans="2:11" outlineLevel="1" x14ac:dyDescent="0.2">
      <c r="B253" s="14" t="str">
        <f>IF(Supuestos!B32=0,"",Supuestos!B32)</f>
        <v/>
      </c>
      <c r="C253" s="84" t="str">
        <f>IF(B253="","",INDEX('Precios mayoristas'!$B$26:$E$57,MATCH('Pagos mayoristas'!$B253,'Precios mayoristas'!$B$26:$B$57,0),3)*INDEX('Req. de información AEP'!$D$357:$E$388,MATCH('Pagos mayoristas'!$B253,'Req. de información AEP'!$D$357:$D$388,0),2))</f>
        <v/>
      </c>
      <c r="D253" s="40"/>
      <c r="E253" s="84" t="str">
        <f>IF(B253="","",INDEX('Req. de información AEP'!$D$357:$E$388,MATCH('Pagos mayoristas'!$B253,'Req. de información AEP'!$D$357:$D$388,0),2)*INDEX('Req. de información AEP'!$D$654:$E$685,MATCH(B253,'Req. de información AEP'!$D$654:$D$685,0),2)*'Precios mayoristas'!$C$85)</f>
        <v/>
      </c>
      <c r="F253" s="40"/>
      <c r="G253" s="84" t="str">
        <f>IF(B253="","",INDEX('Precios mayoristas'!$B$26:$E$57,MATCH('Pagos mayoristas'!$B253,'Precios mayoristas'!$B$26:$B$57,0),2)*INDEX('Req. de información AEP'!$D$357:$E$388,MATCH('Pagos mayoristas'!$B253,'Req. de información AEP'!$D$357:$D$388,0),2))</f>
        <v/>
      </c>
      <c r="H253" s="40"/>
      <c r="I253" s="87"/>
      <c r="J253" s="40"/>
      <c r="K253" s="87"/>
    </row>
    <row r="254" spans="2:11" outlineLevel="1" x14ac:dyDescent="0.2">
      <c r="B254" s="14" t="str">
        <f>IF(Supuestos!B33=0,"",Supuestos!B33)</f>
        <v/>
      </c>
      <c r="C254" s="84" t="str">
        <f>IF(B254="","",INDEX('Precios mayoristas'!$B$26:$E$57,MATCH('Pagos mayoristas'!$B254,'Precios mayoristas'!$B$26:$B$57,0),3)*INDEX('Req. de información AEP'!$D$357:$E$388,MATCH('Pagos mayoristas'!$B254,'Req. de información AEP'!$D$357:$D$388,0),2))</f>
        <v/>
      </c>
      <c r="D254" s="40"/>
      <c r="E254" s="84" t="str">
        <f>IF(B254="","",INDEX('Req. de información AEP'!$D$357:$E$388,MATCH('Pagos mayoristas'!$B254,'Req. de información AEP'!$D$357:$D$388,0),2)*INDEX('Req. de información AEP'!$D$654:$E$685,MATCH(B254,'Req. de información AEP'!$D$654:$D$685,0),2)*'Precios mayoristas'!$C$85)</f>
        <v/>
      </c>
      <c r="F254" s="40"/>
      <c r="G254" s="84" t="str">
        <f>IF(B254="","",INDEX('Precios mayoristas'!$B$26:$E$57,MATCH('Pagos mayoristas'!$B254,'Precios mayoristas'!$B$26:$B$57,0),2)*INDEX('Req. de información AEP'!$D$357:$E$388,MATCH('Pagos mayoristas'!$B254,'Req. de información AEP'!$D$357:$D$388,0),2))</f>
        <v/>
      </c>
      <c r="H254" s="40"/>
      <c r="I254" s="87"/>
      <c r="J254" s="40"/>
      <c r="K254" s="87"/>
    </row>
    <row r="255" spans="2:11" outlineLevel="1" x14ac:dyDescent="0.2">
      <c r="B255" s="14" t="str">
        <f>IF(Supuestos!B34=0,"",Supuestos!B34)</f>
        <v/>
      </c>
      <c r="C255" s="84" t="str">
        <f>IF(B255="","",INDEX('Precios mayoristas'!$B$26:$E$57,MATCH('Pagos mayoristas'!$B255,'Precios mayoristas'!$B$26:$B$57,0),3)*INDEX('Req. de información AEP'!$D$357:$E$388,MATCH('Pagos mayoristas'!$B255,'Req. de información AEP'!$D$357:$D$388,0),2))</f>
        <v/>
      </c>
      <c r="D255" s="40"/>
      <c r="E255" s="84" t="str">
        <f>IF(B255="","",INDEX('Req. de información AEP'!$D$357:$E$388,MATCH('Pagos mayoristas'!$B255,'Req. de información AEP'!$D$357:$D$388,0),2)*INDEX('Req. de información AEP'!$D$654:$E$685,MATCH(B255,'Req. de información AEP'!$D$654:$D$685,0),2)*'Precios mayoristas'!$C$85)</f>
        <v/>
      </c>
      <c r="F255" s="40"/>
      <c r="G255" s="84" t="str">
        <f>IF(B255="","",INDEX('Precios mayoristas'!$B$26:$E$57,MATCH('Pagos mayoristas'!$B255,'Precios mayoristas'!$B$26:$B$57,0),2)*INDEX('Req. de información AEP'!$D$357:$E$388,MATCH('Pagos mayoristas'!$B255,'Req. de información AEP'!$D$357:$D$388,0),2))</f>
        <v/>
      </c>
      <c r="H255" s="40"/>
      <c r="I255" s="87"/>
      <c r="J255" s="40"/>
      <c r="K255" s="87"/>
    </row>
    <row r="256" spans="2:11" outlineLevel="1" x14ac:dyDescent="0.2">
      <c r="B256" s="14" t="str">
        <f>IF(Supuestos!B35=0,"",Supuestos!B35)</f>
        <v/>
      </c>
      <c r="C256" s="84" t="str">
        <f>IF(B256="","",INDEX('Precios mayoristas'!$B$26:$E$57,MATCH('Pagos mayoristas'!$B256,'Precios mayoristas'!$B$26:$B$57,0),3)*INDEX('Req. de información AEP'!$D$357:$E$388,MATCH('Pagos mayoristas'!$B256,'Req. de información AEP'!$D$357:$D$388,0),2))</f>
        <v/>
      </c>
      <c r="D256" s="40"/>
      <c r="E256" s="84" t="str">
        <f>IF(B256="","",INDEX('Req. de información AEP'!$D$357:$E$388,MATCH('Pagos mayoristas'!$B256,'Req. de información AEP'!$D$357:$D$388,0),2)*INDEX('Req. de información AEP'!$D$654:$E$685,MATCH(B256,'Req. de información AEP'!$D$654:$D$685,0),2)*'Precios mayoristas'!$C$85)</f>
        <v/>
      </c>
      <c r="F256" s="40"/>
      <c r="G256" s="84" t="str">
        <f>IF(B256="","",INDEX('Precios mayoristas'!$B$26:$E$57,MATCH('Pagos mayoristas'!$B256,'Precios mayoristas'!$B$26:$B$57,0),2)*INDEX('Req. de información AEP'!$D$357:$E$388,MATCH('Pagos mayoristas'!$B256,'Req. de información AEP'!$D$357:$D$388,0),2))</f>
        <v/>
      </c>
      <c r="H256" s="40"/>
      <c r="I256" s="87"/>
      <c r="J256" s="40"/>
      <c r="K256" s="87"/>
    </row>
    <row r="257" spans="2:11" outlineLevel="1" x14ac:dyDescent="0.2">
      <c r="B257" s="14" t="str">
        <f>IF(Supuestos!B36=0,"",Supuestos!B36)</f>
        <v/>
      </c>
      <c r="C257" s="84" t="str">
        <f>IF(B257="","",INDEX('Precios mayoristas'!$B$26:$E$57,MATCH('Pagos mayoristas'!$B257,'Precios mayoristas'!$B$26:$B$57,0),3)*INDEX('Req. de información AEP'!$D$357:$E$388,MATCH('Pagos mayoristas'!$B257,'Req. de información AEP'!$D$357:$D$388,0),2))</f>
        <v/>
      </c>
      <c r="D257" s="40"/>
      <c r="E257" s="84" t="str">
        <f>IF(B257="","",INDEX('Req. de información AEP'!$D$357:$E$388,MATCH('Pagos mayoristas'!$B257,'Req. de información AEP'!$D$357:$D$388,0),2)*INDEX('Req. de información AEP'!$D$654:$E$685,MATCH(B257,'Req. de información AEP'!$D$654:$D$685,0),2)*'Precios mayoristas'!$C$85)</f>
        <v/>
      </c>
      <c r="F257" s="40"/>
      <c r="G257" s="84" t="str">
        <f>IF(B257="","",INDEX('Precios mayoristas'!$B$26:$E$57,MATCH('Pagos mayoristas'!$B257,'Precios mayoristas'!$B$26:$B$57,0),2)*INDEX('Req. de información AEP'!$D$357:$E$388,MATCH('Pagos mayoristas'!$B257,'Req. de información AEP'!$D$357:$D$388,0),2))</f>
        <v/>
      </c>
      <c r="H257" s="40"/>
      <c r="I257" s="87"/>
      <c r="J257" s="40"/>
      <c r="K257" s="87"/>
    </row>
    <row r="258" spans="2:11" outlineLevel="1" x14ac:dyDescent="0.2">
      <c r="B258" s="14" t="str">
        <f>IF(Supuestos!B37=0,"",Supuestos!B37)</f>
        <v/>
      </c>
      <c r="C258" s="84" t="str">
        <f>IF(B258="","",INDEX('Precios mayoristas'!$B$26:$E$57,MATCH('Pagos mayoristas'!$B258,'Precios mayoristas'!$B$26:$B$57,0),3)*INDEX('Req. de información AEP'!$D$357:$E$388,MATCH('Pagos mayoristas'!$B258,'Req. de información AEP'!$D$357:$D$388,0),2))</f>
        <v/>
      </c>
      <c r="D258" s="40"/>
      <c r="E258" s="84" t="str">
        <f>IF(B258="","",INDEX('Req. de información AEP'!$D$357:$E$388,MATCH('Pagos mayoristas'!$B258,'Req. de información AEP'!$D$357:$D$388,0),2)*INDEX('Req. de información AEP'!$D$654:$E$685,MATCH(B258,'Req. de información AEP'!$D$654:$D$685,0),2)*'Precios mayoristas'!$C$85)</f>
        <v/>
      </c>
      <c r="F258" s="40"/>
      <c r="G258" s="84" t="str">
        <f>IF(B258="","",INDEX('Precios mayoristas'!$B$26:$E$57,MATCH('Pagos mayoristas'!$B258,'Precios mayoristas'!$B$26:$B$57,0),2)*INDEX('Req. de información AEP'!$D$357:$E$388,MATCH('Pagos mayoristas'!$B258,'Req. de información AEP'!$D$357:$D$388,0),2))</f>
        <v/>
      </c>
      <c r="H258" s="40"/>
      <c r="I258" s="87"/>
      <c r="J258" s="40"/>
      <c r="K258" s="87"/>
    </row>
    <row r="259" spans="2:11" outlineLevel="1" x14ac:dyDescent="0.2">
      <c r="B259" s="14" t="str">
        <f>IF(Supuestos!B38=0,"",Supuestos!B38)</f>
        <v/>
      </c>
      <c r="C259" s="84" t="str">
        <f>IF(B259="","",INDEX('Precios mayoristas'!$B$26:$E$57,MATCH('Pagos mayoristas'!$B259,'Precios mayoristas'!$B$26:$B$57,0),3)*INDEX('Req. de información AEP'!$D$357:$E$388,MATCH('Pagos mayoristas'!$B259,'Req. de información AEP'!$D$357:$D$388,0),2))</f>
        <v/>
      </c>
      <c r="D259" s="40"/>
      <c r="E259" s="84" t="str">
        <f>IF(B259="","",INDEX('Req. de información AEP'!$D$357:$E$388,MATCH('Pagos mayoristas'!$B259,'Req. de información AEP'!$D$357:$D$388,0),2)*INDEX('Req. de información AEP'!$D$654:$E$685,MATCH(B259,'Req. de información AEP'!$D$654:$D$685,0),2)*'Precios mayoristas'!$C$85)</f>
        <v/>
      </c>
      <c r="F259" s="40"/>
      <c r="G259" s="84" t="str">
        <f>IF(B259="","",INDEX('Precios mayoristas'!$B$26:$E$57,MATCH('Pagos mayoristas'!$B259,'Precios mayoristas'!$B$26:$B$57,0),2)*INDEX('Req. de información AEP'!$D$357:$E$388,MATCH('Pagos mayoristas'!$B259,'Req. de información AEP'!$D$357:$D$388,0),2))</f>
        <v/>
      </c>
      <c r="H259" s="40"/>
      <c r="I259" s="87"/>
      <c r="J259" s="40"/>
      <c r="K259" s="87"/>
    </row>
    <row r="260" spans="2:11" outlineLevel="1" x14ac:dyDescent="0.2">
      <c r="B260" s="117"/>
      <c r="C260" s="198" t="str">
        <f>IF(B260="","",INDEX('Precios mayoristas'!$B$26:$E$57,MATCH('Pagos mayoristas'!$B260,'Precios mayoristas'!$B$26:$B$57,0),3)*INDEX('Req. de información AEP'!$D$216:$E$247,MATCH('Pagos mayoristas'!$B260,'Req. de información AEP'!$D$216:$D$247,0),2))</f>
        <v/>
      </c>
      <c r="D260" s="199"/>
      <c r="E260" s="198" t="str">
        <f>IF(B260="","",INDEX('Req. de información AEP'!$D$216:$E$247,MATCH('Pagos mayoristas'!$B260,'Req. de información AEP'!$D$216:$D$247,0),2)*INDEX('Req. de información AEP'!$D$654:$E$685,MATCH(B260,'Req. de información AEP'!$D$654:$D$685,0),2)*'Precios mayoristas'!$C$85)</f>
        <v/>
      </c>
      <c r="F260" s="199"/>
      <c r="G260" s="198" t="str">
        <f>IF(B260="","",INDEX('Precios mayoristas'!$B$26:$E$57,MATCH('Pagos mayoristas'!$B260,'Precios mayoristas'!$B$26:$B$57,0),2)*INDEX('Req. de información AEP'!$D$216:$E$247,MATCH('Pagos mayoristas'!$B260,'Req. de información AEP'!$D$216:$D$247,0),2))</f>
        <v/>
      </c>
      <c r="H260" s="199"/>
      <c r="I260" s="199"/>
      <c r="J260" s="199"/>
      <c r="K260" s="199"/>
    </row>
    <row r="261" spans="2:11" outlineLevel="1" x14ac:dyDescent="0.2"/>
    <row r="262" spans="2:11" outlineLevel="1" x14ac:dyDescent="0.2">
      <c r="B262" s="11" t="s">
        <v>180</v>
      </c>
      <c r="C262" s="83">
        <f>SUM(C263:C294)</f>
        <v>79.600000000000009</v>
      </c>
      <c r="D262" s="43"/>
      <c r="E262" s="83">
        <f t="shared" ref="E262" si="6">SUM(E263:E294)</f>
        <v>0</v>
      </c>
      <c r="F262" s="43"/>
      <c r="G262" s="83">
        <f>SUM(G263:G294)</f>
        <v>4386.1990399999995</v>
      </c>
      <c r="H262" s="40"/>
      <c r="I262" s="85">
        <f>IF(Supuestos!$I$5&lt;'Precios mayoristas'!$C$19,'Precios mayoristas'!$C$15*'Req. de información AEP'!$G131,'Precios mayoristas'!$D$15*'Req. de información AEP'!$G131)*Supuestos!$K$5+IF(Supuestos!$I$5&lt;'Precios mayoristas'!$C$19,'Precios mayoristas'!$C$18*'Req. de información AEP'!$G132,'Precios mayoristas'!$D$18*'Req. de información AEP'!$G132)*Supuestos!$K$5</f>
        <v>3361400</v>
      </c>
      <c r="J262" s="40"/>
      <c r="K262" s="85">
        <f>K$6*('Req. de información AEP'!E89/'Req. de información AEP'!$E$12)</f>
        <v>0</v>
      </c>
    </row>
    <row r="263" spans="2:11" outlineLevel="1" x14ac:dyDescent="0.2">
      <c r="B263" s="14" t="str">
        <f>IF(Supuestos!B7=0,"",Supuestos!B7)</f>
        <v>Datos</v>
      </c>
      <c r="C263" s="84">
        <f>IF(B263="","",INDEX('Precios mayoristas'!$B$26:$E$57,MATCH('Pagos mayoristas'!$B263,'Precios mayoristas'!$B$26:$B$57,0),3)*INDEX('Req. de información AEP'!$D$392:$E$423,MATCH('Pagos mayoristas'!$B263,'Req. de información AEP'!$D$392:$D$423,0),2))</f>
        <v>4.8</v>
      </c>
      <c r="D263" s="40"/>
      <c r="E263" s="84">
        <f>IF(B263="","",INDEX('Req. de información AEP'!$D$392:$E$423,MATCH('Pagos mayoristas'!$B263,'Req. de información AEP'!$D$392:$D$423,0),2)*INDEX('Req. de información AEP'!$D$654:$E$685,MATCH(B263,'Req. de información AEP'!$D$654:$D$685,0),2)*'Precios mayoristas'!$C$85)</f>
        <v>0</v>
      </c>
      <c r="F263" s="40"/>
      <c r="G263" s="84">
        <f>IF(B263="","",INDEX('Precios mayoristas'!$B$26:$E$57,MATCH('Pagos mayoristas'!$B263,'Precios mayoristas'!$B$26:$B$57,0),2)*INDEX('Req. de información AEP'!$D$392:$E$423,MATCH('Pagos mayoristas'!$B263,'Req. de información AEP'!$D$392:$D$423,0),2))</f>
        <v>0</v>
      </c>
      <c r="H263" s="40"/>
      <c r="I263" s="87"/>
      <c r="J263" s="40"/>
      <c r="K263" s="87"/>
    </row>
    <row r="264" spans="2:11" outlineLevel="1" x14ac:dyDescent="0.2">
      <c r="B264" s="14" t="str">
        <f>IF(Supuestos!B8=0,"",Supuestos!B8)</f>
        <v>Originación voz on-net local</v>
      </c>
      <c r="C264" s="84">
        <f>IF(B264="","",INDEX('Precios mayoristas'!$B$26:$E$57,MATCH('Pagos mayoristas'!$B264,'Precios mayoristas'!$B$26:$B$57,0),3)*INDEX('Req. de información AEP'!$D$392:$E$423,MATCH('Pagos mayoristas'!$B264,'Req. de información AEP'!$D$392:$D$423,0),2))</f>
        <v>4.4000000000000004</v>
      </c>
      <c r="D264" s="40"/>
      <c r="E264" s="84">
        <f>IF(B264="","",INDEX('Req. de información AEP'!$D$392:$E$423,MATCH('Pagos mayoristas'!$B264,'Req. de información AEP'!$D$392:$D$423,0),2)*INDEX('Req. de información AEP'!$D$654:$E$685,MATCH(B264,'Req. de información AEP'!$D$654:$D$685,0),2)*'Precios mayoristas'!$C$85)</f>
        <v>0</v>
      </c>
      <c r="F264" s="40"/>
      <c r="G264" s="84">
        <f>IF(B264="","",INDEX('Precios mayoristas'!$B$26:$E$57,MATCH('Pagos mayoristas'!$B264,'Precios mayoristas'!$B$26:$B$57,0),2)*INDEX('Req. de información AEP'!$D$392:$E$423,MATCH('Pagos mayoristas'!$B264,'Req. de información AEP'!$D$392:$D$423,0),2))</f>
        <v>0</v>
      </c>
      <c r="H264" s="40"/>
      <c r="I264" s="87"/>
      <c r="J264" s="40"/>
      <c r="K264" s="87"/>
    </row>
    <row r="265" spans="2:11" outlineLevel="1" x14ac:dyDescent="0.2">
      <c r="B265" s="14" t="str">
        <f>IF(Supuestos!B9=0,"",Supuestos!B9)</f>
        <v>Originación voz off-net móvil local</v>
      </c>
      <c r="C265" s="84">
        <f>IF(B265="","",INDEX('Precios mayoristas'!$B$26:$E$57,MATCH('Pagos mayoristas'!$B265,'Precios mayoristas'!$B$26:$B$57,0),3)*INDEX('Req. de información AEP'!$D$392:$E$423,MATCH('Pagos mayoristas'!$B265,'Req. de información AEP'!$D$392:$D$423,0),2))</f>
        <v>4.4000000000000004</v>
      </c>
      <c r="D265" s="40"/>
      <c r="E265" s="84">
        <f>IF(B265="","",INDEX('Req. de información AEP'!$D$392:$E$423,MATCH('Pagos mayoristas'!$B265,'Req. de información AEP'!$D$392:$D$423,0),2)*INDEX('Req. de información AEP'!$D$654:$E$685,MATCH(B265,'Req. de información AEP'!$D$654:$D$685,0),2)*'Precios mayoristas'!$C$85)</f>
        <v>0</v>
      </c>
      <c r="F265" s="40"/>
      <c r="G265" s="84">
        <f>IF(B265="","",INDEX('Precios mayoristas'!$B$26:$E$57,MATCH('Pagos mayoristas'!$B265,'Precios mayoristas'!$B$26:$B$57,0),2)*INDEX('Req. de información AEP'!$D$392:$E$423,MATCH('Pagos mayoristas'!$B265,'Req. de información AEP'!$D$392:$D$423,0),2))</f>
        <v>7.4760000000000009</v>
      </c>
      <c r="H265" s="40"/>
      <c r="I265" s="87"/>
      <c r="J265" s="40"/>
      <c r="K265" s="87"/>
    </row>
    <row r="266" spans="2:11" outlineLevel="1" x14ac:dyDescent="0.2">
      <c r="B266" s="14" t="str">
        <f>IF(Supuestos!B10=0,"",Supuestos!B10)</f>
        <v>Originación voz off-net fijo local</v>
      </c>
      <c r="C266" s="84">
        <f>IF(B266="","",INDEX('Precios mayoristas'!$B$26:$E$57,MATCH('Pagos mayoristas'!$B266,'Precios mayoristas'!$B$26:$B$57,0),3)*INDEX('Req. de información AEP'!$D$392:$E$423,MATCH('Pagos mayoristas'!$B266,'Req. de información AEP'!$D$392:$D$423,0),2))</f>
        <v>4.4000000000000004</v>
      </c>
      <c r="D266" s="40"/>
      <c r="E266" s="84">
        <f>IF(B266="","",INDEX('Req. de información AEP'!$D$392:$E$423,MATCH('Pagos mayoristas'!$B266,'Req. de información AEP'!$D$392:$D$423,0),2)*INDEX('Req. de información AEP'!$D$654:$E$685,MATCH(B266,'Req. de información AEP'!$D$654:$D$685,0),2)*'Precios mayoristas'!$C$85)</f>
        <v>0</v>
      </c>
      <c r="F266" s="40"/>
      <c r="G266" s="84">
        <f>IF(B266="","",INDEX('Precios mayoristas'!$B$26:$E$57,MATCH('Pagos mayoristas'!$B266,'Precios mayoristas'!$B$26:$B$57,0),2)*INDEX('Req. de información AEP'!$D$392:$E$423,MATCH('Pagos mayoristas'!$B266,'Req. de información AEP'!$D$392:$D$423,0),2))</f>
        <v>0.12352</v>
      </c>
      <c r="H266" s="40"/>
      <c r="I266" s="87"/>
      <c r="J266" s="40"/>
      <c r="K266" s="87"/>
    </row>
    <row r="267" spans="2:11" outlineLevel="1" x14ac:dyDescent="0.2">
      <c r="B267" s="14" t="str">
        <f>IF(Supuestos!B11=0,"",Supuestos!B11)</f>
        <v>Originación voz on-net LDN</v>
      </c>
      <c r="C267" s="84">
        <f>IF(B267="","",INDEX('Precios mayoristas'!$B$26:$E$57,MATCH('Pagos mayoristas'!$B267,'Precios mayoristas'!$B$26:$B$57,0),3)*INDEX('Req. de información AEP'!$D$392:$E$423,MATCH('Pagos mayoristas'!$B267,'Req. de información AEP'!$D$392:$D$423,0),2))</f>
        <v>4.4000000000000004</v>
      </c>
      <c r="D267" s="40"/>
      <c r="E267" s="84">
        <f>IF(B267="","",INDEX('Req. de información AEP'!$D$392:$E$423,MATCH('Pagos mayoristas'!$B267,'Req. de información AEP'!$D$392:$D$423,0),2)*INDEX('Req. de información AEP'!$D$654:$E$685,MATCH(B267,'Req. de información AEP'!$D$654:$D$685,0),2)*'Precios mayoristas'!$C$85)</f>
        <v>0</v>
      </c>
      <c r="F267" s="40"/>
      <c r="G267" s="84">
        <f>IF(B267="","",INDEX('Precios mayoristas'!$B$26:$E$57,MATCH('Pagos mayoristas'!$B267,'Precios mayoristas'!$B$26:$B$57,0),2)*INDEX('Req. de información AEP'!$D$392:$E$423,MATCH('Pagos mayoristas'!$B267,'Req. de información AEP'!$D$392:$D$423,0),2))</f>
        <v>0</v>
      </c>
      <c r="H267" s="40"/>
      <c r="I267" s="87"/>
      <c r="J267" s="40"/>
      <c r="K267" s="87"/>
    </row>
    <row r="268" spans="2:11" outlineLevel="1" x14ac:dyDescent="0.2">
      <c r="B268" s="14" t="str">
        <f>IF(Supuestos!B12=0,"",Supuestos!B12)</f>
        <v>Originación voz off-net móvil LDN</v>
      </c>
      <c r="C268" s="84">
        <f>IF(B268="","",INDEX('Precios mayoristas'!$B$26:$E$57,MATCH('Pagos mayoristas'!$B268,'Precios mayoristas'!$B$26:$B$57,0),3)*INDEX('Req. de información AEP'!$D$392:$E$423,MATCH('Pagos mayoristas'!$B268,'Req. de información AEP'!$D$392:$D$423,0),2))</f>
        <v>4.4000000000000004</v>
      </c>
      <c r="D268" s="40"/>
      <c r="E268" s="84">
        <f>IF(B268="","",INDEX('Req. de información AEP'!$D$392:$E$423,MATCH('Pagos mayoristas'!$B268,'Req. de información AEP'!$D$392:$D$423,0),2)*INDEX('Req. de información AEP'!$D$654:$E$685,MATCH(B268,'Req. de información AEP'!$D$654:$D$685,0),2)*'Precios mayoristas'!$C$85)</f>
        <v>0</v>
      </c>
      <c r="F268" s="40"/>
      <c r="G268" s="84">
        <f>IF(B268="","",INDEX('Precios mayoristas'!$B$26:$E$57,MATCH('Pagos mayoristas'!$B268,'Precios mayoristas'!$B$26:$B$57,0),2)*INDEX('Req. de información AEP'!$D$392:$E$423,MATCH('Pagos mayoristas'!$B268,'Req. de información AEP'!$D$392:$D$423,0),2))</f>
        <v>7.4760000000000009</v>
      </c>
      <c r="H268" s="40"/>
      <c r="I268" s="87"/>
      <c r="J268" s="40"/>
      <c r="K268" s="87"/>
    </row>
    <row r="269" spans="2:11" outlineLevel="1" x14ac:dyDescent="0.2">
      <c r="B269" s="14" t="str">
        <f>IF(Supuestos!B13=0,"",Supuestos!B13)</f>
        <v>Originación voz off-net fijo LDN</v>
      </c>
      <c r="C269" s="84">
        <f>IF(B269="","",INDEX('Precios mayoristas'!$B$26:$E$57,MATCH('Pagos mayoristas'!$B269,'Precios mayoristas'!$B$26:$B$57,0),3)*INDEX('Req. de información AEP'!$D$392:$E$423,MATCH('Pagos mayoristas'!$B269,'Req. de información AEP'!$D$392:$D$423,0),2))</f>
        <v>4.4000000000000004</v>
      </c>
      <c r="D269" s="40"/>
      <c r="E269" s="84">
        <f>IF(B269="","",INDEX('Req. de información AEP'!$D$392:$E$423,MATCH('Pagos mayoristas'!$B269,'Req. de información AEP'!$D$392:$D$423,0),2)*INDEX('Req. de información AEP'!$D$654:$E$685,MATCH(B269,'Req. de información AEP'!$D$654:$D$685,0),2)*'Precios mayoristas'!$C$85)</f>
        <v>0</v>
      </c>
      <c r="F269" s="40"/>
      <c r="G269" s="84">
        <f>IF(B269="","",INDEX('Precios mayoristas'!$B$26:$E$57,MATCH('Pagos mayoristas'!$B269,'Precios mayoristas'!$B$26:$B$57,0),2)*INDEX('Req. de información AEP'!$D$392:$E$423,MATCH('Pagos mayoristas'!$B269,'Req. de información AEP'!$D$392:$D$423,0),2))</f>
        <v>0.12352</v>
      </c>
      <c r="H269" s="40"/>
      <c r="I269" s="87"/>
      <c r="J269" s="40"/>
      <c r="K269" s="87"/>
    </row>
    <row r="270" spans="2:11" outlineLevel="1" x14ac:dyDescent="0.2">
      <c r="B270" s="14" t="str">
        <f>IF(Supuestos!B14=0,"",Supuestos!B14)</f>
        <v>Originación voz internacional USA-Canadá</v>
      </c>
      <c r="C270" s="84">
        <f>IF(B270="","",INDEX('Precios mayoristas'!$B$26:$E$57,MATCH('Pagos mayoristas'!$B270,'Precios mayoristas'!$B$26:$B$57,0),3)*INDEX('Req. de información AEP'!$D$392:$E$423,MATCH('Pagos mayoristas'!$B270,'Req. de información AEP'!$D$392:$D$423,0),2))</f>
        <v>4.4000000000000004</v>
      </c>
      <c r="D270" s="40"/>
      <c r="E270" s="84">
        <f>IF(B270="","",INDEX('Req. de información AEP'!$D$392:$E$423,MATCH('Pagos mayoristas'!$B270,'Req. de información AEP'!$D$392:$D$423,0),2)*INDEX('Req. de información AEP'!$D$654:$E$685,MATCH(B270,'Req. de información AEP'!$D$654:$D$685,0),2)*'Precios mayoristas'!$C$85)</f>
        <v>0</v>
      </c>
      <c r="F270" s="40"/>
      <c r="G270" s="84">
        <f>IF(B270="","",INDEX('Precios mayoristas'!$B$26:$E$57,MATCH('Pagos mayoristas'!$B270,'Precios mayoristas'!$B$26:$B$57,0),2)*INDEX('Req. de información AEP'!$D$392:$E$423,MATCH('Pagos mayoristas'!$B270,'Req. de información AEP'!$D$392:$D$423,0),2))</f>
        <v>20</v>
      </c>
      <c r="H270" s="40"/>
      <c r="I270" s="87"/>
      <c r="J270" s="40"/>
      <c r="K270" s="87"/>
    </row>
    <row r="271" spans="2:11" outlineLevel="1" x14ac:dyDescent="0.2">
      <c r="B271" s="14" t="str">
        <f>IF(Supuestos!B15=0,"",Supuestos!B15)</f>
        <v>Originación voz internacional Mundial Centroamérica</v>
      </c>
      <c r="C271" s="84">
        <f>IF(B271="","",INDEX('Precios mayoristas'!$B$26:$E$57,MATCH('Pagos mayoristas'!$B271,'Precios mayoristas'!$B$26:$B$57,0),3)*INDEX('Req. de información AEP'!$D$392:$E$423,MATCH('Pagos mayoristas'!$B271,'Req. de información AEP'!$D$392:$D$423,0),2))</f>
        <v>4.4000000000000004</v>
      </c>
      <c r="D271" s="40"/>
      <c r="E271" s="84">
        <f>IF(B271="","",INDEX('Req. de información AEP'!$D$392:$E$423,MATCH('Pagos mayoristas'!$B271,'Req. de información AEP'!$D$392:$D$423,0),2)*INDEX('Req. de información AEP'!$D$654:$E$685,MATCH(B271,'Req. de información AEP'!$D$654:$D$685,0),2)*'Precios mayoristas'!$C$85)</f>
        <v>0</v>
      </c>
      <c r="F271" s="40"/>
      <c r="G271" s="84">
        <f>IF(B271="","",INDEX('Precios mayoristas'!$B$26:$E$57,MATCH('Pagos mayoristas'!$B271,'Precios mayoristas'!$B$26:$B$57,0),2)*INDEX('Req. de información AEP'!$D$392:$E$423,MATCH('Pagos mayoristas'!$B271,'Req. de información AEP'!$D$392:$D$423,0),2))</f>
        <v>100</v>
      </c>
      <c r="H271" s="40"/>
      <c r="I271" s="87"/>
      <c r="J271" s="40"/>
      <c r="K271" s="87"/>
    </row>
    <row r="272" spans="2:11" outlineLevel="1" x14ac:dyDescent="0.2">
      <c r="B272" s="14" t="str">
        <f>IF(Supuestos!B16=0,"",Supuestos!B16)</f>
        <v>Originación voz internacional Mundial LATAM y Caribe</v>
      </c>
      <c r="C272" s="84">
        <f>IF(B272="","",INDEX('Precios mayoristas'!$B$26:$E$57,MATCH('Pagos mayoristas'!$B272,'Precios mayoristas'!$B$26:$B$57,0),3)*INDEX('Req. de información AEP'!$D$392:$E$423,MATCH('Pagos mayoristas'!$B272,'Req. de información AEP'!$D$392:$D$423,0),2))</f>
        <v>4.4000000000000004</v>
      </c>
      <c r="D272" s="40"/>
      <c r="E272" s="84">
        <f>IF(B272="","",INDEX('Req. de información AEP'!$D$392:$E$423,MATCH('Pagos mayoristas'!$B272,'Req. de información AEP'!$D$392:$D$423,0),2)*INDEX('Req. de información AEP'!$D$654:$E$685,MATCH(B272,'Req. de información AEP'!$D$654:$D$685,0),2)*'Precios mayoristas'!$C$85)</f>
        <v>0</v>
      </c>
      <c r="F272" s="40"/>
      <c r="G272" s="84">
        <f>IF(B272="","",INDEX('Precios mayoristas'!$B$26:$E$57,MATCH('Pagos mayoristas'!$B272,'Precios mayoristas'!$B$26:$B$57,0),2)*INDEX('Req. de información AEP'!$D$392:$E$423,MATCH('Pagos mayoristas'!$B272,'Req. de información AEP'!$D$392:$D$423,0),2))</f>
        <v>200</v>
      </c>
      <c r="H272" s="40"/>
      <c r="I272" s="87"/>
      <c r="J272" s="40"/>
      <c r="K272" s="87"/>
    </row>
    <row r="273" spans="2:11" outlineLevel="1" x14ac:dyDescent="0.2">
      <c r="B273" s="14" t="str">
        <f>IF(Supuestos!B17=0,"",Supuestos!B17)</f>
        <v>Originación voz internacional Europa</v>
      </c>
      <c r="C273" s="84">
        <f>IF(B273="","",INDEX('Precios mayoristas'!$B$26:$E$57,MATCH('Pagos mayoristas'!$B273,'Precios mayoristas'!$B$26:$B$57,0),3)*INDEX('Req. de información AEP'!$D$392:$E$423,MATCH('Pagos mayoristas'!$B273,'Req. de información AEP'!$D$392:$D$423,0),2))</f>
        <v>4.4000000000000004</v>
      </c>
      <c r="D273" s="40"/>
      <c r="E273" s="84">
        <f>IF(B273="","",INDEX('Req. de información AEP'!$D$392:$E$423,MATCH('Pagos mayoristas'!$B273,'Req. de información AEP'!$D$392:$D$423,0),2)*INDEX('Req. de información AEP'!$D$654:$E$685,MATCH(B273,'Req. de información AEP'!$D$654:$D$685,0),2)*'Precios mayoristas'!$C$85)</f>
        <v>0</v>
      </c>
      <c r="F273" s="40"/>
      <c r="G273" s="84">
        <f>IF(B273="","",INDEX('Precios mayoristas'!$B$26:$E$57,MATCH('Pagos mayoristas'!$B273,'Precios mayoristas'!$B$26:$B$57,0),2)*INDEX('Req. de información AEP'!$D$392:$E$423,MATCH('Pagos mayoristas'!$B273,'Req. de información AEP'!$D$392:$D$423,0),2))</f>
        <v>200</v>
      </c>
      <c r="H273" s="40"/>
      <c r="I273" s="87"/>
      <c r="J273" s="40"/>
      <c r="K273" s="87"/>
    </row>
    <row r="274" spans="2:11" outlineLevel="1" x14ac:dyDescent="0.2">
      <c r="B274" s="14" t="str">
        <f>IF(Supuestos!B18=0,"",Supuestos!B18)</f>
        <v>Originación voz internacional Mundial Otros geográficos</v>
      </c>
      <c r="C274" s="84">
        <f>IF(B274="","",INDEX('Precios mayoristas'!$B$26:$E$57,MATCH('Pagos mayoristas'!$B274,'Precios mayoristas'!$B$26:$B$57,0),3)*INDEX('Req. de información AEP'!$D$392:$E$423,MATCH('Pagos mayoristas'!$B274,'Req. de información AEP'!$D$392:$D$423,0),2))</f>
        <v>4.4000000000000004</v>
      </c>
      <c r="D274" s="40"/>
      <c r="E274" s="84">
        <f>IF(B274="","",INDEX('Req. de información AEP'!$D$392:$E$423,MATCH('Pagos mayoristas'!$B274,'Req. de información AEP'!$D$392:$D$423,0),2)*INDEX('Req. de información AEP'!$D$654:$E$685,MATCH(B274,'Req. de información AEP'!$D$654:$D$685,0),2)*'Precios mayoristas'!$C$85)</f>
        <v>0</v>
      </c>
      <c r="F274" s="40"/>
      <c r="G274" s="84">
        <f>IF(B274="","",INDEX('Precios mayoristas'!$B$26:$E$57,MATCH('Pagos mayoristas'!$B274,'Precios mayoristas'!$B$26:$B$57,0),2)*INDEX('Req. de información AEP'!$D$392:$E$423,MATCH('Pagos mayoristas'!$B274,'Req. de información AEP'!$D$392:$D$423,0),2))</f>
        <v>200</v>
      </c>
      <c r="H274" s="40"/>
      <c r="I274" s="87"/>
      <c r="J274" s="40"/>
      <c r="K274" s="87"/>
    </row>
    <row r="275" spans="2:11" outlineLevel="1" x14ac:dyDescent="0.2">
      <c r="B275" s="14" t="str">
        <f>IF(Supuestos!B19=0,"",Supuestos!B19)</f>
        <v>Originación voz internacional Cuba</v>
      </c>
      <c r="C275" s="84">
        <f>IF(B275="","",INDEX('Precios mayoristas'!$B$26:$E$57,MATCH('Pagos mayoristas'!$B275,'Precios mayoristas'!$B$26:$B$57,0),3)*INDEX('Req. de información AEP'!$D$392:$E$423,MATCH('Pagos mayoristas'!$B275,'Req. de información AEP'!$D$392:$D$423,0),2))</f>
        <v>4.4000000000000004</v>
      </c>
      <c r="D275" s="40"/>
      <c r="E275" s="84">
        <f>IF(B275="","",INDEX('Req. de información AEP'!$D$392:$E$423,MATCH('Pagos mayoristas'!$B275,'Req. de información AEP'!$D$392:$D$423,0),2)*INDEX('Req. de información AEP'!$D$654:$E$685,MATCH(B275,'Req. de información AEP'!$D$654:$D$685,0),2)*'Precios mayoristas'!$C$85)</f>
        <v>0</v>
      </c>
      <c r="F275" s="40"/>
      <c r="G275" s="84">
        <f>IF(B275="","",INDEX('Precios mayoristas'!$B$26:$E$57,MATCH('Pagos mayoristas'!$B275,'Precios mayoristas'!$B$26:$B$57,0),2)*INDEX('Req. de información AEP'!$D$392:$E$423,MATCH('Pagos mayoristas'!$B275,'Req. de información AEP'!$D$392:$D$423,0),2))</f>
        <v>600</v>
      </c>
      <c r="H275" s="40"/>
      <c r="I275" s="87"/>
      <c r="J275" s="40"/>
      <c r="K275" s="87"/>
    </row>
    <row r="276" spans="2:11" outlineLevel="1" x14ac:dyDescent="0.2">
      <c r="B276" s="14" t="str">
        <f>IF(Supuestos!B20=0,"",Supuestos!B20)</f>
        <v>Originación voz Mundial destinos no geográficos</v>
      </c>
      <c r="C276" s="84">
        <f>IF(B276="","",INDEX('Precios mayoristas'!$B$26:$E$57,MATCH('Pagos mayoristas'!$B276,'Precios mayoristas'!$B$26:$B$57,0),3)*INDEX('Req. de información AEP'!$D$392:$E$423,MATCH('Pagos mayoristas'!$B276,'Req. de información AEP'!$D$392:$D$423,0),2))</f>
        <v>4.4000000000000004</v>
      </c>
      <c r="D276" s="40"/>
      <c r="E276" s="84">
        <f>IF(B276="","",INDEX('Req. de información AEP'!$D$392:$E$423,MATCH('Pagos mayoristas'!$B276,'Req. de información AEP'!$D$392:$D$423,0),2)*INDEX('Req. de información AEP'!$D$654:$E$685,MATCH(B276,'Req. de información AEP'!$D$654:$D$685,0),2)*'Precios mayoristas'!$C$85)</f>
        <v>0</v>
      </c>
      <c r="F276" s="40"/>
      <c r="G276" s="84">
        <f>IF(B276="","",INDEX('Precios mayoristas'!$B$26:$E$57,MATCH('Pagos mayoristas'!$B276,'Precios mayoristas'!$B$26:$B$57,0),2)*INDEX('Req. de información AEP'!$D$392:$E$423,MATCH('Pagos mayoristas'!$B276,'Req. de información AEP'!$D$392:$D$423,0),2))</f>
        <v>3000</v>
      </c>
      <c r="H276" s="40"/>
      <c r="I276" s="87"/>
      <c r="J276" s="40"/>
      <c r="K276" s="87"/>
    </row>
    <row r="277" spans="2:11" outlineLevel="1" x14ac:dyDescent="0.2">
      <c r="B277" s="14" t="str">
        <f>IF(Supuestos!B21=0,"",Supuestos!B21)</f>
        <v>Originación SMS on-net</v>
      </c>
      <c r="C277" s="84">
        <f>IF(B277="","",INDEX('Precios mayoristas'!$B$26:$E$57,MATCH('Pagos mayoristas'!$B277,'Precios mayoristas'!$B$26:$B$57,0),3)*INDEX('Req. de información AEP'!$D$392:$E$423,MATCH('Pagos mayoristas'!$B277,'Req. de información AEP'!$D$392:$D$423,0),2))</f>
        <v>4.4000000000000004</v>
      </c>
      <c r="D277" s="40"/>
      <c r="E277" s="84">
        <f>IF(B277="","",INDEX('Req. de información AEP'!$D$392:$E$423,MATCH('Pagos mayoristas'!$B277,'Req. de información AEP'!$D$392:$D$423,0),2)*INDEX('Req. de información AEP'!$D$654:$E$685,MATCH(B277,'Req. de información AEP'!$D$654:$D$685,0),2)*'Precios mayoristas'!$C$85)</f>
        <v>0</v>
      </c>
      <c r="F277" s="40"/>
      <c r="G277" s="84">
        <f>IF(B277="","",INDEX('Precios mayoristas'!$B$26:$E$57,MATCH('Pagos mayoristas'!$B277,'Precios mayoristas'!$B$26:$B$57,0),2)*INDEX('Req. de información AEP'!$D$392:$E$423,MATCH('Pagos mayoristas'!$B277,'Req. de información AEP'!$D$392:$D$423,0),2))</f>
        <v>0</v>
      </c>
      <c r="H277" s="40"/>
      <c r="I277" s="87"/>
      <c r="J277" s="40"/>
      <c r="K277" s="87"/>
    </row>
    <row r="278" spans="2:11" outlineLevel="1" x14ac:dyDescent="0.2">
      <c r="B278" s="14" t="str">
        <f>IF(Supuestos!B22=0,"",Supuestos!B22)</f>
        <v>Originación SMS - off-net nacional</v>
      </c>
      <c r="C278" s="84">
        <f>IF(B278="","",INDEX('Precios mayoristas'!$B$26:$E$57,MATCH('Pagos mayoristas'!$B278,'Precios mayoristas'!$B$26:$B$57,0),3)*INDEX('Req. de información AEP'!$D$392:$E$423,MATCH('Pagos mayoristas'!$B278,'Req. de información AEP'!$D$392:$D$423,0),2))</f>
        <v>4.4000000000000004</v>
      </c>
      <c r="D278" s="40"/>
      <c r="E278" s="84">
        <f>IF(B278="","",INDEX('Req. de información AEP'!$D$392:$E$423,MATCH('Pagos mayoristas'!$B278,'Req. de información AEP'!$D$392:$D$423,0),2)*INDEX('Req. de información AEP'!$D$654:$E$685,MATCH(B278,'Req. de información AEP'!$D$654:$D$685,0),2)*'Precios mayoristas'!$C$85)</f>
        <v>0</v>
      </c>
      <c r="F278" s="40"/>
      <c r="G278" s="84">
        <f>IF(B278="","",INDEX('Precios mayoristas'!$B$26:$E$57,MATCH('Pagos mayoristas'!$B278,'Precios mayoristas'!$B$26:$B$57,0),2)*INDEX('Req. de información AEP'!$D$392:$E$423,MATCH('Pagos mayoristas'!$B278,'Req. de información AEP'!$D$392:$D$423,0),2))</f>
        <v>1</v>
      </c>
      <c r="H278" s="40"/>
      <c r="I278" s="87"/>
      <c r="J278" s="40"/>
      <c r="K278" s="87"/>
    </row>
    <row r="279" spans="2:11" outlineLevel="1" x14ac:dyDescent="0.2">
      <c r="B279" s="14" t="str">
        <f>IF(Supuestos!B23=0,"",Supuestos!B23)</f>
        <v>Originación SMS internacional (USA-Canadá)</v>
      </c>
      <c r="C279" s="84">
        <f>IF(B279="","",INDEX('Precios mayoristas'!$B$26:$E$57,MATCH('Pagos mayoristas'!$B279,'Precios mayoristas'!$B$26:$B$57,0),3)*INDEX('Req. de información AEP'!$D$392:$E$423,MATCH('Pagos mayoristas'!$B279,'Req. de información AEP'!$D$392:$D$423,0),2))</f>
        <v>4.4000000000000004</v>
      </c>
      <c r="D279" s="40"/>
      <c r="E279" s="84">
        <f>IF(B279="","",INDEX('Req. de información AEP'!$D$392:$E$423,MATCH('Pagos mayoristas'!$B279,'Req. de información AEP'!$D$392:$D$423,0),2)*INDEX('Req. de información AEP'!$D$654:$E$685,MATCH(B279,'Req. de información AEP'!$D$654:$D$685,0),2)*'Precios mayoristas'!$C$85)</f>
        <v>0</v>
      </c>
      <c r="F279" s="40"/>
      <c r="G279" s="84">
        <f>IF(B279="","",INDEX('Precios mayoristas'!$B$26:$E$57,MATCH('Pagos mayoristas'!$B279,'Precios mayoristas'!$B$26:$B$57,0),2)*INDEX('Req. de información AEP'!$D$392:$E$423,MATCH('Pagos mayoristas'!$B279,'Req. de información AEP'!$D$392:$D$423,0),2))</f>
        <v>20</v>
      </c>
      <c r="H279" s="40"/>
      <c r="I279" s="87"/>
      <c r="J279" s="40"/>
      <c r="K279" s="87"/>
    </row>
    <row r="280" spans="2:11" outlineLevel="1" x14ac:dyDescent="0.2">
      <c r="B280" s="14" t="str">
        <f>IF(Supuestos!B24=0,"",Supuestos!B24)</f>
        <v>Originación SMS internacional (Resto del Mundo)</v>
      </c>
      <c r="C280" s="84">
        <f>IF(B280="","",INDEX('Precios mayoristas'!$B$26:$E$57,MATCH('Pagos mayoristas'!$B280,'Precios mayoristas'!$B$26:$B$57,0),3)*INDEX('Req. de información AEP'!$D$392:$E$423,MATCH('Pagos mayoristas'!$B280,'Req. de información AEP'!$D$392:$D$423,0),2))</f>
        <v>4.4000000000000004</v>
      </c>
      <c r="D280" s="40"/>
      <c r="E280" s="84">
        <f>IF(B280="","",INDEX('Req. de información AEP'!$D$392:$E$423,MATCH('Pagos mayoristas'!$B280,'Req. de información AEP'!$D$392:$D$423,0),2)*INDEX('Req. de información AEP'!$D$654:$E$685,MATCH(B280,'Req. de información AEP'!$D$654:$D$685,0),2)*'Precios mayoristas'!$C$85)</f>
        <v>0</v>
      </c>
      <c r="F280" s="40"/>
      <c r="G280" s="84">
        <f>IF(B280="","",INDEX('Precios mayoristas'!$B$26:$E$57,MATCH('Pagos mayoristas'!$B280,'Precios mayoristas'!$B$26:$B$57,0),2)*INDEX('Req. de información AEP'!$D$392:$E$423,MATCH('Pagos mayoristas'!$B280,'Req. de información AEP'!$D$392:$D$423,0),2))</f>
        <v>30</v>
      </c>
      <c r="H280" s="40"/>
      <c r="I280" s="87"/>
      <c r="J280" s="40"/>
      <c r="K280" s="87"/>
    </row>
    <row r="281" spans="2:11" outlineLevel="1" x14ac:dyDescent="0.2">
      <c r="B281" s="14" t="str">
        <f>IF(Supuestos!B25=0,"",Supuestos!B25)</f>
        <v>Otros servicios (incluyendo marcaciones especiales)</v>
      </c>
      <c r="C281" s="84">
        <f>IF(B281="","",INDEX('Precios mayoristas'!$B$26:$E$57,MATCH('Pagos mayoristas'!$B281,'Precios mayoristas'!$B$26:$B$57,0),3)*INDEX('Req. de información AEP'!$D$392:$E$423,MATCH('Pagos mayoristas'!$B281,'Req. de información AEP'!$D$392:$D$423,0),2))</f>
        <v>0</v>
      </c>
      <c r="D281" s="40"/>
      <c r="E281" s="84">
        <f>IF(B281="","",INDEX('Req. de información AEP'!$D$392:$E$423,MATCH('Pagos mayoristas'!$B281,'Req. de información AEP'!$D$392:$D$423,0),2)*INDEX('Req. de información AEP'!$D$654:$E$685,MATCH(B281,'Req. de información AEP'!$D$654:$D$685,0),2)*'Precios mayoristas'!$C$85)</f>
        <v>0</v>
      </c>
      <c r="F281" s="40"/>
      <c r="G281" s="84">
        <f>IF(B281="","",INDEX('Precios mayoristas'!$B$26:$E$57,MATCH('Pagos mayoristas'!$B281,'Precios mayoristas'!$B$26:$B$57,0),2)*INDEX('Req. de información AEP'!$D$392:$E$423,MATCH('Pagos mayoristas'!$B281,'Req. de información AEP'!$D$392:$D$423,0),2))</f>
        <v>0</v>
      </c>
      <c r="H281" s="40"/>
      <c r="I281" s="87"/>
      <c r="J281" s="40"/>
      <c r="K281" s="87"/>
    </row>
    <row r="282" spans="2:11" outlineLevel="1" x14ac:dyDescent="0.2">
      <c r="B282" s="14" t="str">
        <f>IF(Supuestos!B26=0,"",Supuestos!B26)</f>
        <v/>
      </c>
      <c r="C282" s="84" t="str">
        <f>IF(B282="","",INDEX('Precios mayoristas'!$B$26:$E$57,MATCH('Pagos mayoristas'!$B282,'Precios mayoristas'!$B$26:$B$57,0),3)*INDEX('Req. de información AEP'!$D$392:$E$423,MATCH('Pagos mayoristas'!$B282,'Req. de información AEP'!$D$392:$D$423,0),2))</f>
        <v/>
      </c>
      <c r="D282" s="40"/>
      <c r="E282" s="84" t="str">
        <f>IF(B282="","",INDEX('Req. de información AEP'!$D$392:$E$423,MATCH('Pagos mayoristas'!$B282,'Req. de información AEP'!$D$392:$D$423,0),2)*INDEX('Req. de información AEP'!$D$654:$E$685,MATCH(B282,'Req. de información AEP'!$D$654:$D$685,0),2)*'Precios mayoristas'!$C$85)</f>
        <v/>
      </c>
      <c r="F282" s="40"/>
      <c r="G282" s="84" t="str">
        <f>IF(B282="","",INDEX('Precios mayoristas'!$B$26:$E$57,MATCH('Pagos mayoristas'!$B282,'Precios mayoristas'!$B$26:$B$57,0),2)*INDEX('Req. de información AEP'!$D$392:$E$423,MATCH('Pagos mayoristas'!$B282,'Req. de información AEP'!$D$392:$D$423,0),2))</f>
        <v/>
      </c>
      <c r="H282" s="40"/>
      <c r="I282" s="87"/>
      <c r="J282" s="40"/>
      <c r="K282" s="87"/>
    </row>
    <row r="283" spans="2:11" outlineLevel="1" x14ac:dyDescent="0.2">
      <c r="B283" s="14" t="str">
        <f>IF(Supuestos!B27=0,"",Supuestos!B27)</f>
        <v/>
      </c>
      <c r="C283" s="84" t="str">
        <f>IF(B283="","",INDEX('Precios mayoristas'!$B$26:$E$57,MATCH('Pagos mayoristas'!$B283,'Precios mayoristas'!$B$26:$B$57,0),3)*INDEX('Req. de información AEP'!$D$392:$E$423,MATCH('Pagos mayoristas'!$B283,'Req. de información AEP'!$D$392:$D$423,0),2))</f>
        <v/>
      </c>
      <c r="D283" s="40"/>
      <c r="E283" s="84" t="str">
        <f>IF(B283="","",INDEX('Req. de información AEP'!$D$392:$E$423,MATCH('Pagos mayoristas'!$B283,'Req. de información AEP'!$D$392:$D$423,0),2)*INDEX('Req. de información AEP'!$D$654:$E$685,MATCH(B283,'Req. de información AEP'!$D$654:$D$685,0),2)*'Precios mayoristas'!$C$85)</f>
        <v/>
      </c>
      <c r="F283" s="40"/>
      <c r="G283" s="84" t="str">
        <f>IF(B283="","",INDEX('Precios mayoristas'!$B$26:$E$57,MATCH('Pagos mayoristas'!$B283,'Precios mayoristas'!$B$26:$B$57,0),2)*INDEX('Req. de información AEP'!$D$392:$E$423,MATCH('Pagos mayoristas'!$B283,'Req. de información AEP'!$D$392:$D$423,0),2))</f>
        <v/>
      </c>
      <c r="H283" s="40"/>
      <c r="I283" s="87"/>
      <c r="J283" s="40"/>
      <c r="K283" s="87"/>
    </row>
    <row r="284" spans="2:11" outlineLevel="1" x14ac:dyDescent="0.2">
      <c r="B284" s="14" t="str">
        <f>IF(Supuestos!B28=0,"",Supuestos!B28)</f>
        <v/>
      </c>
      <c r="C284" s="84" t="str">
        <f>IF(B284="","",INDEX('Precios mayoristas'!$B$26:$E$57,MATCH('Pagos mayoristas'!$B284,'Precios mayoristas'!$B$26:$B$57,0),3)*INDEX('Req. de información AEP'!$D$392:$E$423,MATCH('Pagos mayoristas'!$B284,'Req. de información AEP'!$D$392:$D$423,0),2))</f>
        <v/>
      </c>
      <c r="D284" s="40"/>
      <c r="E284" s="84" t="str">
        <f>IF(B284="","",INDEX('Req. de información AEP'!$D$392:$E$423,MATCH('Pagos mayoristas'!$B284,'Req. de información AEP'!$D$392:$D$423,0),2)*INDEX('Req. de información AEP'!$D$654:$E$685,MATCH(B284,'Req. de información AEP'!$D$654:$D$685,0),2)*'Precios mayoristas'!$C$85)</f>
        <v/>
      </c>
      <c r="F284" s="40"/>
      <c r="G284" s="84" t="str">
        <f>IF(B284="","",INDEX('Precios mayoristas'!$B$26:$E$57,MATCH('Pagos mayoristas'!$B284,'Precios mayoristas'!$B$26:$B$57,0),2)*INDEX('Req. de información AEP'!$D$392:$E$423,MATCH('Pagos mayoristas'!$B284,'Req. de información AEP'!$D$392:$D$423,0),2))</f>
        <v/>
      </c>
      <c r="H284" s="40"/>
      <c r="I284" s="87"/>
      <c r="J284" s="40"/>
      <c r="K284" s="87"/>
    </row>
    <row r="285" spans="2:11" outlineLevel="1" x14ac:dyDescent="0.2">
      <c r="B285" s="14" t="str">
        <f>IF(Supuestos!B29=0,"",Supuestos!B29)</f>
        <v/>
      </c>
      <c r="C285" s="84" t="str">
        <f>IF(B285="","",INDEX('Precios mayoristas'!$B$26:$E$57,MATCH('Pagos mayoristas'!$B285,'Precios mayoristas'!$B$26:$B$57,0),3)*INDEX('Req. de información AEP'!$D$392:$E$423,MATCH('Pagos mayoristas'!$B285,'Req. de información AEP'!$D$392:$D$423,0),2))</f>
        <v/>
      </c>
      <c r="D285" s="40"/>
      <c r="E285" s="84" t="str">
        <f>IF(B285="","",INDEX('Req. de información AEP'!$D$392:$E$423,MATCH('Pagos mayoristas'!$B285,'Req. de información AEP'!$D$392:$D$423,0),2)*INDEX('Req. de información AEP'!$D$654:$E$685,MATCH(B285,'Req. de información AEP'!$D$654:$D$685,0),2)*'Precios mayoristas'!$C$85)</f>
        <v/>
      </c>
      <c r="F285" s="40"/>
      <c r="G285" s="84" t="str">
        <f>IF(B285="","",INDEX('Precios mayoristas'!$B$26:$E$57,MATCH('Pagos mayoristas'!$B285,'Precios mayoristas'!$B$26:$B$57,0),2)*INDEX('Req. de información AEP'!$D$392:$E$423,MATCH('Pagos mayoristas'!$B285,'Req. de información AEP'!$D$392:$D$423,0),2))</f>
        <v/>
      </c>
      <c r="H285" s="40"/>
      <c r="I285" s="87"/>
      <c r="J285" s="40"/>
      <c r="K285" s="87"/>
    </row>
    <row r="286" spans="2:11" outlineLevel="1" x14ac:dyDescent="0.2">
      <c r="B286" s="14" t="str">
        <f>IF(Supuestos!B30=0,"",Supuestos!B30)</f>
        <v/>
      </c>
      <c r="C286" s="84" t="str">
        <f>IF(B286="","",INDEX('Precios mayoristas'!$B$26:$E$57,MATCH('Pagos mayoristas'!$B286,'Precios mayoristas'!$B$26:$B$57,0),3)*INDEX('Req. de información AEP'!$D$392:$E$423,MATCH('Pagos mayoristas'!$B286,'Req. de información AEP'!$D$392:$D$423,0),2))</f>
        <v/>
      </c>
      <c r="D286" s="40"/>
      <c r="E286" s="84" t="str">
        <f>IF(B286="","",INDEX('Req. de información AEP'!$D$392:$E$423,MATCH('Pagos mayoristas'!$B286,'Req. de información AEP'!$D$392:$D$423,0),2)*INDEX('Req. de información AEP'!$D$654:$E$685,MATCH(B286,'Req. de información AEP'!$D$654:$D$685,0),2)*'Precios mayoristas'!$C$85)</f>
        <v/>
      </c>
      <c r="F286" s="40"/>
      <c r="G286" s="84" t="str">
        <f>IF(B286="","",INDEX('Precios mayoristas'!$B$26:$E$57,MATCH('Pagos mayoristas'!$B286,'Precios mayoristas'!$B$26:$B$57,0),2)*INDEX('Req. de información AEP'!$D$392:$E$423,MATCH('Pagos mayoristas'!$B286,'Req. de información AEP'!$D$392:$D$423,0),2))</f>
        <v/>
      </c>
      <c r="H286" s="40"/>
      <c r="I286" s="87"/>
      <c r="J286" s="40"/>
      <c r="K286" s="87"/>
    </row>
    <row r="287" spans="2:11" outlineLevel="1" x14ac:dyDescent="0.2">
      <c r="B287" s="14" t="str">
        <f>IF(Supuestos!B31=0,"",Supuestos!B31)</f>
        <v/>
      </c>
      <c r="C287" s="84" t="str">
        <f>IF(B287="","",INDEX('Precios mayoristas'!$B$26:$E$57,MATCH('Pagos mayoristas'!$B287,'Precios mayoristas'!$B$26:$B$57,0),3)*INDEX('Req. de información AEP'!$D$392:$E$423,MATCH('Pagos mayoristas'!$B287,'Req. de información AEP'!$D$392:$D$423,0),2))</f>
        <v/>
      </c>
      <c r="D287" s="40"/>
      <c r="E287" s="84" t="str">
        <f>IF(B287="","",INDEX('Req. de información AEP'!$D$392:$E$423,MATCH('Pagos mayoristas'!$B287,'Req. de información AEP'!$D$392:$D$423,0),2)*INDEX('Req. de información AEP'!$D$654:$E$685,MATCH(B287,'Req. de información AEP'!$D$654:$D$685,0),2)*'Precios mayoristas'!$C$85)</f>
        <v/>
      </c>
      <c r="F287" s="40"/>
      <c r="G287" s="84" t="str">
        <f>IF(B287="","",INDEX('Precios mayoristas'!$B$26:$E$57,MATCH('Pagos mayoristas'!$B287,'Precios mayoristas'!$B$26:$B$57,0),2)*INDEX('Req. de información AEP'!$D$392:$E$423,MATCH('Pagos mayoristas'!$B287,'Req. de información AEP'!$D$392:$D$423,0),2))</f>
        <v/>
      </c>
      <c r="H287" s="40"/>
      <c r="I287" s="87"/>
      <c r="J287" s="40"/>
      <c r="K287" s="87"/>
    </row>
    <row r="288" spans="2:11" outlineLevel="1" x14ac:dyDescent="0.2">
      <c r="B288" s="14" t="str">
        <f>IF(Supuestos!B32=0,"",Supuestos!B32)</f>
        <v/>
      </c>
      <c r="C288" s="84" t="str">
        <f>IF(B288="","",INDEX('Precios mayoristas'!$B$26:$E$57,MATCH('Pagos mayoristas'!$B288,'Precios mayoristas'!$B$26:$B$57,0),3)*INDEX('Req. de información AEP'!$D$392:$E$423,MATCH('Pagos mayoristas'!$B288,'Req. de información AEP'!$D$392:$D$423,0),2))</f>
        <v/>
      </c>
      <c r="D288" s="40"/>
      <c r="E288" s="84" t="str">
        <f>IF(B288="","",INDEX('Req. de información AEP'!$D$392:$E$423,MATCH('Pagos mayoristas'!$B288,'Req. de información AEP'!$D$392:$D$423,0),2)*INDEX('Req. de información AEP'!$D$654:$E$685,MATCH(B288,'Req. de información AEP'!$D$654:$D$685,0),2)*'Precios mayoristas'!$C$85)</f>
        <v/>
      </c>
      <c r="F288" s="40"/>
      <c r="G288" s="84" t="str">
        <f>IF(B288="","",INDEX('Precios mayoristas'!$B$26:$E$57,MATCH('Pagos mayoristas'!$B288,'Precios mayoristas'!$B$26:$B$57,0),2)*INDEX('Req. de información AEP'!$D$392:$E$423,MATCH('Pagos mayoristas'!$B288,'Req. de información AEP'!$D$392:$D$423,0),2))</f>
        <v/>
      </c>
      <c r="H288" s="40"/>
      <c r="I288" s="87"/>
      <c r="J288" s="40"/>
      <c r="K288" s="87"/>
    </row>
    <row r="289" spans="2:11" outlineLevel="1" x14ac:dyDescent="0.2">
      <c r="B289" s="14" t="str">
        <f>IF(Supuestos!B33=0,"",Supuestos!B33)</f>
        <v/>
      </c>
      <c r="C289" s="84" t="str">
        <f>IF(B289="","",INDEX('Precios mayoristas'!$B$26:$E$57,MATCH('Pagos mayoristas'!$B289,'Precios mayoristas'!$B$26:$B$57,0),3)*INDEX('Req. de información AEP'!$D$392:$E$423,MATCH('Pagos mayoristas'!$B289,'Req. de información AEP'!$D$392:$D$423,0),2))</f>
        <v/>
      </c>
      <c r="D289" s="40"/>
      <c r="E289" s="84" t="str">
        <f>IF(B289="","",INDEX('Req. de información AEP'!$D$392:$E$423,MATCH('Pagos mayoristas'!$B289,'Req. de información AEP'!$D$392:$D$423,0),2)*INDEX('Req. de información AEP'!$D$654:$E$685,MATCH(B289,'Req. de información AEP'!$D$654:$D$685,0),2)*'Precios mayoristas'!$C$85)</f>
        <v/>
      </c>
      <c r="F289" s="40"/>
      <c r="G289" s="84" t="str">
        <f>IF(B289="","",INDEX('Precios mayoristas'!$B$26:$E$57,MATCH('Pagos mayoristas'!$B289,'Precios mayoristas'!$B$26:$B$57,0),2)*INDEX('Req. de información AEP'!$D$392:$E$423,MATCH('Pagos mayoristas'!$B289,'Req. de información AEP'!$D$392:$D$423,0),2))</f>
        <v/>
      </c>
      <c r="H289" s="40"/>
      <c r="I289" s="87"/>
      <c r="J289" s="40"/>
      <c r="K289" s="87"/>
    </row>
    <row r="290" spans="2:11" outlineLevel="1" x14ac:dyDescent="0.2">
      <c r="B290" s="14" t="str">
        <f>IF(Supuestos!B34=0,"",Supuestos!B34)</f>
        <v/>
      </c>
      <c r="C290" s="84" t="str">
        <f>IF(B290="","",INDEX('Precios mayoristas'!$B$26:$E$57,MATCH('Pagos mayoristas'!$B290,'Precios mayoristas'!$B$26:$B$57,0),3)*INDEX('Req. de información AEP'!$D$392:$E$423,MATCH('Pagos mayoristas'!$B290,'Req. de información AEP'!$D$392:$D$423,0),2))</f>
        <v/>
      </c>
      <c r="D290" s="40"/>
      <c r="E290" s="84" t="str">
        <f>IF(B290="","",INDEX('Req. de información AEP'!$D$392:$E$423,MATCH('Pagos mayoristas'!$B290,'Req. de información AEP'!$D$392:$D$423,0),2)*INDEX('Req. de información AEP'!$D$654:$E$685,MATCH(B290,'Req. de información AEP'!$D$654:$D$685,0),2)*'Precios mayoristas'!$C$85)</f>
        <v/>
      </c>
      <c r="F290" s="40"/>
      <c r="G290" s="84" t="str">
        <f>IF(B290="","",INDEX('Precios mayoristas'!$B$26:$E$57,MATCH('Pagos mayoristas'!$B290,'Precios mayoristas'!$B$26:$B$57,0),2)*INDEX('Req. de información AEP'!$D$392:$E$423,MATCH('Pagos mayoristas'!$B290,'Req. de información AEP'!$D$392:$D$423,0),2))</f>
        <v/>
      </c>
      <c r="H290" s="40"/>
      <c r="I290" s="87"/>
      <c r="J290" s="40"/>
      <c r="K290" s="87"/>
    </row>
    <row r="291" spans="2:11" outlineLevel="1" x14ac:dyDescent="0.2">
      <c r="B291" s="14" t="str">
        <f>IF(Supuestos!B35=0,"",Supuestos!B35)</f>
        <v/>
      </c>
      <c r="C291" s="84" t="str">
        <f>IF(B291="","",INDEX('Precios mayoristas'!$B$26:$E$57,MATCH('Pagos mayoristas'!$B291,'Precios mayoristas'!$B$26:$B$57,0),3)*INDEX('Req. de información AEP'!$D$392:$E$423,MATCH('Pagos mayoristas'!$B291,'Req. de información AEP'!$D$392:$D$423,0),2))</f>
        <v/>
      </c>
      <c r="D291" s="40"/>
      <c r="E291" s="84" t="str">
        <f>IF(B291="","",INDEX('Req. de información AEP'!$D$392:$E$423,MATCH('Pagos mayoristas'!$B291,'Req. de información AEP'!$D$392:$D$423,0),2)*INDEX('Req. de información AEP'!$D$654:$E$685,MATCH(B291,'Req. de información AEP'!$D$654:$D$685,0),2)*'Precios mayoristas'!$C$85)</f>
        <v/>
      </c>
      <c r="F291" s="40"/>
      <c r="G291" s="84" t="str">
        <f>IF(B291="","",INDEX('Precios mayoristas'!$B$26:$E$57,MATCH('Pagos mayoristas'!$B291,'Precios mayoristas'!$B$26:$B$57,0),2)*INDEX('Req. de información AEP'!$D$392:$E$423,MATCH('Pagos mayoristas'!$B291,'Req. de información AEP'!$D$392:$D$423,0),2))</f>
        <v/>
      </c>
      <c r="H291" s="40"/>
      <c r="I291" s="87"/>
      <c r="J291" s="40"/>
      <c r="K291" s="87"/>
    </row>
    <row r="292" spans="2:11" outlineLevel="1" x14ac:dyDescent="0.2">
      <c r="B292" s="14" t="str">
        <f>IF(Supuestos!B36=0,"",Supuestos!B36)</f>
        <v/>
      </c>
      <c r="C292" s="84" t="str">
        <f>IF(B292="","",INDEX('Precios mayoristas'!$B$26:$E$57,MATCH('Pagos mayoristas'!$B292,'Precios mayoristas'!$B$26:$B$57,0),3)*INDEX('Req. de información AEP'!$D$392:$E$423,MATCH('Pagos mayoristas'!$B292,'Req. de información AEP'!$D$392:$D$423,0),2))</f>
        <v/>
      </c>
      <c r="D292" s="40"/>
      <c r="E292" s="84" t="str">
        <f>IF(B292="","",INDEX('Req. de información AEP'!$D$392:$E$423,MATCH('Pagos mayoristas'!$B292,'Req. de información AEP'!$D$392:$D$423,0),2)*INDEX('Req. de información AEP'!$D$654:$E$685,MATCH(B292,'Req. de información AEP'!$D$654:$D$685,0),2)*'Precios mayoristas'!$C$85)</f>
        <v/>
      </c>
      <c r="F292" s="40"/>
      <c r="G292" s="84" t="str">
        <f>IF(B292="","",INDEX('Precios mayoristas'!$B$26:$E$57,MATCH('Pagos mayoristas'!$B292,'Precios mayoristas'!$B$26:$B$57,0),2)*INDEX('Req. de información AEP'!$D$392:$E$423,MATCH('Pagos mayoristas'!$B292,'Req. de información AEP'!$D$392:$D$423,0),2))</f>
        <v/>
      </c>
      <c r="H292" s="40"/>
      <c r="I292" s="87"/>
      <c r="J292" s="40"/>
      <c r="K292" s="87"/>
    </row>
    <row r="293" spans="2:11" outlineLevel="1" x14ac:dyDescent="0.2">
      <c r="B293" s="14" t="str">
        <f>IF(Supuestos!B37=0,"",Supuestos!B37)</f>
        <v/>
      </c>
      <c r="C293" s="84" t="str">
        <f>IF(B293="","",INDEX('Precios mayoristas'!$B$26:$E$57,MATCH('Pagos mayoristas'!$B293,'Precios mayoristas'!$B$26:$B$57,0),3)*INDEX('Req. de información AEP'!$D$392:$E$423,MATCH('Pagos mayoristas'!$B293,'Req. de información AEP'!$D$392:$D$423,0),2))</f>
        <v/>
      </c>
      <c r="D293" s="40"/>
      <c r="E293" s="84" t="str">
        <f>IF(B293="","",INDEX('Req. de información AEP'!$D$392:$E$423,MATCH('Pagos mayoristas'!$B293,'Req. de información AEP'!$D$392:$D$423,0),2)*INDEX('Req. de información AEP'!$D$654:$E$685,MATCH(B293,'Req. de información AEP'!$D$654:$D$685,0),2)*'Precios mayoristas'!$C$85)</f>
        <v/>
      </c>
      <c r="F293" s="40"/>
      <c r="G293" s="84" t="str">
        <f>IF(B293="","",INDEX('Precios mayoristas'!$B$26:$E$57,MATCH('Pagos mayoristas'!$B293,'Precios mayoristas'!$B$26:$B$57,0),2)*INDEX('Req. de información AEP'!$D$392:$E$423,MATCH('Pagos mayoristas'!$B293,'Req. de información AEP'!$D$392:$D$423,0),2))</f>
        <v/>
      </c>
      <c r="H293" s="40"/>
      <c r="I293" s="87"/>
      <c r="J293" s="40"/>
      <c r="K293" s="87"/>
    </row>
    <row r="294" spans="2:11" outlineLevel="1" x14ac:dyDescent="0.2">
      <c r="B294" s="14" t="str">
        <f>IF(Supuestos!B38=0,"",Supuestos!B38)</f>
        <v/>
      </c>
      <c r="C294" s="84" t="str">
        <f>IF(B294="","",INDEX('Precios mayoristas'!$B$26:$E$57,MATCH('Pagos mayoristas'!$B294,'Precios mayoristas'!$B$26:$B$57,0),3)*INDEX('Req. de información AEP'!$D$392:$E$423,MATCH('Pagos mayoristas'!$B294,'Req. de información AEP'!$D$392:$D$423,0),2))</f>
        <v/>
      </c>
      <c r="D294" s="40"/>
      <c r="E294" s="84" t="str">
        <f>IF(B294="","",INDEX('Req. de información AEP'!$D$392:$E$423,MATCH('Pagos mayoristas'!$B294,'Req. de información AEP'!$D$392:$D$423,0),2)*INDEX('Req. de información AEP'!$D$654:$E$685,MATCH(B294,'Req. de información AEP'!$D$654:$D$685,0),2)*'Precios mayoristas'!$C$85)</f>
        <v/>
      </c>
      <c r="F294" s="40"/>
      <c r="G294" s="84" t="str">
        <f>IF(B294="","",INDEX('Precios mayoristas'!$B$26:$E$57,MATCH('Pagos mayoristas'!$B294,'Precios mayoristas'!$B$26:$B$57,0),2)*INDEX('Req. de información AEP'!$D$392:$E$423,MATCH('Pagos mayoristas'!$B294,'Req. de información AEP'!$D$392:$D$423,0),2))</f>
        <v/>
      </c>
      <c r="H294" s="40"/>
      <c r="I294" s="87"/>
      <c r="J294" s="40"/>
      <c r="K294" s="87"/>
    </row>
    <row r="295" spans="2:11" outlineLevel="1" x14ac:dyDescent="0.2">
      <c r="B295" s="117"/>
      <c r="C295" s="198" t="str">
        <f>IF(B295="","",INDEX('Precios mayoristas'!$B$26:$E$57,MATCH('Pagos mayoristas'!$B295,'Precios mayoristas'!$B$26:$B$57,0),3)*INDEX('Req. de información AEP'!$D$216:$E$247,MATCH('Pagos mayoristas'!$B295,'Req. de información AEP'!$D$216:$D$247,0),2))</f>
        <v/>
      </c>
      <c r="D295" s="199"/>
      <c r="E295" s="198" t="str">
        <f>IF(B295="","",INDEX('Req. de información AEP'!$D$216:$E$247,MATCH('Pagos mayoristas'!$B295,'Req. de información AEP'!$D$216:$D$247,0),2)*INDEX('Req. de información AEP'!$D$654:$E$685,MATCH(B295,'Req. de información AEP'!$D$654:$D$685,0),2)*'Precios mayoristas'!$C$85)</f>
        <v/>
      </c>
      <c r="F295" s="199"/>
      <c r="G295" s="198" t="str">
        <f>IF(B295="","",INDEX('Precios mayoristas'!$B$26:$E$57,MATCH('Pagos mayoristas'!$B295,'Precios mayoristas'!$B$26:$B$57,0),2)*INDEX('Req. de información AEP'!$D$216:$E$247,MATCH('Pagos mayoristas'!$B295,'Req. de información AEP'!$D$216:$D$247,0),2))</f>
        <v/>
      </c>
      <c r="H295" s="199"/>
      <c r="I295" s="199"/>
      <c r="J295" s="199"/>
      <c r="K295" s="199"/>
    </row>
    <row r="296" spans="2:11" outlineLevel="1" x14ac:dyDescent="0.2"/>
    <row r="297" spans="2:11" outlineLevel="1" x14ac:dyDescent="0.2">
      <c r="B297" s="11" t="s">
        <v>181</v>
      </c>
      <c r="C297" s="83">
        <f>SUM(C298:C329)</f>
        <v>79.600000000000009</v>
      </c>
      <c r="D297" s="43"/>
      <c r="E297" s="83">
        <f t="shared" ref="E297" si="7">SUM(E298:E329)</f>
        <v>0</v>
      </c>
      <c r="F297" s="43"/>
      <c r="G297" s="83">
        <f>SUM(G298:G329)</f>
        <v>4386.1990399999995</v>
      </c>
      <c r="H297" s="40"/>
      <c r="I297" s="85">
        <f>IF(Supuestos!$I$5&lt;'Precios mayoristas'!$C$19,'Precios mayoristas'!$C$15*'Req. de información AEP'!$G133,'Precios mayoristas'!$D$15*'Req. de información AEP'!$G133)*Supuestos!$K$5+IF(Supuestos!$I$5&lt;'Precios mayoristas'!$C$19,'Precios mayoristas'!$C$18*'Req. de información AEP'!$G134,'Precios mayoristas'!$D$18*'Req. de información AEP'!$G134)*Supuestos!$K$5</f>
        <v>3361400</v>
      </c>
      <c r="J297" s="40"/>
      <c r="K297" s="85">
        <f>K$6*('Req. de información AEP'!E100/'Req. de información AEP'!$E$12)</f>
        <v>0</v>
      </c>
    </row>
    <row r="298" spans="2:11" outlineLevel="1" x14ac:dyDescent="0.2">
      <c r="B298" s="14" t="str">
        <f>IF(Supuestos!B7=0,"",Supuestos!B7)</f>
        <v>Datos</v>
      </c>
      <c r="C298" s="84">
        <f>IF(B298="","",INDEX('Precios mayoristas'!$B$26:$E$57,MATCH('Pagos mayoristas'!$B298,'Precios mayoristas'!$B$26:$B$57,0),3)*INDEX('Req. de información AEP'!$D$427:$E$458,MATCH('Pagos mayoristas'!$B298,'Req. de información AEP'!$D$427:$D$458,0),2))</f>
        <v>4.8</v>
      </c>
      <c r="D298" s="40"/>
      <c r="E298" s="84">
        <f>IF(B298="","",INDEX('Req. de información AEP'!$D$427:$E$458,MATCH('Pagos mayoristas'!$B298,'Req. de información AEP'!$D$427:$D$458,0),2)*INDEX('Req. de información AEP'!$D$654:$E$685,MATCH(B298,'Req. de información AEP'!$D$654:$D$685,0),2)*'Precios mayoristas'!$C$85)</f>
        <v>0</v>
      </c>
      <c r="F298" s="40"/>
      <c r="G298" s="84">
        <f>IF(B298="","",INDEX('Precios mayoristas'!$B$26:$E$57,MATCH('Pagos mayoristas'!$B298,'Precios mayoristas'!$B$26:$B$57,0),2)*INDEX('Req. de información AEP'!$D$427:$E$458,MATCH('Pagos mayoristas'!$B298,'Req. de información AEP'!$D$427:$D$458,0),2))</f>
        <v>0</v>
      </c>
      <c r="H298" s="40"/>
      <c r="I298" s="87"/>
      <c r="J298" s="40"/>
      <c r="K298" s="87"/>
    </row>
    <row r="299" spans="2:11" outlineLevel="1" x14ac:dyDescent="0.2">
      <c r="B299" s="14" t="str">
        <f>IF(Supuestos!B8=0,"",Supuestos!B8)</f>
        <v>Originación voz on-net local</v>
      </c>
      <c r="C299" s="84">
        <f>IF(B299="","",INDEX('Precios mayoristas'!$B$26:$E$57,MATCH('Pagos mayoristas'!$B299,'Precios mayoristas'!$B$26:$B$57,0),3)*INDEX('Req. de información AEP'!$D$427:$E$458,MATCH('Pagos mayoristas'!$B299,'Req. de información AEP'!$D$427:$D$458,0),2))</f>
        <v>4.4000000000000004</v>
      </c>
      <c r="D299" s="40"/>
      <c r="E299" s="84">
        <f>IF(B299="","",INDEX('Req. de información AEP'!$D$427:$E$458,MATCH('Pagos mayoristas'!$B299,'Req. de información AEP'!$D$427:$D$458,0),2)*INDEX('Req. de información AEP'!$D$654:$E$685,MATCH(B299,'Req. de información AEP'!$D$654:$D$685,0),2)*'Precios mayoristas'!$C$85)</f>
        <v>0</v>
      </c>
      <c r="F299" s="40"/>
      <c r="G299" s="84">
        <f>IF(B299="","",INDEX('Precios mayoristas'!$B$26:$E$57,MATCH('Pagos mayoristas'!$B299,'Precios mayoristas'!$B$26:$B$57,0),2)*INDEX('Req. de información AEP'!$D$427:$E$458,MATCH('Pagos mayoristas'!$B299,'Req. de información AEP'!$D$427:$D$458,0),2))</f>
        <v>0</v>
      </c>
      <c r="H299" s="40"/>
      <c r="I299" s="87"/>
      <c r="J299" s="40"/>
      <c r="K299" s="87"/>
    </row>
    <row r="300" spans="2:11" outlineLevel="1" x14ac:dyDescent="0.2">
      <c r="B300" s="14" t="str">
        <f>IF(Supuestos!B9=0,"",Supuestos!B9)</f>
        <v>Originación voz off-net móvil local</v>
      </c>
      <c r="C300" s="84">
        <f>IF(B300="","",INDEX('Precios mayoristas'!$B$26:$E$57,MATCH('Pagos mayoristas'!$B300,'Precios mayoristas'!$B$26:$B$57,0),3)*INDEX('Req. de información AEP'!$D$427:$E$458,MATCH('Pagos mayoristas'!$B300,'Req. de información AEP'!$D$427:$D$458,0),2))</f>
        <v>4.4000000000000004</v>
      </c>
      <c r="D300" s="40"/>
      <c r="E300" s="84">
        <f>IF(B300="","",INDEX('Req. de información AEP'!$D$427:$E$458,MATCH('Pagos mayoristas'!$B300,'Req. de información AEP'!$D$427:$D$458,0),2)*INDEX('Req. de información AEP'!$D$654:$E$685,MATCH(B300,'Req. de información AEP'!$D$654:$D$685,0),2)*'Precios mayoristas'!$C$85)</f>
        <v>0</v>
      </c>
      <c r="F300" s="40"/>
      <c r="G300" s="84">
        <f>IF(B300="","",INDEX('Precios mayoristas'!$B$26:$E$57,MATCH('Pagos mayoristas'!$B300,'Precios mayoristas'!$B$26:$B$57,0),2)*INDEX('Req. de información AEP'!$D$427:$E$458,MATCH('Pagos mayoristas'!$B300,'Req. de información AEP'!$D$427:$D$458,0),2))</f>
        <v>7.4760000000000009</v>
      </c>
      <c r="H300" s="40"/>
      <c r="I300" s="87"/>
      <c r="J300" s="40"/>
      <c r="K300" s="87"/>
    </row>
    <row r="301" spans="2:11" outlineLevel="1" x14ac:dyDescent="0.2">
      <c r="B301" s="14" t="str">
        <f>IF(Supuestos!B10=0,"",Supuestos!B10)</f>
        <v>Originación voz off-net fijo local</v>
      </c>
      <c r="C301" s="84">
        <f>IF(B301="","",INDEX('Precios mayoristas'!$B$26:$E$57,MATCH('Pagos mayoristas'!$B301,'Precios mayoristas'!$B$26:$B$57,0),3)*INDEX('Req. de información AEP'!$D$427:$E$458,MATCH('Pagos mayoristas'!$B301,'Req. de información AEP'!$D$427:$D$458,0),2))</f>
        <v>4.4000000000000004</v>
      </c>
      <c r="D301" s="40"/>
      <c r="E301" s="84">
        <f>IF(B301="","",INDEX('Req. de información AEP'!$D$427:$E$458,MATCH('Pagos mayoristas'!$B301,'Req. de información AEP'!$D$427:$D$458,0),2)*INDEX('Req. de información AEP'!$D$654:$E$685,MATCH(B301,'Req. de información AEP'!$D$654:$D$685,0),2)*'Precios mayoristas'!$C$85)</f>
        <v>0</v>
      </c>
      <c r="F301" s="40"/>
      <c r="G301" s="84">
        <f>IF(B301="","",INDEX('Precios mayoristas'!$B$26:$E$57,MATCH('Pagos mayoristas'!$B301,'Precios mayoristas'!$B$26:$B$57,0),2)*INDEX('Req. de información AEP'!$D$427:$E$458,MATCH('Pagos mayoristas'!$B301,'Req. de información AEP'!$D$427:$D$458,0),2))</f>
        <v>0.12352</v>
      </c>
      <c r="H301" s="40"/>
      <c r="I301" s="87"/>
      <c r="J301" s="40"/>
      <c r="K301" s="87"/>
    </row>
    <row r="302" spans="2:11" outlineLevel="1" x14ac:dyDescent="0.2">
      <c r="B302" s="14" t="str">
        <f>IF(Supuestos!B11=0,"",Supuestos!B11)</f>
        <v>Originación voz on-net LDN</v>
      </c>
      <c r="C302" s="84">
        <f>IF(B302="","",INDEX('Precios mayoristas'!$B$26:$E$57,MATCH('Pagos mayoristas'!$B302,'Precios mayoristas'!$B$26:$B$57,0),3)*INDEX('Req. de información AEP'!$D$427:$E$458,MATCH('Pagos mayoristas'!$B302,'Req. de información AEP'!$D$427:$D$458,0),2))</f>
        <v>4.4000000000000004</v>
      </c>
      <c r="D302" s="40"/>
      <c r="E302" s="84">
        <f>IF(B302="","",INDEX('Req. de información AEP'!$D$427:$E$458,MATCH('Pagos mayoristas'!$B302,'Req. de información AEP'!$D$427:$D$458,0),2)*INDEX('Req. de información AEP'!$D$654:$E$685,MATCH(B302,'Req. de información AEP'!$D$654:$D$685,0),2)*'Precios mayoristas'!$C$85)</f>
        <v>0</v>
      </c>
      <c r="F302" s="40"/>
      <c r="G302" s="84">
        <f>IF(B302="","",INDEX('Precios mayoristas'!$B$26:$E$57,MATCH('Pagos mayoristas'!$B302,'Precios mayoristas'!$B$26:$B$57,0),2)*INDEX('Req. de información AEP'!$D$427:$E$458,MATCH('Pagos mayoristas'!$B302,'Req. de información AEP'!$D$427:$D$458,0),2))</f>
        <v>0</v>
      </c>
      <c r="H302" s="40"/>
      <c r="I302" s="87"/>
      <c r="J302" s="40"/>
      <c r="K302" s="87"/>
    </row>
    <row r="303" spans="2:11" outlineLevel="1" x14ac:dyDescent="0.2">
      <c r="B303" s="14" t="str">
        <f>IF(Supuestos!B12=0,"",Supuestos!B12)</f>
        <v>Originación voz off-net móvil LDN</v>
      </c>
      <c r="C303" s="84">
        <f>IF(B303="","",INDEX('Precios mayoristas'!$B$26:$E$57,MATCH('Pagos mayoristas'!$B303,'Precios mayoristas'!$B$26:$B$57,0),3)*INDEX('Req. de información AEP'!$D$427:$E$458,MATCH('Pagos mayoristas'!$B303,'Req. de información AEP'!$D$427:$D$458,0),2))</f>
        <v>4.4000000000000004</v>
      </c>
      <c r="D303" s="40"/>
      <c r="E303" s="84">
        <f>IF(B303="","",INDEX('Req. de información AEP'!$D$427:$E$458,MATCH('Pagos mayoristas'!$B303,'Req. de información AEP'!$D$427:$D$458,0),2)*INDEX('Req. de información AEP'!$D$654:$E$685,MATCH(B303,'Req. de información AEP'!$D$654:$D$685,0),2)*'Precios mayoristas'!$C$85)</f>
        <v>0</v>
      </c>
      <c r="F303" s="40"/>
      <c r="G303" s="84">
        <f>IF(B303="","",INDEX('Precios mayoristas'!$B$26:$E$57,MATCH('Pagos mayoristas'!$B303,'Precios mayoristas'!$B$26:$B$57,0),2)*INDEX('Req. de información AEP'!$D$427:$E$458,MATCH('Pagos mayoristas'!$B303,'Req. de información AEP'!$D$427:$D$458,0),2))</f>
        <v>7.4760000000000009</v>
      </c>
      <c r="H303" s="40"/>
      <c r="I303" s="87"/>
      <c r="J303" s="40"/>
      <c r="K303" s="87"/>
    </row>
    <row r="304" spans="2:11" outlineLevel="1" x14ac:dyDescent="0.2">
      <c r="B304" s="14" t="str">
        <f>IF(Supuestos!B13=0,"",Supuestos!B13)</f>
        <v>Originación voz off-net fijo LDN</v>
      </c>
      <c r="C304" s="84">
        <f>IF(B304="","",INDEX('Precios mayoristas'!$B$26:$E$57,MATCH('Pagos mayoristas'!$B304,'Precios mayoristas'!$B$26:$B$57,0),3)*INDEX('Req. de información AEP'!$D$427:$E$458,MATCH('Pagos mayoristas'!$B304,'Req. de información AEP'!$D$427:$D$458,0),2))</f>
        <v>4.4000000000000004</v>
      </c>
      <c r="D304" s="40"/>
      <c r="E304" s="84">
        <f>IF(B304="","",INDEX('Req. de información AEP'!$D$427:$E$458,MATCH('Pagos mayoristas'!$B304,'Req. de información AEP'!$D$427:$D$458,0),2)*INDEX('Req. de información AEP'!$D$654:$E$685,MATCH(B304,'Req. de información AEP'!$D$654:$D$685,0),2)*'Precios mayoristas'!$C$85)</f>
        <v>0</v>
      </c>
      <c r="F304" s="40"/>
      <c r="G304" s="84">
        <f>IF(B304="","",INDEX('Precios mayoristas'!$B$26:$E$57,MATCH('Pagos mayoristas'!$B304,'Precios mayoristas'!$B$26:$B$57,0),2)*INDEX('Req. de información AEP'!$D$427:$E$458,MATCH('Pagos mayoristas'!$B304,'Req. de información AEP'!$D$427:$D$458,0),2))</f>
        <v>0.12352</v>
      </c>
      <c r="H304" s="40"/>
      <c r="I304" s="87"/>
      <c r="J304" s="40"/>
      <c r="K304" s="87"/>
    </row>
    <row r="305" spans="2:11" outlineLevel="1" x14ac:dyDescent="0.2">
      <c r="B305" s="14" t="str">
        <f>IF(Supuestos!B14=0,"",Supuestos!B14)</f>
        <v>Originación voz internacional USA-Canadá</v>
      </c>
      <c r="C305" s="84">
        <f>IF(B305="","",INDEX('Precios mayoristas'!$B$26:$E$57,MATCH('Pagos mayoristas'!$B305,'Precios mayoristas'!$B$26:$B$57,0),3)*INDEX('Req. de información AEP'!$D$427:$E$458,MATCH('Pagos mayoristas'!$B305,'Req. de información AEP'!$D$427:$D$458,0),2))</f>
        <v>4.4000000000000004</v>
      </c>
      <c r="D305" s="40"/>
      <c r="E305" s="84">
        <f>IF(B305="","",INDEX('Req. de información AEP'!$D$427:$E$458,MATCH('Pagos mayoristas'!$B305,'Req. de información AEP'!$D$427:$D$458,0),2)*INDEX('Req. de información AEP'!$D$654:$E$685,MATCH(B305,'Req. de información AEP'!$D$654:$D$685,0),2)*'Precios mayoristas'!$C$85)</f>
        <v>0</v>
      </c>
      <c r="F305" s="40"/>
      <c r="G305" s="84">
        <f>IF(B305="","",INDEX('Precios mayoristas'!$B$26:$E$57,MATCH('Pagos mayoristas'!$B305,'Precios mayoristas'!$B$26:$B$57,0),2)*INDEX('Req. de información AEP'!$D$427:$E$458,MATCH('Pagos mayoristas'!$B305,'Req. de información AEP'!$D$427:$D$458,0),2))</f>
        <v>20</v>
      </c>
      <c r="H305" s="40"/>
      <c r="I305" s="87"/>
      <c r="J305" s="40"/>
      <c r="K305" s="87"/>
    </row>
    <row r="306" spans="2:11" outlineLevel="1" x14ac:dyDescent="0.2">
      <c r="B306" s="14" t="str">
        <f>IF(Supuestos!B15=0,"",Supuestos!B15)</f>
        <v>Originación voz internacional Mundial Centroamérica</v>
      </c>
      <c r="C306" s="84">
        <f>IF(B306="","",INDEX('Precios mayoristas'!$B$26:$E$57,MATCH('Pagos mayoristas'!$B306,'Precios mayoristas'!$B$26:$B$57,0),3)*INDEX('Req. de información AEP'!$D$427:$E$458,MATCH('Pagos mayoristas'!$B306,'Req. de información AEP'!$D$427:$D$458,0),2))</f>
        <v>4.4000000000000004</v>
      </c>
      <c r="D306" s="40"/>
      <c r="E306" s="84">
        <f>IF(B306="","",INDEX('Req. de información AEP'!$D$427:$E$458,MATCH('Pagos mayoristas'!$B306,'Req. de información AEP'!$D$427:$D$458,0),2)*INDEX('Req. de información AEP'!$D$654:$E$685,MATCH(B306,'Req. de información AEP'!$D$654:$D$685,0),2)*'Precios mayoristas'!$C$85)</f>
        <v>0</v>
      </c>
      <c r="F306" s="40"/>
      <c r="G306" s="84">
        <f>IF(B306="","",INDEX('Precios mayoristas'!$B$26:$E$57,MATCH('Pagos mayoristas'!$B306,'Precios mayoristas'!$B$26:$B$57,0),2)*INDEX('Req. de información AEP'!$D$427:$E$458,MATCH('Pagos mayoristas'!$B306,'Req. de información AEP'!$D$427:$D$458,0),2))</f>
        <v>100</v>
      </c>
      <c r="H306" s="40"/>
      <c r="I306" s="87"/>
      <c r="J306" s="40"/>
      <c r="K306" s="87"/>
    </row>
    <row r="307" spans="2:11" outlineLevel="1" x14ac:dyDescent="0.2">
      <c r="B307" s="14" t="str">
        <f>IF(Supuestos!B16=0,"",Supuestos!B16)</f>
        <v>Originación voz internacional Mundial LATAM y Caribe</v>
      </c>
      <c r="C307" s="84">
        <f>IF(B307="","",INDEX('Precios mayoristas'!$B$26:$E$57,MATCH('Pagos mayoristas'!$B307,'Precios mayoristas'!$B$26:$B$57,0),3)*INDEX('Req. de información AEP'!$D$427:$E$458,MATCH('Pagos mayoristas'!$B307,'Req. de información AEP'!$D$427:$D$458,0),2))</f>
        <v>4.4000000000000004</v>
      </c>
      <c r="D307" s="40"/>
      <c r="E307" s="84">
        <f>IF(B307="","",INDEX('Req. de información AEP'!$D$427:$E$458,MATCH('Pagos mayoristas'!$B307,'Req. de información AEP'!$D$427:$D$458,0),2)*INDEX('Req. de información AEP'!$D$654:$E$685,MATCH(B307,'Req. de información AEP'!$D$654:$D$685,0),2)*'Precios mayoristas'!$C$85)</f>
        <v>0</v>
      </c>
      <c r="F307" s="40"/>
      <c r="G307" s="84">
        <f>IF(B307="","",INDEX('Precios mayoristas'!$B$26:$E$57,MATCH('Pagos mayoristas'!$B307,'Precios mayoristas'!$B$26:$B$57,0),2)*INDEX('Req. de información AEP'!$D$427:$E$458,MATCH('Pagos mayoristas'!$B307,'Req. de información AEP'!$D$427:$D$458,0),2))</f>
        <v>200</v>
      </c>
      <c r="H307" s="40"/>
      <c r="I307" s="87"/>
      <c r="J307" s="40"/>
      <c r="K307" s="87"/>
    </row>
    <row r="308" spans="2:11" outlineLevel="1" x14ac:dyDescent="0.2">
      <c r="B308" s="14" t="str">
        <f>IF(Supuestos!B17=0,"",Supuestos!B17)</f>
        <v>Originación voz internacional Europa</v>
      </c>
      <c r="C308" s="84">
        <f>IF(B308="","",INDEX('Precios mayoristas'!$B$26:$E$57,MATCH('Pagos mayoristas'!$B308,'Precios mayoristas'!$B$26:$B$57,0),3)*INDEX('Req. de información AEP'!$D$427:$E$458,MATCH('Pagos mayoristas'!$B308,'Req. de información AEP'!$D$427:$D$458,0),2))</f>
        <v>4.4000000000000004</v>
      </c>
      <c r="D308" s="40"/>
      <c r="E308" s="84">
        <f>IF(B308="","",INDEX('Req. de información AEP'!$D$427:$E$458,MATCH('Pagos mayoristas'!$B308,'Req. de información AEP'!$D$427:$D$458,0),2)*INDEX('Req. de información AEP'!$D$654:$E$685,MATCH(B308,'Req. de información AEP'!$D$654:$D$685,0),2)*'Precios mayoristas'!$C$85)</f>
        <v>0</v>
      </c>
      <c r="F308" s="40"/>
      <c r="G308" s="84">
        <f>IF(B308="","",INDEX('Precios mayoristas'!$B$26:$E$57,MATCH('Pagos mayoristas'!$B308,'Precios mayoristas'!$B$26:$B$57,0),2)*INDEX('Req. de información AEP'!$D$427:$E$458,MATCH('Pagos mayoristas'!$B308,'Req. de información AEP'!$D$427:$D$458,0),2))</f>
        <v>200</v>
      </c>
      <c r="H308" s="40"/>
      <c r="I308" s="87"/>
      <c r="J308" s="40"/>
      <c r="K308" s="87"/>
    </row>
    <row r="309" spans="2:11" outlineLevel="1" x14ac:dyDescent="0.2">
      <c r="B309" s="14" t="str">
        <f>IF(Supuestos!B18=0,"",Supuestos!B18)</f>
        <v>Originación voz internacional Mundial Otros geográficos</v>
      </c>
      <c r="C309" s="84">
        <f>IF(B309="","",INDEX('Precios mayoristas'!$B$26:$E$57,MATCH('Pagos mayoristas'!$B309,'Precios mayoristas'!$B$26:$B$57,0),3)*INDEX('Req. de información AEP'!$D$427:$E$458,MATCH('Pagos mayoristas'!$B309,'Req. de información AEP'!$D$427:$D$458,0),2))</f>
        <v>4.4000000000000004</v>
      </c>
      <c r="D309" s="40"/>
      <c r="E309" s="84">
        <f>IF(B309="","",INDEX('Req. de información AEP'!$D$427:$E$458,MATCH('Pagos mayoristas'!$B309,'Req. de información AEP'!$D$427:$D$458,0),2)*INDEX('Req. de información AEP'!$D$654:$E$685,MATCH(B309,'Req. de información AEP'!$D$654:$D$685,0),2)*'Precios mayoristas'!$C$85)</f>
        <v>0</v>
      </c>
      <c r="F309" s="40"/>
      <c r="G309" s="84">
        <f>IF(B309="","",INDEX('Precios mayoristas'!$B$26:$E$57,MATCH('Pagos mayoristas'!$B309,'Precios mayoristas'!$B$26:$B$57,0),2)*INDEX('Req. de información AEP'!$D$427:$E$458,MATCH('Pagos mayoristas'!$B309,'Req. de información AEP'!$D$427:$D$458,0),2))</f>
        <v>200</v>
      </c>
      <c r="H309" s="40"/>
      <c r="I309" s="87"/>
      <c r="J309" s="40"/>
      <c r="K309" s="87"/>
    </row>
    <row r="310" spans="2:11" outlineLevel="1" x14ac:dyDescent="0.2">
      <c r="B310" s="14" t="str">
        <f>IF(Supuestos!B19=0,"",Supuestos!B19)</f>
        <v>Originación voz internacional Cuba</v>
      </c>
      <c r="C310" s="84">
        <f>IF(B310="","",INDEX('Precios mayoristas'!$B$26:$E$57,MATCH('Pagos mayoristas'!$B310,'Precios mayoristas'!$B$26:$B$57,0),3)*INDEX('Req. de información AEP'!$D$427:$E$458,MATCH('Pagos mayoristas'!$B310,'Req. de información AEP'!$D$427:$D$458,0),2))</f>
        <v>4.4000000000000004</v>
      </c>
      <c r="D310" s="40"/>
      <c r="E310" s="84">
        <f>IF(B310="","",INDEX('Req. de información AEP'!$D$427:$E$458,MATCH('Pagos mayoristas'!$B310,'Req. de información AEP'!$D$427:$D$458,0),2)*INDEX('Req. de información AEP'!$D$654:$E$685,MATCH(B310,'Req. de información AEP'!$D$654:$D$685,0),2)*'Precios mayoristas'!$C$85)</f>
        <v>0</v>
      </c>
      <c r="F310" s="40"/>
      <c r="G310" s="84">
        <f>IF(B310="","",INDEX('Precios mayoristas'!$B$26:$E$57,MATCH('Pagos mayoristas'!$B310,'Precios mayoristas'!$B$26:$B$57,0),2)*INDEX('Req. de información AEP'!$D$427:$E$458,MATCH('Pagos mayoristas'!$B310,'Req. de información AEP'!$D$427:$D$458,0),2))</f>
        <v>600</v>
      </c>
      <c r="H310" s="40"/>
      <c r="I310" s="87"/>
      <c r="J310" s="40"/>
      <c r="K310" s="87"/>
    </row>
    <row r="311" spans="2:11" outlineLevel="1" x14ac:dyDescent="0.2">
      <c r="B311" s="14" t="str">
        <f>IF(Supuestos!B20=0,"",Supuestos!B20)</f>
        <v>Originación voz Mundial destinos no geográficos</v>
      </c>
      <c r="C311" s="84">
        <f>IF(B311="","",INDEX('Precios mayoristas'!$B$26:$E$57,MATCH('Pagos mayoristas'!$B311,'Precios mayoristas'!$B$26:$B$57,0),3)*INDEX('Req. de información AEP'!$D$427:$E$458,MATCH('Pagos mayoristas'!$B311,'Req. de información AEP'!$D$427:$D$458,0),2))</f>
        <v>4.4000000000000004</v>
      </c>
      <c r="D311" s="40"/>
      <c r="E311" s="84">
        <f>IF(B311="","",INDEX('Req. de información AEP'!$D$427:$E$458,MATCH('Pagos mayoristas'!$B311,'Req. de información AEP'!$D$427:$D$458,0),2)*INDEX('Req. de información AEP'!$D$654:$E$685,MATCH(B311,'Req. de información AEP'!$D$654:$D$685,0),2)*'Precios mayoristas'!$C$85)</f>
        <v>0</v>
      </c>
      <c r="F311" s="40"/>
      <c r="G311" s="84">
        <f>IF(B311="","",INDEX('Precios mayoristas'!$B$26:$E$57,MATCH('Pagos mayoristas'!$B311,'Precios mayoristas'!$B$26:$B$57,0),2)*INDEX('Req. de información AEP'!$D$427:$E$458,MATCH('Pagos mayoristas'!$B311,'Req. de información AEP'!$D$427:$D$458,0),2))</f>
        <v>3000</v>
      </c>
      <c r="H311" s="40"/>
      <c r="I311" s="87"/>
      <c r="J311" s="40"/>
      <c r="K311" s="87"/>
    </row>
    <row r="312" spans="2:11" outlineLevel="1" x14ac:dyDescent="0.2">
      <c r="B312" s="14" t="str">
        <f>IF(Supuestos!B21=0,"",Supuestos!B21)</f>
        <v>Originación SMS on-net</v>
      </c>
      <c r="C312" s="84">
        <f>IF(B312="","",INDEX('Precios mayoristas'!$B$26:$E$57,MATCH('Pagos mayoristas'!$B312,'Precios mayoristas'!$B$26:$B$57,0),3)*INDEX('Req. de información AEP'!$D$427:$E$458,MATCH('Pagos mayoristas'!$B312,'Req. de información AEP'!$D$427:$D$458,0),2))</f>
        <v>4.4000000000000004</v>
      </c>
      <c r="D312" s="40"/>
      <c r="E312" s="84">
        <f>IF(B312="","",INDEX('Req. de información AEP'!$D$427:$E$458,MATCH('Pagos mayoristas'!$B312,'Req. de información AEP'!$D$427:$D$458,0),2)*INDEX('Req. de información AEP'!$D$654:$E$685,MATCH(B312,'Req. de información AEP'!$D$654:$D$685,0),2)*'Precios mayoristas'!$C$85)</f>
        <v>0</v>
      </c>
      <c r="F312" s="40"/>
      <c r="G312" s="84">
        <f>IF(B312="","",INDEX('Precios mayoristas'!$B$26:$E$57,MATCH('Pagos mayoristas'!$B312,'Precios mayoristas'!$B$26:$B$57,0),2)*INDEX('Req. de información AEP'!$D$427:$E$458,MATCH('Pagos mayoristas'!$B312,'Req. de información AEP'!$D$427:$D$458,0),2))</f>
        <v>0</v>
      </c>
      <c r="H312" s="40"/>
      <c r="I312" s="87"/>
      <c r="J312" s="40"/>
      <c r="K312" s="87"/>
    </row>
    <row r="313" spans="2:11" outlineLevel="1" x14ac:dyDescent="0.2">
      <c r="B313" s="14" t="str">
        <f>IF(Supuestos!B22=0,"",Supuestos!B22)</f>
        <v>Originación SMS - off-net nacional</v>
      </c>
      <c r="C313" s="84">
        <f>IF(B313="","",INDEX('Precios mayoristas'!$B$26:$E$57,MATCH('Pagos mayoristas'!$B313,'Precios mayoristas'!$B$26:$B$57,0),3)*INDEX('Req. de información AEP'!$D$427:$E$458,MATCH('Pagos mayoristas'!$B313,'Req. de información AEP'!$D$427:$D$458,0),2))</f>
        <v>4.4000000000000004</v>
      </c>
      <c r="D313" s="40"/>
      <c r="E313" s="84">
        <f>IF(B313="","",INDEX('Req. de información AEP'!$D$427:$E$458,MATCH('Pagos mayoristas'!$B313,'Req. de información AEP'!$D$427:$D$458,0),2)*INDEX('Req. de información AEP'!$D$654:$E$685,MATCH(B313,'Req. de información AEP'!$D$654:$D$685,0),2)*'Precios mayoristas'!$C$85)</f>
        <v>0</v>
      </c>
      <c r="F313" s="40"/>
      <c r="G313" s="84">
        <f>IF(B313="","",INDEX('Precios mayoristas'!$B$26:$E$57,MATCH('Pagos mayoristas'!$B313,'Precios mayoristas'!$B$26:$B$57,0),2)*INDEX('Req. de información AEP'!$D$427:$E$458,MATCH('Pagos mayoristas'!$B313,'Req. de información AEP'!$D$427:$D$458,0),2))</f>
        <v>1</v>
      </c>
      <c r="H313" s="40"/>
      <c r="I313" s="87"/>
      <c r="J313" s="40"/>
      <c r="K313" s="87"/>
    </row>
    <row r="314" spans="2:11" outlineLevel="1" x14ac:dyDescent="0.2">
      <c r="B314" s="14" t="str">
        <f>IF(Supuestos!B23=0,"",Supuestos!B23)</f>
        <v>Originación SMS internacional (USA-Canadá)</v>
      </c>
      <c r="C314" s="84">
        <f>IF(B314="","",INDEX('Precios mayoristas'!$B$26:$E$57,MATCH('Pagos mayoristas'!$B314,'Precios mayoristas'!$B$26:$B$57,0),3)*INDEX('Req. de información AEP'!$D$427:$E$458,MATCH('Pagos mayoristas'!$B314,'Req. de información AEP'!$D$427:$D$458,0),2))</f>
        <v>4.4000000000000004</v>
      </c>
      <c r="D314" s="40"/>
      <c r="E314" s="84">
        <f>IF(B314="","",INDEX('Req. de información AEP'!$D$427:$E$458,MATCH('Pagos mayoristas'!$B314,'Req. de información AEP'!$D$427:$D$458,0),2)*INDEX('Req. de información AEP'!$D$654:$E$685,MATCH(B314,'Req. de información AEP'!$D$654:$D$685,0),2)*'Precios mayoristas'!$C$85)</f>
        <v>0</v>
      </c>
      <c r="F314" s="40"/>
      <c r="G314" s="84">
        <f>IF(B314="","",INDEX('Precios mayoristas'!$B$26:$E$57,MATCH('Pagos mayoristas'!$B314,'Precios mayoristas'!$B$26:$B$57,0),2)*INDEX('Req. de información AEP'!$D$427:$E$458,MATCH('Pagos mayoristas'!$B314,'Req. de información AEP'!$D$427:$D$458,0),2))</f>
        <v>20</v>
      </c>
      <c r="H314" s="40"/>
      <c r="I314" s="87"/>
      <c r="J314" s="40"/>
      <c r="K314" s="87"/>
    </row>
    <row r="315" spans="2:11" outlineLevel="1" x14ac:dyDescent="0.2">
      <c r="B315" s="14" t="str">
        <f>IF(Supuestos!B24=0,"",Supuestos!B24)</f>
        <v>Originación SMS internacional (Resto del Mundo)</v>
      </c>
      <c r="C315" s="84">
        <f>IF(B315="","",INDEX('Precios mayoristas'!$B$26:$E$57,MATCH('Pagos mayoristas'!$B315,'Precios mayoristas'!$B$26:$B$57,0),3)*INDEX('Req. de información AEP'!$D$427:$E$458,MATCH('Pagos mayoristas'!$B315,'Req. de información AEP'!$D$427:$D$458,0),2))</f>
        <v>4.4000000000000004</v>
      </c>
      <c r="D315" s="40"/>
      <c r="E315" s="84">
        <f>IF(B315="","",INDEX('Req. de información AEP'!$D$427:$E$458,MATCH('Pagos mayoristas'!$B315,'Req. de información AEP'!$D$427:$D$458,0),2)*INDEX('Req. de información AEP'!$D$654:$E$685,MATCH(B315,'Req. de información AEP'!$D$654:$D$685,0),2)*'Precios mayoristas'!$C$85)</f>
        <v>0</v>
      </c>
      <c r="F315" s="40"/>
      <c r="G315" s="84">
        <f>IF(B315="","",INDEX('Precios mayoristas'!$B$26:$E$57,MATCH('Pagos mayoristas'!$B315,'Precios mayoristas'!$B$26:$B$57,0),2)*INDEX('Req. de información AEP'!$D$427:$E$458,MATCH('Pagos mayoristas'!$B315,'Req. de información AEP'!$D$427:$D$458,0),2))</f>
        <v>30</v>
      </c>
      <c r="H315" s="40"/>
      <c r="I315" s="87"/>
      <c r="J315" s="40"/>
      <c r="K315" s="87"/>
    </row>
    <row r="316" spans="2:11" outlineLevel="1" x14ac:dyDescent="0.2">
      <c r="B316" s="14" t="str">
        <f>IF(Supuestos!B25=0,"",Supuestos!B25)</f>
        <v>Otros servicios (incluyendo marcaciones especiales)</v>
      </c>
      <c r="C316" s="84">
        <f>IF(B316="","",INDEX('Precios mayoristas'!$B$26:$E$57,MATCH('Pagos mayoristas'!$B316,'Precios mayoristas'!$B$26:$B$57,0),3)*INDEX('Req. de información AEP'!$D$427:$E$458,MATCH('Pagos mayoristas'!$B316,'Req. de información AEP'!$D$427:$D$458,0),2))</f>
        <v>0</v>
      </c>
      <c r="D316" s="40"/>
      <c r="E316" s="84">
        <f>IF(B316="","",INDEX('Req. de información AEP'!$D$427:$E$458,MATCH('Pagos mayoristas'!$B316,'Req. de información AEP'!$D$427:$D$458,0),2)*INDEX('Req. de información AEP'!$D$654:$E$685,MATCH(B316,'Req. de información AEP'!$D$654:$D$685,0),2)*'Precios mayoristas'!$C$85)</f>
        <v>0</v>
      </c>
      <c r="F316" s="40"/>
      <c r="G316" s="84">
        <f>IF(B316="","",INDEX('Precios mayoristas'!$B$26:$E$57,MATCH('Pagos mayoristas'!$B316,'Precios mayoristas'!$B$26:$B$57,0),2)*INDEX('Req. de información AEP'!$D$427:$E$458,MATCH('Pagos mayoristas'!$B316,'Req. de información AEP'!$D$427:$D$458,0),2))</f>
        <v>0</v>
      </c>
      <c r="H316" s="40"/>
      <c r="I316" s="87"/>
      <c r="J316" s="40"/>
      <c r="K316" s="87"/>
    </row>
    <row r="317" spans="2:11" outlineLevel="1" x14ac:dyDescent="0.2">
      <c r="B317" s="14" t="str">
        <f>IF(Supuestos!B26=0,"",Supuestos!B26)</f>
        <v/>
      </c>
      <c r="C317" s="84" t="str">
        <f>IF(B317="","",INDEX('Precios mayoristas'!$B$26:$E$57,MATCH('Pagos mayoristas'!$B317,'Precios mayoristas'!$B$26:$B$57,0),3)*INDEX('Req. de información AEP'!$D$427:$E$458,MATCH('Pagos mayoristas'!$B317,'Req. de información AEP'!$D$427:$D$458,0),2))</f>
        <v/>
      </c>
      <c r="D317" s="40"/>
      <c r="E317" s="84" t="str">
        <f>IF(B317="","",INDEX('Req. de información AEP'!$D$427:$E$458,MATCH('Pagos mayoristas'!$B317,'Req. de información AEP'!$D$427:$D$458,0),2)*INDEX('Req. de información AEP'!$D$654:$E$685,MATCH(B317,'Req. de información AEP'!$D$654:$D$685,0),2)*'Precios mayoristas'!$C$85)</f>
        <v/>
      </c>
      <c r="F317" s="40"/>
      <c r="G317" s="84" t="str">
        <f>IF(B317="","",INDEX('Precios mayoristas'!$B$26:$E$57,MATCH('Pagos mayoristas'!$B317,'Precios mayoristas'!$B$26:$B$57,0),2)*INDEX('Req. de información AEP'!$D$427:$E$458,MATCH('Pagos mayoristas'!$B317,'Req. de información AEP'!$D$427:$D$458,0),2))</f>
        <v/>
      </c>
      <c r="H317" s="40"/>
      <c r="I317" s="87"/>
      <c r="J317" s="40"/>
      <c r="K317" s="87"/>
    </row>
    <row r="318" spans="2:11" outlineLevel="1" x14ac:dyDescent="0.2">
      <c r="B318" s="14" t="str">
        <f>IF(Supuestos!B27=0,"",Supuestos!B27)</f>
        <v/>
      </c>
      <c r="C318" s="84" t="str">
        <f>IF(B318="","",INDEX('Precios mayoristas'!$B$26:$E$57,MATCH('Pagos mayoristas'!$B318,'Precios mayoristas'!$B$26:$B$57,0),3)*INDEX('Req. de información AEP'!$D$427:$E$458,MATCH('Pagos mayoristas'!$B318,'Req. de información AEP'!$D$427:$D$458,0),2))</f>
        <v/>
      </c>
      <c r="D318" s="40"/>
      <c r="E318" s="84" t="str">
        <f>IF(B318="","",INDEX('Req. de información AEP'!$D$427:$E$458,MATCH('Pagos mayoristas'!$B318,'Req. de información AEP'!$D$427:$D$458,0),2)*INDEX('Req. de información AEP'!$D$654:$E$685,MATCH(B318,'Req. de información AEP'!$D$654:$D$685,0),2)*'Precios mayoristas'!$C$85)</f>
        <v/>
      </c>
      <c r="F318" s="40"/>
      <c r="G318" s="84" t="str">
        <f>IF(B318="","",INDEX('Precios mayoristas'!$B$26:$E$57,MATCH('Pagos mayoristas'!$B318,'Precios mayoristas'!$B$26:$B$57,0),2)*INDEX('Req. de información AEP'!$D$427:$E$458,MATCH('Pagos mayoristas'!$B318,'Req. de información AEP'!$D$427:$D$458,0),2))</f>
        <v/>
      </c>
      <c r="H318" s="40"/>
      <c r="I318" s="87"/>
      <c r="J318" s="40"/>
      <c r="K318" s="87"/>
    </row>
    <row r="319" spans="2:11" outlineLevel="1" x14ac:dyDescent="0.2">
      <c r="B319" s="14" t="str">
        <f>IF(Supuestos!B28=0,"",Supuestos!B28)</f>
        <v/>
      </c>
      <c r="C319" s="84" t="str">
        <f>IF(B319="","",INDEX('Precios mayoristas'!$B$26:$E$57,MATCH('Pagos mayoristas'!$B319,'Precios mayoristas'!$B$26:$B$57,0),3)*INDEX('Req. de información AEP'!$D$427:$E$458,MATCH('Pagos mayoristas'!$B319,'Req. de información AEP'!$D$427:$D$458,0),2))</f>
        <v/>
      </c>
      <c r="D319" s="40"/>
      <c r="E319" s="84" t="str">
        <f>IF(B319="","",INDEX('Req. de información AEP'!$D$427:$E$458,MATCH('Pagos mayoristas'!$B319,'Req. de información AEP'!$D$427:$D$458,0),2)*INDEX('Req. de información AEP'!$D$654:$E$685,MATCH(B319,'Req. de información AEP'!$D$654:$D$685,0),2)*'Precios mayoristas'!$C$85)</f>
        <v/>
      </c>
      <c r="F319" s="40"/>
      <c r="G319" s="84" t="str">
        <f>IF(B319="","",INDEX('Precios mayoristas'!$B$26:$E$57,MATCH('Pagos mayoristas'!$B319,'Precios mayoristas'!$B$26:$B$57,0),2)*INDEX('Req. de información AEP'!$D$427:$E$458,MATCH('Pagos mayoristas'!$B319,'Req. de información AEP'!$D$427:$D$458,0),2))</f>
        <v/>
      </c>
      <c r="H319" s="40"/>
      <c r="I319" s="87"/>
      <c r="J319" s="40"/>
      <c r="K319" s="87"/>
    </row>
    <row r="320" spans="2:11" outlineLevel="1" x14ac:dyDescent="0.2">
      <c r="B320" s="14" t="str">
        <f>IF(Supuestos!B29=0,"",Supuestos!B29)</f>
        <v/>
      </c>
      <c r="C320" s="84" t="str">
        <f>IF(B320="","",INDEX('Precios mayoristas'!$B$26:$E$57,MATCH('Pagos mayoristas'!$B320,'Precios mayoristas'!$B$26:$B$57,0),3)*INDEX('Req. de información AEP'!$D$427:$E$458,MATCH('Pagos mayoristas'!$B320,'Req. de información AEP'!$D$427:$D$458,0),2))</f>
        <v/>
      </c>
      <c r="D320" s="40"/>
      <c r="E320" s="84" t="str">
        <f>IF(B320="","",INDEX('Req. de información AEP'!$D$427:$E$458,MATCH('Pagos mayoristas'!$B320,'Req. de información AEP'!$D$427:$D$458,0),2)*INDEX('Req. de información AEP'!$D$654:$E$685,MATCH(B320,'Req. de información AEP'!$D$654:$D$685,0),2)*'Precios mayoristas'!$C$85)</f>
        <v/>
      </c>
      <c r="F320" s="40"/>
      <c r="G320" s="84" t="str">
        <f>IF(B320="","",INDEX('Precios mayoristas'!$B$26:$E$57,MATCH('Pagos mayoristas'!$B320,'Precios mayoristas'!$B$26:$B$57,0),2)*INDEX('Req. de información AEP'!$D$427:$E$458,MATCH('Pagos mayoristas'!$B320,'Req. de información AEP'!$D$427:$D$458,0),2))</f>
        <v/>
      </c>
      <c r="H320" s="40"/>
      <c r="I320" s="87"/>
      <c r="J320" s="40"/>
      <c r="K320" s="87"/>
    </row>
    <row r="321" spans="2:11" outlineLevel="1" x14ac:dyDescent="0.2">
      <c r="B321" s="14" t="str">
        <f>IF(Supuestos!B30=0,"",Supuestos!B30)</f>
        <v/>
      </c>
      <c r="C321" s="84" t="str">
        <f>IF(B321="","",INDEX('Precios mayoristas'!$B$26:$E$57,MATCH('Pagos mayoristas'!$B321,'Precios mayoristas'!$B$26:$B$57,0),3)*INDEX('Req. de información AEP'!$D$427:$E$458,MATCH('Pagos mayoristas'!$B321,'Req. de información AEP'!$D$427:$D$458,0),2))</f>
        <v/>
      </c>
      <c r="D321" s="40"/>
      <c r="E321" s="84" t="str">
        <f>IF(B321="","",INDEX('Req. de información AEP'!$D$427:$E$458,MATCH('Pagos mayoristas'!$B321,'Req. de información AEP'!$D$427:$D$458,0),2)*INDEX('Req. de información AEP'!$D$654:$E$685,MATCH(B321,'Req. de información AEP'!$D$654:$D$685,0),2)*'Precios mayoristas'!$C$85)</f>
        <v/>
      </c>
      <c r="F321" s="40"/>
      <c r="G321" s="84" t="str">
        <f>IF(B321="","",INDEX('Precios mayoristas'!$B$26:$E$57,MATCH('Pagos mayoristas'!$B321,'Precios mayoristas'!$B$26:$B$57,0),2)*INDEX('Req. de información AEP'!$D$427:$E$458,MATCH('Pagos mayoristas'!$B321,'Req. de información AEP'!$D$427:$D$458,0),2))</f>
        <v/>
      </c>
      <c r="H321" s="40"/>
      <c r="I321" s="87"/>
      <c r="J321" s="40"/>
      <c r="K321" s="87"/>
    </row>
    <row r="322" spans="2:11" outlineLevel="1" x14ac:dyDescent="0.2">
      <c r="B322" s="14" t="str">
        <f>IF(Supuestos!B31=0,"",Supuestos!B31)</f>
        <v/>
      </c>
      <c r="C322" s="84" t="str">
        <f>IF(B322="","",INDEX('Precios mayoristas'!$B$26:$E$57,MATCH('Pagos mayoristas'!$B322,'Precios mayoristas'!$B$26:$B$57,0),3)*INDEX('Req. de información AEP'!$D$427:$E$458,MATCH('Pagos mayoristas'!$B322,'Req. de información AEP'!$D$427:$D$458,0),2))</f>
        <v/>
      </c>
      <c r="D322" s="40"/>
      <c r="E322" s="84" t="str">
        <f>IF(B322="","",INDEX('Req. de información AEP'!$D$427:$E$458,MATCH('Pagos mayoristas'!$B322,'Req. de información AEP'!$D$427:$D$458,0),2)*INDEX('Req. de información AEP'!$D$654:$E$685,MATCH(B322,'Req. de información AEP'!$D$654:$D$685,0),2)*'Precios mayoristas'!$C$85)</f>
        <v/>
      </c>
      <c r="F322" s="40"/>
      <c r="G322" s="84" t="str">
        <f>IF(B322="","",INDEX('Precios mayoristas'!$B$26:$E$57,MATCH('Pagos mayoristas'!$B322,'Precios mayoristas'!$B$26:$B$57,0),2)*INDEX('Req. de información AEP'!$D$427:$E$458,MATCH('Pagos mayoristas'!$B322,'Req. de información AEP'!$D$427:$D$458,0),2))</f>
        <v/>
      </c>
      <c r="H322" s="40"/>
      <c r="I322" s="87"/>
      <c r="J322" s="40"/>
      <c r="K322" s="87"/>
    </row>
    <row r="323" spans="2:11" outlineLevel="1" x14ac:dyDescent="0.2">
      <c r="B323" s="14" t="str">
        <f>IF(Supuestos!B32=0,"",Supuestos!B32)</f>
        <v/>
      </c>
      <c r="C323" s="84" t="str">
        <f>IF(B323="","",INDEX('Precios mayoristas'!$B$26:$E$57,MATCH('Pagos mayoristas'!$B323,'Precios mayoristas'!$B$26:$B$57,0),3)*INDEX('Req. de información AEP'!$D$427:$E$458,MATCH('Pagos mayoristas'!$B323,'Req. de información AEP'!$D$427:$D$458,0),2))</f>
        <v/>
      </c>
      <c r="D323" s="40"/>
      <c r="E323" s="84" t="str">
        <f>IF(B323="","",INDEX('Req. de información AEP'!$D$427:$E$458,MATCH('Pagos mayoristas'!$B323,'Req. de información AEP'!$D$427:$D$458,0),2)*INDEX('Req. de información AEP'!$D$654:$E$685,MATCH(B323,'Req. de información AEP'!$D$654:$D$685,0),2)*'Precios mayoristas'!$C$85)</f>
        <v/>
      </c>
      <c r="F323" s="40"/>
      <c r="G323" s="84" t="str">
        <f>IF(B323="","",INDEX('Precios mayoristas'!$B$26:$E$57,MATCH('Pagos mayoristas'!$B323,'Precios mayoristas'!$B$26:$B$57,0),2)*INDEX('Req. de información AEP'!$D$427:$E$458,MATCH('Pagos mayoristas'!$B323,'Req. de información AEP'!$D$427:$D$458,0),2))</f>
        <v/>
      </c>
      <c r="H323" s="40"/>
      <c r="I323" s="87"/>
      <c r="J323" s="40"/>
      <c r="K323" s="87"/>
    </row>
    <row r="324" spans="2:11" outlineLevel="1" x14ac:dyDescent="0.2">
      <c r="B324" s="14" t="str">
        <f>IF(Supuestos!B33=0,"",Supuestos!B33)</f>
        <v/>
      </c>
      <c r="C324" s="84" t="str">
        <f>IF(B324="","",INDEX('Precios mayoristas'!$B$26:$E$57,MATCH('Pagos mayoristas'!$B324,'Precios mayoristas'!$B$26:$B$57,0),3)*INDEX('Req. de información AEP'!$D$427:$E$458,MATCH('Pagos mayoristas'!$B324,'Req. de información AEP'!$D$427:$D$458,0),2))</f>
        <v/>
      </c>
      <c r="D324" s="40"/>
      <c r="E324" s="84" t="str">
        <f>IF(B324="","",INDEX('Req. de información AEP'!$D$427:$E$458,MATCH('Pagos mayoristas'!$B324,'Req. de información AEP'!$D$427:$D$458,0),2)*INDEX('Req. de información AEP'!$D$654:$E$685,MATCH(B324,'Req. de información AEP'!$D$654:$D$685,0),2)*'Precios mayoristas'!$C$85)</f>
        <v/>
      </c>
      <c r="F324" s="40"/>
      <c r="G324" s="84" t="str">
        <f>IF(B324="","",INDEX('Precios mayoristas'!$B$26:$E$57,MATCH('Pagos mayoristas'!$B324,'Precios mayoristas'!$B$26:$B$57,0),2)*INDEX('Req. de información AEP'!$D$427:$E$458,MATCH('Pagos mayoristas'!$B324,'Req. de información AEP'!$D$427:$D$458,0),2))</f>
        <v/>
      </c>
      <c r="H324" s="40"/>
      <c r="I324" s="87"/>
      <c r="J324" s="40"/>
      <c r="K324" s="87"/>
    </row>
    <row r="325" spans="2:11" outlineLevel="1" x14ac:dyDescent="0.2">
      <c r="B325" s="14" t="str">
        <f>IF(Supuestos!B34=0,"",Supuestos!B34)</f>
        <v/>
      </c>
      <c r="C325" s="84" t="str">
        <f>IF(B325="","",INDEX('Precios mayoristas'!$B$26:$E$57,MATCH('Pagos mayoristas'!$B325,'Precios mayoristas'!$B$26:$B$57,0),3)*INDEX('Req. de información AEP'!$D$427:$E$458,MATCH('Pagos mayoristas'!$B325,'Req. de información AEP'!$D$427:$D$458,0),2))</f>
        <v/>
      </c>
      <c r="D325" s="40"/>
      <c r="E325" s="84" t="str">
        <f>IF(B325="","",INDEX('Req. de información AEP'!$D$427:$E$458,MATCH('Pagos mayoristas'!$B325,'Req. de información AEP'!$D$427:$D$458,0),2)*INDEX('Req. de información AEP'!$D$654:$E$685,MATCH(B325,'Req. de información AEP'!$D$654:$D$685,0),2)*'Precios mayoristas'!$C$85)</f>
        <v/>
      </c>
      <c r="F325" s="40"/>
      <c r="G325" s="84" t="str">
        <f>IF(B325="","",INDEX('Precios mayoristas'!$B$26:$E$57,MATCH('Pagos mayoristas'!$B325,'Precios mayoristas'!$B$26:$B$57,0),2)*INDEX('Req. de información AEP'!$D$427:$E$458,MATCH('Pagos mayoristas'!$B325,'Req. de información AEP'!$D$427:$D$458,0),2))</f>
        <v/>
      </c>
      <c r="H325" s="40"/>
      <c r="I325" s="87"/>
      <c r="J325" s="40"/>
      <c r="K325" s="87"/>
    </row>
    <row r="326" spans="2:11" outlineLevel="1" x14ac:dyDescent="0.2">
      <c r="B326" s="14" t="str">
        <f>IF(Supuestos!B35=0,"",Supuestos!B35)</f>
        <v/>
      </c>
      <c r="C326" s="84" t="str">
        <f>IF(B326="","",INDEX('Precios mayoristas'!$B$26:$E$57,MATCH('Pagos mayoristas'!$B326,'Precios mayoristas'!$B$26:$B$57,0),3)*INDEX('Req. de información AEP'!$D$427:$E$458,MATCH('Pagos mayoristas'!$B326,'Req. de información AEP'!$D$427:$D$458,0),2))</f>
        <v/>
      </c>
      <c r="D326" s="40"/>
      <c r="E326" s="84" t="str">
        <f>IF(B326="","",INDEX('Req. de información AEP'!$D$427:$E$458,MATCH('Pagos mayoristas'!$B326,'Req. de información AEP'!$D$427:$D$458,0),2)*INDEX('Req. de información AEP'!$D$654:$E$685,MATCH(B326,'Req. de información AEP'!$D$654:$D$685,0),2)*'Precios mayoristas'!$C$85)</f>
        <v/>
      </c>
      <c r="F326" s="40"/>
      <c r="G326" s="84" t="str">
        <f>IF(B326="","",INDEX('Precios mayoristas'!$B$26:$E$57,MATCH('Pagos mayoristas'!$B326,'Precios mayoristas'!$B$26:$B$57,0),2)*INDEX('Req. de información AEP'!$D$427:$E$458,MATCH('Pagos mayoristas'!$B326,'Req. de información AEP'!$D$427:$D$458,0),2))</f>
        <v/>
      </c>
      <c r="H326" s="40"/>
      <c r="I326" s="87"/>
      <c r="J326" s="40"/>
      <c r="K326" s="87"/>
    </row>
    <row r="327" spans="2:11" outlineLevel="1" x14ac:dyDescent="0.2">
      <c r="B327" s="14" t="str">
        <f>IF(Supuestos!B36=0,"",Supuestos!B36)</f>
        <v/>
      </c>
      <c r="C327" s="84" t="str">
        <f>IF(B327="","",INDEX('Precios mayoristas'!$B$26:$E$57,MATCH('Pagos mayoristas'!$B327,'Precios mayoristas'!$B$26:$B$57,0),3)*INDEX('Req. de información AEP'!$D$427:$E$458,MATCH('Pagos mayoristas'!$B327,'Req. de información AEP'!$D$427:$D$458,0),2))</f>
        <v/>
      </c>
      <c r="D327" s="40"/>
      <c r="E327" s="84" t="str">
        <f>IF(B327="","",INDEX('Req. de información AEP'!$D$427:$E$458,MATCH('Pagos mayoristas'!$B327,'Req. de información AEP'!$D$427:$D$458,0),2)*INDEX('Req. de información AEP'!$D$654:$E$685,MATCH(B327,'Req. de información AEP'!$D$654:$D$685,0),2)*'Precios mayoristas'!$C$85)</f>
        <v/>
      </c>
      <c r="F327" s="40"/>
      <c r="G327" s="84" t="str">
        <f>IF(B327="","",INDEX('Precios mayoristas'!$B$26:$E$57,MATCH('Pagos mayoristas'!$B327,'Precios mayoristas'!$B$26:$B$57,0),2)*INDEX('Req. de información AEP'!$D$427:$E$458,MATCH('Pagos mayoristas'!$B327,'Req. de información AEP'!$D$427:$D$458,0),2))</f>
        <v/>
      </c>
      <c r="H327" s="40"/>
      <c r="I327" s="87"/>
      <c r="J327" s="40"/>
      <c r="K327" s="87"/>
    </row>
    <row r="328" spans="2:11" outlineLevel="1" x14ac:dyDescent="0.2">
      <c r="B328" s="14" t="str">
        <f>IF(Supuestos!B37=0,"",Supuestos!B37)</f>
        <v/>
      </c>
      <c r="C328" s="84" t="str">
        <f>IF(B328="","",INDEX('Precios mayoristas'!$B$26:$E$57,MATCH('Pagos mayoristas'!$B328,'Precios mayoristas'!$B$26:$B$57,0),3)*INDEX('Req. de información AEP'!$D$427:$E$458,MATCH('Pagos mayoristas'!$B328,'Req. de información AEP'!$D$427:$D$458,0),2))</f>
        <v/>
      </c>
      <c r="D328" s="40"/>
      <c r="E328" s="84" t="str">
        <f>IF(B328="","",INDEX('Req. de información AEP'!$D$427:$E$458,MATCH('Pagos mayoristas'!$B328,'Req. de información AEP'!$D$427:$D$458,0),2)*INDEX('Req. de información AEP'!$D$654:$E$685,MATCH(B328,'Req. de información AEP'!$D$654:$D$685,0),2)*'Precios mayoristas'!$C$85)</f>
        <v/>
      </c>
      <c r="F328" s="40"/>
      <c r="G328" s="84" t="str">
        <f>IF(B328="","",INDEX('Precios mayoristas'!$B$26:$E$57,MATCH('Pagos mayoristas'!$B328,'Precios mayoristas'!$B$26:$B$57,0),2)*INDEX('Req. de información AEP'!$D$427:$E$458,MATCH('Pagos mayoristas'!$B328,'Req. de información AEP'!$D$427:$D$458,0),2))</f>
        <v/>
      </c>
      <c r="H328" s="40"/>
      <c r="I328" s="87"/>
      <c r="J328" s="40"/>
      <c r="K328" s="87"/>
    </row>
    <row r="329" spans="2:11" outlineLevel="1" x14ac:dyDescent="0.2">
      <c r="B329" s="14" t="str">
        <f>IF(Supuestos!B38=0,"",Supuestos!B38)</f>
        <v/>
      </c>
      <c r="C329" s="84" t="str">
        <f>IF(B329="","",INDEX('Precios mayoristas'!$B$26:$E$57,MATCH('Pagos mayoristas'!$B329,'Precios mayoristas'!$B$26:$B$57,0),3)*INDEX('Req. de información AEP'!$D$427:$E$458,MATCH('Pagos mayoristas'!$B329,'Req. de información AEP'!$D$427:$D$458,0),2))</f>
        <v/>
      </c>
      <c r="D329" s="40"/>
      <c r="E329" s="84" t="str">
        <f>IF(B329="","",INDEX('Req. de información AEP'!$D$427:$E$458,MATCH('Pagos mayoristas'!$B329,'Req. de información AEP'!$D$427:$D$458,0),2)*INDEX('Req. de información AEP'!$D$654:$E$685,MATCH(B329,'Req. de información AEP'!$D$654:$D$685,0),2)*'Precios mayoristas'!$C$85)</f>
        <v/>
      </c>
      <c r="F329" s="40"/>
      <c r="G329" s="84" t="str">
        <f>IF(B329="","",INDEX('Precios mayoristas'!$B$26:$E$57,MATCH('Pagos mayoristas'!$B329,'Precios mayoristas'!$B$26:$B$57,0),2)*INDEX('Req. de información AEP'!$D$427:$E$458,MATCH('Pagos mayoristas'!$B329,'Req. de información AEP'!$D$427:$D$458,0),2))</f>
        <v/>
      </c>
      <c r="H329" s="40"/>
      <c r="I329" s="87"/>
      <c r="J329" s="40"/>
      <c r="K329" s="87"/>
    </row>
    <row r="330" spans="2:11" outlineLevel="1" x14ac:dyDescent="0.2">
      <c r="B330" s="117"/>
      <c r="C330" s="198" t="str">
        <f>IF(B330="","",INDEX('Precios mayoristas'!$B$26:$E$57,MATCH('Pagos mayoristas'!$B330,'Precios mayoristas'!$B$26:$B$57,0),3)*INDEX('Req. de información AEP'!$D$216:$E$247,MATCH('Pagos mayoristas'!$B330,'Req. de información AEP'!$D$216:$D$247,0),2))</f>
        <v/>
      </c>
      <c r="D330" s="199"/>
      <c r="E330" s="198" t="str">
        <f>IF(B330="","",INDEX('Req. de información AEP'!$D$216:$E$247,MATCH('Pagos mayoristas'!$B330,'Req. de información AEP'!$D$216:$D$247,0),2)*INDEX('Req. de información AEP'!$D$654:$E$685,MATCH(B330,'Req. de información AEP'!$D$654:$D$685,0),2)*'Precios mayoristas'!$C$85)</f>
        <v/>
      </c>
      <c r="F330" s="199"/>
      <c r="G330" s="198" t="str">
        <f>IF(B330="","",INDEX('Precios mayoristas'!$B$26:$E$57,MATCH('Pagos mayoristas'!$B330,'Precios mayoristas'!$B$26:$B$57,0),2)*INDEX('Req. de información AEP'!$D$216:$E$247,MATCH('Pagos mayoristas'!$B330,'Req. de información AEP'!$D$216:$D$247,0),2))</f>
        <v/>
      </c>
      <c r="H330" s="199"/>
      <c r="I330" s="199"/>
      <c r="J330" s="199"/>
      <c r="K330" s="199"/>
    </row>
  </sheetData>
  <hyperlinks>
    <hyperlink ref="A1" location="Resultados!A1" display="PRUEBA"/>
  </hyperlink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3"/>
  <sheetViews>
    <sheetView workbookViewId="0">
      <selection activeCell="B39" sqref="B39"/>
    </sheetView>
  </sheetViews>
  <sheetFormatPr baseColWidth="10" defaultColWidth="8.85546875" defaultRowHeight="12.75" outlineLevelRow="1" x14ac:dyDescent="0.2"/>
  <cols>
    <col min="1" max="1" width="8.85546875" style="14"/>
    <col min="2" max="2" width="47.42578125" style="14" bestFit="1" customWidth="1"/>
    <col min="3" max="3" width="18.7109375" style="14" customWidth="1"/>
    <col min="4" max="4" width="4.5703125" style="14" customWidth="1"/>
    <col min="5" max="5" width="12.28515625" style="14" bestFit="1" customWidth="1"/>
    <col min="6" max="6" width="14.5703125" style="14" customWidth="1"/>
    <col min="7" max="7" width="4.28515625" style="14" customWidth="1"/>
    <col min="8" max="8" width="14.7109375" style="14" customWidth="1"/>
    <col min="9" max="9" width="15.140625" style="14" customWidth="1"/>
    <col min="10" max="10" width="21.140625" style="14" customWidth="1"/>
    <col min="11" max="11" width="11" style="14" bestFit="1" customWidth="1"/>
    <col min="12" max="12" width="8.85546875" style="14"/>
    <col min="13" max="13" width="12.42578125" style="14" bestFit="1" customWidth="1"/>
    <col min="14" max="16384" width="8.85546875" style="14"/>
  </cols>
  <sheetData>
    <row r="1" spans="1:14" s="36" customFormat="1" ht="21" x14ac:dyDescent="0.35">
      <c r="A1" s="128" t="s">
        <v>137</v>
      </c>
      <c r="B1" s="191" t="s">
        <v>129</v>
      </c>
    </row>
    <row r="2" spans="1:14" s="36" customFormat="1" ht="21" x14ac:dyDescent="0.35">
      <c r="A2" s="128"/>
      <c r="B2" s="12"/>
      <c r="C2" s="223" t="s">
        <v>165</v>
      </c>
      <c r="D2" s="223"/>
      <c r="E2" s="223"/>
      <c r="F2" s="223"/>
      <c r="G2" s="187"/>
      <c r="H2" s="223" t="s">
        <v>168</v>
      </c>
      <c r="I2" s="223"/>
      <c r="J2" s="223"/>
    </row>
    <row r="3" spans="1:14" x14ac:dyDescent="0.2">
      <c r="C3" s="185" t="s">
        <v>169</v>
      </c>
      <c r="D3" s="185"/>
      <c r="E3" s="186" t="s">
        <v>166</v>
      </c>
      <c r="F3" s="186" t="s">
        <v>167</v>
      </c>
      <c r="G3" s="22"/>
      <c r="H3" s="186" t="s">
        <v>166</v>
      </c>
      <c r="I3" s="185" t="s">
        <v>167</v>
      </c>
      <c r="J3" s="185" t="s">
        <v>171</v>
      </c>
      <c r="L3" s="222" t="s">
        <v>172</v>
      </c>
      <c r="M3" s="222"/>
      <c r="N3" s="222"/>
    </row>
    <row r="4" spans="1:14" ht="13.5" customHeight="1" x14ac:dyDescent="0.2">
      <c r="B4" s="29" t="s">
        <v>18</v>
      </c>
      <c r="C4" s="86">
        <f>SUM(C5:C19)</f>
        <v>14240000</v>
      </c>
      <c r="D4" s="86"/>
      <c r="E4" s="86">
        <f t="shared" ref="E4:J4" si="0">SUM(E5:E19)</f>
        <v>1421000</v>
      </c>
      <c r="F4" s="86">
        <f t="shared" si="0"/>
        <v>12819000</v>
      </c>
      <c r="G4" s="86"/>
      <c r="H4" s="86">
        <f t="shared" si="0"/>
        <v>1421000</v>
      </c>
      <c r="I4" s="86">
        <f t="shared" si="0"/>
        <v>711863.46556096477</v>
      </c>
      <c r="J4" s="86">
        <f t="shared" si="0"/>
        <v>38407894.333333343</v>
      </c>
      <c r="L4" s="216">
        <f>+C4/'Req. de información AEP'!$G$114</f>
        <v>7.9077429983525533</v>
      </c>
      <c r="M4" s="217">
        <f>+SUM(H4:I4)/Supuestos!$I$5</f>
        <v>21.328634655609648</v>
      </c>
      <c r="N4" s="218" t="str">
        <f>+IF(M4/L4=J4/C4,"yes")</f>
        <v>yes</v>
      </c>
    </row>
    <row r="5" spans="1:14" ht="13.5" customHeight="1" x14ac:dyDescent="0.2">
      <c r="B5" s="14" t="str">
        <f>'Req. de información AEP'!D466</f>
        <v>Acceso a Internet</v>
      </c>
      <c r="C5" s="87">
        <f>'Req. de información AEP'!E466</f>
        <v>10000</v>
      </c>
      <c r="D5" s="87"/>
      <c r="E5" s="87">
        <f>+C5*'Req. de información AEP'!F466</f>
        <v>1000</v>
      </c>
      <c r="F5" s="87">
        <f>+C5*(1-'Req. de información AEP'!F466)</f>
        <v>9000</v>
      </c>
      <c r="G5" s="87"/>
      <c r="H5" s="87">
        <f>+E5</f>
        <v>1000</v>
      </c>
      <c r="I5" s="87">
        <f>+F5*Supuestos!$N$5</f>
        <v>499.78712770486641</v>
      </c>
      <c r="J5" s="87">
        <f>+SUM(H5:I5)*1/Supuestos!$N$5</f>
        <v>27007.666666666668</v>
      </c>
      <c r="L5" s="183"/>
      <c r="M5" s="183"/>
    </row>
    <row r="6" spans="1:14" ht="13.5" customHeight="1" x14ac:dyDescent="0.2">
      <c r="B6" s="14" t="str">
        <f>'Req. de información AEP'!D467</f>
        <v>Asociados a la prestación de servicios móviles OTT</v>
      </c>
      <c r="C6" s="87">
        <f>'Req. de información AEP'!E467</f>
        <v>500000</v>
      </c>
      <c r="D6" s="87"/>
      <c r="E6" s="87">
        <f>+C6*'Req. de información AEP'!F467</f>
        <v>50000</v>
      </c>
      <c r="F6" s="87">
        <f>+C6*(1-'Req. de información AEP'!F467)</f>
        <v>450000</v>
      </c>
      <c r="G6" s="87"/>
      <c r="H6" s="87">
        <f t="shared" ref="H6:H19" si="1">+E6</f>
        <v>50000</v>
      </c>
      <c r="I6" s="87">
        <f>+F6*Supuestos!$N$5</f>
        <v>24989.356385243322</v>
      </c>
      <c r="J6" s="87">
        <f>+SUM(H6:I6)*1/Supuestos!$N$5</f>
        <v>1350383.3333333335</v>
      </c>
      <c r="K6" s="183"/>
      <c r="L6" s="183"/>
    </row>
    <row r="7" spans="1:14" x14ac:dyDescent="0.2">
      <c r="B7" s="14" t="str">
        <f>'Req. de información AEP'!D468</f>
        <v>Comerciales</v>
      </c>
      <c r="C7" s="87">
        <f>'Req. de información AEP'!E468</f>
        <v>500000</v>
      </c>
      <c r="D7" s="87"/>
      <c r="E7" s="87">
        <f>+C7*'Req. de información AEP'!F468</f>
        <v>50000</v>
      </c>
      <c r="F7" s="87">
        <f>+C7*(1-'Req. de información AEP'!F468)</f>
        <v>450000</v>
      </c>
      <c r="G7" s="87"/>
      <c r="H7" s="87">
        <f t="shared" si="1"/>
        <v>50000</v>
      </c>
      <c r="I7" s="87">
        <f>+F7*Supuestos!$N$5</f>
        <v>24989.356385243322</v>
      </c>
      <c r="J7" s="87">
        <f>+SUM(H7:I7)*1/Supuestos!$N$5</f>
        <v>1350383.3333333335</v>
      </c>
      <c r="L7" s="183"/>
    </row>
    <row r="8" spans="1:14" x14ac:dyDescent="0.2">
      <c r="B8" s="14" t="str">
        <f>'Req. de información AEP'!D469</f>
        <v>Facturación</v>
      </c>
      <c r="C8" s="87">
        <f>'Req. de información AEP'!E469</f>
        <v>1000000</v>
      </c>
      <c r="D8" s="87"/>
      <c r="E8" s="87">
        <f>+C8*'Req. de información AEP'!F469</f>
        <v>100000</v>
      </c>
      <c r="F8" s="87">
        <f>+C8*(1-'Req. de información AEP'!F469)</f>
        <v>900000</v>
      </c>
      <c r="G8" s="87"/>
      <c r="H8" s="87">
        <f t="shared" si="1"/>
        <v>100000</v>
      </c>
      <c r="I8" s="87">
        <f>+F8*Supuestos!$N$5</f>
        <v>49978.712770486643</v>
      </c>
      <c r="J8" s="87">
        <f>+SUM(H8:I8)*1/Supuestos!$N$5</f>
        <v>2700766.666666667</v>
      </c>
      <c r="L8" s="183"/>
    </row>
    <row r="9" spans="1:14" x14ac:dyDescent="0.2">
      <c r="B9" s="14" t="str">
        <f>'Req. de información AEP'!D470</f>
        <v>Cobranza</v>
      </c>
      <c r="C9" s="87">
        <f>'Req. de información AEP'!E470</f>
        <v>1000000</v>
      </c>
      <c r="D9" s="87"/>
      <c r="E9" s="87">
        <f>+C9*'Req. de información AEP'!F470</f>
        <v>100000</v>
      </c>
      <c r="F9" s="87">
        <f>+C9*(1-'Req. de información AEP'!F470)</f>
        <v>900000</v>
      </c>
      <c r="G9" s="87"/>
      <c r="H9" s="87">
        <f t="shared" si="1"/>
        <v>100000</v>
      </c>
      <c r="I9" s="87">
        <f>+F9*Supuestos!$N$5</f>
        <v>49978.712770486643</v>
      </c>
      <c r="J9" s="87">
        <f>+SUM(H9:I9)*1/Supuestos!$N$5</f>
        <v>2700766.666666667</v>
      </c>
      <c r="L9" s="183"/>
    </row>
    <row r="10" spans="1:14" x14ac:dyDescent="0.2">
      <c r="B10" s="14" t="str">
        <f>'Req. de información AEP'!D471</f>
        <v>Tasas e impuestos</v>
      </c>
      <c r="C10" s="87">
        <f>'Req. de información AEP'!E471</f>
        <v>1000000</v>
      </c>
      <c r="D10" s="87"/>
      <c r="E10" s="87">
        <f>+C10*'Req. de información AEP'!F471</f>
        <v>100000</v>
      </c>
      <c r="F10" s="87">
        <f>+C10*(1-'Req. de información AEP'!F471)</f>
        <v>900000</v>
      </c>
      <c r="G10" s="87"/>
      <c r="H10" s="87">
        <f t="shared" si="1"/>
        <v>100000</v>
      </c>
      <c r="I10" s="87">
        <f>+F10*Supuestos!$N$5</f>
        <v>49978.712770486643</v>
      </c>
      <c r="J10" s="87">
        <f>+SUM(H10:I10)*1/Supuestos!$N$5</f>
        <v>2700766.666666667</v>
      </c>
      <c r="L10" s="183"/>
    </row>
    <row r="11" spans="1:14" x14ac:dyDescent="0.2">
      <c r="B11" s="14" t="str">
        <f>'Req. de información AEP'!D472</f>
        <v>Programas de fidelización</v>
      </c>
      <c r="C11" s="87">
        <f>'Req. de información AEP'!E472</f>
        <v>1000000</v>
      </c>
      <c r="D11" s="87"/>
      <c r="E11" s="87">
        <f>+C11*'Req. de información AEP'!F472</f>
        <v>100000</v>
      </c>
      <c r="F11" s="87">
        <f>+C11*(1-'Req. de información AEP'!F472)</f>
        <v>900000</v>
      </c>
      <c r="G11" s="87"/>
      <c r="H11" s="87">
        <f t="shared" si="1"/>
        <v>100000</v>
      </c>
      <c r="I11" s="87">
        <f>+F11*Supuestos!$N$5</f>
        <v>49978.712770486643</v>
      </c>
      <c r="J11" s="87">
        <f>+SUM(H11:I11)*1/Supuestos!$N$5</f>
        <v>2700766.666666667</v>
      </c>
      <c r="L11" s="183"/>
    </row>
    <row r="12" spans="1:14" x14ac:dyDescent="0.2">
      <c r="B12" s="14" t="str">
        <f>'Req. de información AEP'!D473</f>
        <v>Acceso internet internacional</v>
      </c>
      <c r="C12" s="87">
        <f>'Req. de información AEP'!E473</f>
        <v>1000000</v>
      </c>
      <c r="D12" s="87"/>
      <c r="E12" s="87">
        <f>+C12*'Req. de información AEP'!F473</f>
        <v>100000</v>
      </c>
      <c r="F12" s="87">
        <f>+C12*(1-'Req. de información AEP'!F473)</f>
        <v>900000</v>
      </c>
      <c r="G12" s="87"/>
      <c r="H12" s="87">
        <f t="shared" si="1"/>
        <v>100000</v>
      </c>
      <c r="I12" s="87">
        <f>+F12*Supuestos!$N$5</f>
        <v>49978.712770486643</v>
      </c>
      <c r="J12" s="87">
        <f>+SUM(H12:I12)*1/Supuestos!$N$5</f>
        <v>2700766.666666667</v>
      </c>
      <c r="L12" s="183"/>
    </row>
    <row r="13" spans="1:14" x14ac:dyDescent="0.2">
      <c r="B13" s="14" t="str">
        <f>'Req. de información AEP'!D474</f>
        <v>Roaming nacional</v>
      </c>
      <c r="C13" s="87">
        <f>'Req. de información AEP'!E474</f>
        <v>1000000</v>
      </c>
      <c r="D13" s="87"/>
      <c r="E13" s="87">
        <f>+C13*'Req. de información AEP'!F474</f>
        <v>100000</v>
      </c>
      <c r="F13" s="87">
        <f>+C13*(1-'Req. de información AEP'!F474)</f>
        <v>900000</v>
      </c>
      <c r="G13" s="87"/>
      <c r="H13" s="87">
        <f t="shared" si="1"/>
        <v>100000</v>
      </c>
      <c r="I13" s="87">
        <f>+F13*Supuestos!$N$5</f>
        <v>49978.712770486643</v>
      </c>
      <c r="J13" s="87">
        <f>+SUM(H13:I13)*1/Supuestos!$N$5</f>
        <v>2700766.666666667</v>
      </c>
      <c r="L13" s="183"/>
    </row>
    <row r="14" spans="1:14" x14ac:dyDescent="0.2">
      <c r="B14" s="14" t="str">
        <f>'Req. de información AEP'!D475</f>
        <v>Roaming internacional</v>
      </c>
      <c r="C14" s="87">
        <f>'Req. de información AEP'!E475</f>
        <v>1000000</v>
      </c>
      <c r="D14" s="87"/>
      <c r="E14" s="87">
        <f>+C14*'Req. de información AEP'!F475</f>
        <v>100000</v>
      </c>
      <c r="F14" s="87">
        <f>+C14*(1-'Req. de información AEP'!F475)</f>
        <v>900000</v>
      </c>
      <c r="G14" s="87"/>
      <c r="H14" s="87">
        <f t="shared" si="1"/>
        <v>100000</v>
      </c>
      <c r="I14" s="87">
        <f>+F14*Supuestos!$N$5</f>
        <v>49978.712770486643</v>
      </c>
      <c r="J14" s="87">
        <f>+SUM(H14:I14)*1/Supuestos!$N$5</f>
        <v>2700766.666666667</v>
      </c>
      <c r="L14" s="183"/>
    </row>
    <row r="15" spans="1:14" x14ac:dyDescent="0.2">
      <c r="B15" s="14" t="str">
        <f>'Req. de información AEP'!D476</f>
        <v>Provisiones</v>
      </c>
      <c r="C15" s="87">
        <f>'Req. de información AEP'!E476</f>
        <v>1000000</v>
      </c>
      <c r="D15" s="87"/>
      <c r="E15" s="87">
        <f>+C15*'Req. de información AEP'!F476</f>
        <v>100000</v>
      </c>
      <c r="F15" s="87">
        <f>+C15*(1-'Req. de información AEP'!F476)</f>
        <v>900000</v>
      </c>
      <c r="G15" s="87"/>
      <c r="H15" s="87">
        <f t="shared" si="1"/>
        <v>100000</v>
      </c>
      <c r="I15" s="87">
        <f>+F15*Supuestos!$N$5</f>
        <v>49978.712770486643</v>
      </c>
      <c r="J15" s="87">
        <f>+SUM(H15:I15)*1/Supuestos!$N$5</f>
        <v>2700766.666666667</v>
      </c>
      <c r="L15" s="183"/>
    </row>
    <row r="16" spans="1:14" x14ac:dyDescent="0.2">
      <c r="B16" s="14" t="str">
        <f>'Req. de información AEP'!D477</f>
        <v>Costos directos de la venta de terminales</v>
      </c>
      <c r="C16" s="87">
        <f>'Req. de información AEP'!E477</f>
        <v>4000000</v>
      </c>
      <c r="D16" s="87"/>
      <c r="E16" s="87">
        <f>+C16*'Req. de información AEP'!F477</f>
        <v>400000</v>
      </c>
      <c r="F16" s="87">
        <f>+C16*(1-'Req. de información AEP'!F477)</f>
        <v>3600000</v>
      </c>
      <c r="G16" s="87"/>
      <c r="H16" s="87">
        <f t="shared" si="1"/>
        <v>400000</v>
      </c>
      <c r="I16" s="87">
        <f>+F16*Supuestos!$N$5</f>
        <v>199914.85108194657</v>
      </c>
      <c r="J16" s="87">
        <f>+SUM(H16:I16)*1/Supuestos!$N$5</f>
        <v>10803066.666666668</v>
      </c>
      <c r="L16" s="183"/>
    </row>
    <row r="17" spans="2:14" x14ac:dyDescent="0.2">
      <c r="B17" s="14" t="str">
        <f>'Req. de información AEP'!D478</f>
        <v>Servicios generales y de gestión - minoristas</v>
      </c>
      <c r="C17" s="87">
        <f>'Req. de información AEP'!E478</f>
        <v>600000</v>
      </c>
      <c r="D17" s="87"/>
      <c r="E17" s="87">
        <f>+C17*'Req. de información AEP'!F478</f>
        <v>60000</v>
      </c>
      <c r="F17" s="87">
        <f>+C17*(1-'Req. de información AEP'!F478)</f>
        <v>540000</v>
      </c>
      <c r="G17" s="87"/>
      <c r="H17" s="87">
        <f t="shared" si="1"/>
        <v>60000</v>
      </c>
      <c r="I17" s="87">
        <f>+F17*Supuestos!$N$5</f>
        <v>29987.227662291985</v>
      </c>
      <c r="J17" s="87">
        <f>+SUM(H17:I17)*1/Supuestos!$N$5</f>
        <v>1620460.0000000002</v>
      </c>
      <c r="L17" s="183"/>
    </row>
    <row r="18" spans="2:14" x14ac:dyDescent="0.2">
      <c r="B18" s="14" t="str">
        <f>'Req. de información AEP'!D479</f>
        <v xml:space="preserve">Servicios generales y de gestión - negocio </v>
      </c>
      <c r="C18" s="87">
        <f>'Req. de información AEP'!E479</f>
        <v>600000</v>
      </c>
      <c r="D18" s="87"/>
      <c r="E18" s="87">
        <f>+C18*'Req. de información AEP'!F479</f>
        <v>60000</v>
      </c>
      <c r="F18" s="87">
        <f>+C18*(1-'Req. de información AEP'!F479)</f>
        <v>540000</v>
      </c>
      <c r="G18" s="87"/>
      <c r="H18" s="87">
        <f t="shared" si="1"/>
        <v>60000</v>
      </c>
      <c r="I18" s="87">
        <f>+F18*Supuestos!$N$5</f>
        <v>29987.227662291985</v>
      </c>
      <c r="J18" s="87">
        <f>+SUM(H18:I18)*1/Supuestos!$N$5</f>
        <v>1620460.0000000002</v>
      </c>
      <c r="L18" s="183"/>
    </row>
    <row r="19" spans="2:14" x14ac:dyDescent="0.2">
      <c r="B19" s="14" t="str">
        <f>'Req. de información AEP'!D480</f>
        <v>Costo del Capital</v>
      </c>
      <c r="C19" s="87">
        <f>'Req. de información AEP'!E480</f>
        <v>30000</v>
      </c>
      <c r="D19" s="87"/>
      <c r="E19" s="87">
        <f>+C19*'Req. de información AEP'!F480</f>
        <v>0</v>
      </c>
      <c r="F19" s="87">
        <f>+C19*(1-'Req. de información AEP'!F480)</f>
        <v>30000</v>
      </c>
      <c r="G19" s="87"/>
      <c r="H19" s="87">
        <f t="shared" si="1"/>
        <v>0</v>
      </c>
      <c r="I19" s="87">
        <f>+F19*Supuestos!$N$5</f>
        <v>1665.9570923495548</v>
      </c>
      <c r="J19" s="87">
        <f>+SUM(H19:I19)*1/Supuestos!$N$5</f>
        <v>30000.000000000004</v>
      </c>
      <c r="L19" s="183"/>
    </row>
    <row r="21" spans="2:14" x14ac:dyDescent="0.2">
      <c r="C21" s="86"/>
      <c r="D21" s="86"/>
      <c r="L21" s="222" t="s">
        <v>172</v>
      </c>
      <c r="M21" s="222"/>
      <c r="N21" s="222"/>
    </row>
    <row r="22" spans="2:14" ht="12" customHeight="1" x14ac:dyDescent="0.2">
      <c r="B22" s="17" t="s">
        <v>14</v>
      </c>
      <c r="C22" s="86">
        <f>SUM(C23:C37)</f>
        <v>4746666.666666667</v>
      </c>
      <c r="D22" s="86"/>
      <c r="E22" s="86">
        <f t="shared" ref="E22:J22" si="2">SUM(E23:E37)</f>
        <v>473666.66666666674</v>
      </c>
      <c r="F22" s="86">
        <f t="shared" si="2"/>
        <v>4273000</v>
      </c>
      <c r="G22" s="86"/>
      <c r="H22" s="86">
        <f t="shared" si="2"/>
        <v>473666.66666666674</v>
      </c>
      <c r="I22" s="86">
        <f t="shared" si="2"/>
        <v>237287.82185365487</v>
      </c>
      <c r="J22" s="86">
        <f t="shared" si="2"/>
        <v>12802631.44444445</v>
      </c>
      <c r="L22" s="216">
        <f>+C22/'Req. de información AEP'!$G$114</f>
        <v>2.6359143327841847</v>
      </c>
      <c r="M22" s="217">
        <f>+SUM(H22:I22)/Supuestos!$I$5</f>
        <v>7.109544885203217</v>
      </c>
      <c r="N22" s="218" t="str">
        <f>+IF(M22/L22=J22/C22,"yes")</f>
        <v>yes</v>
      </c>
    </row>
    <row r="23" spans="2:14" ht="12" customHeight="1" x14ac:dyDescent="0.2">
      <c r="B23" s="19" t="str">
        <f>'Req. de información AEP'!D485</f>
        <v>Acceso a Internet</v>
      </c>
      <c r="C23" s="87">
        <f>'Req. de información AEP'!E485</f>
        <v>3333.3333333333335</v>
      </c>
      <c r="D23" s="87"/>
      <c r="E23" s="87">
        <f>+C23*'Req. de información AEP'!F466</f>
        <v>333.33333333333337</v>
      </c>
      <c r="F23" s="87">
        <f>+C23*(1-'Req. de información AEP'!F466)</f>
        <v>3000</v>
      </c>
      <c r="G23" s="87"/>
      <c r="H23" s="87">
        <f>+E23</f>
        <v>333.33333333333337</v>
      </c>
      <c r="I23" s="87">
        <f>+F23*Supuestos!$N$5</f>
        <v>166.59570923495548</v>
      </c>
      <c r="J23" s="87">
        <f>+SUM(H23:I23)*1/Supuestos!$N$5</f>
        <v>9002.5555555555566</v>
      </c>
    </row>
    <row r="24" spans="2:14" ht="13.5" customHeight="1" x14ac:dyDescent="0.2">
      <c r="B24" s="19" t="str">
        <f>'Req. de información AEP'!D486</f>
        <v>Asociados a la prestación de servicios móviles OTT</v>
      </c>
      <c r="C24" s="87">
        <f>'Req. de información AEP'!E486</f>
        <v>166666.66666666666</v>
      </c>
      <c r="D24" s="87"/>
      <c r="E24" s="87">
        <f>+C24*'Req. de información AEP'!F467</f>
        <v>16666.666666666668</v>
      </c>
      <c r="F24" s="87">
        <f>+C24*(1-'Req. de información AEP'!F467)</f>
        <v>150000</v>
      </c>
      <c r="G24" s="87"/>
      <c r="H24" s="87">
        <f t="shared" ref="H24:H37" si="3">+E24</f>
        <v>16666.666666666668</v>
      </c>
      <c r="I24" s="87">
        <f>+F24*Supuestos!$N$5</f>
        <v>8329.7854617477733</v>
      </c>
      <c r="J24" s="87">
        <f>+SUM(H24:I24)*1/Supuestos!$N$5</f>
        <v>450127.77777777787</v>
      </c>
    </row>
    <row r="25" spans="2:14" x14ac:dyDescent="0.2">
      <c r="B25" s="19" t="str">
        <f>'Req. de información AEP'!D487</f>
        <v>Comerciales</v>
      </c>
      <c r="C25" s="87">
        <f>'Req. de información AEP'!E487</f>
        <v>166666.66666666666</v>
      </c>
      <c r="D25" s="87"/>
      <c r="E25" s="87">
        <f>+C25*'Req. de información AEP'!F468</f>
        <v>16666.666666666668</v>
      </c>
      <c r="F25" s="87">
        <f>+C25*(1-'Req. de información AEP'!F468)</f>
        <v>150000</v>
      </c>
      <c r="G25" s="87"/>
      <c r="H25" s="87">
        <f t="shared" si="3"/>
        <v>16666.666666666668</v>
      </c>
      <c r="I25" s="87">
        <f>+F25*Supuestos!$N$5</f>
        <v>8329.7854617477733</v>
      </c>
      <c r="J25" s="87">
        <f>+SUM(H25:I25)*1/Supuestos!$N$5</f>
        <v>450127.77777777787</v>
      </c>
    </row>
    <row r="26" spans="2:14" x14ac:dyDescent="0.2">
      <c r="B26" s="19" t="str">
        <f>'Req. de información AEP'!D488</f>
        <v>Facturación</v>
      </c>
      <c r="C26" s="87">
        <f>'Req. de información AEP'!E488</f>
        <v>333333.33333333331</v>
      </c>
      <c r="D26" s="87"/>
      <c r="E26" s="87">
        <f>+C26*'Req. de información AEP'!F469</f>
        <v>33333.333333333336</v>
      </c>
      <c r="F26" s="87">
        <f>+C26*(1-'Req. de información AEP'!F469)</f>
        <v>300000</v>
      </c>
      <c r="G26" s="87"/>
      <c r="H26" s="87">
        <f t="shared" si="3"/>
        <v>33333.333333333336</v>
      </c>
      <c r="I26" s="87">
        <f>+F26*Supuestos!$N$5</f>
        <v>16659.570923495547</v>
      </c>
      <c r="J26" s="87">
        <f>+SUM(H26:I26)*1/Supuestos!$N$5</f>
        <v>900255.55555555574</v>
      </c>
    </row>
    <row r="27" spans="2:14" x14ac:dyDescent="0.2">
      <c r="B27" s="19" t="str">
        <f>'Req. de información AEP'!D489</f>
        <v>Cobranza</v>
      </c>
      <c r="C27" s="87">
        <f>'Req. de información AEP'!E489</f>
        <v>333333.33333333331</v>
      </c>
      <c r="D27" s="87"/>
      <c r="E27" s="87">
        <f>+C27*'Req. de información AEP'!F470</f>
        <v>33333.333333333336</v>
      </c>
      <c r="F27" s="87">
        <f>+C27*(1-'Req. de información AEP'!F470)</f>
        <v>300000</v>
      </c>
      <c r="G27" s="87"/>
      <c r="H27" s="87">
        <f t="shared" si="3"/>
        <v>33333.333333333336</v>
      </c>
      <c r="I27" s="87">
        <f>+F27*Supuestos!$N$5</f>
        <v>16659.570923495547</v>
      </c>
      <c r="J27" s="87">
        <f>+SUM(H27:I27)*1/Supuestos!$N$5</f>
        <v>900255.55555555574</v>
      </c>
    </row>
    <row r="28" spans="2:14" x14ac:dyDescent="0.2">
      <c r="B28" s="19" t="str">
        <f>'Req. de información AEP'!D490</f>
        <v>Tasas e impuestos</v>
      </c>
      <c r="C28" s="87">
        <f>'Req. de información AEP'!E490</f>
        <v>333333.33333333331</v>
      </c>
      <c r="D28" s="87"/>
      <c r="E28" s="87">
        <f>+C28*'Req. de información AEP'!F471</f>
        <v>33333.333333333336</v>
      </c>
      <c r="F28" s="87">
        <f>+C28*(1-'Req. de información AEP'!F471)</f>
        <v>300000</v>
      </c>
      <c r="G28" s="87"/>
      <c r="H28" s="87">
        <f t="shared" si="3"/>
        <v>33333.333333333336</v>
      </c>
      <c r="I28" s="87">
        <f>+F28*Supuestos!$N$5</f>
        <v>16659.570923495547</v>
      </c>
      <c r="J28" s="87">
        <f>+SUM(H28:I28)*1/Supuestos!$N$5</f>
        <v>900255.55555555574</v>
      </c>
    </row>
    <row r="29" spans="2:14" x14ac:dyDescent="0.2">
      <c r="B29" s="19" t="str">
        <f>'Req. de información AEP'!D491</f>
        <v>Programas de fidelización</v>
      </c>
      <c r="C29" s="87">
        <f>'Req. de información AEP'!E491</f>
        <v>333333.33333333331</v>
      </c>
      <c r="D29" s="87"/>
      <c r="E29" s="87">
        <f>+C29*'Req. de información AEP'!F472</f>
        <v>33333.333333333336</v>
      </c>
      <c r="F29" s="87">
        <f>+C29*(1-'Req. de información AEP'!F472)</f>
        <v>300000</v>
      </c>
      <c r="G29" s="87"/>
      <c r="H29" s="87">
        <f t="shared" si="3"/>
        <v>33333.333333333336</v>
      </c>
      <c r="I29" s="87">
        <f>+F29*Supuestos!$N$5</f>
        <v>16659.570923495547</v>
      </c>
      <c r="J29" s="87">
        <f>+SUM(H29:I29)*1/Supuestos!$N$5</f>
        <v>900255.55555555574</v>
      </c>
    </row>
    <row r="30" spans="2:14" x14ac:dyDescent="0.2">
      <c r="B30" s="19" t="str">
        <f>'Req. de información AEP'!D492</f>
        <v>Acceso internet internacional</v>
      </c>
      <c r="C30" s="87">
        <f>'Req. de información AEP'!E492</f>
        <v>333333.33333333331</v>
      </c>
      <c r="D30" s="87"/>
      <c r="E30" s="87">
        <f>+C30*'Req. de información AEP'!F473</f>
        <v>33333.333333333336</v>
      </c>
      <c r="F30" s="87">
        <f>+C30*(1-'Req. de información AEP'!F473)</f>
        <v>300000</v>
      </c>
      <c r="G30" s="87"/>
      <c r="H30" s="87">
        <f t="shared" si="3"/>
        <v>33333.333333333336</v>
      </c>
      <c r="I30" s="87">
        <f>+F30*Supuestos!$N$5</f>
        <v>16659.570923495547</v>
      </c>
      <c r="J30" s="87">
        <f>+SUM(H30:I30)*1/Supuestos!$N$5</f>
        <v>900255.55555555574</v>
      </c>
    </row>
    <row r="31" spans="2:14" x14ac:dyDescent="0.2">
      <c r="B31" s="19" t="str">
        <f>'Req. de información AEP'!D493</f>
        <v>Roaming nacional</v>
      </c>
      <c r="C31" s="87">
        <f>'Req. de información AEP'!E493</f>
        <v>333333.33333333331</v>
      </c>
      <c r="D31" s="87"/>
      <c r="E31" s="87">
        <f>+C31*'Req. de información AEP'!F474</f>
        <v>33333.333333333336</v>
      </c>
      <c r="F31" s="87">
        <f>+C31*(1-'Req. de información AEP'!F474)</f>
        <v>300000</v>
      </c>
      <c r="G31" s="87"/>
      <c r="H31" s="87">
        <f t="shared" si="3"/>
        <v>33333.333333333336</v>
      </c>
      <c r="I31" s="87">
        <f>+F31*Supuestos!$N$5</f>
        <v>16659.570923495547</v>
      </c>
      <c r="J31" s="87">
        <f>+SUM(H31:I31)*1/Supuestos!$N$5</f>
        <v>900255.55555555574</v>
      </c>
    </row>
    <row r="32" spans="2:14" x14ac:dyDescent="0.2">
      <c r="B32" s="19" t="str">
        <f>'Req. de información AEP'!D494</f>
        <v>Roaming internacional</v>
      </c>
      <c r="C32" s="87">
        <f>'Req. de información AEP'!E494</f>
        <v>333333.33333333331</v>
      </c>
      <c r="D32" s="87"/>
      <c r="E32" s="87">
        <f>+C32*'Req. de información AEP'!F475</f>
        <v>33333.333333333336</v>
      </c>
      <c r="F32" s="87">
        <f>+C32*(1-'Req. de información AEP'!F475)</f>
        <v>300000</v>
      </c>
      <c r="G32" s="87"/>
      <c r="H32" s="87">
        <f t="shared" si="3"/>
        <v>33333.333333333336</v>
      </c>
      <c r="I32" s="87">
        <f>+F32*Supuestos!$N$5</f>
        <v>16659.570923495547</v>
      </c>
      <c r="J32" s="87">
        <f>+SUM(H32:I32)*1/Supuestos!$N$5</f>
        <v>900255.55555555574</v>
      </c>
    </row>
    <row r="33" spans="2:14" x14ac:dyDescent="0.2">
      <c r="B33" s="19" t="str">
        <f>'Req. de información AEP'!D495</f>
        <v>Provisiones</v>
      </c>
      <c r="C33" s="87">
        <f>'Req. de información AEP'!E495</f>
        <v>333333.33333333331</v>
      </c>
      <c r="D33" s="87"/>
      <c r="E33" s="87">
        <f>+C33*'Req. de información AEP'!F476</f>
        <v>33333.333333333336</v>
      </c>
      <c r="F33" s="87">
        <f>+C33*(1-'Req. de información AEP'!F476)</f>
        <v>300000</v>
      </c>
      <c r="G33" s="87"/>
      <c r="H33" s="87">
        <f t="shared" si="3"/>
        <v>33333.333333333336</v>
      </c>
      <c r="I33" s="87">
        <f>+F33*Supuestos!$N$5</f>
        <v>16659.570923495547</v>
      </c>
      <c r="J33" s="87">
        <f>+SUM(H33:I33)*1/Supuestos!$N$5</f>
        <v>900255.55555555574</v>
      </c>
    </row>
    <row r="34" spans="2:14" x14ac:dyDescent="0.2">
      <c r="B34" s="19" t="str">
        <f>'Req. de información AEP'!D496</f>
        <v>Costos directos de la venta de terminales</v>
      </c>
      <c r="C34" s="87">
        <f>'Req. de información AEP'!E496</f>
        <v>1333333.3333333333</v>
      </c>
      <c r="D34" s="87"/>
      <c r="E34" s="87">
        <f>+C34*'Req. de información AEP'!F477</f>
        <v>133333.33333333334</v>
      </c>
      <c r="F34" s="87">
        <f>+C34*(1-'Req. de información AEP'!F477)</f>
        <v>1200000</v>
      </c>
      <c r="G34" s="87"/>
      <c r="H34" s="87">
        <f t="shared" si="3"/>
        <v>133333.33333333334</v>
      </c>
      <c r="I34" s="87">
        <f>+F34*Supuestos!$N$5</f>
        <v>66638.283693982186</v>
      </c>
      <c r="J34" s="87">
        <f>+SUM(H34:I34)*1/Supuestos!$N$5</f>
        <v>3601022.2222222229</v>
      </c>
    </row>
    <row r="35" spans="2:14" x14ac:dyDescent="0.2">
      <c r="B35" s="19" t="str">
        <f>'Req. de información AEP'!D497</f>
        <v>Servicios generales y de gestión - minoristas</v>
      </c>
      <c r="C35" s="87">
        <f>'Req. de información AEP'!E497</f>
        <v>200000</v>
      </c>
      <c r="D35" s="87"/>
      <c r="E35" s="87">
        <f>+C35*'Req. de información AEP'!F478</f>
        <v>20000</v>
      </c>
      <c r="F35" s="87">
        <f>+C35*(1-'Req. de información AEP'!F478)</f>
        <v>180000</v>
      </c>
      <c r="G35" s="87"/>
      <c r="H35" s="87">
        <f t="shared" si="3"/>
        <v>20000</v>
      </c>
      <c r="I35" s="87">
        <f>+F35*Supuestos!$N$5</f>
        <v>9995.742554097329</v>
      </c>
      <c r="J35" s="87">
        <f>+SUM(H35:I35)*1/Supuestos!$N$5</f>
        <v>540153.33333333337</v>
      </c>
    </row>
    <row r="36" spans="2:14" x14ac:dyDescent="0.2">
      <c r="B36" s="19" t="str">
        <f>'Req. de información AEP'!D498</f>
        <v xml:space="preserve">Servicios generales y de gestión - negocio </v>
      </c>
      <c r="C36" s="87">
        <f>'Req. de información AEP'!E498</f>
        <v>200000</v>
      </c>
      <c r="D36" s="87"/>
      <c r="E36" s="87">
        <f>+C36*'Req. de información AEP'!F479</f>
        <v>20000</v>
      </c>
      <c r="F36" s="87">
        <f>+C36*(1-'Req. de información AEP'!F479)</f>
        <v>180000</v>
      </c>
      <c r="G36" s="87"/>
      <c r="H36" s="87">
        <f t="shared" si="3"/>
        <v>20000</v>
      </c>
      <c r="I36" s="87">
        <f>+F36*Supuestos!$N$5</f>
        <v>9995.742554097329</v>
      </c>
      <c r="J36" s="87">
        <f>+SUM(H36:I36)*1/Supuestos!$N$5</f>
        <v>540153.33333333337</v>
      </c>
    </row>
    <row r="37" spans="2:14" x14ac:dyDescent="0.2">
      <c r="B37" s="19" t="str">
        <f>'Req. de información AEP'!D499</f>
        <v>Costo del Capital</v>
      </c>
      <c r="C37" s="87">
        <f>'Req. de información AEP'!E499</f>
        <v>10000</v>
      </c>
      <c r="D37" s="87"/>
      <c r="E37" s="87">
        <f>+C37*'Req. de información AEP'!F480</f>
        <v>0</v>
      </c>
      <c r="F37" s="87">
        <f>+C37*(1-'Req. de información AEP'!F480)</f>
        <v>10000</v>
      </c>
      <c r="G37" s="87"/>
      <c r="H37" s="87">
        <f t="shared" si="3"/>
        <v>0</v>
      </c>
      <c r="I37" s="87">
        <f>+F37*Supuestos!$N$5</f>
        <v>555.31903078318487</v>
      </c>
      <c r="J37" s="87">
        <f>+SUM(H37:I37)*1/Supuestos!$N$5</f>
        <v>10000</v>
      </c>
    </row>
    <row r="38" spans="2:14" x14ac:dyDescent="0.2">
      <c r="B38" s="19"/>
      <c r="C38" s="40"/>
      <c r="D38" s="40"/>
      <c r="E38" s="38"/>
      <c r="H38" s="87"/>
      <c r="I38" s="87"/>
      <c r="J38" s="87"/>
      <c r="L38" s="222" t="s">
        <v>172</v>
      </c>
      <c r="M38" s="222"/>
      <c r="N38" s="222"/>
    </row>
    <row r="39" spans="2:14" x14ac:dyDescent="0.2">
      <c r="B39" s="17" t="s">
        <v>187</v>
      </c>
      <c r="C39" s="86">
        <f>SUM(C40:C54)</f>
        <v>9493333.333333334</v>
      </c>
      <c r="D39" s="86"/>
      <c r="E39" s="86">
        <f>SUM(E40:E54)</f>
        <v>947333.33333333349</v>
      </c>
      <c r="F39" s="86">
        <f t="shared" ref="F39:J39" si="4">SUM(F40:F54)</f>
        <v>8546000</v>
      </c>
      <c r="G39" s="86"/>
      <c r="H39" s="86">
        <f t="shared" si="4"/>
        <v>947333.33333333349</v>
      </c>
      <c r="I39" s="86">
        <f t="shared" si="4"/>
        <v>474575.64370730973</v>
      </c>
      <c r="J39" s="86">
        <f t="shared" si="4"/>
        <v>25605262.888888899</v>
      </c>
      <c r="L39" s="216">
        <f>+C39/'Req. de información AEP'!$G$114</f>
        <v>5.2718286655683695</v>
      </c>
      <c r="M39" s="217">
        <f>+SUM(H39:I39)/Supuestos!$I$5</f>
        <v>14.219089770406434</v>
      </c>
      <c r="N39" s="218" t="str">
        <f>+IF(M39/L39=J39/C39,"yes")</f>
        <v>yes</v>
      </c>
    </row>
    <row r="40" spans="2:14" x14ac:dyDescent="0.2">
      <c r="B40" s="14" t="str">
        <f>'Req. de información AEP'!D505</f>
        <v>Acceso a Internet</v>
      </c>
      <c r="C40" s="87">
        <f>'Req. de información AEP'!E505</f>
        <v>6666.666666666667</v>
      </c>
      <c r="D40" s="87"/>
      <c r="E40" s="87">
        <f>+C40*'Req. de información AEP'!F466</f>
        <v>666.66666666666674</v>
      </c>
      <c r="F40" s="87">
        <f>+C40*(1-'Req. de información AEP'!F466)</f>
        <v>6000</v>
      </c>
      <c r="G40" s="87"/>
      <c r="H40" s="87">
        <f>+E40</f>
        <v>666.66666666666674</v>
      </c>
      <c r="I40" s="87">
        <f>+F40*Supuestos!$N$5</f>
        <v>333.19141846991096</v>
      </c>
      <c r="J40" s="87">
        <f>+SUM(H40:I40)*1/Supuestos!$N$5</f>
        <v>18005.111111111113</v>
      </c>
    </row>
    <row r="41" spans="2:14" ht="13.5" customHeight="1" x14ac:dyDescent="0.2">
      <c r="B41" s="14" t="str">
        <f>'Req. de información AEP'!D506</f>
        <v>Asociados a la prestación de servicios móviles OTT</v>
      </c>
      <c r="C41" s="87">
        <f>'Req. de información AEP'!E506</f>
        <v>333333.33333333331</v>
      </c>
      <c r="D41" s="87"/>
      <c r="E41" s="87">
        <f>+C41*'Req. de información AEP'!F467</f>
        <v>33333.333333333336</v>
      </c>
      <c r="F41" s="87">
        <f>+C41*(1-'Req. de información AEP'!F467)</f>
        <v>300000</v>
      </c>
      <c r="G41" s="87"/>
      <c r="H41" s="87">
        <f t="shared" ref="H41:H54" si="5">+E41</f>
        <v>33333.333333333336</v>
      </c>
      <c r="I41" s="87">
        <f>+F41*Supuestos!$N$5</f>
        <v>16659.570923495547</v>
      </c>
      <c r="J41" s="87">
        <f>+SUM(H41:I41)*1/Supuestos!$N$5</f>
        <v>900255.55555555574</v>
      </c>
    </row>
    <row r="42" spans="2:14" x14ac:dyDescent="0.2">
      <c r="B42" s="14" t="str">
        <f>'Req. de información AEP'!D507</f>
        <v>Comerciales</v>
      </c>
      <c r="C42" s="87">
        <f>'Req. de información AEP'!E507</f>
        <v>333333.33333333331</v>
      </c>
      <c r="D42" s="87"/>
      <c r="E42" s="87">
        <f>+C42*'Req. de información AEP'!F468</f>
        <v>33333.333333333336</v>
      </c>
      <c r="F42" s="87">
        <f>+C42*(1-'Req. de información AEP'!F468)</f>
        <v>300000</v>
      </c>
      <c r="G42" s="87"/>
      <c r="H42" s="87">
        <f t="shared" si="5"/>
        <v>33333.333333333336</v>
      </c>
      <c r="I42" s="87">
        <f>+F42*Supuestos!$N$5</f>
        <v>16659.570923495547</v>
      </c>
      <c r="J42" s="87">
        <f>+SUM(H42:I42)*1/Supuestos!$N$5</f>
        <v>900255.55555555574</v>
      </c>
    </row>
    <row r="43" spans="2:14" x14ac:dyDescent="0.2">
      <c r="B43" s="14" t="str">
        <f>'Req. de información AEP'!D508</f>
        <v>Facturación</v>
      </c>
      <c r="C43" s="87">
        <f>'Req. de información AEP'!E508</f>
        <v>666666.66666666663</v>
      </c>
      <c r="D43" s="87"/>
      <c r="E43" s="87">
        <f>+C43*'Req. de información AEP'!F469</f>
        <v>66666.666666666672</v>
      </c>
      <c r="F43" s="87">
        <f>+C43*(1-'Req. de información AEP'!F469)</f>
        <v>600000</v>
      </c>
      <c r="G43" s="87"/>
      <c r="H43" s="87">
        <f t="shared" si="5"/>
        <v>66666.666666666672</v>
      </c>
      <c r="I43" s="87">
        <f>+F43*Supuestos!$N$5</f>
        <v>33319.141846991093</v>
      </c>
      <c r="J43" s="87">
        <f>+SUM(H43:I43)*1/Supuestos!$N$5</f>
        <v>1800511.1111111115</v>
      </c>
    </row>
    <row r="44" spans="2:14" x14ac:dyDescent="0.2">
      <c r="B44" s="14" t="str">
        <f>'Req. de información AEP'!D509</f>
        <v>Cobranza</v>
      </c>
      <c r="C44" s="87">
        <f>'Req. de información AEP'!E509</f>
        <v>666666.66666666663</v>
      </c>
      <c r="D44" s="87"/>
      <c r="E44" s="87">
        <f>+C44*'Req. de información AEP'!F470</f>
        <v>66666.666666666672</v>
      </c>
      <c r="F44" s="87">
        <f>+C44*(1-'Req. de información AEP'!F470)</f>
        <v>600000</v>
      </c>
      <c r="G44" s="87"/>
      <c r="H44" s="87">
        <f t="shared" si="5"/>
        <v>66666.666666666672</v>
      </c>
      <c r="I44" s="87">
        <f>+F44*Supuestos!$N$5</f>
        <v>33319.141846991093</v>
      </c>
      <c r="J44" s="87">
        <f>+SUM(H44:I44)*1/Supuestos!$N$5</f>
        <v>1800511.1111111115</v>
      </c>
    </row>
    <row r="45" spans="2:14" x14ac:dyDescent="0.2">
      <c r="B45" s="14" t="str">
        <f>'Req. de información AEP'!D510</f>
        <v>Tasas e impuestos</v>
      </c>
      <c r="C45" s="87">
        <f>'Req. de información AEP'!E510</f>
        <v>666666.66666666663</v>
      </c>
      <c r="D45" s="87"/>
      <c r="E45" s="87">
        <f>+C45*'Req. de información AEP'!F471</f>
        <v>66666.666666666672</v>
      </c>
      <c r="F45" s="87">
        <f>+C45*(1-'Req. de información AEP'!F471)</f>
        <v>600000</v>
      </c>
      <c r="G45" s="87"/>
      <c r="H45" s="87">
        <f t="shared" si="5"/>
        <v>66666.666666666672</v>
      </c>
      <c r="I45" s="87">
        <f>+F45*Supuestos!$N$5</f>
        <v>33319.141846991093</v>
      </c>
      <c r="J45" s="87">
        <f>+SUM(H45:I45)*1/Supuestos!$N$5</f>
        <v>1800511.1111111115</v>
      </c>
    </row>
    <row r="46" spans="2:14" x14ac:dyDescent="0.2">
      <c r="B46" s="14" t="str">
        <f>'Req. de información AEP'!D511</f>
        <v>Programas de fidelización</v>
      </c>
      <c r="C46" s="87">
        <f>'Req. de información AEP'!E511</f>
        <v>666666.66666666663</v>
      </c>
      <c r="D46" s="87"/>
      <c r="E46" s="87">
        <f>+C46*'Req. de información AEP'!F472</f>
        <v>66666.666666666672</v>
      </c>
      <c r="F46" s="87">
        <f>+C46*(1-'Req. de información AEP'!F472)</f>
        <v>600000</v>
      </c>
      <c r="G46" s="87"/>
      <c r="H46" s="87">
        <f t="shared" si="5"/>
        <v>66666.666666666672</v>
      </c>
      <c r="I46" s="87">
        <f>+F46*Supuestos!$N$5</f>
        <v>33319.141846991093</v>
      </c>
      <c r="J46" s="87">
        <f>+SUM(H46:I46)*1/Supuestos!$N$5</f>
        <v>1800511.1111111115</v>
      </c>
    </row>
    <row r="47" spans="2:14" x14ac:dyDescent="0.2">
      <c r="B47" s="14" t="str">
        <f>'Req. de información AEP'!D512</f>
        <v>Acceso internet internacional</v>
      </c>
      <c r="C47" s="87">
        <f>'Req. de información AEP'!E512</f>
        <v>666666.66666666663</v>
      </c>
      <c r="D47" s="87"/>
      <c r="E47" s="87">
        <f>+C47*'Req. de información AEP'!F473</f>
        <v>66666.666666666672</v>
      </c>
      <c r="F47" s="87">
        <f>+C47*(1-'Req. de información AEP'!F473)</f>
        <v>600000</v>
      </c>
      <c r="G47" s="87"/>
      <c r="H47" s="87">
        <f t="shared" si="5"/>
        <v>66666.666666666672</v>
      </c>
      <c r="I47" s="87">
        <f>+F47*Supuestos!$N$5</f>
        <v>33319.141846991093</v>
      </c>
      <c r="J47" s="87">
        <f>+SUM(H47:I47)*1/Supuestos!$N$5</f>
        <v>1800511.1111111115</v>
      </c>
    </row>
    <row r="48" spans="2:14" x14ac:dyDescent="0.2">
      <c r="B48" s="14" t="str">
        <f>'Req. de información AEP'!D513</f>
        <v>Roaming nacional</v>
      </c>
      <c r="C48" s="87">
        <f>'Req. de información AEP'!E513</f>
        <v>666666.66666666663</v>
      </c>
      <c r="D48" s="87"/>
      <c r="E48" s="87">
        <f>+C48*'Req. de información AEP'!F474</f>
        <v>66666.666666666672</v>
      </c>
      <c r="F48" s="87">
        <f>+C48*(1-'Req. de información AEP'!F474)</f>
        <v>600000</v>
      </c>
      <c r="G48" s="87"/>
      <c r="H48" s="87">
        <f t="shared" si="5"/>
        <v>66666.666666666672</v>
      </c>
      <c r="I48" s="87">
        <f>+F48*Supuestos!$N$5</f>
        <v>33319.141846991093</v>
      </c>
      <c r="J48" s="87">
        <f>+SUM(H48:I48)*1/Supuestos!$N$5</f>
        <v>1800511.1111111115</v>
      </c>
    </row>
    <row r="49" spans="2:14" x14ac:dyDescent="0.2">
      <c r="B49" s="14" t="str">
        <f>'Req. de información AEP'!D514</f>
        <v>Roaming internacional</v>
      </c>
      <c r="C49" s="87">
        <f>'Req. de información AEP'!E514</f>
        <v>666666.66666666663</v>
      </c>
      <c r="D49" s="87"/>
      <c r="E49" s="87">
        <f>+C49*'Req. de información AEP'!F475</f>
        <v>66666.666666666672</v>
      </c>
      <c r="F49" s="87">
        <f>+C49*(1-'Req. de información AEP'!F475)</f>
        <v>600000</v>
      </c>
      <c r="G49" s="87"/>
      <c r="H49" s="87">
        <f t="shared" si="5"/>
        <v>66666.666666666672</v>
      </c>
      <c r="I49" s="87">
        <f>+F49*Supuestos!$N$5</f>
        <v>33319.141846991093</v>
      </c>
      <c r="J49" s="87">
        <f>+SUM(H49:I49)*1/Supuestos!$N$5</f>
        <v>1800511.1111111115</v>
      </c>
    </row>
    <row r="50" spans="2:14" x14ac:dyDescent="0.2">
      <c r="B50" s="14" t="str">
        <f>'Req. de información AEP'!D515</f>
        <v>Provisiones</v>
      </c>
      <c r="C50" s="87">
        <f>'Req. de información AEP'!E515</f>
        <v>666666.66666666663</v>
      </c>
      <c r="D50" s="87"/>
      <c r="E50" s="87">
        <f>+C50*'Req. de información AEP'!F476</f>
        <v>66666.666666666672</v>
      </c>
      <c r="F50" s="87">
        <f>+C50*(1-'Req. de información AEP'!F476)</f>
        <v>600000</v>
      </c>
      <c r="G50" s="87"/>
      <c r="H50" s="87">
        <f t="shared" si="5"/>
        <v>66666.666666666672</v>
      </c>
      <c r="I50" s="87">
        <f>+F50*Supuestos!$N$5</f>
        <v>33319.141846991093</v>
      </c>
      <c r="J50" s="87">
        <f>+SUM(H50:I50)*1/Supuestos!$N$5</f>
        <v>1800511.1111111115</v>
      </c>
    </row>
    <row r="51" spans="2:14" x14ac:dyDescent="0.2">
      <c r="B51" s="14" t="str">
        <f>'Req. de información AEP'!D516</f>
        <v>Costos directos de la venta de terminales</v>
      </c>
      <c r="C51" s="87">
        <f>'Req. de información AEP'!E516</f>
        <v>2666666.6666666665</v>
      </c>
      <c r="D51" s="87"/>
      <c r="E51" s="87">
        <f>+C51*'Req. de información AEP'!F477</f>
        <v>266666.66666666669</v>
      </c>
      <c r="F51" s="87">
        <f>+C51*(1-'Req. de información AEP'!F477)</f>
        <v>2400000</v>
      </c>
      <c r="G51" s="87"/>
      <c r="H51" s="87">
        <f t="shared" si="5"/>
        <v>266666.66666666669</v>
      </c>
      <c r="I51" s="87">
        <f>+F51*Supuestos!$N$5</f>
        <v>133276.56738796437</v>
      </c>
      <c r="J51" s="87">
        <f>+SUM(H51:I51)*1/Supuestos!$N$5</f>
        <v>7202044.4444444459</v>
      </c>
    </row>
    <row r="52" spans="2:14" x14ac:dyDescent="0.2">
      <c r="B52" s="14" t="str">
        <f>'Req. de información AEP'!D517</f>
        <v>Servicios generales y de gestión - minoristas</v>
      </c>
      <c r="C52" s="87">
        <f>'Req. de información AEP'!E517</f>
        <v>400000</v>
      </c>
      <c r="D52" s="87"/>
      <c r="E52" s="87">
        <f>+C52*'Req. de información AEP'!F478</f>
        <v>40000</v>
      </c>
      <c r="F52" s="87">
        <f>+C52*(1-'Req. de información AEP'!F478)</f>
        <v>360000</v>
      </c>
      <c r="G52" s="87"/>
      <c r="H52" s="87">
        <f t="shared" si="5"/>
        <v>40000</v>
      </c>
      <c r="I52" s="87">
        <f>+F52*Supuestos!$N$5</f>
        <v>19991.485108194658</v>
      </c>
      <c r="J52" s="87">
        <f>+SUM(H52:I52)*1/Supuestos!$N$5</f>
        <v>1080306.6666666667</v>
      </c>
    </row>
    <row r="53" spans="2:14" x14ac:dyDescent="0.2">
      <c r="B53" s="14" t="str">
        <f>'Req. de información AEP'!D518</f>
        <v xml:space="preserve">Servicios generales y de gestión - negocio </v>
      </c>
      <c r="C53" s="87">
        <f>'Req. de información AEP'!E518</f>
        <v>400000</v>
      </c>
      <c r="D53" s="87"/>
      <c r="E53" s="87">
        <f>+C53*'Req. de información AEP'!F479</f>
        <v>40000</v>
      </c>
      <c r="F53" s="87">
        <f>+C53*(1-'Req. de información AEP'!F479)</f>
        <v>360000</v>
      </c>
      <c r="G53" s="87"/>
      <c r="H53" s="87">
        <f t="shared" si="5"/>
        <v>40000</v>
      </c>
      <c r="I53" s="87">
        <f>+F53*Supuestos!$N$5</f>
        <v>19991.485108194658</v>
      </c>
      <c r="J53" s="87">
        <f>+SUM(H53:I53)*1/Supuestos!$N$5</f>
        <v>1080306.6666666667</v>
      </c>
    </row>
    <row r="54" spans="2:14" x14ac:dyDescent="0.2">
      <c r="B54" s="14" t="str">
        <f>'Req. de información AEP'!D519</f>
        <v>Costo del Capital</v>
      </c>
      <c r="C54" s="87">
        <f>'Req. de información AEP'!E519</f>
        <v>20000</v>
      </c>
      <c r="D54" s="87"/>
      <c r="E54" s="87">
        <f>+C54*'Req. de información AEP'!F480</f>
        <v>0</v>
      </c>
      <c r="F54" s="87">
        <f>+C54*(1-'Req. de información AEP'!F480)</f>
        <v>20000</v>
      </c>
      <c r="G54" s="87"/>
      <c r="H54" s="87">
        <f t="shared" si="5"/>
        <v>0</v>
      </c>
      <c r="I54" s="87">
        <f>+F54*Supuestos!$N$5</f>
        <v>1110.6380615663697</v>
      </c>
      <c r="J54" s="87">
        <f>+SUM(H54:I54)*1/Supuestos!$N$5</f>
        <v>20000</v>
      </c>
    </row>
    <row r="55" spans="2:14" x14ac:dyDescent="0.2">
      <c r="C55" s="73" t="str">
        <f>IF(SUM(C22,C39)=C4,"ok","error")</f>
        <v>ok</v>
      </c>
      <c r="D55" s="73"/>
      <c r="E55" s="38"/>
      <c r="H55" s="87">
        <f t="shared" ref="H55" si="6">+E55</f>
        <v>0</v>
      </c>
      <c r="I55" s="87">
        <f>+F55*Supuestos!$N$5</f>
        <v>0</v>
      </c>
      <c r="J55" s="87">
        <f>+SUM(H55:I55)*1/Supuestos!$N$5</f>
        <v>0</v>
      </c>
    </row>
    <row r="57" spans="2:14" x14ac:dyDescent="0.2">
      <c r="B57" s="19"/>
      <c r="C57" s="40"/>
      <c r="D57" s="40"/>
      <c r="E57" s="38"/>
      <c r="H57" s="87"/>
      <c r="I57" s="87"/>
      <c r="J57" s="87"/>
      <c r="L57" s="222" t="s">
        <v>172</v>
      </c>
      <c r="M57" s="222"/>
      <c r="N57" s="222"/>
    </row>
    <row r="58" spans="2:14" outlineLevel="1" x14ac:dyDescent="0.2">
      <c r="B58" s="17" t="s">
        <v>174</v>
      </c>
      <c r="C58" s="86">
        <f>SUM(C59:C73)</f>
        <v>949333.33333333302</v>
      </c>
      <c r="D58" s="86"/>
      <c r="E58" s="86">
        <f t="shared" ref="E58:J58" si="7">SUM(E59:E73)</f>
        <v>94733.333333333314</v>
      </c>
      <c r="F58" s="86">
        <f t="shared" si="7"/>
        <v>854599.99999999988</v>
      </c>
      <c r="G58" s="86"/>
      <c r="H58" s="86">
        <f t="shared" si="7"/>
        <v>94733.333333333314</v>
      </c>
      <c r="I58" s="86">
        <f t="shared" si="7"/>
        <v>47457.564370730979</v>
      </c>
      <c r="J58" s="86">
        <f t="shared" si="7"/>
        <v>2560526.2888888884</v>
      </c>
      <c r="L58" s="216">
        <f>+C58/'Req. de información AEP'!$G$114</f>
        <v>0.52718286655683666</v>
      </c>
      <c r="M58" s="217">
        <f>+SUM(H58:I58)/Supuestos!$I$5</f>
        <v>1.421908977040643</v>
      </c>
      <c r="N58" s="218" t="str">
        <f>+IF(M58/L58=J58/C58,"yes")</f>
        <v>yes</v>
      </c>
    </row>
    <row r="59" spans="2:14" outlineLevel="1" x14ac:dyDescent="0.2">
      <c r="B59" s="14" t="str">
        <f>'Req. de información AEP'!D525</f>
        <v>Acceso a Internet</v>
      </c>
      <c r="C59" s="87">
        <f>'Req. de información AEP'!E525</f>
        <v>666.66666666666674</v>
      </c>
      <c r="D59" s="87"/>
      <c r="E59" s="87">
        <f>+C59*'Req. de información AEP'!F466</f>
        <v>66.666666666666671</v>
      </c>
      <c r="F59" s="87">
        <f>+C59*(1-'Req. de información AEP'!F466)</f>
        <v>600.00000000000011</v>
      </c>
      <c r="G59" s="87"/>
      <c r="H59" s="87">
        <f>+E59</f>
        <v>66.666666666666671</v>
      </c>
      <c r="I59" s="87">
        <f>+F59*Supuestos!$N$5</f>
        <v>33.319141846991101</v>
      </c>
      <c r="J59" s="87">
        <f>+SUM(H59:I59)*1/Supuestos!$N$5</f>
        <v>1800.5111111111114</v>
      </c>
    </row>
    <row r="60" spans="2:14" ht="13.5" customHeight="1" outlineLevel="1" x14ac:dyDescent="0.2">
      <c r="B60" s="14" t="str">
        <f>'Req. de información AEP'!D526</f>
        <v>Asociados a la prestación de servicios móviles OTT</v>
      </c>
      <c r="C60" s="87">
        <f>'Req. de información AEP'!E526</f>
        <v>33333.333333333328</v>
      </c>
      <c r="D60" s="87"/>
      <c r="E60" s="87">
        <f>+C60*'Req. de información AEP'!F467</f>
        <v>3333.333333333333</v>
      </c>
      <c r="F60" s="87">
        <f>+C60*(1-'Req. de información AEP'!F467)</f>
        <v>29999.999999999996</v>
      </c>
      <c r="G60" s="87"/>
      <c r="H60" s="87">
        <f t="shared" ref="H60:H73" si="8">+E60</f>
        <v>3333.333333333333</v>
      </c>
      <c r="I60" s="87">
        <f>+F60*Supuestos!$N$5</f>
        <v>1665.9570923495546</v>
      </c>
      <c r="J60" s="87">
        <f>+SUM(H60:I60)*1/Supuestos!$N$5</f>
        <v>90025.555555555562</v>
      </c>
    </row>
    <row r="61" spans="2:14" outlineLevel="1" x14ac:dyDescent="0.2">
      <c r="B61" s="14" t="str">
        <f>'Req. de información AEP'!D527</f>
        <v>Comerciales</v>
      </c>
      <c r="C61" s="87">
        <f>'Req. de información AEP'!E527</f>
        <v>33333.333333333328</v>
      </c>
      <c r="D61" s="87"/>
      <c r="E61" s="87">
        <f>+C61*'Req. de información AEP'!F468</f>
        <v>3333.333333333333</v>
      </c>
      <c r="F61" s="87">
        <f>+C61*(1-'Req. de información AEP'!F468)</f>
        <v>29999.999999999996</v>
      </c>
      <c r="G61" s="87"/>
      <c r="H61" s="87">
        <f t="shared" si="8"/>
        <v>3333.333333333333</v>
      </c>
      <c r="I61" s="87">
        <f>+F61*Supuestos!$N$5</f>
        <v>1665.9570923495546</v>
      </c>
      <c r="J61" s="87">
        <f>+SUM(H61:I61)*1/Supuestos!$N$5</f>
        <v>90025.555555555562</v>
      </c>
    </row>
    <row r="62" spans="2:14" outlineLevel="1" x14ac:dyDescent="0.2">
      <c r="B62" s="14" t="str">
        <f>'Req. de información AEP'!D528</f>
        <v>Facturación</v>
      </c>
      <c r="C62" s="87">
        <f>'Req. de información AEP'!E528</f>
        <v>66666.666666666657</v>
      </c>
      <c r="D62" s="87"/>
      <c r="E62" s="87">
        <f>+C62*'Req. de información AEP'!F469</f>
        <v>6666.6666666666661</v>
      </c>
      <c r="F62" s="87">
        <f>+C62*(1-'Req. de información AEP'!F469)</f>
        <v>59999.999999999993</v>
      </c>
      <c r="G62" s="87"/>
      <c r="H62" s="87">
        <f t="shared" si="8"/>
        <v>6666.6666666666661</v>
      </c>
      <c r="I62" s="87">
        <f>+F62*Supuestos!$N$5</f>
        <v>3331.9141846991092</v>
      </c>
      <c r="J62" s="87">
        <f>+SUM(H62:I62)*1/Supuestos!$N$5</f>
        <v>180051.11111111112</v>
      </c>
    </row>
    <row r="63" spans="2:14" outlineLevel="1" x14ac:dyDescent="0.2">
      <c r="B63" s="14" t="str">
        <f>'Req. de información AEP'!D529</f>
        <v>Cobranza</v>
      </c>
      <c r="C63" s="87">
        <f>'Req. de información AEP'!E529</f>
        <v>66666.666666666657</v>
      </c>
      <c r="D63" s="87"/>
      <c r="E63" s="87">
        <f>+C63*'Req. de información AEP'!F470</f>
        <v>6666.6666666666661</v>
      </c>
      <c r="F63" s="87">
        <f>+C63*(1-'Req. de información AEP'!F470)</f>
        <v>59999.999999999993</v>
      </c>
      <c r="G63" s="87"/>
      <c r="H63" s="87">
        <f t="shared" si="8"/>
        <v>6666.6666666666661</v>
      </c>
      <c r="I63" s="87">
        <f>+F63*Supuestos!$N$5</f>
        <v>3331.9141846991092</v>
      </c>
      <c r="J63" s="87">
        <f>+SUM(H63:I63)*1/Supuestos!$N$5</f>
        <v>180051.11111111112</v>
      </c>
    </row>
    <row r="64" spans="2:14" outlineLevel="1" x14ac:dyDescent="0.2">
      <c r="B64" s="14" t="str">
        <f>'Req. de información AEP'!D530</f>
        <v>Tasas e impuestos</v>
      </c>
      <c r="C64" s="87">
        <f>'Req. de información AEP'!E530</f>
        <v>66666.666666666657</v>
      </c>
      <c r="D64" s="87"/>
      <c r="E64" s="87">
        <f>+C64*'Req. de información AEP'!F471</f>
        <v>6666.6666666666661</v>
      </c>
      <c r="F64" s="87">
        <f>+C64*(1-'Req. de información AEP'!F471)</f>
        <v>59999.999999999993</v>
      </c>
      <c r="G64" s="87"/>
      <c r="H64" s="87">
        <f t="shared" si="8"/>
        <v>6666.6666666666661</v>
      </c>
      <c r="I64" s="87">
        <f>+F64*Supuestos!$N$5</f>
        <v>3331.9141846991092</v>
      </c>
      <c r="J64" s="87">
        <f>+SUM(H64:I64)*1/Supuestos!$N$5</f>
        <v>180051.11111111112</v>
      </c>
    </row>
    <row r="65" spans="2:14" outlineLevel="1" x14ac:dyDescent="0.2">
      <c r="B65" s="14" t="str">
        <f>'Req. de información AEP'!D531</f>
        <v>Programas de fidelización</v>
      </c>
      <c r="C65" s="87">
        <f>'Req. de información AEP'!E531</f>
        <v>66666.666666666657</v>
      </c>
      <c r="D65" s="87"/>
      <c r="E65" s="87">
        <f>+C65*'Req. de información AEP'!F472</f>
        <v>6666.6666666666661</v>
      </c>
      <c r="F65" s="87">
        <f>+C65*(1-'Req. de información AEP'!F472)</f>
        <v>59999.999999999993</v>
      </c>
      <c r="G65" s="87"/>
      <c r="H65" s="87">
        <f t="shared" si="8"/>
        <v>6666.6666666666661</v>
      </c>
      <c r="I65" s="87">
        <f>+F65*Supuestos!$N$5</f>
        <v>3331.9141846991092</v>
      </c>
      <c r="J65" s="87">
        <f>+SUM(H65:I65)*1/Supuestos!$N$5</f>
        <v>180051.11111111112</v>
      </c>
    </row>
    <row r="66" spans="2:14" outlineLevel="1" x14ac:dyDescent="0.2">
      <c r="B66" s="14" t="str">
        <f>'Req. de información AEP'!D532</f>
        <v>Acceso internet internacional</v>
      </c>
      <c r="C66" s="87">
        <f>'Req. de información AEP'!E532</f>
        <v>66666.666666666657</v>
      </c>
      <c r="D66" s="87"/>
      <c r="E66" s="87">
        <f>+C66*'Req. de información AEP'!F473</f>
        <v>6666.6666666666661</v>
      </c>
      <c r="F66" s="87">
        <f>+C66*(1-'Req. de información AEP'!F473)</f>
        <v>59999.999999999993</v>
      </c>
      <c r="G66" s="87"/>
      <c r="H66" s="87">
        <f t="shared" si="8"/>
        <v>6666.6666666666661</v>
      </c>
      <c r="I66" s="87">
        <f>+F66*Supuestos!$N$5</f>
        <v>3331.9141846991092</v>
      </c>
      <c r="J66" s="87">
        <f>+SUM(H66:I66)*1/Supuestos!$N$5</f>
        <v>180051.11111111112</v>
      </c>
    </row>
    <row r="67" spans="2:14" outlineLevel="1" x14ac:dyDescent="0.2">
      <c r="B67" s="14" t="str">
        <f>'Req. de información AEP'!D533</f>
        <v>Roaming nacional</v>
      </c>
      <c r="C67" s="87">
        <f>'Req. de información AEP'!E533</f>
        <v>66666.666666666657</v>
      </c>
      <c r="D67" s="87"/>
      <c r="E67" s="87">
        <f>+C67*'Req. de información AEP'!F474</f>
        <v>6666.6666666666661</v>
      </c>
      <c r="F67" s="87">
        <f>+C67*(1-'Req. de información AEP'!F474)</f>
        <v>59999.999999999993</v>
      </c>
      <c r="G67" s="87"/>
      <c r="H67" s="87">
        <f t="shared" si="8"/>
        <v>6666.6666666666661</v>
      </c>
      <c r="I67" s="87">
        <f>+F67*Supuestos!$N$5</f>
        <v>3331.9141846991092</v>
      </c>
      <c r="J67" s="87">
        <f>+SUM(H67:I67)*1/Supuestos!$N$5</f>
        <v>180051.11111111112</v>
      </c>
    </row>
    <row r="68" spans="2:14" outlineLevel="1" x14ac:dyDescent="0.2">
      <c r="B68" s="14" t="str">
        <f>'Req. de información AEP'!D534</f>
        <v>Roaming internacional</v>
      </c>
      <c r="C68" s="87">
        <f>'Req. de información AEP'!E534</f>
        <v>66666.666666666657</v>
      </c>
      <c r="D68" s="87"/>
      <c r="E68" s="87">
        <f>+C68*'Req. de información AEP'!F475</f>
        <v>6666.6666666666661</v>
      </c>
      <c r="F68" s="87">
        <f>+C68*(1-'Req. de información AEP'!F475)</f>
        <v>59999.999999999993</v>
      </c>
      <c r="G68" s="87"/>
      <c r="H68" s="87">
        <f t="shared" si="8"/>
        <v>6666.6666666666661</v>
      </c>
      <c r="I68" s="87">
        <f>+F68*Supuestos!$N$5</f>
        <v>3331.9141846991092</v>
      </c>
      <c r="J68" s="87">
        <f>+SUM(H68:I68)*1/Supuestos!$N$5</f>
        <v>180051.11111111112</v>
      </c>
    </row>
    <row r="69" spans="2:14" outlineLevel="1" x14ac:dyDescent="0.2">
      <c r="B69" s="14" t="str">
        <f>'Req. de información AEP'!D535</f>
        <v>Provisiones</v>
      </c>
      <c r="C69" s="87">
        <f>'Req. de información AEP'!E535</f>
        <v>66666.666666666657</v>
      </c>
      <c r="D69" s="87"/>
      <c r="E69" s="87">
        <f>+C69*'Req. de información AEP'!F476</f>
        <v>6666.6666666666661</v>
      </c>
      <c r="F69" s="87">
        <f>+C69*(1-'Req. de información AEP'!F476)</f>
        <v>59999.999999999993</v>
      </c>
      <c r="G69" s="87"/>
      <c r="H69" s="87">
        <f t="shared" si="8"/>
        <v>6666.6666666666661</v>
      </c>
      <c r="I69" s="87">
        <f>+F69*Supuestos!$N$5</f>
        <v>3331.9141846991092</v>
      </c>
      <c r="J69" s="87">
        <f>+SUM(H69:I69)*1/Supuestos!$N$5</f>
        <v>180051.11111111112</v>
      </c>
    </row>
    <row r="70" spans="2:14" outlineLevel="1" x14ac:dyDescent="0.2">
      <c r="B70" s="14" t="str">
        <f>'Req. de información AEP'!D536</f>
        <v>Costos directos de la venta de terminales</v>
      </c>
      <c r="C70" s="87">
        <f>'Req. de información AEP'!E536</f>
        <v>266666.66666666663</v>
      </c>
      <c r="D70" s="87"/>
      <c r="E70" s="87">
        <f>+C70*'Req. de información AEP'!F477</f>
        <v>26666.666666666664</v>
      </c>
      <c r="F70" s="87">
        <f>+C70*(1-'Req. de información AEP'!F477)</f>
        <v>239999.99999999997</v>
      </c>
      <c r="G70" s="87"/>
      <c r="H70" s="87">
        <f t="shared" si="8"/>
        <v>26666.666666666664</v>
      </c>
      <c r="I70" s="87">
        <f>+F70*Supuestos!$N$5</f>
        <v>13327.656738796437</v>
      </c>
      <c r="J70" s="87">
        <f>+SUM(H70:I70)*1/Supuestos!$N$5</f>
        <v>720204.4444444445</v>
      </c>
    </row>
    <row r="71" spans="2:14" outlineLevel="1" x14ac:dyDescent="0.2">
      <c r="B71" s="14" t="str">
        <f>'Req. de información AEP'!D537</f>
        <v>Servicios generales y de gestión - minoristas</v>
      </c>
      <c r="C71" s="87">
        <f>'Req. de información AEP'!E537</f>
        <v>40000</v>
      </c>
      <c r="D71" s="87"/>
      <c r="E71" s="87">
        <f>+C71*'Req. de información AEP'!F478</f>
        <v>4000</v>
      </c>
      <c r="F71" s="87">
        <f>+C71*(1-'Req. de información AEP'!F478)</f>
        <v>36000</v>
      </c>
      <c r="G71" s="87"/>
      <c r="H71" s="87">
        <f t="shared" si="8"/>
        <v>4000</v>
      </c>
      <c r="I71" s="87">
        <f>+F71*Supuestos!$N$5</f>
        <v>1999.1485108194656</v>
      </c>
      <c r="J71" s="87">
        <f>+SUM(H71:I71)*1/Supuestos!$N$5</f>
        <v>108030.66666666667</v>
      </c>
    </row>
    <row r="72" spans="2:14" outlineLevel="1" x14ac:dyDescent="0.2">
      <c r="B72" s="14" t="str">
        <f>'Req. de información AEP'!D538</f>
        <v xml:space="preserve">Servicios generales y de gestión - negocio </v>
      </c>
      <c r="C72" s="87">
        <f>'Req. de información AEP'!E538</f>
        <v>40000</v>
      </c>
      <c r="D72" s="87"/>
      <c r="E72" s="87">
        <f>+C72*'Req. de información AEP'!F479</f>
        <v>4000</v>
      </c>
      <c r="F72" s="87">
        <f>+C72*(1-'Req. de información AEP'!F479)</f>
        <v>36000</v>
      </c>
      <c r="G72" s="87"/>
      <c r="H72" s="87">
        <f t="shared" si="8"/>
        <v>4000</v>
      </c>
      <c r="I72" s="87">
        <f>+F72*Supuestos!$N$5</f>
        <v>1999.1485108194656</v>
      </c>
      <c r="J72" s="87">
        <f>+SUM(H72:I72)*1/Supuestos!$N$5</f>
        <v>108030.66666666667</v>
      </c>
    </row>
    <row r="73" spans="2:14" outlineLevel="1" x14ac:dyDescent="0.2">
      <c r="B73" s="14" t="str">
        <f>'Req. de información AEP'!D539</f>
        <v>Costo del Capital</v>
      </c>
      <c r="C73" s="87">
        <f>'Req. de información AEP'!E539</f>
        <v>2000</v>
      </c>
      <c r="D73" s="87"/>
      <c r="E73" s="87">
        <f>+C73*'Req. de información AEP'!F480</f>
        <v>0</v>
      </c>
      <c r="F73" s="87">
        <f>+C73*(1-'Req. de información AEP'!F480)</f>
        <v>2000</v>
      </c>
      <c r="G73" s="87"/>
      <c r="H73" s="87">
        <f t="shared" si="8"/>
        <v>0</v>
      </c>
      <c r="I73" s="87">
        <f>+F73*Supuestos!$N$5</f>
        <v>111.06380615663699</v>
      </c>
      <c r="J73" s="87">
        <f>+SUM(H73:I73)*1/Supuestos!$N$5</f>
        <v>2000</v>
      </c>
    </row>
    <row r="74" spans="2:14" outlineLevel="1" x14ac:dyDescent="0.2"/>
    <row r="75" spans="2:14" outlineLevel="1" x14ac:dyDescent="0.2">
      <c r="B75" s="19"/>
      <c r="C75" s="40"/>
      <c r="D75" s="40"/>
      <c r="E75" s="38"/>
      <c r="H75" s="87"/>
      <c r="I75" s="87"/>
      <c r="J75" s="87"/>
      <c r="L75" s="222" t="s">
        <v>172</v>
      </c>
      <c r="M75" s="222"/>
      <c r="N75" s="222"/>
    </row>
    <row r="76" spans="2:14" outlineLevel="1" x14ac:dyDescent="0.2">
      <c r="B76" s="17" t="s">
        <v>176</v>
      </c>
      <c r="C76" s="86">
        <f>SUM(C77:C91)</f>
        <v>949333.33333333302</v>
      </c>
      <c r="D76" s="86"/>
      <c r="E76" s="86">
        <f t="shared" ref="E76:J76" si="9">SUM(E77:E91)</f>
        <v>94733.333333333314</v>
      </c>
      <c r="F76" s="86">
        <f t="shared" si="9"/>
        <v>854599.99999999988</v>
      </c>
      <c r="G76" s="86"/>
      <c r="H76" s="86">
        <f t="shared" si="9"/>
        <v>94733.333333333314</v>
      </c>
      <c r="I76" s="86">
        <f t="shared" si="9"/>
        <v>47457.564370730979</v>
      </c>
      <c r="J76" s="86">
        <f t="shared" si="9"/>
        <v>2560526.2888888884</v>
      </c>
      <c r="L76" s="216">
        <f>+C76/'Req. de información AEP'!$G$114</f>
        <v>0.52718286655683666</v>
      </c>
      <c r="M76" s="217">
        <f>+SUM(H76:I76)/Supuestos!$I$5</f>
        <v>1.421908977040643</v>
      </c>
      <c r="N76" s="218" t="str">
        <f>+IF(M76/L76=J76/C76,"yes")</f>
        <v>yes</v>
      </c>
    </row>
    <row r="77" spans="2:14" outlineLevel="1" x14ac:dyDescent="0.2">
      <c r="B77" s="14" t="str">
        <f>'Req. de información AEP'!D545</f>
        <v>Acceso a Internet</v>
      </c>
      <c r="C77" s="87">
        <f>'Req. de información AEP'!E545</f>
        <v>666.66666666666674</v>
      </c>
      <c r="D77" s="87"/>
      <c r="E77" s="87">
        <f>+C77*'Req. de información AEP'!F466</f>
        <v>66.666666666666671</v>
      </c>
      <c r="F77" s="87">
        <f>+C77*(1-'Req. de información AEP'!F466)</f>
        <v>600.00000000000011</v>
      </c>
      <c r="G77" s="87"/>
      <c r="H77" s="87">
        <f>+E77</f>
        <v>66.666666666666671</v>
      </c>
      <c r="I77" s="87">
        <f>+F77*Supuestos!$N$5</f>
        <v>33.319141846991101</v>
      </c>
      <c r="J77" s="87">
        <f>+SUM(H77:I77)*1/Supuestos!$N$5</f>
        <v>1800.5111111111114</v>
      </c>
    </row>
    <row r="78" spans="2:14" outlineLevel="1" x14ac:dyDescent="0.2">
      <c r="B78" s="14" t="str">
        <f>'Req. de información AEP'!D546</f>
        <v>Asociados a la prestación de servicios móviles OTT</v>
      </c>
      <c r="C78" s="87">
        <f>'Req. de información AEP'!E546</f>
        <v>33333.333333333328</v>
      </c>
      <c r="D78" s="87"/>
      <c r="E78" s="87">
        <f>+C78*'Req. de información AEP'!F467</f>
        <v>3333.333333333333</v>
      </c>
      <c r="F78" s="87">
        <f>+C78*(1-'Req. de información AEP'!F467)</f>
        <v>29999.999999999996</v>
      </c>
      <c r="G78" s="87"/>
      <c r="H78" s="87">
        <f t="shared" ref="H78:H88" si="10">+E78</f>
        <v>3333.333333333333</v>
      </c>
      <c r="I78" s="87">
        <f>+F78*Supuestos!$N$5</f>
        <v>1665.9570923495546</v>
      </c>
      <c r="J78" s="87">
        <f>+SUM(H78:I78)*1/Supuestos!$N$5</f>
        <v>90025.555555555562</v>
      </c>
    </row>
    <row r="79" spans="2:14" outlineLevel="1" x14ac:dyDescent="0.2">
      <c r="B79" s="14" t="str">
        <f>'Req. de información AEP'!D547</f>
        <v>Comerciales</v>
      </c>
      <c r="C79" s="87">
        <f>'Req. de información AEP'!E547</f>
        <v>33333.333333333328</v>
      </c>
      <c r="D79" s="87"/>
      <c r="E79" s="87">
        <f>+C79*'Req. de información AEP'!F468</f>
        <v>3333.333333333333</v>
      </c>
      <c r="F79" s="87">
        <f>+C79*(1-'Req. de información AEP'!F468)</f>
        <v>29999.999999999996</v>
      </c>
      <c r="G79" s="87"/>
      <c r="H79" s="87">
        <f t="shared" si="10"/>
        <v>3333.333333333333</v>
      </c>
      <c r="I79" s="87">
        <f>+F79*Supuestos!$N$5</f>
        <v>1665.9570923495546</v>
      </c>
      <c r="J79" s="87">
        <f>+SUM(H79:I79)*1/Supuestos!$N$5</f>
        <v>90025.555555555562</v>
      </c>
    </row>
    <row r="80" spans="2:14" outlineLevel="1" x14ac:dyDescent="0.2">
      <c r="B80" s="14" t="str">
        <f>'Req. de información AEP'!D548</f>
        <v>Facturación</v>
      </c>
      <c r="C80" s="87">
        <f>'Req. de información AEP'!E548</f>
        <v>66666.666666666657</v>
      </c>
      <c r="D80" s="87"/>
      <c r="E80" s="87">
        <f>+C80*'Req. de información AEP'!F469</f>
        <v>6666.6666666666661</v>
      </c>
      <c r="F80" s="87">
        <f>+C80*(1-'Req. de información AEP'!F469)</f>
        <v>59999.999999999993</v>
      </c>
      <c r="G80" s="87"/>
      <c r="H80" s="87">
        <f t="shared" si="10"/>
        <v>6666.6666666666661</v>
      </c>
      <c r="I80" s="87">
        <f>+F80*Supuestos!$N$5</f>
        <v>3331.9141846991092</v>
      </c>
      <c r="J80" s="87">
        <f>+SUM(H80:I80)*1/Supuestos!$N$5</f>
        <v>180051.11111111112</v>
      </c>
    </row>
    <row r="81" spans="2:14" outlineLevel="1" x14ac:dyDescent="0.2">
      <c r="B81" s="14" t="str">
        <f>'Req. de información AEP'!D549</f>
        <v>Cobranza</v>
      </c>
      <c r="C81" s="87">
        <f>'Req. de información AEP'!E549</f>
        <v>66666.666666666657</v>
      </c>
      <c r="D81" s="87"/>
      <c r="E81" s="87">
        <f>+C81*'Req. de información AEP'!F470</f>
        <v>6666.6666666666661</v>
      </c>
      <c r="F81" s="87">
        <f>+C81*(1-'Req. de información AEP'!F470)</f>
        <v>59999.999999999993</v>
      </c>
      <c r="G81" s="87"/>
      <c r="H81" s="87">
        <f t="shared" si="10"/>
        <v>6666.6666666666661</v>
      </c>
      <c r="I81" s="87">
        <f>+F81*Supuestos!$N$5</f>
        <v>3331.9141846991092</v>
      </c>
      <c r="J81" s="87">
        <f>+SUM(H81:I81)*1/Supuestos!$N$5</f>
        <v>180051.11111111112</v>
      </c>
    </row>
    <row r="82" spans="2:14" outlineLevel="1" x14ac:dyDescent="0.2">
      <c r="B82" s="14" t="str">
        <f>'Req. de información AEP'!D550</f>
        <v>Tasas e impuestos</v>
      </c>
      <c r="C82" s="87">
        <f>'Req. de información AEP'!E550</f>
        <v>66666.666666666657</v>
      </c>
      <c r="D82" s="87"/>
      <c r="E82" s="87">
        <f>+C82*'Req. de información AEP'!F471</f>
        <v>6666.6666666666661</v>
      </c>
      <c r="F82" s="87">
        <f>+C82*(1-'Req. de información AEP'!F471)</f>
        <v>59999.999999999993</v>
      </c>
      <c r="G82" s="87"/>
      <c r="H82" s="87">
        <f t="shared" si="10"/>
        <v>6666.6666666666661</v>
      </c>
      <c r="I82" s="87">
        <f>+F82*Supuestos!$N$5</f>
        <v>3331.9141846991092</v>
      </c>
      <c r="J82" s="87">
        <f>+SUM(H82:I82)*1/Supuestos!$N$5</f>
        <v>180051.11111111112</v>
      </c>
    </row>
    <row r="83" spans="2:14" outlineLevel="1" x14ac:dyDescent="0.2">
      <c r="B83" s="14" t="str">
        <f>'Req. de información AEP'!D551</f>
        <v>Programas de fidelización</v>
      </c>
      <c r="C83" s="87">
        <f>'Req. de información AEP'!E551</f>
        <v>66666.666666666657</v>
      </c>
      <c r="D83" s="87"/>
      <c r="E83" s="87">
        <f>+C83*'Req. de información AEP'!F472</f>
        <v>6666.6666666666661</v>
      </c>
      <c r="F83" s="87">
        <f>+C83*(1-'Req. de información AEP'!F472)</f>
        <v>59999.999999999993</v>
      </c>
      <c r="G83" s="87"/>
      <c r="H83" s="87">
        <f t="shared" si="10"/>
        <v>6666.6666666666661</v>
      </c>
      <c r="I83" s="87">
        <f>+F83*Supuestos!$N$5</f>
        <v>3331.9141846991092</v>
      </c>
      <c r="J83" s="87">
        <f>+SUM(H83:I83)*1/Supuestos!$N$5</f>
        <v>180051.11111111112</v>
      </c>
    </row>
    <row r="84" spans="2:14" outlineLevel="1" x14ac:dyDescent="0.2">
      <c r="B84" s="14" t="str">
        <f>'Req. de información AEP'!D552</f>
        <v>Acceso internet internacional</v>
      </c>
      <c r="C84" s="87">
        <f>'Req. de información AEP'!E552</f>
        <v>66666.666666666657</v>
      </c>
      <c r="D84" s="87"/>
      <c r="E84" s="87">
        <f>+C84*'Req. de información AEP'!F473</f>
        <v>6666.6666666666661</v>
      </c>
      <c r="F84" s="87">
        <f>+C84*(1-'Req. de información AEP'!F473)</f>
        <v>59999.999999999993</v>
      </c>
      <c r="G84" s="87"/>
      <c r="H84" s="87">
        <f t="shared" si="10"/>
        <v>6666.6666666666661</v>
      </c>
      <c r="I84" s="87">
        <f>+F84*Supuestos!$N$5</f>
        <v>3331.9141846991092</v>
      </c>
      <c r="J84" s="87">
        <f>+SUM(H84:I84)*1/Supuestos!$N$5</f>
        <v>180051.11111111112</v>
      </c>
    </row>
    <row r="85" spans="2:14" outlineLevel="1" x14ac:dyDescent="0.2">
      <c r="B85" s="14" t="str">
        <f>'Req. de información AEP'!D553</f>
        <v>Roaming nacional</v>
      </c>
      <c r="C85" s="87">
        <f>'Req. de información AEP'!E553</f>
        <v>66666.666666666657</v>
      </c>
      <c r="D85" s="87"/>
      <c r="E85" s="87">
        <f>+C85*'Req. de información AEP'!F474</f>
        <v>6666.6666666666661</v>
      </c>
      <c r="F85" s="87">
        <f>+C85*(1-'Req. de información AEP'!F474)</f>
        <v>59999.999999999993</v>
      </c>
      <c r="G85" s="87"/>
      <c r="H85" s="87">
        <f t="shared" si="10"/>
        <v>6666.6666666666661</v>
      </c>
      <c r="I85" s="87">
        <f>+F85*Supuestos!$N$5</f>
        <v>3331.9141846991092</v>
      </c>
      <c r="J85" s="87">
        <f>+SUM(H85:I85)*1/Supuestos!$N$5</f>
        <v>180051.11111111112</v>
      </c>
    </row>
    <row r="86" spans="2:14" outlineLevel="1" x14ac:dyDescent="0.2">
      <c r="B86" s="14" t="str">
        <f>'Req. de información AEP'!D554</f>
        <v>Roaming internacional</v>
      </c>
      <c r="C86" s="87">
        <f>'Req. de información AEP'!E554</f>
        <v>66666.666666666657</v>
      </c>
      <c r="D86" s="87"/>
      <c r="E86" s="87">
        <f>+C86*'Req. de información AEP'!F475</f>
        <v>6666.6666666666661</v>
      </c>
      <c r="F86" s="87">
        <f>+C86*(1-'Req. de información AEP'!F475)</f>
        <v>59999.999999999993</v>
      </c>
      <c r="G86" s="87"/>
      <c r="H86" s="87">
        <f t="shared" si="10"/>
        <v>6666.6666666666661</v>
      </c>
      <c r="I86" s="87">
        <f>+F86*Supuestos!$N$5</f>
        <v>3331.9141846991092</v>
      </c>
      <c r="J86" s="87">
        <f>+SUM(H86:I86)*1/Supuestos!$N$5</f>
        <v>180051.11111111112</v>
      </c>
    </row>
    <row r="87" spans="2:14" outlineLevel="1" x14ac:dyDescent="0.2">
      <c r="B87" s="14" t="str">
        <f>'Req. de información AEP'!D555</f>
        <v>Provisiones</v>
      </c>
      <c r="C87" s="87">
        <f>'Req. de información AEP'!E555</f>
        <v>66666.666666666657</v>
      </c>
      <c r="D87" s="87"/>
      <c r="E87" s="87">
        <f>+C87*'Req. de información AEP'!F476</f>
        <v>6666.6666666666661</v>
      </c>
      <c r="F87" s="87">
        <f>+C87*(1-'Req. de información AEP'!F476)</f>
        <v>59999.999999999993</v>
      </c>
      <c r="G87" s="87"/>
      <c r="H87" s="87">
        <f t="shared" si="10"/>
        <v>6666.6666666666661</v>
      </c>
      <c r="I87" s="87">
        <f>+F87*Supuestos!$N$5</f>
        <v>3331.9141846991092</v>
      </c>
      <c r="J87" s="87">
        <f>+SUM(H87:I87)*1/Supuestos!$N$5</f>
        <v>180051.11111111112</v>
      </c>
    </row>
    <row r="88" spans="2:14" outlineLevel="1" x14ac:dyDescent="0.2">
      <c r="B88" s="14" t="str">
        <f>'Req. de información AEP'!D556</f>
        <v>Costos directos de la venta de terminales</v>
      </c>
      <c r="C88" s="87">
        <f>'Req. de información AEP'!E556</f>
        <v>266666.66666666663</v>
      </c>
      <c r="D88" s="87"/>
      <c r="E88" s="87">
        <f>+C88*'Req. de información AEP'!F477</f>
        <v>26666.666666666664</v>
      </c>
      <c r="F88" s="87">
        <f>+C88*(1-'Req. de información AEP'!F477)</f>
        <v>239999.99999999997</v>
      </c>
      <c r="G88" s="87"/>
      <c r="H88" s="87">
        <f t="shared" si="10"/>
        <v>26666.666666666664</v>
      </c>
      <c r="I88" s="87">
        <f>+F88*Supuestos!$N$5</f>
        <v>13327.656738796437</v>
      </c>
      <c r="J88" s="87">
        <f>+SUM(H88:I88)*1/Supuestos!$N$5</f>
        <v>720204.4444444445</v>
      </c>
    </row>
    <row r="89" spans="2:14" outlineLevel="1" x14ac:dyDescent="0.2">
      <c r="B89" s="14" t="str">
        <f>'Req. de información AEP'!D557</f>
        <v>Servicios generales y de gestión - minoristas</v>
      </c>
      <c r="C89" s="87">
        <f>'Req. de información AEP'!E557</f>
        <v>40000</v>
      </c>
      <c r="D89" s="87"/>
      <c r="E89" s="87">
        <f>+C89*'Req. de información AEP'!F478</f>
        <v>4000</v>
      </c>
      <c r="F89" s="87">
        <f>+C89*(1-'Req. de información AEP'!F478)</f>
        <v>36000</v>
      </c>
      <c r="G89" s="87"/>
      <c r="H89" s="87">
        <f t="shared" ref="H89:H91" si="11">+E89</f>
        <v>4000</v>
      </c>
      <c r="I89" s="87">
        <f>+F89*Supuestos!$N$5</f>
        <v>1999.1485108194656</v>
      </c>
      <c r="J89" s="87">
        <f>+SUM(H89:I89)*1/Supuestos!$N$5</f>
        <v>108030.66666666667</v>
      </c>
    </row>
    <row r="90" spans="2:14" outlineLevel="1" x14ac:dyDescent="0.2">
      <c r="B90" s="14" t="str">
        <f>'Req. de información AEP'!D558</f>
        <v xml:space="preserve">Servicios generales y de gestión - negocio </v>
      </c>
      <c r="C90" s="87">
        <f>'Req. de información AEP'!E558</f>
        <v>40000</v>
      </c>
      <c r="D90" s="87"/>
      <c r="E90" s="87">
        <f>+C90*'Req. de información AEP'!F479</f>
        <v>4000</v>
      </c>
      <c r="F90" s="87">
        <f>+C90*(1-'Req. de información AEP'!F479)</f>
        <v>36000</v>
      </c>
      <c r="G90" s="87"/>
      <c r="H90" s="87">
        <f t="shared" si="11"/>
        <v>4000</v>
      </c>
      <c r="I90" s="87">
        <f>+F90*Supuestos!$N$5</f>
        <v>1999.1485108194656</v>
      </c>
      <c r="J90" s="87">
        <f>+SUM(H90:I90)*1/Supuestos!$N$5</f>
        <v>108030.66666666667</v>
      </c>
    </row>
    <row r="91" spans="2:14" outlineLevel="1" x14ac:dyDescent="0.2">
      <c r="B91" s="14" t="str">
        <f>'Req. de información AEP'!D559</f>
        <v>Costo del Capital</v>
      </c>
      <c r="C91" s="87">
        <f>'Req. de información AEP'!E559</f>
        <v>2000</v>
      </c>
      <c r="D91" s="87"/>
      <c r="E91" s="87">
        <f>+C91*'Req. de información AEP'!F480</f>
        <v>0</v>
      </c>
      <c r="F91" s="87">
        <f>+C91*(1-'Req. de información AEP'!F480)</f>
        <v>2000</v>
      </c>
      <c r="G91" s="87"/>
      <c r="H91" s="87">
        <f t="shared" si="11"/>
        <v>0</v>
      </c>
      <c r="I91" s="87">
        <f>+F91*Supuestos!$N$5</f>
        <v>111.06380615663699</v>
      </c>
      <c r="J91" s="87">
        <f>+SUM(H91:I91)*1/Supuestos!$N$5</f>
        <v>2000</v>
      </c>
    </row>
    <row r="92" spans="2:14" outlineLevel="1" x14ac:dyDescent="0.2"/>
    <row r="93" spans="2:14" outlineLevel="1" x14ac:dyDescent="0.2">
      <c r="B93" s="19"/>
      <c r="C93" s="40"/>
      <c r="D93" s="40"/>
      <c r="E93" s="38"/>
      <c r="H93" s="87"/>
      <c r="I93" s="87"/>
      <c r="J93" s="87"/>
      <c r="L93" s="222" t="s">
        <v>172</v>
      </c>
      <c r="M93" s="222"/>
      <c r="N93" s="222"/>
    </row>
    <row r="94" spans="2:14" outlineLevel="1" x14ac:dyDescent="0.2">
      <c r="B94" s="17" t="s">
        <v>177</v>
      </c>
      <c r="C94" s="86">
        <f>SUM(C95:C109)</f>
        <v>949333.33333333302</v>
      </c>
      <c r="D94" s="86"/>
      <c r="E94" s="86">
        <f t="shared" ref="E94:J94" si="12">SUM(E95:E109)</f>
        <v>94733.333333333314</v>
      </c>
      <c r="F94" s="86">
        <f t="shared" si="12"/>
        <v>854599.99999999988</v>
      </c>
      <c r="G94" s="86"/>
      <c r="H94" s="86">
        <f t="shared" si="12"/>
        <v>94733.333333333314</v>
      </c>
      <c r="I94" s="86">
        <f t="shared" si="12"/>
        <v>47457.564370730979</v>
      </c>
      <c r="J94" s="86">
        <f t="shared" si="12"/>
        <v>2560526.2888888884</v>
      </c>
      <c r="L94" s="216">
        <f>+C94/'Req. de información AEP'!$G$114</f>
        <v>0.52718286655683666</v>
      </c>
      <c r="M94" s="217">
        <f>+SUM(H94:I94)/Supuestos!$I$5</f>
        <v>1.421908977040643</v>
      </c>
      <c r="N94" s="218" t="str">
        <f>+IF(M94/L94=J94/C94,"yes")</f>
        <v>yes</v>
      </c>
    </row>
    <row r="95" spans="2:14" outlineLevel="1" x14ac:dyDescent="0.2">
      <c r="B95" s="14" t="str">
        <f>'Req. de información AEP'!D565</f>
        <v>Acceso a Internet</v>
      </c>
      <c r="C95" s="87">
        <f>'Req. de información AEP'!E565</f>
        <v>666.66666666666674</v>
      </c>
      <c r="D95" s="87"/>
      <c r="E95" s="87">
        <f>+C95*'Req. de información AEP'!F466</f>
        <v>66.666666666666671</v>
      </c>
      <c r="F95" s="87">
        <f>+C95*(1-'Req. de información AEP'!F466)</f>
        <v>600.00000000000011</v>
      </c>
      <c r="G95" s="87"/>
      <c r="H95" s="87">
        <f>+E95</f>
        <v>66.666666666666671</v>
      </c>
      <c r="I95" s="87">
        <f>+F95*Supuestos!$N$5</f>
        <v>33.319141846991101</v>
      </c>
      <c r="J95" s="87">
        <f>+SUM(H95:I95)*1/Supuestos!$N$5</f>
        <v>1800.5111111111114</v>
      </c>
    </row>
    <row r="96" spans="2:14" outlineLevel="1" x14ac:dyDescent="0.2">
      <c r="B96" s="14" t="str">
        <f>'Req. de información AEP'!D566</f>
        <v>Asociados a la prestación de servicios móviles OTT</v>
      </c>
      <c r="C96" s="87">
        <f>'Req. de información AEP'!E566</f>
        <v>33333.333333333328</v>
      </c>
      <c r="D96" s="87"/>
      <c r="E96" s="87">
        <f>+C96*'Req. de información AEP'!F467</f>
        <v>3333.333333333333</v>
      </c>
      <c r="F96" s="87">
        <f>+C96*(1-'Req. de información AEP'!F467)</f>
        <v>29999.999999999996</v>
      </c>
      <c r="G96" s="87"/>
      <c r="H96" s="87">
        <f t="shared" ref="H96:H106" si="13">+E96</f>
        <v>3333.333333333333</v>
      </c>
      <c r="I96" s="87">
        <f>+F96*Supuestos!$N$5</f>
        <v>1665.9570923495546</v>
      </c>
      <c r="J96" s="87">
        <f>+SUM(H96:I96)*1/Supuestos!$N$5</f>
        <v>90025.555555555562</v>
      </c>
    </row>
    <row r="97" spans="2:14" outlineLevel="1" x14ac:dyDescent="0.2">
      <c r="B97" s="14" t="str">
        <f>'Req. de información AEP'!D567</f>
        <v>Comerciales</v>
      </c>
      <c r="C97" s="87">
        <f>'Req. de información AEP'!E567</f>
        <v>33333.333333333328</v>
      </c>
      <c r="D97" s="87"/>
      <c r="E97" s="87">
        <f>+C97*'Req. de información AEP'!F468</f>
        <v>3333.333333333333</v>
      </c>
      <c r="F97" s="87">
        <f>+C97*(1-'Req. de información AEP'!F468)</f>
        <v>29999.999999999996</v>
      </c>
      <c r="G97" s="87"/>
      <c r="H97" s="87">
        <f t="shared" si="13"/>
        <v>3333.333333333333</v>
      </c>
      <c r="I97" s="87">
        <f>+F97*Supuestos!$N$5</f>
        <v>1665.9570923495546</v>
      </c>
      <c r="J97" s="87">
        <f>+SUM(H97:I97)*1/Supuestos!$N$5</f>
        <v>90025.555555555562</v>
      </c>
    </row>
    <row r="98" spans="2:14" outlineLevel="1" x14ac:dyDescent="0.2">
      <c r="B98" s="14" t="str">
        <f>'Req. de información AEP'!D568</f>
        <v>Facturación</v>
      </c>
      <c r="C98" s="87">
        <f>'Req. de información AEP'!E568</f>
        <v>66666.666666666657</v>
      </c>
      <c r="D98" s="87"/>
      <c r="E98" s="87">
        <f>+C98*'Req. de información AEP'!F469</f>
        <v>6666.6666666666661</v>
      </c>
      <c r="F98" s="87">
        <f>+C98*(1-'Req. de información AEP'!F469)</f>
        <v>59999.999999999993</v>
      </c>
      <c r="G98" s="87"/>
      <c r="H98" s="87">
        <f t="shared" si="13"/>
        <v>6666.6666666666661</v>
      </c>
      <c r="I98" s="87">
        <f>+F98*Supuestos!$N$5</f>
        <v>3331.9141846991092</v>
      </c>
      <c r="J98" s="87">
        <f>+SUM(H98:I98)*1/Supuestos!$N$5</f>
        <v>180051.11111111112</v>
      </c>
    </row>
    <row r="99" spans="2:14" outlineLevel="1" x14ac:dyDescent="0.2">
      <c r="B99" s="14" t="str">
        <f>'Req. de información AEP'!D569</f>
        <v>Cobranza</v>
      </c>
      <c r="C99" s="87">
        <f>'Req. de información AEP'!E569</f>
        <v>66666.666666666657</v>
      </c>
      <c r="D99" s="87"/>
      <c r="E99" s="87">
        <f>+C99*'Req. de información AEP'!F470</f>
        <v>6666.6666666666661</v>
      </c>
      <c r="F99" s="87">
        <f>+C99*(1-'Req. de información AEP'!F470)</f>
        <v>59999.999999999993</v>
      </c>
      <c r="G99" s="87"/>
      <c r="H99" s="87">
        <f t="shared" si="13"/>
        <v>6666.6666666666661</v>
      </c>
      <c r="I99" s="87">
        <f>+F99*Supuestos!$N$5</f>
        <v>3331.9141846991092</v>
      </c>
      <c r="J99" s="87">
        <f>+SUM(H99:I99)*1/Supuestos!$N$5</f>
        <v>180051.11111111112</v>
      </c>
    </row>
    <row r="100" spans="2:14" outlineLevel="1" x14ac:dyDescent="0.2">
      <c r="B100" s="14" t="str">
        <f>'Req. de información AEP'!D570</f>
        <v>Tasas e impuestos</v>
      </c>
      <c r="C100" s="87">
        <f>'Req. de información AEP'!E570</f>
        <v>66666.666666666657</v>
      </c>
      <c r="D100" s="87"/>
      <c r="E100" s="87">
        <f>+C100*'Req. de información AEP'!F471</f>
        <v>6666.6666666666661</v>
      </c>
      <c r="F100" s="87">
        <f>+C100*(1-'Req. de información AEP'!F471)</f>
        <v>59999.999999999993</v>
      </c>
      <c r="G100" s="87"/>
      <c r="H100" s="87">
        <f t="shared" si="13"/>
        <v>6666.6666666666661</v>
      </c>
      <c r="I100" s="87">
        <f>+F100*Supuestos!$N$5</f>
        <v>3331.9141846991092</v>
      </c>
      <c r="J100" s="87">
        <f>+SUM(H100:I100)*1/Supuestos!$N$5</f>
        <v>180051.11111111112</v>
      </c>
    </row>
    <row r="101" spans="2:14" outlineLevel="1" x14ac:dyDescent="0.2">
      <c r="B101" s="14" t="str">
        <f>'Req. de información AEP'!D571</f>
        <v>Programas de fidelización</v>
      </c>
      <c r="C101" s="87">
        <f>'Req. de información AEP'!E571</f>
        <v>66666.666666666657</v>
      </c>
      <c r="D101" s="87"/>
      <c r="E101" s="87">
        <f>+C101*'Req. de información AEP'!F472</f>
        <v>6666.6666666666661</v>
      </c>
      <c r="F101" s="87">
        <f>+C101*(1-'Req. de información AEP'!F472)</f>
        <v>59999.999999999993</v>
      </c>
      <c r="G101" s="87"/>
      <c r="H101" s="87">
        <f t="shared" si="13"/>
        <v>6666.6666666666661</v>
      </c>
      <c r="I101" s="87">
        <f>+F101*Supuestos!$N$5</f>
        <v>3331.9141846991092</v>
      </c>
      <c r="J101" s="87">
        <f>+SUM(H101:I101)*1/Supuestos!$N$5</f>
        <v>180051.11111111112</v>
      </c>
    </row>
    <row r="102" spans="2:14" outlineLevel="1" x14ac:dyDescent="0.2">
      <c r="B102" s="14" t="str">
        <f>'Req. de información AEP'!D572</f>
        <v>Acceso internet internacional</v>
      </c>
      <c r="C102" s="87">
        <f>'Req. de información AEP'!E572</f>
        <v>66666.666666666657</v>
      </c>
      <c r="D102" s="87"/>
      <c r="E102" s="87">
        <f>+C102*'Req. de información AEP'!F473</f>
        <v>6666.6666666666661</v>
      </c>
      <c r="F102" s="87">
        <f>+C102*(1-'Req. de información AEP'!F473)</f>
        <v>59999.999999999993</v>
      </c>
      <c r="G102" s="87"/>
      <c r="H102" s="87">
        <f t="shared" si="13"/>
        <v>6666.6666666666661</v>
      </c>
      <c r="I102" s="87">
        <f>+F102*Supuestos!$N$5</f>
        <v>3331.9141846991092</v>
      </c>
      <c r="J102" s="87">
        <f>+SUM(H102:I102)*1/Supuestos!$N$5</f>
        <v>180051.11111111112</v>
      </c>
    </row>
    <row r="103" spans="2:14" outlineLevel="1" x14ac:dyDescent="0.2">
      <c r="B103" s="14" t="str">
        <f>'Req. de información AEP'!D573</f>
        <v>Roaming nacional</v>
      </c>
      <c r="C103" s="87">
        <f>'Req. de información AEP'!E573</f>
        <v>66666.666666666657</v>
      </c>
      <c r="D103" s="87"/>
      <c r="E103" s="87">
        <f>+C103*'Req. de información AEP'!F474</f>
        <v>6666.6666666666661</v>
      </c>
      <c r="F103" s="87">
        <f>+C103*(1-'Req. de información AEP'!F474)</f>
        <v>59999.999999999993</v>
      </c>
      <c r="G103" s="87"/>
      <c r="H103" s="87">
        <f t="shared" si="13"/>
        <v>6666.6666666666661</v>
      </c>
      <c r="I103" s="87">
        <f>+F103*Supuestos!$N$5</f>
        <v>3331.9141846991092</v>
      </c>
      <c r="J103" s="87">
        <f>+SUM(H103:I103)*1/Supuestos!$N$5</f>
        <v>180051.11111111112</v>
      </c>
    </row>
    <row r="104" spans="2:14" outlineLevel="1" x14ac:dyDescent="0.2">
      <c r="B104" s="14" t="str">
        <f>'Req. de información AEP'!D574</f>
        <v>Roaming internacional</v>
      </c>
      <c r="C104" s="87">
        <f>'Req. de información AEP'!E574</f>
        <v>66666.666666666657</v>
      </c>
      <c r="D104" s="87"/>
      <c r="E104" s="87">
        <f>+C104*'Req. de información AEP'!F475</f>
        <v>6666.6666666666661</v>
      </c>
      <c r="F104" s="87">
        <f>+C104*(1-'Req. de información AEP'!F475)</f>
        <v>59999.999999999993</v>
      </c>
      <c r="G104" s="87"/>
      <c r="H104" s="87">
        <f t="shared" si="13"/>
        <v>6666.6666666666661</v>
      </c>
      <c r="I104" s="87">
        <f>+F104*Supuestos!$N$5</f>
        <v>3331.9141846991092</v>
      </c>
      <c r="J104" s="87">
        <f>+SUM(H104:I104)*1/Supuestos!$N$5</f>
        <v>180051.11111111112</v>
      </c>
    </row>
    <row r="105" spans="2:14" outlineLevel="1" x14ac:dyDescent="0.2">
      <c r="B105" s="14" t="str">
        <f>'Req. de información AEP'!D575</f>
        <v>Provisiones</v>
      </c>
      <c r="C105" s="87">
        <f>'Req. de información AEP'!E575</f>
        <v>66666.666666666657</v>
      </c>
      <c r="D105" s="87"/>
      <c r="E105" s="87">
        <f>+C105*'Req. de información AEP'!F476</f>
        <v>6666.6666666666661</v>
      </c>
      <c r="F105" s="87">
        <f>+C105*(1-'Req. de información AEP'!F476)</f>
        <v>59999.999999999993</v>
      </c>
      <c r="G105" s="87"/>
      <c r="H105" s="87">
        <f t="shared" si="13"/>
        <v>6666.6666666666661</v>
      </c>
      <c r="I105" s="87">
        <f>+F105*Supuestos!$N$5</f>
        <v>3331.9141846991092</v>
      </c>
      <c r="J105" s="87">
        <f>+SUM(H105:I105)*1/Supuestos!$N$5</f>
        <v>180051.11111111112</v>
      </c>
    </row>
    <row r="106" spans="2:14" outlineLevel="1" x14ac:dyDescent="0.2">
      <c r="B106" s="14" t="str">
        <f>'Req. de información AEP'!D576</f>
        <v>Costos directos de la venta de terminales</v>
      </c>
      <c r="C106" s="87">
        <f>'Req. de información AEP'!E576</f>
        <v>266666.66666666663</v>
      </c>
      <c r="D106" s="87"/>
      <c r="E106" s="87">
        <f>+C106*'Req. de información AEP'!F477</f>
        <v>26666.666666666664</v>
      </c>
      <c r="F106" s="87">
        <f>+C106*(1-'Req. de información AEP'!F477)</f>
        <v>239999.99999999997</v>
      </c>
      <c r="G106" s="87"/>
      <c r="H106" s="87">
        <f t="shared" si="13"/>
        <v>26666.666666666664</v>
      </c>
      <c r="I106" s="87">
        <f>+F106*Supuestos!$N$5</f>
        <v>13327.656738796437</v>
      </c>
      <c r="J106" s="87">
        <f>+SUM(H106:I106)*1/Supuestos!$N$5</f>
        <v>720204.4444444445</v>
      </c>
    </row>
    <row r="107" spans="2:14" outlineLevel="1" x14ac:dyDescent="0.2">
      <c r="B107" s="14" t="str">
        <f>'Req. de información AEP'!D577</f>
        <v>Servicios generales y de gestión - minoristas</v>
      </c>
      <c r="C107" s="87">
        <f>'Req. de información AEP'!E577</f>
        <v>40000</v>
      </c>
      <c r="D107" s="87"/>
      <c r="E107" s="87">
        <f>+C107*'Req. de información AEP'!F478</f>
        <v>4000</v>
      </c>
      <c r="F107" s="87">
        <f>+C107*(1-'Req. de información AEP'!F478)</f>
        <v>36000</v>
      </c>
      <c r="G107" s="87"/>
      <c r="H107" s="87">
        <f t="shared" ref="H107:H109" si="14">+E107</f>
        <v>4000</v>
      </c>
      <c r="I107" s="87">
        <f>+F107*Supuestos!$N$5</f>
        <v>1999.1485108194656</v>
      </c>
      <c r="J107" s="87">
        <f>+SUM(H107:I107)*1/Supuestos!$N$5</f>
        <v>108030.66666666667</v>
      </c>
    </row>
    <row r="108" spans="2:14" outlineLevel="1" x14ac:dyDescent="0.2">
      <c r="B108" s="14" t="str">
        <f>'Req. de información AEP'!D578</f>
        <v xml:space="preserve">Servicios generales y de gestión - negocio </v>
      </c>
      <c r="C108" s="87">
        <f>'Req. de información AEP'!E578</f>
        <v>40000</v>
      </c>
      <c r="D108" s="87"/>
      <c r="E108" s="87">
        <f>+C108*'Req. de información AEP'!F479</f>
        <v>4000</v>
      </c>
      <c r="F108" s="87">
        <f>+C108*(1-'Req. de información AEP'!F479)</f>
        <v>36000</v>
      </c>
      <c r="G108" s="87"/>
      <c r="H108" s="87">
        <f t="shared" si="14"/>
        <v>4000</v>
      </c>
      <c r="I108" s="87">
        <f>+F108*Supuestos!$N$5</f>
        <v>1999.1485108194656</v>
      </c>
      <c r="J108" s="87">
        <f>+SUM(H108:I108)*1/Supuestos!$N$5</f>
        <v>108030.66666666667</v>
      </c>
    </row>
    <row r="109" spans="2:14" outlineLevel="1" x14ac:dyDescent="0.2">
      <c r="B109" s="14" t="str">
        <f>'Req. de información AEP'!D579</f>
        <v>Costo del Capital</v>
      </c>
      <c r="C109" s="87">
        <f>'Req. de información AEP'!E579</f>
        <v>2000</v>
      </c>
      <c r="D109" s="87"/>
      <c r="E109" s="87">
        <f>+C109*'Req. de información AEP'!F480</f>
        <v>0</v>
      </c>
      <c r="F109" s="87">
        <f>+C109*(1-'Req. de información AEP'!F480)</f>
        <v>2000</v>
      </c>
      <c r="G109" s="87"/>
      <c r="H109" s="87">
        <f t="shared" si="14"/>
        <v>0</v>
      </c>
      <c r="I109" s="87">
        <f>+F109*Supuestos!$N$5</f>
        <v>111.06380615663699</v>
      </c>
      <c r="J109" s="87">
        <f>+SUM(H109:I109)*1/Supuestos!$N$5</f>
        <v>2000</v>
      </c>
    </row>
    <row r="110" spans="2:14" outlineLevel="1" x14ac:dyDescent="0.2"/>
    <row r="111" spans="2:14" outlineLevel="1" x14ac:dyDescent="0.2">
      <c r="B111" s="19"/>
      <c r="C111" s="40"/>
      <c r="D111" s="40"/>
      <c r="E111" s="38"/>
      <c r="H111" s="87"/>
      <c r="I111" s="87"/>
      <c r="J111" s="87"/>
      <c r="L111" s="222" t="s">
        <v>172</v>
      </c>
      <c r="M111" s="222"/>
      <c r="N111" s="222"/>
    </row>
    <row r="112" spans="2:14" outlineLevel="1" x14ac:dyDescent="0.2">
      <c r="B112" s="17" t="s">
        <v>179</v>
      </c>
      <c r="C112" s="86">
        <f>SUM(C113:C127)</f>
        <v>1898666.666666666</v>
      </c>
      <c r="D112" s="86"/>
      <c r="E112" s="86">
        <f t="shared" ref="E112:J112" si="15">SUM(E113:E127)</f>
        <v>189466.66666666663</v>
      </c>
      <c r="F112" s="86">
        <f t="shared" si="15"/>
        <v>1709199.9999999998</v>
      </c>
      <c r="G112" s="86"/>
      <c r="H112" s="86">
        <f t="shared" si="15"/>
        <v>189466.66666666663</v>
      </c>
      <c r="I112" s="86">
        <f t="shared" si="15"/>
        <v>94915.128741461958</v>
      </c>
      <c r="J112" s="86">
        <f t="shared" si="15"/>
        <v>5121052.5777777769</v>
      </c>
      <c r="L112" s="216">
        <f>+C112/'Req. de información AEP'!$G$114</f>
        <v>1.0543657331136733</v>
      </c>
      <c r="M112" s="217">
        <f>+SUM(H112:I112)/Supuestos!$I$5</f>
        <v>2.843817954081286</v>
      </c>
      <c r="N112" s="218" t="str">
        <f>+IF(M112/L112=J112/C112,"yes")</f>
        <v>yes</v>
      </c>
    </row>
    <row r="113" spans="2:10" outlineLevel="1" x14ac:dyDescent="0.2">
      <c r="B113" s="14" t="str">
        <f>'Req. de información AEP'!D585</f>
        <v>Acceso a Internet</v>
      </c>
      <c r="C113" s="87">
        <f>'Req. de información AEP'!E585</f>
        <v>1333.3333333333335</v>
      </c>
      <c r="D113" s="87"/>
      <c r="E113" s="87">
        <f>+C113*'Req. de información AEP'!F466</f>
        <v>133.33333333333334</v>
      </c>
      <c r="F113" s="87">
        <f>+C113*(1-'Req. de información AEP'!F466)</f>
        <v>1200.0000000000002</v>
      </c>
      <c r="G113" s="87"/>
      <c r="H113" s="87">
        <f>+E113</f>
        <v>133.33333333333334</v>
      </c>
      <c r="I113" s="87">
        <f>+F113*Supuestos!$N$5</f>
        <v>66.638283693982203</v>
      </c>
      <c r="J113" s="87">
        <f>+SUM(H113:I113)*1/Supuestos!$N$5</f>
        <v>3601.0222222222228</v>
      </c>
    </row>
    <row r="114" spans="2:10" outlineLevel="1" x14ac:dyDescent="0.2">
      <c r="B114" s="14" t="str">
        <f>'Req. de información AEP'!D586</f>
        <v>Asociados a la prestación de servicios móviles OTT</v>
      </c>
      <c r="C114" s="87">
        <f>'Req. de información AEP'!E586</f>
        <v>66666.666666666657</v>
      </c>
      <c r="D114" s="87"/>
      <c r="E114" s="87">
        <f>+C114*'Req. de información AEP'!F467</f>
        <v>6666.6666666666661</v>
      </c>
      <c r="F114" s="87">
        <f>+C114*(1-'Req. de información AEP'!F467)</f>
        <v>59999.999999999993</v>
      </c>
      <c r="G114" s="87"/>
      <c r="H114" s="87">
        <f t="shared" ref="H114:H124" si="16">+E114</f>
        <v>6666.6666666666661</v>
      </c>
      <c r="I114" s="87">
        <f>+F114*Supuestos!$N$5</f>
        <v>3331.9141846991092</v>
      </c>
      <c r="J114" s="87">
        <f>+SUM(H114:I114)*1/Supuestos!$N$5</f>
        <v>180051.11111111112</v>
      </c>
    </row>
    <row r="115" spans="2:10" outlineLevel="1" x14ac:dyDescent="0.2">
      <c r="B115" s="14" t="str">
        <f>'Req. de información AEP'!D587</f>
        <v>Comerciales</v>
      </c>
      <c r="C115" s="87">
        <f>'Req. de información AEP'!E587</f>
        <v>66666.666666666657</v>
      </c>
      <c r="D115" s="87"/>
      <c r="E115" s="87">
        <f>+C115*'Req. de información AEP'!F468</f>
        <v>6666.6666666666661</v>
      </c>
      <c r="F115" s="87">
        <f>+C115*(1-'Req. de información AEP'!F468)</f>
        <v>59999.999999999993</v>
      </c>
      <c r="G115" s="87"/>
      <c r="H115" s="87">
        <f t="shared" si="16"/>
        <v>6666.6666666666661</v>
      </c>
      <c r="I115" s="87">
        <f>+F115*Supuestos!$N$5</f>
        <v>3331.9141846991092</v>
      </c>
      <c r="J115" s="87">
        <f>+SUM(H115:I115)*1/Supuestos!$N$5</f>
        <v>180051.11111111112</v>
      </c>
    </row>
    <row r="116" spans="2:10" outlineLevel="1" x14ac:dyDescent="0.2">
      <c r="B116" s="14" t="str">
        <f>'Req. de información AEP'!D588</f>
        <v>Facturación</v>
      </c>
      <c r="C116" s="87">
        <f>'Req. de información AEP'!E588</f>
        <v>133333.33333333331</v>
      </c>
      <c r="D116" s="87"/>
      <c r="E116" s="87">
        <f>+C116*'Req. de información AEP'!F469</f>
        <v>13333.333333333332</v>
      </c>
      <c r="F116" s="87">
        <f>+C116*(1-'Req. de información AEP'!F469)</f>
        <v>119999.99999999999</v>
      </c>
      <c r="G116" s="87"/>
      <c r="H116" s="87">
        <f t="shared" si="16"/>
        <v>13333.333333333332</v>
      </c>
      <c r="I116" s="87">
        <f>+F116*Supuestos!$N$5</f>
        <v>6663.8283693982185</v>
      </c>
      <c r="J116" s="87">
        <f>+SUM(H116:I116)*1/Supuestos!$N$5</f>
        <v>360102.22222222225</v>
      </c>
    </row>
    <row r="117" spans="2:10" outlineLevel="1" x14ac:dyDescent="0.2">
      <c r="B117" s="14" t="str">
        <f>'Req. de información AEP'!D589</f>
        <v>Cobranza</v>
      </c>
      <c r="C117" s="87">
        <f>'Req. de información AEP'!E589</f>
        <v>133333.33333333331</v>
      </c>
      <c r="D117" s="87"/>
      <c r="E117" s="87">
        <f>+C117*'Req. de información AEP'!F470</f>
        <v>13333.333333333332</v>
      </c>
      <c r="F117" s="87">
        <f>+C117*(1-'Req. de información AEP'!F470)</f>
        <v>119999.99999999999</v>
      </c>
      <c r="G117" s="87"/>
      <c r="H117" s="87">
        <f t="shared" si="16"/>
        <v>13333.333333333332</v>
      </c>
      <c r="I117" s="87">
        <f>+F117*Supuestos!$N$5</f>
        <v>6663.8283693982185</v>
      </c>
      <c r="J117" s="87">
        <f>+SUM(H117:I117)*1/Supuestos!$N$5</f>
        <v>360102.22222222225</v>
      </c>
    </row>
    <row r="118" spans="2:10" outlineLevel="1" x14ac:dyDescent="0.2">
      <c r="B118" s="14" t="str">
        <f>'Req. de información AEP'!D590</f>
        <v>Tasas e impuestos</v>
      </c>
      <c r="C118" s="87">
        <f>'Req. de información AEP'!E590</f>
        <v>133333.33333333331</v>
      </c>
      <c r="D118" s="87"/>
      <c r="E118" s="87">
        <f>+C118*'Req. de información AEP'!F471</f>
        <v>13333.333333333332</v>
      </c>
      <c r="F118" s="87">
        <f>+C118*(1-'Req. de información AEP'!F471)</f>
        <v>119999.99999999999</v>
      </c>
      <c r="G118" s="87"/>
      <c r="H118" s="87">
        <f t="shared" si="16"/>
        <v>13333.333333333332</v>
      </c>
      <c r="I118" s="87">
        <f>+F118*Supuestos!$N$5</f>
        <v>6663.8283693982185</v>
      </c>
      <c r="J118" s="87">
        <f>+SUM(H118:I118)*1/Supuestos!$N$5</f>
        <v>360102.22222222225</v>
      </c>
    </row>
    <row r="119" spans="2:10" outlineLevel="1" x14ac:dyDescent="0.2">
      <c r="B119" s="14" t="str">
        <f>'Req. de información AEP'!D591</f>
        <v>Programas de fidelización</v>
      </c>
      <c r="C119" s="87">
        <f>'Req. de información AEP'!E591</f>
        <v>133333.33333333331</v>
      </c>
      <c r="D119" s="87"/>
      <c r="E119" s="87">
        <f>+C119*'Req. de información AEP'!F472</f>
        <v>13333.333333333332</v>
      </c>
      <c r="F119" s="87">
        <f>+C119*(1-'Req. de información AEP'!F472)</f>
        <v>119999.99999999999</v>
      </c>
      <c r="G119" s="87"/>
      <c r="H119" s="87">
        <f t="shared" si="16"/>
        <v>13333.333333333332</v>
      </c>
      <c r="I119" s="87">
        <f>+F119*Supuestos!$N$5</f>
        <v>6663.8283693982185</v>
      </c>
      <c r="J119" s="87">
        <f>+SUM(H119:I119)*1/Supuestos!$N$5</f>
        <v>360102.22222222225</v>
      </c>
    </row>
    <row r="120" spans="2:10" outlineLevel="1" x14ac:dyDescent="0.2">
      <c r="B120" s="14" t="str">
        <f>'Req. de información AEP'!D592</f>
        <v>Acceso internet internacional</v>
      </c>
      <c r="C120" s="87">
        <f>'Req. de información AEP'!E592</f>
        <v>133333.33333333331</v>
      </c>
      <c r="D120" s="87"/>
      <c r="E120" s="87">
        <f>+C120*'Req. de información AEP'!F473</f>
        <v>13333.333333333332</v>
      </c>
      <c r="F120" s="87">
        <f>+C120*(1-'Req. de información AEP'!F473)</f>
        <v>119999.99999999999</v>
      </c>
      <c r="G120" s="87"/>
      <c r="H120" s="87">
        <f t="shared" si="16"/>
        <v>13333.333333333332</v>
      </c>
      <c r="I120" s="87">
        <f>+F120*Supuestos!$N$5</f>
        <v>6663.8283693982185</v>
      </c>
      <c r="J120" s="87">
        <f>+SUM(H120:I120)*1/Supuestos!$N$5</f>
        <v>360102.22222222225</v>
      </c>
    </row>
    <row r="121" spans="2:10" outlineLevel="1" x14ac:dyDescent="0.2">
      <c r="B121" s="14" t="str">
        <f>'Req. de información AEP'!D593</f>
        <v>Roaming nacional</v>
      </c>
      <c r="C121" s="87">
        <f>'Req. de información AEP'!E593</f>
        <v>133333.33333333331</v>
      </c>
      <c r="D121" s="87"/>
      <c r="E121" s="87">
        <f>+C121*'Req. de información AEP'!F474</f>
        <v>13333.333333333332</v>
      </c>
      <c r="F121" s="87">
        <f>+C121*(1-'Req. de información AEP'!F474)</f>
        <v>119999.99999999999</v>
      </c>
      <c r="G121" s="87"/>
      <c r="H121" s="87">
        <f t="shared" si="16"/>
        <v>13333.333333333332</v>
      </c>
      <c r="I121" s="87">
        <f>+F121*Supuestos!$N$5</f>
        <v>6663.8283693982185</v>
      </c>
      <c r="J121" s="87">
        <f>+SUM(H121:I121)*1/Supuestos!$N$5</f>
        <v>360102.22222222225</v>
      </c>
    </row>
    <row r="122" spans="2:10" outlineLevel="1" x14ac:dyDescent="0.2">
      <c r="B122" s="14" t="str">
        <f>'Req. de información AEP'!D594</f>
        <v>Roaming internacional</v>
      </c>
      <c r="C122" s="87">
        <f>'Req. de información AEP'!E594</f>
        <v>133333.33333333331</v>
      </c>
      <c r="D122" s="87"/>
      <c r="E122" s="87">
        <f>+C122*'Req. de información AEP'!F475</f>
        <v>13333.333333333332</v>
      </c>
      <c r="F122" s="87">
        <f>+C122*(1-'Req. de información AEP'!F475)</f>
        <v>119999.99999999999</v>
      </c>
      <c r="G122" s="87"/>
      <c r="H122" s="87">
        <f t="shared" si="16"/>
        <v>13333.333333333332</v>
      </c>
      <c r="I122" s="87">
        <f>+F122*Supuestos!$N$5</f>
        <v>6663.8283693982185</v>
      </c>
      <c r="J122" s="87">
        <f>+SUM(H122:I122)*1/Supuestos!$N$5</f>
        <v>360102.22222222225</v>
      </c>
    </row>
    <row r="123" spans="2:10" outlineLevel="1" x14ac:dyDescent="0.2">
      <c r="B123" s="14" t="str">
        <f>'Req. de información AEP'!D595</f>
        <v>Provisiones</v>
      </c>
      <c r="C123" s="87">
        <f>'Req. de información AEP'!E595</f>
        <v>133333.33333333331</v>
      </c>
      <c r="D123" s="87"/>
      <c r="E123" s="87">
        <f>+C123*'Req. de información AEP'!F476</f>
        <v>13333.333333333332</v>
      </c>
      <c r="F123" s="87">
        <f>+C123*(1-'Req. de información AEP'!F476)</f>
        <v>119999.99999999999</v>
      </c>
      <c r="G123" s="87"/>
      <c r="H123" s="87">
        <f t="shared" si="16"/>
        <v>13333.333333333332</v>
      </c>
      <c r="I123" s="87">
        <f>+F123*Supuestos!$N$5</f>
        <v>6663.8283693982185</v>
      </c>
      <c r="J123" s="87">
        <f>+SUM(H123:I123)*1/Supuestos!$N$5</f>
        <v>360102.22222222225</v>
      </c>
    </row>
    <row r="124" spans="2:10" outlineLevel="1" x14ac:dyDescent="0.2">
      <c r="B124" s="14" t="str">
        <f>'Req. de información AEP'!D596</f>
        <v>Costos directos de la venta de terminales</v>
      </c>
      <c r="C124" s="87">
        <f>'Req. de información AEP'!E596</f>
        <v>533333.33333333326</v>
      </c>
      <c r="D124" s="87"/>
      <c r="E124" s="87">
        <f>+C124*'Req. de información AEP'!F477</f>
        <v>53333.333333333328</v>
      </c>
      <c r="F124" s="87">
        <f>+C124*(1-'Req. de información AEP'!F477)</f>
        <v>479999.99999999994</v>
      </c>
      <c r="G124" s="87"/>
      <c r="H124" s="87">
        <f t="shared" si="16"/>
        <v>53333.333333333328</v>
      </c>
      <c r="I124" s="87">
        <f>+F124*Supuestos!$N$5</f>
        <v>26655.313477592874</v>
      </c>
      <c r="J124" s="87">
        <f>+SUM(H124:I124)*1/Supuestos!$N$5</f>
        <v>1440408.888888889</v>
      </c>
    </row>
    <row r="125" spans="2:10" outlineLevel="1" x14ac:dyDescent="0.2">
      <c r="B125" s="14" t="str">
        <f>'Req. de información AEP'!D597</f>
        <v>Servicios generales y de gestión - minoristas</v>
      </c>
      <c r="C125" s="87">
        <f>'Req. de información AEP'!E597</f>
        <v>80000</v>
      </c>
      <c r="D125" s="87"/>
      <c r="E125" s="87">
        <f>+C125*'Req. de información AEP'!F478</f>
        <v>8000</v>
      </c>
      <c r="F125" s="87">
        <f>+C125*(1-'Req. de información AEP'!F478)</f>
        <v>72000</v>
      </c>
      <c r="G125" s="87"/>
      <c r="H125" s="87">
        <f t="shared" ref="H125:H127" si="17">+E125</f>
        <v>8000</v>
      </c>
      <c r="I125" s="87">
        <f>+F125*Supuestos!$N$5</f>
        <v>3998.2970216389313</v>
      </c>
      <c r="J125" s="87">
        <f>+SUM(H125:I125)*1/Supuestos!$N$5</f>
        <v>216061.33333333334</v>
      </c>
    </row>
    <row r="126" spans="2:10" outlineLevel="1" x14ac:dyDescent="0.2">
      <c r="B126" s="14" t="str">
        <f>'Req. de información AEP'!D598</f>
        <v xml:space="preserve">Servicios generales y de gestión - negocio </v>
      </c>
      <c r="C126" s="87">
        <f>'Req. de información AEP'!E598</f>
        <v>80000</v>
      </c>
      <c r="D126" s="87"/>
      <c r="E126" s="87">
        <f>+C126*'Req. de información AEP'!F479</f>
        <v>8000</v>
      </c>
      <c r="F126" s="87">
        <f>+C126*(1-'Req. de información AEP'!F479)</f>
        <v>72000</v>
      </c>
      <c r="G126" s="87"/>
      <c r="H126" s="87">
        <f t="shared" si="17"/>
        <v>8000</v>
      </c>
      <c r="I126" s="87">
        <f>+F126*Supuestos!$N$5</f>
        <v>3998.2970216389313</v>
      </c>
      <c r="J126" s="87">
        <f>+SUM(H126:I126)*1/Supuestos!$N$5</f>
        <v>216061.33333333334</v>
      </c>
    </row>
    <row r="127" spans="2:10" outlineLevel="1" x14ac:dyDescent="0.2">
      <c r="B127" s="14" t="str">
        <f>'Req. de información AEP'!D599</f>
        <v>Costo del Capital</v>
      </c>
      <c r="C127" s="87">
        <f>'Req. de información AEP'!E599</f>
        <v>4000</v>
      </c>
      <c r="D127" s="87"/>
      <c r="E127" s="87">
        <f>+C127*'Req. de información AEP'!F480</f>
        <v>0</v>
      </c>
      <c r="F127" s="87">
        <f>+C127*(1-'Req. de información AEP'!F480)</f>
        <v>4000</v>
      </c>
      <c r="G127" s="87"/>
      <c r="H127" s="87">
        <f t="shared" si="17"/>
        <v>0</v>
      </c>
      <c r="I127" s="87">
        <f>+F127*Supuestos!$N$5</f>
        <v>222.12761231327397</v>
      </c>
      <c r="J127" s="87">
        <f>+SUM(H127:I127)*1/Supuestos!$N$5</f>
        <v>4000</v>
      </c>
    </row>
    <row r="128" spans="2:10" outlineLevel="1" x14ac:dyDescent="0.2"/>
    <row r="129" spans="2:14" outlineLevel="1" x14ac:dyDescent="0.2">
      <c r="B129" s="19"/>
      <c r="C129" s="40"/>
      <c r="D129" s="40"/>
      <c r="E129" s="38"/>
      <c r="H129" s="87"/>
      <c r="I129" s="87"/>
      <c r="J129" s="87"/>
      <c r="L129" s="222" t="s">
        <v>172</v>
      </c>
      <c r="M129" s="222"/>
      <c r="N129" s="222"/>
    </row>
    <row r="130" spans="2:14" outlineLevel="1" x14ac:dyDescent="0.2">
      <c r="B130" s="17" t="s">
        <v>180</v>
      </c>
      <c r="C130" s="86">
        <f>SUM(C131:C145)</f>
        <v>1898666.666666666</v>
      </c>
      <c r="D130" s="86"/>
      <c r="E130" s="86">
        <f t="shared" ref="E130:J130" si="18">SUM(E131:E145)</f>
        <v>189466.66666666663</v>
      </c>
      <c r="F130" s="86">
        <f t="shared" si="18"/>
        <v>1709199.9999999998</v>
      </c>
      <c r="G130" s="86"/>
      <c r="H130" s="86">
        <f t="shared" si="18"/>
        <v>189466.66666666663</v>
      </c>
      <c r="I130" s="86">
        <f t="shared" si="18"/>
        <v>94915.128741461958</v>
      </c>
      <c r="J130" s="86">
        <f t="shared" si="18"/>
        <v>5121052.5777777769</v>
      </c>
      <c r="L130" s="216">
        <f>+C130/'Req. de información AEP'!$G$114</f>
        <v>1.0543657331136733</v>
      </c>
      <c r="M130" s="217">
        <f>+SUM(H130:I130)/Supuestos!$I$5</f>
        <v>2.843817954081286</v>
      </c>
      <c r="N130" s="218" t="str">
        <f>+IF(M130/L130=J130/C130,"yes")</f>
        <v>yes</v>
      </c>
    </row>
    <row r="131" spans="2:14" outlineLevel="1" x14ac:dyDescent="0.2">
      <c r="B131" s="14" t="str">
        <f>'Req. de información AEP'!D605</f>
        <v>Acceso a Internet</v>
      </c>
      <c r="C131" s="87">
        <f>'Req. de información AEP'!E605</f>
        <v>1333.3333333333335</v>
      </c>
      <c r="D131" s="87"/>
      <c r="E131" s="87">
        <f>+C131*'Req. de información AEP'!F466</f>
        <v>133.33333333333334</v>
      </c>
      <c r="F131" s="87">
        <f>+C131*(1-'Req. de información AEP'!F466)</f>
        <v>1200.0000000000002</v>
      </c>
      <c r="G131" s="87"/>
      <c r="H131" s="87">
        <f>+E131</f>
        <v>133.33333333333334</v>
      </c>
      <c r="I131" s="87">
        <f>+F131*Supuestos!$N$5</f>
        <v>66.638283693982203</v>
      </c>
      <c r="J131" s="87">
        <f>+SUM(H131:I131)*1/Supuestos!$N$5</f>
        <v>3601.0222222222228</v>
      </c>
    </row>
    <row r="132" spans="2:14" outlineLevel="1" x14ac:dyDescent="0.2">
      <c r="B132" s="14" t="str">
        <f>'Req. de información AEP'!D606</f>
        <v>Asociados a la prestación de servicios móviles OTT</v>
      </c>
      <c r="C132" s="87">
        <f>'Req. de información AEP'!E606</f>
        <v>66666.666666666657</v>
      </c>
      <c r="D132" s="87"/>
      <c r="E132" s="87">
        <f>+C132*'Req. de información AEP'!F467</f>
        <v>6666.6666666666661</v>
      </c>
      <c r="F132" s="87">
        <f>+C132*(1-'Req. de información AEP'!F467)</f>
        <v>59999.999999999993</v>
      </c>
      <c r="G132" s="87"/>
      <c r="H132" s="87">
        <f t="shared" ref="H132:H142" si="19">+E132</f>
        <v>6666.6666666666661</v>
      </c>
      <c r="I132" s="87">
        <f>+F132*Supuestos!$N$5</f>
        <v>3331.9141846991092</v>
      </c>
      <c r="J132" s="87">
        <f>+SUM(H132:I132)*1/Supuestos!$N$5</f>
        <v>180051.11111111112</v>
      </c>
    </row>
    <row r="133" spans="2:14" outlineLevel="1" x14ac:dyDescent="0.2">
      <c r="B133" s="14" t="str">
        <f>'Req. de información AEP'!D607</f>
        <v>Comerciales</v>
      </c>
      <c r="C133" s="87">
        <f>'Req. de información AEP'!E607</f>
        <v>66666.666666666657</v>
      </c>
      <c r="D133" s="87"/>
      <c r="E133" s="87">
        <f>+C133*'Req. de información AEP'!F468</f>
        <v>6666.6666666666661</v>
      </c>
      <c r="F133" s="87">
        <f>+C133*(1-'Req. de información AEP'!F468)</f>
        <v>59999.999999999993</v>
      </c>
      <c r="G133" s="87"/>
      <c r="H133" s="87">
        <f t="shared" si="19"/>
        <v>6666.6666666666661</v>
      </c>
      <c r="I133" s="87">
        <f>+F133*Supuestos!$N$5</f>
        <v>3331.9141846991092</v>
      </c>
      <c r="J133" s="87">
        <f>+SUM(H133:I133)*1/Supuestos!$N$5</f>
        <v>180051.11111111112</v>
      </c>
    </row>
    <row r="134" spans="2:14" outlineLevel="1" x14ac:dyDescent="0.2">
      <c r="B134" s="14" t="str">
        <f>'Req. de información AEP'!D608</f>
        <v>Facturación</v>
      </c>
      <c r="C134" s="87">
        <f>'Req. de información AEP'!E608</f>
        <v>133333.33333333331</v>
      </c>
      <c r="D134" s="87"/>
      <c r="E134" s="87">
        <f>+C134*'Req. de información AEP'!F469</f>
        <v>13333.333333333332</v>
      </c>
      <c r="F134" s="87">
        <f>+C134*(1-'Req. de información AEP'!F469)</f>
        <v>119999.99999999999</v>
      </c>
      <c r="G134" s="87"/>
      <c r="H134" s="87">
        <f t="shared" si="19"/>
        <v>13333.333333333332</v>
      </c>
      <c r="I134" s="87">
        <f>+F134*Supuestos!$N$5</f>
        <v>6663.8283693982185</v>
      </c>
      <c r="J134" s="87">
        <f>+SUM(H134:I134)*1/Supuestos!$N$5</f>
        <v>360102.22222222225</v>
      </c>
    </row>
    <row r="135" spans="2:14" outlineLevel="1" x14ac:dyDescent="0.2">
      <c r="B135" s="14" t="str">
        <f>'Req. de información AEP'!D609</f>
        <v>Cobranza</v>
      </c>
      <c r="C135" s="87">
        <f>'Req. de información AEP'!E609</f>
        <v>133333.33333333331</v>
      </c>
      <c r="D135" s="87"/>
      <c r="E135" s="87">
        <f>+C135*'Req. de información AEP'!F470</f>
        <v>13333.333333333332</v>
      </c>
      <c r="F135" s="87">
        <f>+C135*(1-'Req. de información AEP'!F470)</f>
        <v>119999.99999999999</v>
      </c>
      <c r="G135" s="87"/>
      <c r="H135" s="87">
        <f t="shared" si="19"/>
        <v>13333.333333333332</v>
      </c>
      <c r="I135" s="87">
        <f>+F135*Supuestos!$N$5</f>
        <v>6663.8283693982185</v>
      </c>
      <c r="J135" s="87">
        <f>+SUM(H135:I135)*1/Supuestos!$N$5</f>
        <v>360102.22222222225</v>
      </c>
    </row>
    <row r="136" spans="2:14" outlineLevel="1" x14ac:dyDescent="0.2">
      <c r="B136" s="14" t="str">
        <f>'Req. de información AEP'!D610</f>
        <v>Tasas e impuestos</v>
      </c>
      <c r="C136" s="87">
        <f>'Req. de información AEP'!E610</f>
        <v>133333.33333333331</v>
      </c>
      <c r="D136" s="87"/>
      <c r="E136" s="87">
        <f>+C136*'Req. de información AEP'!F471</f>
        <v>13333.333333333332</v>
      </c>
      <c r="F136" s="87">
        <f>+C136*(1-'Req. de información AEP'!F471)</f>
        <v>119999.99999999999</v>
      </c>
      <c r="G136" s="87"/>
      <c r="H136" s="87">
        <f t="shared" si="19"/>
        <v>13333.333333333332</v>
      </c>
      <c r="I136" s="87">
        <f>+F136*Supuestos!$N$5</f>
        <v>6663.8283693982185</v>
      </c>
      <c r="J136" s="87">
        <f>+SUM(H136:I136)*1/Supuestos!$N$5</f>
        <v>360102.22222222225</v>
      </c>
    </row>
    <row r="137" spans="2:14" outlineLevel="1" x14ac:dyDescent="0.2">
      <c r="B137" s="14" t="str">
        <f>'Req. de información AEP'!D611</f>
        <v>Programas de fidelización</v>
      </c>
      <c r="C137" s="87">
        <f>'Req. de información AEP'!E611</f>
        <v>133333.33333333331</v>
      </c>
      <c r="D137" s="87"/>
      <c r="E137" s="87">
        <f>+C137*'Req. de información AEP'!F472</f>
        <v>13333.333333333332</v>
      </c>
      <c r="F137" s="87">
        <f>+C137*(1-'Req. de información AEP'!F472)</f>
        <v>119999.99999999999</v>
      </c>
      <c r="G137" s="87"/>
      <c r="H137" s="87">
        <f t="shared" si="19"/>
        <v>13333.333333333332</v>
      </c>
      <c r="I137" s="87">
        <f>+F137*Supuestos!$N$5</f>
        <v>6663.8283693982185</v>
      </c>
      <c r="J137" s="87">
        <f>+SUM(H137:I137)*1/Supuestos!$N$5</f>
        <v>360102.22222222225</v>
      </c>
    </row>
    <row r="138" spans="2:14" outlineLevel="1" x14ac:dyDescent="0.2">
      <c r="B138" s="14" t="str">
        <f>'Req. de información AEP'!D612</f>
        <v>Acceso internet internacional</v>
      </c>
      <c r="C138" s="87">
        <f>'Req. de información AEP'!E612</f>
        <v>133333.33333333331</v>
      </c>
      <c r="D138" s="87"/>
      <c r="E138" s="87">
        <f>+C138*'Req. de información AEP'!F473</f>
        <v>13333.333333333332</v>
      </c>
      <c r="F138" s="87">
        <f>+C138*(1-'Req. de información AEP'!F473)</f>
        <v>119999.99999999999</v>
      </c>
      <c r="G138" s="87"/>
      <c r="H138" s="87">
        <f t="shared" si="19"/>
        <v>13333.333333333332</v>
      </c>
      <c r="I138" s="87">
        <f>+F138*Supuestos!$N$5</f>
        <v>6663.8283693982185</v>
      </c>
      <c r="J138" s="87">
        <f>+SUM(H138:I138)*1/Supuestos!$N$5</f>
        <v>360102.22222222225</v>
      </c>
    </row>
    <row r="139" spans="2:14" outlineLevel="1" x14ac:dyDescent="0.2">
      <c r="B139" s="14" t="str">
        <f>'Req. de información AEP'!D613</f>
        <v>Roaming nacional</v>
      </c>
      <c r="C139" s="87">
        <f>'Req. de información AEP'!E613</f>
        <v>133333.33333333331</v>
      </c>
      <c r="D139" s="87"/>
      <c r="E139" s="87">
        <f>+C139*'Req. de información AEP'!F474</f>
        <v>13333.333333333332</v>
      </c>
      <c r="F139" s="87">
        <f>+C139*(1-'Req. de información AEP'!F474)</f>
        <v>119999.99999999999</v>
      </c>
      <c r="G139" s="87"/>
      <c r="H139" s="87">
        <f t="shared" si="19"/>
        <v>13333.333333333332</v>
      </c>
      <c r="I139" s="87">
        <f>+F139*Supuestos!$N$5</f>
        <v>6663.8283693982185</v>
      </c>
      <c r="J139" s="87">
        <f>+SUM(H139:I139)*1/Supuestos!$N$5</f>
        <v>360102.22222222225</v>
      </c>
    </row>
    <row r="140" spans="2:14" outlineLevel="1" x14ac:dyDescent="0.2">
      <c r="B140" s="14" t="str">
        <f>'Req. de información AEP'!D614</f>
        <v>Roaming internacional</v>
      </c>
      <c r="C140" s="87">
        <f>'Req. de información AEP'!E614</f>
        <v>133333.33333333331</v>
      </c>
      <c r="D140" s="87"/>
      <c r="E140" s="87">
        <f>+C140*'Req. de información AEP'!F475</f>
        <v>13333.333333333332</v>
      </c>
      <c r="F140" s="87">
        <f>+C140*(1-'Req. de información AEP'!F475)</f>
        <v>119999.99999999999</v>
      </c>
      <c r="G140" s="87"/>
      <c r="H140" s="87">
        <f t="shared" si="19"/>
        <v>13333.333333333332</v>
      </c>
      <c r="I140" s="87">
        <f>+F140*Supuestos!$N$5</f>
        <v>6663.8283693982185</v>
      </c>
      <c r="J140" s="87">
        <f>+SUM(H140:I140)*1/Supuestos!$N$5</f>
        <v>360102.22222222225</v>
      </c>
    </row>
    <row r="141" spans="2:14" outlineLevel="1" x14ac:dyDescent="0.2">
      <c r="B141" s="14" t="str">
        <f>'Req. de información AEP'!D615</f>
        <v>Provisiones</v>
      </c>
      <c r="C141" s="87">
        <f>'Req. de información AEP'!E615</f>
        <v>133333.33333333331</v>
      </c>
      <c r="D141" s="87"/>
      <c r="E141" s="87">
        <f>+C141*'Req. de información AEP'!F476</f>
        <v>13333.333333333332</v>
      </c>
      <c r="F141" s="87">
        <f>+C141*(1-'Req. de información AEP'!F476)</f>
        <v>119999.99999999999</v>
      </c>
      <c r="G141" s="87"/>
      <c r="H141" s="87">
        <f t="shared" si="19"/>
        <v>13333.333333333332</v>
      </c>
      <c r="I141" s="87">
        <f>+F141*Supuestos!$N$5</f>
        <v>6663.8283693982185</v>
      </c>
      <c r="J141" s="87">
        <f>+SUM(H141:I141)*1/Supuestos!$N$5</f>
        <v>360102.22222222225</v>
      </c>
    </row>
    <row r="142" spans="2:14" outlineLevel="1" x14ac:dyDescent="0.2">
      <c r="B142" s="14" t="str">
        <f>'Req. de información AEP'!D616</f>
        <v>Costos directos de la venta de terminales</v>
      </c>
      <c r="C142" s="87">
        <f>'Req. de información AEP'!E616</f>
        <v>533333.33333333326</v>
      </c>
      <c r="D142" s="87"/>
      <c r="E142" s="87">
        <f>+C142*'Req. de información AEP'!F477</f>
        <v>53333.333333333328</v>
      </c>
      <c r="F142" s="87">
        <f>+C142*(1-'Req. de información AEP'!F477)</f>
        <v>479999.99999999994</v>
      </c>
      <c r="G142" s="87"/>
      <c r="H142" s="87">
        <f t="shared" si="19"/>
        <v>53333.333333333328</v>
      </c>
      <c r="I142" s="87">
        <f>+F142*Supuestos!$N$5</f>
        <v>26655.313477592874</v>
      </c>
      <c r="J142" s="87">
        <f>+SUM(H142:I142)*1/Supuestos!$N$5</f>
        <v>1440408.888888889</v>
      </c>
    </row>
    <row r="143" spans="2:14" outlineLevel="1" x14ac:dyDescent="0.2">
      <c r="B143" s="14" t="str">
        <f>'Req. de información AEP'!D617</f>
        <v>Servicios generales y de gestión - minoristas</v>
      </c>
      <c r="C143" s="87">
        <f>'Req. de información AEP'!E617</f>
        <v>80000</v>
      </c>
      <c r="D143" s="87"/>
      <c r="E143" s="87">
        <f>+C143*'Req. de información AEP'!F478</f>
        <v>8000</v>
      </c>
      <c r="F143" s="87">
        <f>+C143*(1-'Req. de información AEP'!F478)</f>
        <v>72000</v>
      </c>
      <c r="G143" s="87"/>
      <c r="H143" s="87">
        <f t="shared" ref="H143:H145" si="20">+E143</f>
        <v>8000</v>
      </c>
      <c r="I143" s="87">
        <f>+F143*Supuestos!$N$5</f>
        <v>3998.2970216389313</v>
      </c>
      <c r="J143" s="87">
        <f>+SUM(H143:I143)*1/Supuestos!$N$5</f>
        <v>216061.33333333334</v>
      </c>
    </row>
    <row r="144" spans="2:14" outlineLevel="1" x14ac:dyDescent="0.2">
      <c r="B144" s="14" t="str">
        <f>'Req. de información AEP'!D618</f>
        <v xml:space="preserve">Servicios generales y de gestión - negocio </v>
      </c>
      <c r="C144" s="87">
        <f>'Req. de información AEP'!E618</f>
        <v>80000</v>
      </c>
      <c r="D144" s="87"/>
      <c r="E144" s="87">
        <f>+C144*'Req. de información AEP'!F479</f>
        <v>8000</v>
      </c>
      <c r="F144" s="87">
        <f>+C144*(1-'Req. de información AEP'!F479)</f>
        <v>72000</v>
      </c>
      <c r="G144" s="87"/>
      <c r="H144" s="87">
        <f t="shared" si="20"/>
        <v>8000</v>
      </c>
      <c r="I144" s="87">
        <f>+F144*Supuestos!$N$5</f>
        <v>3998.2970216389313</v>
      </c>
      <c r="J144" s="87">
        <f>+SUM(H144:I144)*1/Supuestos!$N$5</f>
        <v>216061.33333333334</v>
      </c>
    </row>
    <row r="145" spans="2:14" outlineLevel="1" x14ac:dyDescent="0.2">
      <c r="B145" s="14" t="str">
        <f>'Req. de información AEP'!D619</f>
        <v>Costo del Capital</v>
      </c>
      <c r="C145" s="87">
        <f>'Req. de información AEP'!E619</f>
        <v>4000</v>
      </c>
      <c r="D145" s="87"/>
      <c r="E145" s="87">
        <f>+C145*'Req. de información AEP'!F480</f>
        <v>0</v>
      </c>
      <c r="F145" s="87">
        <f>+C145*(1-'Req. de información AEP'!F480)</f>
        <v>4000</v>
      </c>
      <c r="G145" s="87"/>
      <c r="H145" s="87">
        <f t="shared" si="20"/>
        <v>0</v>
      </c>
      <c r="I145" s="87">
        <f>+F145*Supuestos!$N$5</f>
        <v>222.12761231327397</v>
      </c>
      <c r="J145" s="87">
        <f>+SUM(H145:I145)*1/Supuestos!$N$5</f>
        <v>4000</v>
      </c>
    </row>
    <row r="146" spans="2:14" outlineLevel="1" x14ac:dyDescent="0.2"/>
    <row r="147" spans="2:14" outlineLevel="1" x14ac:dyDescent="0.2">
      <c r="B147" s="19"/>
      <c r="C147" s="40"/>
      <c r="D147" s="40"/>
      <c r="E147" s="38"/>
      <c r="H147" s="87"/>
      <c r="I147" s="87"/>
      <c r="J147" s="87"/>
      <c r="L147" s="222" t="s">
        <v>172</v>
      </c>
      <c r="M147" s="222"/>
      <c r="N147" s="222"/>
    </row>
    <row r="148" spans="2:14" outlineLevel="1" x14ac:dyDescent="0.2">
      <c r="B148" s="17" t="s">
        <v>181</v>
      </c>
      <c r="C148" s="86">
        <f>SUM(C149:C163)</f>
        <v>1898666.666666666</v>
      </c>
      <c r="D148" s="86"/>
      <c r="E148" s="86">
        <f t="shared" ref="E148:J148" si="21">SUM(E149:E163)</f>
        <v>189466.66666666663</v>
      </c>
      <c r="F148" s="86">
        <f t="shared" si="21"/>
        <v>1709199.9999999998</v>
      </c>
      <c r="G148" s="86"/>
      <c r="H148" s="86">
        <f t="shared" si="21"/>
        <v>189466.66666666663</v>
      </c>
      <c r="I148" s="86">
        <f t="shared" si="21"/>
        <v>94915.128741461958</v>
      </c>
      <c r="J148" s="86">
        <f t="shared" si="21"/>
        <v>5121052.5777777769</v>
      </c>
      <c r="L148" s="216">
        <f>+C148/'Req. de información AEP'!$G$114</f>
        <v>1.0543657331136733</v>
      </c>
      <c r="M148" s="217">
        <f>+SUM(H148:I148)/Supuestos!$I$5</f>
        <v>2.843817954081286</v>
      </c>
      <c r="N148" s="218" t="str">
        <f>+IF(M148/L148=J148/C148,"yes")</f>
        <v>yes</v>
      </c>
    </row>
    <row r="149" spans="2:14" outlineLevel="1" x14ac:dyDescent="0.2">
      <c r="B149" s="14" t="str">
        <f>'Req. de información AEP'!D625</f>
        <v>Acceso a Internet</v>
      </c>
      <c r="C149" s="87">
        <f>'Req. de información AEP'!E625</f>
        <v>1333.3333333333335</v>
      </c>
      <c r="D149" s="87"/>
      <c r="E149" s="87">
        <f>+C149*'Req. de información AEP'!F466</f>
        <v>133.33333333333334</v>
      </c>
      <c r="F149" s="87">
        <f>+C149*(1-'Req. de información AEP'!F466)</f>
        <v>1200.0000000000002</v>
      </c>
      <c r="G149" s="87"/>
      <c r="H149" s="87">
        <f>+E149</f>
        <v>133.33333333333334</v>
      </c>
      <c r="I149" s="87">
        <f>+F149*Supuestos!$N$5</f>
        <v>66.638283693982203</v>
      </c>
      <c r="J149" s="87">
        <f>+SUM(H149:I149)*1/Supuestos!$N$5</f>
        <v>3601.0222222222228</v>
      </c>
    </row>
    <row r="150" spans="2:14" outlineLevel="1" x14ac:dyDescent="0.2">
      <c r="B150" s="14" t="str">
        <f>'Req. de información AEP'!D626</f>
        <v>Asociados a la prestación de servicios móviles OTT</v>
      </c>
      <c r="C150" s="87">
        <f>'Req. de información AEP'!E626</f>
        <v>66666.666666666657</v>
      </c>
      <c r="D150" s="87"/>
      <c r="E150" s="87">
        <f>+C150*'Req. de información AEP'!F467</f>
        <v>6666.6666666666661</v>
      </c>
      <c r="F150" s="87">
        <f>+C150*(1-'Req. de información AEP'!F467)</f>
        <v>59999.999999999993</v>
      </c>
      <c r="G150" s="87"/>
      <c r="H150" s="87">
        <f t="shared" ref="H150:H160" si="22">+E150</f>
        <v>6666.6666666666661</v>
      </c>
      <c r="I150" s="87">
        <f>+F150*Supuestos!$N$5</f>
        <v>3331.9141846991092</v>
      </c>
      <c r="J150" s="87">
        <f>+SUM(H150:I150)*1/Supuestos!$N$5</f>
        <v>180051.11111111112</v>
      </c>
    </row>
    <row r="151" spans="2:14" outlineLevel="1" x14ac:dyDescent="0.2">
      <c r="B151" s="14" t="str">
        <f>'Req. de información AEP'!D627</f>
        <v>Comerciales</v>
      </c>
      <c r="C151" s="87">
        <f>'Req. de información AEP'!E627</f>
        <v>66666.666666666657</v>
      </c>
      <c r="D151" s="87"/>
      <c r="E151" s="87">
        <f>+C151*'Req. de información AEP'!F468</f>
        <v>6666.6666666666661</v>
      </c>
      <c r="F151" s="87">
        <f>+C151*(1-'Req. de información AEP'!F468)</f>
        <v>59999.999999999993</v>
      </c>
      <c r="G151" s="87"/>
      <c r="H151" s="87">
        <f t="shared" si="22"/>
        <v>6666.6666666666661</v>
      </c>
      <c r="I151" s="87">
        <f>+F151*Supuestos!$N$5</f>
        <v>3331.9141846991092</v>
      </c>
      <c r="J151" s="87">
        <f>+SUM(H151:I151)*1/Supuestos!$N$5</f>
        <v>180051.11111111112</v>
      </c>
    </row>
    <row r="152" spans="2:14" outlineLevel="1" x14ac:dyDescent="0.2">
      <c r="B152" s="14" t="str">
        <f>'Req. de información AEP'!D628</f>
        <v>Facturación</v>
      </c>
      <c r="C152" s="87">
        <f>'Req. de información AEP'!E628</f>
        <v>133333.33333333331</v>
      </c>
      <c r="D152" s="87"/>
      <c r="E152" s="87">
        <f>+C152*'Req. de información AEP'!F469</f>
        <v>13333.333333333332</v>
      </c>
      <c r="F152" s="87">
        <f>+C152*(1-'Req. de información AEP'!F469)</f>
        <v>119999.99999999999</v>
      </c>
      <c r="G152" s="87"/>
      <c r="H152" s="87">
        <f t="shared" si="22"/>
        <v>13333.333333333332</v>
      </c>
      <c r="I152" s="87">
        <f>+F152*Supuestos!$N$5</f>
        <v>6663.8283693982185</v>
      </c>
      <c r="J152" s="87">
        <f>+SUM(H152:I152)*1/Supuestos!$N$5</f>
        <v>360102.22222222225</v>
      </c>
    </row>
    <row r="153" spans="2:14" outlineLevel="1" x14ac:dyDescent="0.2">
      <c r="B153" s="14" t="str">
        <f>'Req. de información AEP'!D629</f>
        <v>Cobranza</v>
      </c>
      <c r="C153" s="87">
        <f>'Req. de información AEP'!E629</f>
        <v>133333.33333333331</v>
      </c>
      <c r="D153" s="87"/>
      <c r="E153" s="87">
        <f>+C153*'Req. de información AEP'!F470</f>
        <v>13333.333333333332</v>
      </c>
      <c r="F153" s="87">
        <f>+C153*(1-'Req. de información AEP'!F470)</f>
        <v>119999.99999999999</v>
      </c>
      <c r="G153" s="87"/>
      <c r="H153" s="87">
        <f t="shared" si="22"/>
        <v>13333.333333333332</v>
      </c>
      <c r="I153" s="87">
        <f>+F153*Supuestos!$N$5</f>
        <v>6663.8283693982185</v>
      </c>
      <c r="J153" s="87">
        <f>+SUM(H153:I153)*1/Supuestos!$N$5</f>
        <v>360102.22222222225</v>
      </c>
    </row>
    <row r="154" spans="2:14" outlineLevel="1" x14ac:dyDescent="0.2">
      <c r="B154" s="14" t="str">
        <f>'Req. de información AEP'!D630</f>
        <v>Tasas e impuestos</v>
      </c>
      <c r="C154" s="87">
        <f>'Req. de información AEP'!E630</f>
        <v>133333.33333333331</v>
      </c>
      <c r="D154" s="87"/>
      <c r="E154" s="87">
        <f>+C154*'Req. de información AEP'!F471</f>
        <v>13333.333333333332</v>
      </c>
      <c r="F154" s="87">
        <f>+C154*(1-'Req. de información AEP'!F471)</f>
        <v>119999.99999999999</v>
      </c>
      <c r="G154" s="87"/>
      <c r="H154" s="87">
        <f t="shared" si="22"/>
        <v>13333.333333333332</v>
      </c>
      <c r="I154" s="87">
        <f>+F154*Supuestos!$N$5</f>
        <v>6663.8283693982185</v>
      </c>
      <c r="J154" s="87">
        <f>+SUM(H154:I154)*1/Supuestos!$N$5</f>
        <v>360102.22222222225</v>
      </c>
    </row>
    <row r="155" spans="2:14" outlineLevel="1" x14ac:dyDescent="0.2">
      <c r="B155" s="14" t="str">
        <f>'Req. de información AEP'!D631</f>
        <v>Programas de fidelización</v>
      </c>
      <c r="C155" s="87">
        <f>'Req. de información AEP'!E631</f>
        <v>133333.33333333331</v>
      </c>
      <c r="D155" s="87"/>
      <c r="E155" s="87">
        <f>+C155*'Req. de información AEP'!F472</f>
        <v>13333.333333333332</v>
      </c>
      <c r="F155" s="87">
        <f>+C155*(1-'Req. de información AEP'!F472)</f>
        <v>119999.99999999999</v>
      </c>
      <c r="G155" s="87"/>
      <c r="H155" s="87">
        <f t="shared" si="22"/>
        <v>13333.333333333332</v>
      </c>
      <c r="I155" s="87">
        <f>+F155*Supuestos!$N$5</f>
        <v>6663.8283693982185</v>
      </c>
      <c r="J155" s="87">
        <f>+SUM(H155:I155)*1/Supuestos!$N$5</f>
        <v>360102.22222222225</v>
      </c>
    </row>
    <row r="156" spans="2:14" outlineLevel="1" x14ac:dyDescent="0.2">
      <c r="B156" s="14" t="str">
        <f>'Req. de información AEP'!D632</f>
        <v>Acceso internet internacional</v>
      </c>
      <c r="C156" s="87">
        <f>'Req. de información AEP'!E632</f>
        <v>133333.33333333331</v>
      </c>
      <c r="D156" s="87"/>
      <c r="E156" s="87">
        <f>+C156*'Req. de información AEP'!F473</f>
        <v>13333.333333333332</v>
      </c>
      <c r="F156" s="87">
        <f>+C156*(1-'Req. de información AEP'!F473)</f>
        <v>119999.99999999999</v>
      </c>
      <c r="G156" s="87"/>
      <c r="H156" s="87">
        <f t="shared" si="22"/>
        <v>13333.333333333332</v>
      </c>
      <c r="I156" s="87">
        <f>+F156*Supuestos!$N$5</f>
        <v>6663.8283693982185</v>
      </c>
      <c r="J156" s="87">
        <f>+SUM(H156:I156)*1/Supuestos!$N$5</f>
        <v>360102.22222222225</v>
      </c>
    </row>
    <row r="157" spans="2:14" outlineLevel="1" x14ac:dyDescent="0.2">
      <c r="B157" s="14" t="str">
        <f>'Req. de información AEP'!D633</f>
        <v>Roaming nacional</v>
      </c>
      <c r="C157" s="87">
        <f>'Req. de información AEP'!E633</f>
        <v>133333.33333333331</v>
      </c>
      <c r="D157" s="87"/>
      <c r="E157" s="87">
        <f>+C157*'Req. de información AEP'!F474</f>
        <v>13333.333333333332</v>
      </c>
      <c r="F157" s="87">
        <f>+C157*(1-'Req. de información AEP'!F474)</f>
        <v>119999.99999999999</v>
      </c>
      <c r="G157" s="87"/>
      <c r="H157" s="87">
        <f t="shared" si="22"/>
        <v>13333.333333333332</v>
      </c>
      <c r="I157" s="87">
        <f>+F157*Supuestos!$N$5</f>
        <v>6663.8283693982185</v>
      </c>
      <c r="J157" s="87">
        <f>+SUM(H157:I157)*1/Supuestos!$N$5</f>
        <v>360102.22222222225</v>
      </c>
    </row>
    <row r="158" spans="2:14" outlineLevel="1" x14ac:dyDescent="0.2">
      <c r="B158" s="14" t="str">
        <f>'Req. de información AEP'!D634</f>
        <v>Roaming internacional</v>
      </c>
      <c r="C158" s="87">
        <f>'Req. de información AEP'!E634</f>
        <v>133333.33333333331</v>
      </c>
      <c r="D158" s="87"/>
      <c r="E158" s="87">
        <f>+C158*'Req. de información AEP'!F475</f>
        <v>13333.333333333332</v>
      </c>
      <c r="F158" s="87">
        <f>+C158*(1-'Req. de información AEP'!F475)</f>
        <v>119999.99999999999</v>
      </c>
      <c r="G158" s="87"/>
      <c r="H158" s="87">
        <f t="shared" si="22"/>
        <v>13333.333333333332</v>
      </c>
      <c r="I158" s="87">
        <f>+F158*Supuestos!$N$5</f>
        <v>6663.8283693982185</v>
      </c>
      <c r="J158" s="87">
        <f>+SUM(H158:I158)*1/Supuestos!$N$5</f>
        <v>360102.22222222225</v>
      </c>
    </row>
    <row r="159" spans="2:14" outlineLevel="1" x14ac:dyDescent="0.2">
      <c r="B159" s="14" t="str">
        <f>'Req. de información AEP'!D635</f>
        <v>Provisiones</v>
      </c>
      <c r="C159" s="87">
        <f>'Req. de información AEP'!E635</f>
        <v>133333.33333333331</v>
      </c>
      <c r="D159" s="87"/>
      <c r="E159" s="87">
        <f>+C159*'Req. de información AEP'!F476</f>
        <v>13333.333333333332</v>
      </c>
      <c r="F159" s="87">
        <f>+C159*(1-'Req. de información AEP'!F476)</f>
        <v>119999.99999999999</v>
      </c>
      <c r="G159" s="87"/>
      <c r="H159" s="87">
        <f t="shared" si="22"/>
        <v>13333.333333333332</v>
      </c>
      <c r="I159" s="87">
        <f>+F159*Supuestos!$N$5</f>
        <v>6663.8283693982185</v>
      </c>
      <c r="J159" s="87">
        <f>+SUM(H159:I159)*1/Supuestos!$N$5</f>
        <v>360102.22222222225</v>
      </c>
    </row>
    <row r="160" spans="2:14" outlineLevel="1" x14ac:dyDescent="0.2">
      <c r="B160" s="14" t="str">
        <f>'Req. de información AEP'!D636</f>
        <v>Costos directos de la venta de terminales</v>
      </c>
      <c r="C160" s="87">
        <f>'Req. de información AEP'!E636</f>
        <v>533333.33333333326</v>
      </c>
      <c r="D160" s="87"/>
      <c r="E160" s="87">
        <f>+C160*'Req. de información AEP'!F477</f>
        <v>53333.333333333328</v>
      </c>
      <c r="F160" s="87">
        <f>+C160*(1-'Req. de información AEP'!F477)</f>
        <v>479999.99999999994</v>
      </c>
      <c r="G160" s="87"/>
      <c r="H160" s="87">
        <f t="shared" si="22"/>
        <v>53333.333333333328</v>
      </c>
      <c r="I160" s="87">
        <f>+F160*Supuestos!$N$5</f>
        <v>26655.313477592874</v>
      </c>
      <c r="J160" s="87">
        <f>+SUM(H160:I160)*1/Supuestos!$N$5</f>
        <v>1440408.888888889</v>
      </c>
    </row>
    <row r="161" spans="2:10" x14ac:dyDescent="0.2">
      <c r="B161" s="14" t="str">
        <f>'Req. de información AEP'!D637</f>
        <v>Servicios generales y de gestión - minoristas</v>
      </c>
      <c r="C161" s="87">
        <f>'Req. de información AEP'!E637</f>
        <v>80000</v>
      </c>
      <c r="D161" s="87"/>
      <c r="E161" s="87">
        <f>+C161*'Req. de información AEP'!F478</f>
        <v>8000</v>
      </c>
      <c r="F161" s="87">
        <f>+C161*(1-'Req. de información AEP'!F478)</f>
        <v>72000</v>
      </c>
      <c r="G161" s="87"/>
      <c r="H161" s="87">
        <f t="shared" ref="H161:H163" si="23">+E161</f>
        <v>8000</v>
      </c>
      <c r="I161" s="87">
        <f>+F161*Supuestos!$N$5</f>
        <v>3998.2970216389313</v>
      </c>
      <c r="J161" s="87">
        <f>+SUM(H161:I161)*1/Supuestos!$N$5</f>
        <v>216061.33333333334</v>
      </c>
    </row>
    <row r="162" spans="2:10" x14ac:dyDescent="0.2">
      <c r="B162" s="14" t="str">
        <f>'Req. de información AEP'!D638</f>
        <v xml:space="preserve">Servicios generales y de gestión - negocio </v>
      </c>
      <c r="C162" s="87">
        <f>'Req. de información AEP'!E638</f>
        <v>80000</v>
      </c>
      <c r="D162" s="87"/>
      <c r="E162" s="87">
        <f>+C162*'Req. de información AEP'!F479</f>
        <v>8000</v>
      </c>
      <c r="F162" s="87">
        <f>+C162*(1-'Req. de información AEP'!F479)</f>
        <v>72000</v>
      </c>
      <c r="G162" s="87"/>
      <c r="H162" s="87">
        <f t="shared" si="23"/>
        <v>8000</v>
      </c>
      <c r="I162" s="87">
        <f>+F162*Supuestos!$N$5</f>
        <v>3998.2970216389313</v>
      </c>
      <c r="J162" s="87">
        <f>+SUM(H162:I162)*1/Supuestos!$N$5</f>
        <v>216061.33333333334</v>
      </c>
    </row>
    <row r="163" spans="2:10" x14ac:dyDescent="0.2">
      <c r="B163" s="14" t="str">
        <f>'Req. de información AEP'!D639</f>
        <v>Costo del Capital</v>
      </c>
      <c r="C163" s="87">
        <f>'Req. de información AEP'!E639</f>
        <v>4000</v>
      </c>
      <c r="D163" s="87"/>
      <c r="E163" s="87">
        <f>+C163*'Req. de información AEP'!F480</f>
        <v>0</v>
      </c>
      <c r="F163" s="87">
        <f>+C163*(1-'Req. de información AEP'!F480)</f>
        <v>4000</v>
      </c>
      <c r="G163" s="87"/>
      <c r="H163" s="87">
        <f t="shared" si="23"/>
        <v>0</v>
      </c>
      <c r="I163" s="87">
        <f>+F163*Supuestos!$N$5</f>
        <v>222.12761231327397</v>
      </c>
      <c r="J163" s="87">
        <f>+SUM(H163:I163)*1/Supuestos!$N$5</f>
        <v>4000</v>
      </c>
    </row>
  </sheetData>
  <mergeCells count="11">
    <mergeCell ref="L147:N147"/>
    <mergeCell ref="L57:N57"/>
    <mergeCell ref="L75:N75"/>
    <mergeCell ref="L93:N93"/>
    <mergeCell ref="L111:N111"/>
    <mergeCell ref="L129:N129"/>
    <mergeCell ref="L38:N38"/>
    <mergeCell ref="C2:F2"/>
    <mergeCell ref="H2:J2"/>
    <mergeCell ref="L3:N3"/>
    <mergeCell ref="L21:N21"/>
  </mergeCells>
  <hyperlinks>
    <hyperlink ref="A1" location="Resultados!A1" display="PRUEBA"/>
  </hyperlink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B3"/>
  <sheetViews>
    <sheetView workbookViewId="0">
      <selection activeCell="B3" sqref="B3"/>
    </sheetView>
  </sheetViews>
  <sheetFormatPr baseColWidth="10" defaultColWidth="9.140625" defaultRowHeight="12.75" x14ac:dyDescent="0.2"/>
  <cols>
    <col min="1" max="16384" width="9.140625" style="69"/>
  </cols>
  <sheetData>
    <row r="3" spans="2:2" ht="28.5" x14ac:dyDescent="0.45">
      <c r="B3" s="107" t="s">
        <v>112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733"/>
  <sheetViews>
    <sheetView showGridLines="0" zoomScaleNormal="100" workbookViewId="0">
      <selection activeCell="D223" sqref="D223"/>
    </sheetView>
  </sheetViews>
  <sheetFormatPr baseColWidth="10" defaultColWidth="9.140625" defaultRowHeight="12.75" outlineLevelRow="1" x14ac:dyDescent="0.2"/>
  <cols>
    <col min="1" max="1" width="9.140625" style="2"/>
    <col min="2" max="2" width="9.5703125" style="2" customWidth="1"/>
    <col min="3" max="3" width="17.7109375" style="2" customWidth="1"/>
    <col min="4" max="4" width="63.85546875" style="2" customWidth="1"/>
    <col min="5" max="5" width="24.140625" style="2" customWidth="1"/>
    <col min="6" max="7" width="11.42578125" style="2" customWidth="1"/>
    <col min="8" max="8" width="21.85546875" style="2" bestFit="1" customWidth="1"/>
    <col min="9" max="9" width="24.5703125" style="2" bestFit="1" customWidth="1"/>
    <col min="10" max="10" width="13.5703125" style="2" bestFit="1" customWidth="1"/>
    <col min="11" max="11" width="17.7109375" style="2" customWidth="1"/>
    <col min="12" max="13" width="13.5703125" style="2" bestFit="1" customWidth="1"/>
    <col min="14" max="17" width="11.42578125" style="2" customWidth="1"/>
    <col min="18" max="18" width="19.5703125" style="2" bestFit="1" customWidth="1"/>
    <col min="19" max="20" width="11.42578125" style="2" customWidth="1"/>
    <col min="21" max="21" width="14.140625" style="2" bestFit="1" customWidth="1"/>
    <col min="22" max="36" width="11.42578125" style="2" customWidth="1"/>
    <col min="37" max="37" width="13" style="2" customWidth="1"/>
    <col min="38" max="39" width="11.42578125" style="2" customWidth="1"/>
    <col min="40" max="40" width="34.5703125" style="2" customWidth="1"/>
    <col min="41" max="42" width="11.42578125" style="2" customWidth="1"/>
    <col min="43" max="43" width="14.5703125" style="2" bestFit="1" customWidth="1"/>
    <col min="44" max="44" width="42.85546875" style="2" customWidth="1"/>
    <col min="45" max="45" width="9.140625" style="2"/>
    <col min="46" max="46" width="13.5703125" style="2" bestFit="1" customWidth="1"/>
    <col min="47" max="16384" width="9.140625" style="2"/>
  </cols>
  <sheetData>
    <row r="1" spans="1:6" s="5" customFormat="1" ht="21" x14ac:dyDescent="0.35">
      <c r="A1" s="128" t="s">
        <v>137</v>
      </c>
      <c r="D1" s="191" t="s">
        <v>109</v>
      </c>
    </row>
    <row r="3" spans="1:6" x14ac:dyDescent="0.2">
      <c r="D3" s="1" t="s">
        <v>0</v>
      </c>
    </row>
    <row r="4" spans="1:6" x14ac:dyDescent="0.2">
      <c r="D4" s="72" t="s">
        <v>1</v>
      </c>
    </row>
    <row r="5" spans="1:6" x14ac:dyDescent="0.2">
      <c r="D5" s="92" t="s">
        <v>81</v>
      </c>
    </row>
    <row r="6" spans="1:6" x14ac:dyDescent="0.2">
      <c r="D6" s="72" t="s">
        <v>2</v>
      </c>
    </row>
    <row r="7" spans="1:6" x14ac:dyDescent="0.2">
      <c r="D7" s="92" t="s">
        <v>184</v>
      </c>
    </row>
    <row r="9" spans="1:6" s="6" customFormat="1" ht="15.75" x14ac:dyDescent="0.25">
      <c r="D9" s="6" t="s">
        <v>66</v>
      </c>
    </row>
    <row r="11" spans="1:6" x14ac:dyDescent="0.2">
      <c r="D11" s="10" t="s">
        <v>3</v>
      </c>
      <c r="E11" s="94" t="str">
        <f>"De "&amp;$D$5&amp;" a "&amp;$D$7</f>
        <v>De 01/07/2017 a 31/09/2017</v>
      </c>
      <c r="F11" s="56"/>
    </row>
    <row r="12" spans="1:6" x14ac:dyDescent="0.2">
      <c r="D12" s="1" t="s">
        <v>18</v>
      </c>
      <c r="E12" s="113">
        <f>SUM(E23,E34)</f>
        <v>92251950</v>
      </c>
      <c r="F12" s="160" t="str">
        <f>IF(E12=SUM(E23,E34),"ok","error")</f>
        <v>ok</v>
      </c>
    </row>
    <row r="13" spans="1:6" x14ac:dyDescent="0.2">
      <c r="D13" s="159" t="s">
        <v>149</v>
      </c>
      <c r="E13" s="113">
        <f>SUM(E14:E21)</f>
        <v>92251950</v>
      </c>
      <c r="F13" s="160" t="str">
        <f>IF(E13=SUM(E24,E35),"ok","error")</f>
        <v>ok</v>
      </c>
    </row>
    <row r="14" spans="1:6" x14ac:dyDescent="0.2">
      <c r="D14" s="4" t="s">
        <v>142</v>
      </c>
      <c r="E14" s="130">
        <v>2250000</v>
      </c>
    </row>
    <row r="15" spans="1:6" x14ac:dyDescent="0.2">
      <c r="D15" s="4" t="s">
        <v>143</v>
      </c>
      <c r="E15" s="130">
        <v>1500000</v>
      </c>
    </row>
    <row r="16" spans="1:6" x14ac:dyDescent="0.2">
      <c r="D16" s="4" t="s">
        <v>144</v>
      </c>
      <c r="E16" s="130">
        <v>75000000</v>
      </c>
    </row>
    <row r="17" spans="4:12" x14ac:dyDescent="0.2">
      <c r="D17" s="4" t="s">
        <v>145</v>
      </c>
      <c r="E17" s="130">
        <v>13500000</v>
      </c>
    </row>
    <row r="18" spans="4:12" x14ac:dyDescent="0.2">
      <c r="D18" s="4" t="s">
        <v>125</v>
      </c>
      <c r="E18" s="130">
        <v>150</v>
      </c>
    </row>
    <row r="19" spans="4:12" x14ac:dyDescent="0.2">
      <c r="D19" s="4" t="s">
        <v>126</v>
      </c>
      <c r="E19" s="130">
        <v>150</v>
      </c>
    </row>
    <row r="20" spans="4:12" x14ac:dyDescent="0.2">
      <c r="D20" s="4" t="s">
        <v>146</v>
      </c>
      <c r="E20" s="130">
        <v>150</v>
      </c>
    </row>
    <row r="21" spans="4:12" x14ac:dyDescent="0.2">
      <c r="D21" s="4" t="s">
        <v>123</v>
      </c>
      <c r="E21" s="130">
        <v>1500</v>
      </c>
    </row>
    <row r="22" spans="4:12" x14ac:dyDescent="0.2">
      <c r="D22" s="8"/>
      <c r="E22" s="93"/>
    </row>
    <row r="23" spans="4:12" x14ac:dyDescent="0.2">
      <c r="D23" s="11" t="s">
        <v>14</v>
      </c>
      <c r="E23" s="113">
        <f>SUM(E25:E32)</f>
        <v>30750650</v>
      </c>
    </row>
    <row r="24" spans="4:12" x14ac:dyDescent="0.2">
      <c r="D24" s="159" t="s">
        <v>149</v>
      </c>
      <c r="E24" s="113">
        <f>SUM(E25:E32)</f>
        <v>30750650</v>
      </c>
    </row>
    <row r="25" spans="4:12" x14ac:dyDescent="0.2">
      <c r="D25" s="4" t="str">
        <f t="shared" ref="D25:D32" si="0">D14</f>
        <v>Pago recurrente</v>
      </c>
      <c r="E25" s="131">
        <v>750000</v>
      </c>
      <c r="K25" s="47"/>
      <c r="L25" s="61"/>
    </row>
    <row r="26" spans="4:12" x14ac:dyDescent="0.2">
      <c r="D26" s="4" t="str">
        <f t="shared" si="0"/>
        <v>Servicio de Telefonía Móvil - voz</v>
      </c>
      <c r="E26" s="131">
        <v>500000</v>
      </c>
      <c r="K26" s="47"/>
      <c r="L26" s="61"/>
    </row>
    <row r="27" spans="4:12" x14ac:dyDescent="0.2">
      <c r="D27" s="4" t="str">
        <f t="shared" si="0"/>
        <v>Servicio de Acceso a Internet Móvil</v>
      </c>
      <c r="E27" s="131">
        <v>25000000</v>
      </c>
      <c r="K27" s="47"/>
      <c r="L27" s="61"/>
    </row>
    <row r="28" spans="4:12" x14ac:dyDescent="0.2">
      <c r="D28" s="4" t="str">
        <f t="shared" si="0"/>
        <v>Servicio de Telefonía Móvil - mensajes</v>
      </c>
      <c r="E28" s="131">
        <v>4500000</v>
      </c>
      <c r="K28" s="47"/>
      <c r="L28" s="61"/>
    </row>
    <row r="29" spans="4:12" x14ac:dyDescent="0.2">
      <c r="D29" s="4" t="str">
        <f t="shared" si="0"/>
        <v>Servicios OTT de vídeo</v>
      </c>
      <c r="E29" s="131">
        <v>50</v>
      </c>
      <c r="K29" s="47"/>
      <c r="L29" s="61"/>
    </row>
    <row r="30" spans="4:12" x14ac:dyDescent="0.2">
      <c r="D30" s="4" t="str">
        <f t="shared" si="0"/>
        <v>Servicios OTT de audio</v>
      </c>
      <c r="E30" s="131">
        <v>50</v>
      </c>
      <c r="K30" s="47"/>
      <c r="L30" s="61"/>
    </row>
    <row r="31" spans="4:12" x14ac:dyDescent="0.2">
      <c r="D31" s="4" t="str">
        <f t="shared" si="0"/>
        <v>Venta de equipos terminales</v>
      </c>
      <c r="E31" s="130">
        <v>50</v>
      </c>
      <c r="K31" s="47"/>
      <c r="L31" s="61"/>
    </row>
    <row r="32" spans="4:12" x14ac:dyDescent="0.2">
      <c r="D32" s="4" t="str">
        <f t="shared" si="0"/>
        <v>Otros servicios minoristas</v>
      </c>
      <c r="E32" s="131">
        <v>500</v>
      </c>
      <c r="K32" s="47"/>
      <c r="L32" s="61"/>
    </row>
    <row r="33" spans="4:12" x14ac:dyDescent="0.2">
      <c r="D33" s="8"/>
      <c r="E33" s="93"/>
      <c r="K33" s="47"/>
      <c r="L33" s="61"/>
    </row>
    <row r="34" spans="4:12" x14ac:dyDescent="0.2">
      <c r="D34" s="11" t="s">
        <v>187</v>
      </c>
      <c r="E34" s="113">
        <f>SUM(E36:E43)</f>
        <v>61501300</v>
      </c>
      <c r="K34" s="47"/>
      <c r="L34" s="61"/>
    </row>
    <row r="35" spans="4:12" x14ac:dyDescent="0.2">
      <c r="D35" s="159" t="s">
        <v>149</v>
      </c>
      <c r="E35" s="113">
        <f>SUM(E36:E43)</f>
        <v>61501300</v>
      </c>
      <c r="K35" s="47"/>
      <c r="L35" s="61"/>
    </row>
    <row r="36" spans="4:12" x14ac:dyDescent="0.2">
      <c r="D36" s="4" t="str">
        <f t="shared" ref="D36:D43" si="1">D14</f>
        <v>Pago recurrente</v>
      </c>
      <c r="E36" s="131">
        <v>1500000</v>
      </c>
    </row>
    <row r="37" spans="4:12" x14ac:dyDescent="0.2">
      <c r="D37" s="4" t="str">
        <f t="shared" si="1"/>
        <v>Servicio de Telefonía Móvil - voz</v>
      </c>
      <c r="E37" s="131">
        <v>1000000</v>
      </c>
    </row>
    <row r="38" spans="4:12" x14ac:dyDescent="0.2">
      <c r="D38" s="4" t="str">
        <f t="shared" si="1"/>
        <v>Servicio de Acceso a Internet Móvil</v>
      </c>
      <c r="E38" s="131">
        <v>50000000</v>
      </c>
    </row>
    <row r="39" spans="4:12" x14ac:dyDescent="0.2">
      <c r="D39" s="4" t="str">
        <f t="shared" si="1"/>
        <v>Servicio de Telefonía Móvil - mensajes</v>
      </c>
      <c r="E39" s="131">
        <v>9000000</v>
      </c>
    </row>
    <row r="40" spans="4:12" x14ac:dyDescent="0.2">
      <c r="D40" s="4" t="str">
        <f t="shared" si="1"/>
        <v>Servicios OTT de vídeo</v>
      </c>
      <c r="E40" s="131">
        <v>100</v>
      </c>
    </row>
    <row r="41" spans="4:12" x14ac:dyDescent="0.2">
      <c r="D41" s="4" t="str">
        <f t="shared" si="1"/>
        <v>Servicios OTT de audio</v>
      </c>
      <c r="E41" s="131">
        <v>100</v>
      </c>
    </row>
    <row r="42" spans="4:12" x14ac:dyDescent="0.2">
      <c r="D42" s="4" t="str">
        <f t="shared" si="1"/>
        <v>Venta de equipos terminales</v>
      </c>
      <c r="E42" s="131">
        <v>100</v>
      </c>
    </row>
    <row r="43" spans="4:12" x14ac:dyDescent="0.2">
      <c r="D43" s="4" t="str">
        <f t="shared" si="1"/>
        <v>Otros servicios minoristas</v>
      </c>
      <c r="E43" s="131">
        <v>1000</v>
      </c>
    </row>
    <row r="44" spans="4:12" x14ac:dyDescent="0.2">
      <c r="D44" s="4"/>
      <c r="E44" s="131"/>
    </row>
    <row r="45" spans="4:12" outlineLevel="1" x14ac:dyDescent="0.2">
      <c r="D45" s="1" t="s">
        <v>174</v>
      </c>
      <c r="E45" s="113">
        <f>SUM(E47:E54)</f>
        <v>6150130</v>
      </c>
      <c r="F45" s="160"/>
    </row>
    <row r="46" spans="4:12" outlineLevel="1" x14ac:dyDescent="0.2">
      <c r="D46" s="159" t="s">
        <v>149</v>
      </c>
      <c r="E46" s="113">
        <f>SUM(E47:E54)</f>
        <v>6150130</v>
      </c>
      <c r="F46" s="160"/>
    </row>
    <row r="47" spans="4:12" outlineLevel="1" x14ac:dyDescent="0.2">
      <c r="D47" s="4" t="s">
        <v>142</v>
      </c>
      <c r="E47" s="130">
        <v>150000</v>
      </c>
    </row>
    <row r="48" spans="4:12" outlineLevel="1" x14ac:dyDescent="0.2">
      <c r="D48" s="4" t="s">
        <v>143</v>
      </c>
      <c r="E48" s="130">
        <v>100000</v>
      </c>
    </row>
    <row r="49" spans="4:12" outlineLevel="1" x14ac:dyDescent="0.2">
      <c r="D49" s="4" t="s">
        <v>144</v>
      </c>
      <c r="E49" s="130">
        <v>5000000</v>
      </c>
    </row>
    <row r="50" spans="4:12" outlineLevel="1" x14ac:dyDescent="0.2">
      <c r="D50" s="4" t="s">
        <v>145</v>
      </c>
      <c r="E50" s="130">
        <v>900000</v>
      </c>
    </row>
    <row r="51" spans="4:12" outlineLevel="1" x14ac:dyDescent="0.2">
      <c r="D51" s="4" t="s">
        <v>125</v>
      </c>
      <c r="E51" s="130">
        <v>10</v>
      </c>
    </row>
    <row r="52" spans="4:12" outlineLevel="1" x14ac:dyDescent="0.2">
      <c r="D52" s="4" t="s">
        <v>126</v>
      </c>
      <c r="E52" s="130">
        <v>10</v>
      </c>
    </row>
    <row r="53" spans="4:12" outlineLevel="1" x14ac:dyDescent="0.2">
      <c r="D53" s="4" t="s">
        <v>146</v>
      </c>
      <c r="E53" s="130">
        <v>10</v>
      </c>
    </row>
    <row r="54" spans="4:12" outlineLevel="1" x14ac:dyDescent="0.2">
      <c r="D54" s="4" t="s">
        <v>123</v>
      </c>
      <c r="E54" s="130">
        <v>100</v>
      </c>
    </row>
    <row r="55" spans="4:12" outlineLevel="1" x14ac:dyDescent="0.2">
      <c r="D55" s="8"/>
      <c r="E55" s="93"/>
    </row>
    <row r="56" spans="4:12" outlineLevel="1" x14ac:dyDescent="0.2">
      <c r="D56" s="11" t="s">
        <v>176</v>
      </c>
      <c r="E56" s="113">
        <f>SUM(E58:E65)</f>
        <v>6150130</v>
      </c>
    </row>
    <row r="57" spans="4:12" outlineLevel="1" x14ac:dyDescent="0.2">
      <c r="D57" s="159" t="s">
        <v>149</v>
      </c>
      <c r="E57" s="113">
        <f>SUM(E58:E65)</f>
        <v>6150130</v>
      </c>
    </row>
    <row r="58" spans="4:12" outlineLevel="1" x14ac:dyDescent="0.2">
      <c r="D58" s="4" t="str">
        <f t="shared" ref="D58:D65" si="2">D47</f>
        <v>Pago recurrente</v>
      </c>
      <c r="E58" s="130">
        <v>150000</v>
      </c>
      <c r="K58" s="47"/>
      <c r="L58" s="61"/>
    </row>
    <row r="59" spans="4:12" outlineLevel="1" x14ac:dyDescent="0.2">
      <c r="D59" s="4" t="str">
        <f t="shared" si="2"/>
        <v>Servicio de Telefonía Móvil - voz</v>
      </c>
      <c r="E59" s="130">
        <v>100000</v>
      </c>
      <c r="K59" s="47"/>
      <c r="L59" s="61"/>
    </row>
    <row r="60" spans="4:12" outlineLevel="1" x14ac:dyDescent="0.2">
      <c r="D60" s="4" t="str">
        <f t="shared" si="2"/>
        <v>Servicio de Acceso a Internet Móvil</v>
      </c>
      <c r="E60" s="130">
        <v>5000000</v>
      </c>
      <c r="K60" s="47"/>
      <c r="L60" s="61"/>
    </row>
    <row r="61" spans="4:12" outlineLevel="1" x14ac:dyDescent="0.2">
      <c r="D61" s="4" t="str">
        <f t="shared" si="2"/>
        <v>Servicio de Telefonía Móvil - mensajes</v>
      </c>
      <c r="E61" s="130">
        <v>900000</v>
      </c>
      <c r="K61" s="47"/>
      <c r="L61" s="61"/>
    </row>
    <row r="62" spans="4:12" outlineLevel="1" x14ac:dyDescent="0.2">
      <c r="D62" s="4" t="str">
        <f t="shared" si="2"/>
        <v>Servicios OTT de vídeo</v>
      </c>
      <c r="E62" s="130">
        <v>10</v>
      </c>
      <c r="K62" s="47"/>
      <c r="L62" s="61"/>
    </row>
    <row r="63" spans="4:12" outlineLevel="1" x14ac:dyDescent="0.2">
      <c r="D63" s="4" t="str">
        <f t="shared" si="2"/>
        <v>Servicios OTT de audio</v>
      </c>
      <c r="E63" s="130">
        <v>10</v>
      </c>
      <c r="K63" s="47"/>
      <c r="L63" s="61"/>
    </row>
    <row r="64" spans="4:12" outlineLevel="1" x14ac:dyDescent="0.2">
      <c r="D64" s="4" t="str">
        <f t="shared" si="2"/>
        <v>Venta de equipos terminales</v>
      </c>
      <c r="E64" s="130">
        <v>10</v>
      </c>
      <c r="K64" s="47"/>
      <c r="L64" s="61"/>
    </row>
    <row r="65" spans="4:12" outlineLevel="1" x14ac:dyDescent="0.2">
      <c r="D65" s="4" t="str">
        <f t="shared" si="2"/>
        <v>Otros servicios minoristas</v>
      </c>
      <c r="E65" s="130">
        <v>100</v>
      </c>
      <c r="K65" s="47"/>
      <c r="L65" s="61"/>
    </row>
    <row r="66" spans="4:12" outlineLevel="1" x14ac:dyDescent="0.2">
      <c r="D66" s="8"/>
      <c r="E66" s="93"/>
      <c r="K66" s="47"/>
      <c r="L66" s="61"/>
    </row>
    <row r="67" spans="4:12" outlineLevel="1" x14ac:dyDescent="0.2">
      <c r="D67" s="11" t="s">
        <v>177</v>
      </c>
      <c r="E67" s="113">
        <f>SUM(E69:E76)</f>
        <v>6150130</v>
      </c>
      <c r="K67" s="47"/>
      <c r="L67" s="61"/>
    </row>
    <row r="68" spans="4:12" outlineLevel="1" x14ac:dyDescent="0.2">
      <c r="D68" s="159" t="s">
        <v>149</v>
      </c>
      <c r="E68" s="113">
        <f>SUM(E69:E76)</f>
        <v>6150130</v>
      </c>
      <c r="K68" s="47"/>
      <c r="L68" s="61"/>
    </row>
    <row r="69" spans="4:12" outlineLevel="1" x14ac:dyDescent="0.2">
      <c r="D69" s="4" t="str">
        <f t="shared" ref="D69:D76" si="3">D47</f>
        <v>Pago recurrente</v>
      </c>
      <c r="E69" s="130">
        <v>150000</v>
      </c>
    </row>
    <row r="70" spans="4:12" outlineLevel="1" x14ac:dyDescent="0.2">
      <c r="D70" s="4" t="str">
        <f t="shared" si="3"/>
        <v>Servicio de Telefonía Móvil - voz</v>
      </c>
      <c r="E70" s="130">
        <v>100000</v>
      </c>
    </row>
    <row r="71" spans="4:12" outlineLevel="1" x14ac:dyDescent="0.2">
      <c r="D71" s="4" t="str">
        <f t="shared" si="3"/>
        <v>Servicio de Acceso a Internet Móvil</v>
      </c>
      <c r="E71" s="130">
        <v>5000000</v>
      </c>
    </row>
    <row r="72" spans="4:12" outlineLevel="1" x14ac:dyDescent="0.2">
      <c r="D72" s="4" t="str">
        <f t="shared" si="3"/>
        <v>Servicio de Telefonía Móvil - mensajes</v>
      </c>
      <c r="E72" s="130">
        <v>900000</v>
      </c>
    </row>
    <row r="73" spans="4:12" outlineLevel="1" x14ac:dyDescent="0.2">
      <c r="D73" s="4" t="str">
        <f t="shared" si="3"/>
        <v>Servicios OTT de vídeo</v>
      </c>
      <c r="E73" s="130">
        <v>10</v>
      </c>
    </row>
    <row r="74" spans="4:12" outlineLevel="1" x14ac:dyDescent="0.2">
      <c r="D74" s="4" t="str">
        <f t="shared" si="3"/>
        <v>Servicios OTT de audio</v>
      </c>
      <c r="E74" s="130">
        <v>10</v>
      </c>
    </row>
    <row r="75" spans="4:12" outlineLevel="1" x14ac:dyDescent="0.2">
      <c r="D75" s="4" t="str">
        <f t="shared" si="3"/>
        <v>Venta de equipos terminales</v>
      </c>
      <c r="E75" s="130">
        <v>10</v>
      </c>
    </row>
    <row r="76" spans="4:12" outlineLevel="1" x14ac:dyDescent="0.2">
      <c r="D76" s="4" t="str">
        <f t="shared" si="3"/>
        <v>Otros servicios minoristas</v>
      </c>
      <c r="E76" s="130">
        <v>100</v>
      </c>
    </row>
    <row r="77" spans="4:12" outlineLevel="1" x14ac:dyDescent="0.2">
      <c r="D77" s="4"/>
      <c r="E77" s="131"/>
    </row>
    <row r="78" spans="4:12" outlineLevel="1" x14ac:dyDescent="0.2">
      <c r="D78" s="1" t="s">
        <v>179</v>
      </c>
      <c r="E78" s="113">
        <f>SUM(E80:E87)</f>
        <v>12300260</v>
      </c>
      <c r="F78" s="160"/>
    </row>
    <row r="79" spans="4:12" outlineLevel="1" x14ac:dyDescent="0.2">
      <c r="D79" s="159" t="s">
        <v>149</v>
      </c>
      <c r="E79" s="113">
        <f>SUM(E80:E87)</f>
        <v>12300260</v>
      </c>
      <c r="F79" s="160"/>
    </row>
    <row r="80" spans="4:12" outlineLevel="1" x14ac:dyDescent="0.2">
      <c r="D80" s="4" t="s">
        <v>142</v>
      </c>
      <c r="E80" s="130">
        <v>300000</v>
      </c>
    </row>
    <row r="81" spans="4:12" outlineLevel="1" x14ac:dyDescent="0.2">
      <c r="D81" s="4" t="s">
        <v>143</v>
      </c>
      <c r="E81" s="130">
        <v>200000</v>
      </c>
    </row>
    <row r="82" spans="4:12" outlineLevel="1" x14ac:dyDescent="0.2">
      <c r="D82" s="4" t="s">
        <v>144</v>
      </c>
      <c r="E82" s="130">
        <v>10000000</v>
      </c>
    </row>
    <row r="83" spans="4:12" outlineLevel="1" x14ac:dyDescent="0.2">
      <c r="D83" s="4" t="s">
        <v>145</v>
      </c>
      <c r="E83" s="130">
        <v>1800000</v>
      </c>
    </row>
    <row r="84" spans="4:12" outlineLevel="1" x14ac:dyDescent="0.2">
      <c r="D84" s="4" t="s">
        <v>125</v>
      </c>
      <c r="E84" s="130">
        <v>20</v>
      </c>
    </row>
    <row r="85" spans="4:12" outlineLevel="1" x14ac:dyDescent="0.2">
      <c r="D85" s="4" t="s">
        <v>126</v>
      </c>
      <c r="E85" s="130">
        <v>20</v>
      </c>
    </row>
    <row r="86" spans="4:12" outlineLevel="1" x14ac:dyDescent="0.2">
      <c r="D86" s="4" t="s">
        <v>146</v>
      </c>
      <c r="E86" s="130">
        <v>20</v>
      </c>
    </row>
    <row r="87" spans="4:12" outlineLevel="1" x14ac:dyDescent="0.2">
      <c r="D87" s="4" t="s">
        <v>123</v>
      </c>
      <c r="E87" s="130">
        <v>200</v>
      </c>
    </row>
    <row r="88" spans="4:12" outlineLevel="1" x14ac:dyDescent="0.2">
      <c r="D88" s="8"/>
      <c r="E88" s="93"/>
    </row>
    <row r="89" spans="4:12" outlineLevel="1" x14ac:dyDescent="0.2">
      <c r="D89" s="11" t="s">
        <v>180</v>
      </c>
      <c r="E89" s="113">
        <f>SUM(E91:E98)</f>
        <v>12300260</v>
      </c>
    </row>
    <row r="90" spans="4:12" outlineLevel="1" x14ac:dyDescent="0.2">
      <c r="D90" s="159" t="s">
        <v>149</v>
      </c>
      <c r="E90" s="113">
        <f>SUM(E91:E98)</f>
        <v>12300260</v>
      </c>
    </row>
    <row r="91" spans="4:12" outlineLevel="1" x14ac:dyDescent="0.2">
      <c r="D91" s="4" t="str">
        <f t="shared" ref="D91:D98" si="4">D80</f>
        <v>Pago recurrente</v>
      </c>
      <c r="E91" s="130">
        <v>300000</v>
      </c>
      <c r="K91" s="47"/>
      <c r="L91" s="61"/>
    </row>
    <row r="92" spans="4:12" outlineLevel="1" x14ac:dyDescent="0.2">
      <c r="D92" s="4" t="str">
        <f t="shared" si="4"/>
        <v>Servicio de Telefonía Móvil - voz</v>
      </c>
      <c r="E92" s="130">
        <v>200000</v>
      </c>
      <c r="K92" s="47"/>
      <c r="L92" s="61"/>
    </row>
    <row r="93" spans="4:12" outlineLevel="1" x14ac:dyDescent="0.2">
      <c r="D93" s="4" t="str">
        <f t="shared" si="4"/>
        <v>Servicio de Acceso a Internet Móvil</v>
      </c>
      <c r="E93" s="130">
        <v>10000000</v>
      </c>
      <c r="K93" s="47"/>
      <c r="L93" s="61"/>
    </row>
    <row r="94" spans="4:12" outlineLevel="1" x14ac:dyDescent="0.2">
      <c r="D94" s="4" t="str">
        <f t="shared" si="4"/>
        <v>Servicio de Telefonía Móvil - mensajes</v>
      </c>
      <c r="E94" s="130">
        <v>1800000</v>
      </c>
      <c r="K94" s="47"/>
      <c r="L94" s="61"/>
    </row>
    <row r="95" spans="4:12" outlineLevel="1" x14ac:dyDescent="0.2">
      <c r="D95" s="4" t="str">
        <f t="shared" si="4"/>
        <v>Servicios OTT de vídeo</v>
      </c>
      <c r="E95" s="130">
        <v>20</v>
      </c>
      <c r="K95" s="47"/>
      <c r="L95" s="61"/>
    </row>
    <row r="96" spans="4:12" outlineLevel="1" x14ac:dyDescent="0.2">
      <c r="D96" s="4" t="str">
        <f t="shared" si="4"/>
        <v>Servicios OTT de audio</v>
      </c>
      <c r="E96" s="130">
        <v>20</v>
      </c>
      <c r="K96" s="47"/>
      <c r="L96" s="61"/>
    </row>
    <row r="97" spans="4:12" outlineLevel="1" x14ac:dyDescent="0.2">
      <c r="D97" s="4" t="str">
        <f t="shared" si="4"/>
        <v>Venta de equipos terminales</v>
      </c>
      <c r="E97" s="130">
        <v>20</v>
      </c>
      <c r="K97" s="47"/>
      <c r="L97" s="61"/>
    </row>
    <row r="98" spans="4:12" outlineLevel="1" x14ac:dyDescent="0.2">
      <c r="D98" s="4" t="str">
        <f t="shared" si="4"/>
        <v>Otros servicios minoristas</v>
      </c>
      <c r="E98" s="130">
        <v>200</v>
      </c>
      <c r="K98" s="47"/>
      <c r="L98" s="61"/>
    </row>
    <row r="99" spans="4:12" outlineLevel="1" x14ac:dyDescent="0.2">
      <c r="D99" s="8"/>
      <c r="E99" s="93"/>
      <c r="K99" s="47"/>
      <c r="L99" s="61"/>
    </row>
    <row r="100" spans="4:12" outlineLevel="1" x14ac:dyDescent="0.2">
      <c r="D100" s="11" t="s">
        <v>181</v>
      </c>
      <c r="E100" s="113">
        <f>SUM(E102:E109)</f>
        <v>12300260</v>
      </c>
      <c r="K100" s="47"/>
      <c r="L100" s="61"/>
    </row>
    <row r="101" spans="4:12" outlineLevel="1" x14ac:dyDescent="0.2">
      <c r="D101" s="159" t="s">
        <v>149</v>
      </c>
      <c r="E101" s="113">
        <f>SUM(E102:E109)</f>
        <v>12300260</v>
      </c>
      <c r="K101" s="47"/>
      <c r="L101" s="61"/>
    </row>
    <row r="102" spans="4:12" outlineLevel="1" x14ac:dyDescent="0.2">
      <c r="D102" s="4" t="str">
        <f t="shared" ref="D102:D109" si="5">D80</f>
        <v>Pago recurrente</v>
      </c>
      <c r="E102" s="130">
        <v>300000</v>
      </c>
    </row>
    <row r="103" spans="4:12" outlineLevel="1" x14ac:dyDescent="0.2">
      <c r="D103" s="4" t="str">
        <f t="shared" si="5"/>
        <v>Servicio de Telefonía Móvil - voz</v>
      </c>
      <c r="E103" s="130">
        <v>200000</v>
      </c>
    </row>
    <row r="104" spans="4:12" outlineLevel="1" x14ac:dyDescent="0.2">
      <c r="D104" s="4" t="str">
        <f t="shared" si="5"/>
        <v>Servicio de Acceso a Internet Móvil</v>
      </c>
      <c r="E104" s="130">
        <v>10000000</v>
      </c>
    </row>
    <row r="105" spans="4:12" outlineLevel="1" x14ac:dyDescent="0.2">
      <c r="D105" s="4" t="str">
        <f t="shared" si="5"/>
        <v>Servicio de Telefonía Móvil - mensajes</v>
      </c>
      <c r="E105" s="130">
        <v>1800000</v>
      </c>
    </row>
    <row r="106" spans="4:12" outlineLevel="1" x14ac:dyDescent="0.2">
      <c r="D106" s="4" t="str">
        <f t="shared" si="5"/>
        <v>Servicios OTT de vídeo</v>
      </c>
      <c r="E106" s="130">
        <v>20</v>
      </c>
    </row>
    <row r="107" spans="4:12" outlineLevel="1" x14ac:dyDescent="0.2">
      <c r="D107" s="4" t="str">
        <f t="shared" si="5"/>
        <v>Servicios OTT de audio</v>
      </c>
      <c r="E107" s="130">
        <v>20</v>
      </c>
    </row>
    <row r="108" spans="4:12" outlineLevel="1" x14ac:dyDescent="0.2">
      <c r="D108" s="4" t="str">
        <f t="shared" si="5"/>
        <v>Venta de equipos terminales</v>
      </c>
      <c r="E108" s="130">
        <v>20</v>
      </c>
    </row>
    <row r="109" spans="4:12" outlineLevel="1" x14ac:dyDescent="0.2">
      <c r="D109" s="4" t="str">
        <f t="shared" si="5"/>
        <v>Otros servicios minoristas</v>
      </c>
      <c r="E109" s="130">
        <v>200</v>
      </c>
    </row>
    <row r="110" spans="4:12" x14ac:dyDescent="0.2">
      <c r="D110" s="8"/>
      <c r="E110" s="93"/>
    </row>
    <row r="111" spans="4:12" s="6" customFormat="1" ht="15.75" x14ac:dyDescent="0.25">
      <c r="D111" s="6" t="s">
        <v>5</v>
      </c>
    </row>
    <row r="113" spans="4:21" x14ac:dyDescent="0.2">
      <c r="D113" s="10" t="s">
        <v>3</v>
      </c>
      <c r="E113" s="94" t="str">
        <f>D5</f>
        <v>01/07/2017</v>
      </c>
      <c r="F113" s="94" t="str">
        <f>D7</f>
        <v>31/09/2017</v>
      </c>
      <c r="G113" s="35" t="s">
        <v>34</v>
      </c>
      <c r="I113" s="7"/>
      <c r="R113" s="7"/>
      <c r="U113" s="7"/>
    </row>
    <row r="114" spans="4:21" x14ac:dyDescent="0.2">
      <c r="D114" s="89" t="s">
        <v>6</v>
      </c>
      <c r="E114" s="132">
        <v>1800766.6666666667</v>
      </c>
      <c r="F114" s="132">
        <v>1800766.6666666667</v>
      </c>
      <c r="G114" s="91">
        <f>AVERAGE(E114:F114)</f>
        <v>1800766.6666666667</v>
      </c>
      <c r="I114" s="3"/>
      <c r="R114" s="3"/>
      <c r="U114" s="3"/>
    </row>
    <row r="115" spans="4:21" x14ac:dyDescent="0.2">
      <c r="D115" s="8" t="s">
        <v>47</v>
      </c>
      <c r="E115" s="132">
        <v>766.66666666666663</v>
      </c>
      <c r="F115" s="132">
        <v>766.66666666666663</v>
      </c>
      <c r="G115" s="91">
        <f t="shared" ref="G115" si="6">AVERAGE(E115:F115)</f>
        <v>766.66666666666663</v>
      </c>
      <c r="I115" s="3"/>
      <c r="R115" s="3"/>
      <c r="U115" s="3"/>
    </row>
    <row r="116" spans="4:21" x14ac:dyDescent="0.2">
      <c r="D116" s="114" t="s">
        <v>14</v>
      </c>
      <c r="E116" s="133">
        <v>800333.33333333337</v>
      </c>
      <c r="F116" s="133">
        <v>800333.33333333337</v>
      </c>
      <c r="G116" s="90">
        <f>AVERAGE(E116:F116)</f>
        <v>800333.33333333337</v>
      </c>
      <c r="I116" s="3"/>
      <c r="R116" s="3"/>
      <c r="U116" s="3"/>
    </row>
    <row r="117" spans="4:21" x14ac:dyDescent="0.2">
      <c r="D117" s="8" t="s">
        <v>47</v>
      </c>
      <c r="E117" s="134">
        <v>333.33333333333331</v>
      </c>
      <c r="F117" s="134">
        <v>333.33333333333331</v>
      </c>
      <c r="G117" s="102">
        <f t="shared" ref="G117:G121" si="7">AVERAGE(E117:F117)</f>
        <v>333.33333333333331</v>
      </c>
      <c r="I117" s="3"/>
      <c r="R117" s="3"/>
      <c r="U117" s="3"/>
    </row>
    <row r="118" spans="4:21" x14ac:dyDescent="0.2">
      <c r="D118" s="11" t="s">
        <v>15</v>
      </c>
      <c r="E118" s="135">
        <v>800333.33333333337</v>
      </c>
      <c r="F118" s="135">
        <v>800333.33333333337</v>
      </c>
      <c r="G118" s="102">
        <f t="shared" si="7"/>
        <v>800333.33333333337</v>
      </c>
      <c r="I118" s="3"/>
      <c r="R118" s="3"/>
      <c r="U118" s="3"/>
    </row>
    <row r="119" spans="4:21" x14ac:dyDescent="0.2">
      <c r="D119" s="8" t="s">
        <v>47</v>
      </c>
      <c r="E119" s="136">
        <v>333.33333333333331</v>
      </c>
      <c r="F119" s="136">
        <v>333.33333333333331</v>
      </c>
      <c r="G119" s="102">
        <f t="shared" si="7"/>
        <v>333.33333333333331</v>
      </c>
      <c r="I119" s="3"/>
      <c r="R119" s="3"/>
      <c r="U119" s="3"/>
    </row>
    <row r="120" spans="4:21" x14ac:dyDescent="0.2">
      <c r="D120" s="11" t="s">
        <v>46</v>
      </c>
      <c r="E120" s="135">
        <v>200100</v>
      </c>
      <c r="F120" s="135">
        <v>200100</v>
      </c>
      <c r="G120" s="102">
        <f t="shared" si="7"/>
        <v>200100</v>
      </c>
      <c r="I120" s="3"/>
      <c r="R120" s="3"/>
      <c r="U120" s="3"/>
    </row>
    <row r="121" spans="4:21" x14ac:dyDescent="0.2">
      <c r="D121" s="8" t="s">
        <v>47</v>
      </c>
      <c r="E121" s="136">
        <v>100</v>
      </c>
      <c r="F121" s="136">
        <v>100</v>
      </c>
      <c r="G121" s="102">
        <f t="shared" si="7"/>
        <v>100</v>
      </c>
      <c r="I121" s="3"/>
      <c r="R121" s="3"/>
      <c r="U121" s="3"/>
    </row>
    <row r="122" spans="4:21" x14ac:dyDescent="0.2">
      <c r="D122" s="8"/>
      <c r="E122" s="136"/>
      <c r="F122" s="136"/>
      <c r="G122" s="102"/>
      <c r="I122" s="3"/>
      <c r="R122" s="3"/>
      <c r="U122" s="3"/>
    </row>
    <row r="123" spans="4:21" outlineLevel="1" x14ac:dyDescent="0.2">
      <c r="D123" s="192" t="s">
        <v>174</v>
      </c>
      <c r="E123" s="193">
        <v>160066.66666666669</v>
      </c>
      <c r="F123" s="193">
        <v>160066.66666666669</v>
      </c>
      <c r="G123" s="102">
        <f>AVERAGE(E123:F123)</f>
        <v>160066.66666666669</v>
      </c>
      <c r="I123" s="3"/>
      <c r="R123" s="3"/>
      <c r="U123" s="3"/>
    </row>
    <row r="124" spans="4:21" outlineLevel="1" x14ac:dyDescent="0.2">
      <c r="D124" s="8" t="s">
        <v>47</v>
      </c>
      <c r="E124" s="193">
        <v>66.666666666666657</v>
      </c>
      <c r="F124" s="193">
        <v>66.666666666666657</v>
      </c>
      <c r="G124" s="102">
        <f t="shared" ref="G124:G128" si="8">AVERAGE(E124:F124)</f>
        <v>66.666666666666657</v>
      </c>
      <c r="I124" s="3"/>
      <c r="R124" s="3"/>
      <c r="U124" s="3"/>
    </row>
    <row r="125" spans="4:21" outlineLevel="1" x14ac:dyDescent="0.2">
      <c r="D125" s="11" t="s">
        <v>176</v>
      </c>
      <c r="E125" s="193">
        <v>160066.66666666669</v>
      </c>
      <c r="F125" s="193">
        <v>160066.66666666669</v>
      </c>
      <c r="G125" s="102">
        <f t="shared" si="8"/>
        <v>160066.66666666669</v>
      </c>
      <c r="I125" s="3"/>
      <c r="R125" s="3"/>
      <c r="U125" s="3"/>
    </row>
    <row r="126" spans="4:21" outlineLevel="1" x14ac:dyDescent="0.2">
      <c r="D126" s="8" t="s">
        <v>47</v>
      </c>
      <c r="E126" s="193">
        <v>66.666666666666657</v>
      </c>
      <c r="F126" s="193">
        <v>66.666666666666657</v>
      </c>
      <c r="G126" s="102">
        <f t="shared" si="8"/>
        <v>66.666666666666657</v>
      </c>
      <c r="I126" s="3"/>
      <c r="R126" s="3"/>
      <c r="U126" s="3"/>
    </row>
    <row r="127" spans="4:21" outlineLevel="1" x14ac:dyDescent="0.2">
      <c r="D127" s="11" t="s">
        <v>177</v>
      </c>
      <c r="E127" s="193">
        <v>160066.66666666669</v>
      </c>
      <c r="F127" s="193">
        <v>160066.66666666669</v>
      </c>
      <c r="G127" s="102">
        <f t="shared" si="8"/>
        <v>160066.66666666669</v>
      </c>
      <c r="I127" s="3"/>
      <c r="R127" s="3"/>
      <c r="U127" s="3"/>
    </row>
    <row r="128" spans="4:21" outlineLevel="1" x14ac:dyDescent="0.2">
      <c r="D128" s="8" t="s">
        <v>47</v>
      </c>
      <c r="E128" s="193">
        <v>66.666666666666657</v>
      </c>
      <c r="F128" s="193">
        <v>66.666666666666657</v>
      </c>
      <c r="G128" s="102">
        <f t="shared" si="8"/>
        <v>66.666666666666657</v>
      </c>
      <c r="I128" s="3"/>
      <c r="R128" s="3"/>
      <c r="U128" s="3"/>
    </row>
    <row r="129" spans="2:21" outlineLevel="1" x14ac:dyDescent="0.2">
      <c r="D129" s="192" t="s">
        <v>179</v>
      </c>
      <c r="E129" s="193">
        <v>160066.66666666669</v>
      </c>
      <c r="F129" s="193">
        <v>160066.66666666669</v>
      </c>
      <c r="G129" s="102">
        <f>AVERAGE(E129:F129)</f>
        <v>160066.66666666669</v>
      </c>
      <c r="I129" s="3"/>
      <c r="R129" s="3"/>
      <c r="U129" s="3"/>
    </row>
    <row r="130" spans="2:21" outlineLevel="1" x14ac:dyDescent="0.2">
      <c r="D130" s="8" t="s">
        <v>47</v>
      </c>
      <c r="E130" s="193">
        <v>66.666666666666657</v>
      </c>
      <c r="F130" s="193">
        <v>66.666666666666657</v>
      </c>
      <c r="G130" s="102">
        <f t="shared" ref="G130:G134" si="9">AVERAGE(E130:F130)</f>
        <v>66.666666666666657</v>
      </c>
      <c r="I130" s="3"/>
      <c r="R130" s="3"/>
      <c r="U130" s="3"/>
    </row>
    <row r="131" spans="2:21" outlineLevel="1" x14ac:dyDescent="0.2">
      <c r="D131" s="11" t="s">
        <v>180</v>
      </c>
      <c r="E131" s="193">
        <v>160066.66666666669</v>
      </c>
      <c r="F131" s="193">
        <v>160066.66666666669</v>
      </c>
      <c r="G131" s="102">
        <f t="shared" si="9"/>
        <v>160066.66666666669</v>
      </c>
      <c r="I131" s="3"/>
      <c r="R131" s="3"/>
      <c r="U131" s="3"/>
    </row>
    <row r="132" spans="2:21" outlineLevel="1" x14ac:dyDescent="0.2">
      <c r="D132" s="8" t="s">
        <v>47</v>
      </c>
      <c r="E132" s="193">
        <v>66.666666666666657</v>
      </c>
      <c r="F132" s="193">
        <v>66.666666666666657</v>
      </c>
      <c r="G132" s="102">
        <f t="shared" si="9"/>
        <v>66.666666666666657</v>
      </c>
      <c r="I132" s="3"/>
      <c r="R132" s="3"/>
      <c r="U132" s="3"/>
    </row>
    <row r="133" spans="2:21" outlineLevel="1" x14ac:dyDescent="0.2">
      <c r="D133" s="11" t="s">
        <v>181</v>
      </c>
      <c r="E133" s="193">
        <v>160066.66666666669</v>
      </c>
      <c r="F133" s="193">
        <v>160066.66666666669</v>
      </c>
      <c r="G133" s="102">
        <f t="shared" si="9"/>
        <v>160066.66666666669</v>
      </c>
      <c r="I133" s="3"/>
      <c r="R133" s="3"/>
      <c r="U133" s="3"/>
    </row>
    <row r="134" spans="2:21" outlineLevel="1" x14ac:dyDescent="0.2">
      <c r="D134" s="8" t="s">
        <v>47</v>
      </c>
      <c r="E134" s="193">
        <v>66.666666666666657</v>
      </c>
      <c r="F134" s="193">
        <v>66.666666666666657</v>
      </c>
      <c r="G134" s="102">
        <f t="shared" si="9"/>
        <v>66.666666666666657</v>
      </c>
      <c r="I134" s="3"/>
      <c r="R134" s="3"/>
      <c r="U134" s="3"/>
    </row>
    <row r="135" spans="2:21" x14ac:dyDescent="0.2">
      <c r="D135" s="8"/>
      <c r="E135" s="136"/>
      <c r="F135" s="136"/>
      <c r="G135" s="102"/>
      <c r="I135" s="3"/>
      <c r="R135" s="3"/>
      <c r="U135" s="3"/>
    </row>
    <row r="136" spans="2:21" x14ac:dyDescent="0.2">
      <c r="D136" s="4"/>
      <c r="E136" s="3"/>
      <c r="F136" s="3"/>
      <c r="I136" s="3"/>
      <c r="R136" s="3"/>
      <c r="U136" s="3"/>
    </row>
    <row r="137" spans="2:21" x14ac:dyDescent="0.2">
      <c r="D137" s="4"/>
      <c r="E137" s="3"/>
    </row>
    <row r="138" spans="2:21" s="6" customFormat="1" ht="15.75" x14ac:dyDescent="0.25">
      <c r="D138" s="6" t="s">
        <v>7</v>
      </c>
    </row>
    <row r="140" spans="2:21" x14ac:dyDescent="0.2">
      <c r="D140" s="10" t="s">
        <v>3</v>
      </c>
      <c r="E140" s="94" t="str">
        <f>"De "&amp;$D$5&amp;" a "&amp;$D$7</f>
        <v>De 01/07/2017 a 31/09/2017</v>
      </c>
      <c r="F140" s="7" t="s">
        <v>102</v>
      </c>
      <c r="H140" s="10"/>
      <c r="I140" s="7"/>
      <c r="J140" s="7"/>
      <c r="R140" s="7"/>
      <c r="U140" s="7"/>
    </row>
    <row r="141" spans="2:21" x14ac:dyDescent="0.2">
      <c r="B141" s="225" t="s">
        <v>130</v>
      </c>
      <c r="D141" s="29" t="s">
        <v>18</v>
      </c>
      <c r="E141" s="94"/>
      <c r="F141" s="7"/>
      <c r="H141" s="10"/>
      <c r="I141" s="7"/>
      <c r="J141" s="7"/>
      <c r="R141" s="7"/>
      <c r="U141" s="7"/>
    </row>
    <row r="142" spans="2:21" x14ac:dyDescent="0.2">
      <c r="B142" s="225"/>
      <c r="D142" s="115" t="str">
        <f>IF(Supuestos!B7="","",Supuestos!B7)</f>
        <v>Datos</v>
      </c>
      <c r="E142" s="137">
        <v>300</v>
      </c>
      <c r="F142" s="116" t="s">
        <v>103</v>
      </c>
      <c r="H142" s="10"/>
      <c r="I142" s="7"/>
      <c r="J142" s="7"/>
      <c r="R142" s="7"/>
      <c r="U142" s="7"/>
    </row>
    <row r="143" spans="2:21" x14ac:dyDescent="0.2">
      <c r="B143" s="225"/>
      <c r="D143" s="14" t="str">
        <f>IF(Supuestos!B8="","",Supuestos!B8)</f>
        <v>Originación voz on-net local</v>
      </c>
      <c r="E143" s="138">
        <v>300</v>
      </c>
      <c r="F143" s="72" t="s">
        <v>104</v>
      </c>
      <c r="H143" s="10"/>
      <c r="I143" s="7"/>
      <c r="J143" s="7"/>
      <c r="R143" s="7"/>
      <c r="U143" s="7"/>
    </row>
    <row r="144" spans="2:21" x14ac:dyDescent="0.2">
      <c r="B144" s="225"/>
      <c r="D144" s="14" t="str">
        <f>IF(Supuestos!B9="","",Supuestos!B9)</f>
        <v>Originación voz off-net móvil local</v>
      </c>
      <c r="E144" s="138">
        <v>300</v>
      </c>
      <c r="F144" s="72" t="s">
        <v>104</v>
      </c>
      <c r="H144" s="10"/>
      <c r="I144" s="7"/>
      <c r="J144" s="7"/>
      <c r="R144" s="7"/>
      <c r="U144" s="7"/>
    </row>
    <row r="145" spans="2:21" x14ac:dyDescent="0.2">
      <c r="B145" s="225"/>
      <c r="D145" s="14" t="str">
        <f>IF(Supuestos!B10="","",Supuestos!B10)</f>
        <v>Originación voz off-net fijo local</v>
      </c>
      <c r="E145" s="138">
        <v>300</v>
      </c>
      <c r="F145" s="72" t="s">
        <v>104</v>
      </c>
      <c r="H145" s="10"/>
      <c r="I145" s="7"/>
      <c r="J145" s="7"/>
      <c r="R145" s="7"/>
      <c r="U145" s="7"/>
    </row>
    <row r="146" spans="2:21" x14ac:dyDescent="0.2">
      <c r="B146" s="225"/>
      <c r="D146" s="14" t="str">
        <f>IF(Supuestos!B11="","",Supuestos!B11)</f>
        <v>Originación voz on-net LDN</v>
      </c>
      <c r="E146" s="138">
        <v>300</v>
      </c>
      <c r="F146" s="72" t="s">
        <v>104</v>
      </c>
      <c r="H146" s="10"/>
      <c r="I146" s="7"/>
      <c r="J146" s="7"/>
      <c r="R146" s="7"/>
      <c r="U146" s="7"/>
    </row>
    <row r="147" spans="2:21" x14ac:dyDescent="0.2">
      <c r="B147" s="225"/>
      <c r="D147" s="14" t="str">
        <f>IF(Supuestos!B12="","",Supuestos!B12)</f>
        <v>Originación voz off-net móvil LDN</v>
      </c>
      <c r="E147" s="138">
        <v>300</v>
      </c>
      <c r="F147" s="72" t="s">
        <v>104</v>
      </c>
      <c r="H147" s="10"/>
      <c r="I147" s="7"/>
      <c r="J147" s="7"/>
      <c r="R147" s="7"/>
      <c r="U147" s="7"/>
    </row>
    <row r="148" spans="2:21" x14ac:dyDescent="0.2">
      <c r="B148" s="225"/>
      <c r="D148" s="14" t="str">
        <f>IF(Supuestos!B13="","",Supuestos!B13)</f>
        <v>Originación voz off-net fijo LDN</v>
      </c>
      <c r="E148" s="138">
        <v>300</v>
      </c>
      <c r="F148" s="72" t="s">
        <v>104</v>
      </c>
      <c r="H148" s="10"/>
      <c r="I148" s="7"/>
      <c r="J148" s="7"/>
      <c r="R148" s="7"/>
      <c r="U148" s="7"/>
    </row>
    <row r="149" spans="2:21" x14ac:dyDescent="0.2">
      <c r="B149" s="225"/>
      <c r="D149" s="14" t="str">
        <f>IF(Supuestos!B14="","",Supuestos!B14)</f>
        <v>Originación voz internacional USA-Canadá</v>
      </c>
      <c r="E149" s="138">
        <v>300</v>
      </c>
      <c r="F149" s="72" t="s">
        <v>104</v>
      </c>
      <c r="H149" s="10"/>
      <c r="I149" s="7"/>
      <c r="J149" s="7"/>
      <c r="R149" s="7"/>
      <c r="U149" s="7"/>
    </row>
    <row r="150" spans="2:21" x14ac:dyDescent="0.2">
      <c r="B150" s="225"/>
      <c r="D150" s="14" t="str">
        <f>IF(Supuestos!B15="","",Supuestos!B15)</f>
        <v>Originación voz internacional Mundial Centroamérica</v>
      </c>
      <c r="E150" s="138">
        <v>300</v>
      </c>
      <c r="F150" s="72" t="s">
        <v>104</v>
      </c>
      <c r="H150" s="10"/>
      <c r="I150" s="7"/>
      <c r="J150" s="7"/>
      <c r="R150" s="7"/>
      <c r="U150" s="7"/>
    </row>
    <row r="151" spans="2:21" x14ac:dyDescent="0.2">
      <c r="B151" s="225"/>
      <c r="D151" s="14" t="str">
        <f>IF(Supuestos!B16="","",Supuestos!B16)</f>
        <v>Originación voz internacional Mundial LATAM y Caribe</v>
      </c>
      <c r="E151" s="138">
        <v>300</v>
      </c>
      <c r="F151" s="72" t="s">
        <v>104</v>
      </c>
      <c r="H151" s="10"/>
      <c r="I151" s="7"/>
      <c r="J151" s="7"/>
      <c r="R151" s="7"/>
      <c r="U151" s="7"/>
    </row>
    <row r="152" spans="2:21" x14ac:dyDescent="0.2">
      <c r="B152" s="225"/>
      <c r="D152" s="14" t="str">
        <f>IF(Supuestos!B17="","",Supuestos!B17)</f>
        <v>Originación voz internacional Europa</v>
      </c>
      <c r="E152" s="138">
        <v>300</v>
      </c>
      <c r="F152" s="72" t="s">
        <v>104</v>
      </c>
      <c r="H152" s="10"/>
      <c r="I152" s="7"/>
      <c r="J152" s="7"/>
      <c r="R152" s="7"/>
      <c r="U152" s="7"/>
    </row>
    <row r="153" spans="2:21" x14ac:dyDescent="0.2">
      <c r="B153" s="225"/>
      <c r="D153" s="14" t="str">
        <f>IF(Supuestos!B18="","",Supuestos!B18)</f>
        <v>Originación voz internacional Mundial Otros geográficos</v>
      </c>
      <c r="E153" s="138">
        <v>300</v>
      </c>
      <c r="F153" s="72" t="s">
        <v>104</v>
      </c>
      <c r="H153" s="10"/>
      <c r="I153" s="7"/>
      <c r="J153" s="7"/>
      <c r="R153" s="7"/>
      <c r="U153" s="7"/>
    </row>
    <row r="154" spans="2:21" x14ac:dyDescent="0.2">
      <c r="B154" s="225"/>
      <c r="D154" s="14" t="str">
        <f>IF(Supuestos!B19="","",Supuestos!B19)</f>
        <v>Originación voz internacional Cuba</v>
      </c>
      <c r="E154" s="138">
        <v>300</v>
      </c>
      <c r="F154" s="72" t="s">
        <v>104</v>
      </c>
      <c r="H154" s="10"/>
      <c r="I154" s="7"/>
      <c r="J154" s="7"/>
      <c r="R154" s="7"/>
      <c r="U154" s="7"/>
    </row>
    <row r="155" spans="2:21" x14ac:dyDescent="0.2">
      <c r="B155" s="225"/>
      <c r="D155" s="14" t="str">
        <f>IF(Supuestos!B20="","",Supuestos!B20)</f>
        <v>Originación voz Mundial destinos no geográficos</v>
      </c>
      <c r="E155" s="138">
        <v>300</v>
      </c>
      <c r="F155" s="72" t="s">
        <v>104</v>
      </c>
      <c r="H155" s="10"/>
      <c r="I155" s="7"/>
      <c r="J155" s="7"/>
      <c r="R155" s="7"/>
      <c r="U155" s="7"/>
    </row>
    <row r="156" spans="2:21" x14ac:dyDescent="0.2">
      <c r="B156" s="225"/>
      <c r="D156" s="14" t="str">
        <f>IF(Supuestos!B21="","",Supuestos!B21)</f>
        <v>Originación SMS on-net</v>
      </c>
      <c r="E156" s="138">
        <v>300</v>
      </c>
      <c r="F156" s="72" t="s">
        <v>124</v>
      </c>
      <c r="H156" s="10"/>
      <c r="I156" s="7"/>
      <c r="J156" s="7"/>
      <c r="R156" s="7"/>
      <c r="U156" s="7"/>
    </row>
    <row r="157" spans="2:21" x14ac:dyDescent="0.2">
      <c r="B157" s="225"/>
      <c r="D157" s="14" t="str">
        <f>IF(Supuestos!B22="","",Supuestos!B22)</f>
        <v>Originación SMS - off-net nacional</v>
      </c>
      <c r="E157" s="138">
        <v>300</v>
      </c>
      <c r="F157" s="72" t="s">
        <v>124</v>
      </c>
      <c r="H157" s="10"/>
      <c r="I157" s="7"/>
      <c r="J157" s="7"/>
      <c r="R157" s="7"/>
      <c r="U157" s="7"/>
    </row>
    <row r="158" spans="2:21" x14ac:dyDescent="0.2">
      <c r="B158" s="225"/>
      <c r="D158" s="14" t="str">
        <f>IF(Supuestos!B23="","",Supuestos!B23)</f>
        <v>Originación SMS internacional (USA-Canadá)</v>
      </c>
      <c r="E158" s="138">
        <v>300</v>
      </c>
      <c r="F158" s="72" t="s">
        <v>124</v>
      </c>
      <c r="H158" s="10"/>
      <c r="I158" s="7"/>
      <c r="J158" s="7"/>
      <c r="R158" s="7"/>
      <c r="U158" s="7"/>
    </row>
    <row r="159" spans="2:21" x14ac:dyDescent="0.2">
      <c r="B159" s="225"/>
      <c r="D159" s="14" t="str">
        <f>IF(Supuestos!B24="","",Supuestos!B24)</f>
        <v>Originación SMS internacional (Resto del Mundo)</v>
      </c>
      <c r="E159" s="138">
        <v>300</v>
      </c>
      <c r="F159" s="72" t="s">
        <v>124</v>
      </c>
      <c r="H159" s="10"/>
      <c r="I159" s="7"/>
      <c r="J159" s="7"/>
      <c r="R159" s="7"/>
      <c r="U159" s="7"/>
    </row>
    <row r="160" spans="2:21" x14ac:dyDescent="0.2">
      <c r="B160" s="225"/>
      <c r="D160" s="14" t="str">
        <f>IF(Supuestos!B25="","",Supuestos!B25)</f>
        <v>Otros servicios (incluyendo marcaciones especiales)</v>
      </c>
      <c r="E160" s="138">
        <v>300</v>
      </c>
      <c r="F160" s="72" t="s">
        <v>104</v>
      </c>
      <c r="H160" s="10"/>
      <c r="I160" s="7"/>
      <c r="J160" s="7"/>
      <c r="R160" s="7"/>
      <c r="U160" s="7"/>
    </row>
    <row r="161" spans="2:21" x14ac:dyDescent="0.2">
      <c r="B161" s="225"/>
      <c r="D161" s="14" t="str">
        <f>IF(Supuestos!B26="","",Supuestos!B26)</f>
        <v/>
      </c>
      <c r="E161" s="67"/>
      <c r="F161" s="72"/>
      <c r="H161" s="10"/>
      <c r="I161" s="7"/>
      <c r="J161" s="7"/>
      <c r="R161" s="7"/>
      <c r="U161" s="7"/>
    </row>
    <row r="162" spans="2:21" x14ac:dyDescent="0.2">
      <c r="B162" s="225"/>
      <c r="D162" s="14" t="str">
        <f>IF(Supuestos!B27="","",Supuestos!B27)</f>
        <v/>
      </c>
      <c r="E162" s="67"/>
      <c r="F162" s="72"/>
      <c r="H162" s="10"/>
      <c r="I162" s="7"/>
      <c r="J162" s="7"/>
      <c r="R162" s="7"/>
      <c r="U162" s="7"/>
    </row>
    <row r="163" spans="2:21" x14ac:dyDescent="0.2">
      <c r="B163" s="225"/>
      <c r="D163" s="14" t="str">
        <f>IF(Supuestos!B28="","",Supuestos!B28)</f>
        <v/>
      </c>
      <c r="E163" s="67"/>
      <c r="F163" s="72"/>
      <c r="H163" s="10"/>
      <c r="I163" s="7"/>
      <c r="J163" s="7"/>
      <c r="R163" s="7"/>
      <c r="U163" s="7"/>
    </row>
    <row r="164" spans="2:21" x14ac:dyDescent="0.2">
      <c r="B164" s="225"/>
      <c r="D164" s="14" t="str">
        <f>IF(Supuestos!B29="","",Supuestos!B29)</f>
        <v/>
      </c>
      <c r="E164" s="67"/>
      <c r="F164" s="72"/>
      <c r="H164" s="10"/>
      <c r="I164" s="7"/>
      <c r="J164" s="7"/>
      <c r="R164" s="7"/>
      <c r="U164" s="7"/>
    </row>
    <row r="165" spans="2:21" x14ac:dyDescent="0.2">
      <c r="B165" s="225"/>
      <c r="D165" s="14" t="str">
        <f>IF(Supuestos!B30="","",Supuestos!B30)</f>
        <v/>
      </c>
      <c r="E165" s="95"/>
      <c r="F165" s="72"/>
      <c r="H165" s="10"/>
      <c r="I165" s="7"/>
      <c r="J165" s="7"/>
      <c r="R165" s="7"/>
      <c r="U165" s="7"/>
    </row>
    <row r="166" spans="2:21" x14ac:dyDescent="0.2">
      <c r="B166" s="225"/>
      <c r="D166" s="14" t="str">
        <f>IF(Supuestos!B31="","",Supuestos!B31)</f>
        <v/>
      </c>
      <c r="E166" s="95"/>
      <c r="F166" s="72"/>
      <c r="H166" s="10"/>
      <c r="I166" s="7"/>
      <c r="J166" s="7"/>
      <c r="R166" s="7"/>
      <c r="U166" s="7"/>
    </row>
    <row r="167" spans="2:21" x14ac:dyDescent="0.2">
      <c r="B167" s="225"/>
      <c r="D167" s="14" t="str">
        <f>IF(Supuestos!B32="","",Supuestos!B32)</f>
        <v/>
      </c>
      <c r="E167" s="95"/>
      <c r="F167" s="72"/>
      <c r="H167" s="10"/>
      <c r="I167" s="7"/>
      <c r="J167" s="7"/>
      <c r="R167" s="7"/>
      <c r="U167" s="7"/>
    </row>
    <row r="168" spans="2:21" x14ac:dyDescent="0.2">
      <c r="B168" s="225"/>
      <c r="D168" s="14" t="str">
        <f>IF(Supuestos!B33="","",Supuestos!B33)</f>
        <v/>
      </c>
      <c r="E168" s="95"/>
      <c r="F168" s="72"/>
      <c r="H168" s="10"/>
      <c r="I168" s="7"/>
      <c r="J168" s="7"/>
      <c r="R168" s="7"/>
      <c r="U168" s="7"/>
    </row>
    <row r="169" spans="2:21" x14ac:dyDescent="0.2">
      <c r="B169" s="225"/>
      <c r="D169" s="14" t="str">
        <f>IF(Supuestos!B34="","",Supuestos!B34)</f>
        <v/>
      </c>
      <c r="E169" s="95"/>
      <c r="F169" s="72"/>
      <c r="H169" s="10"/>
      <c r="I169" s="7"/>
      <c r="J169" s="7"/>
      <c r="R169" s="7"/>
      <c r="U169" s="7"/>
    </row>
    <row r="170" spans="2:21" x14ac:dyDescent="0.2">
      <c r="B170" s="225"/>
      <c r="D170" s="14" t="str">
        <f>IF(Supuestos!B35="","",Supuestos!B35)</f>
        <v/>
      </c>
      <c r="E170" s="95"/>
      <c r="F170" s="72"/>
      <c r="H170" s="10"/>
      <c r="I170" s="7"/>
      <c r="J170" s="7"/>
      <c r="R170" s="7"/>
      <c r="U170" s="7"/>
    </row>
    <row r="171" spans="2:21" x14ac:dyDescent="0.2">
      <c r="B171" s="225"/>
      <c r="D171" s="14" t="str">
        <f>IF(Supuestos!B36="","",Supuestos!B36)</f>
        <v/>
      </c>
      <c r="E171" s="95"/>
      <c r="F171" s="72"/>
      <c r="H171" s="10"/>
      <c r="I171" s="7"/>
      <c r="J171" s="7"/>
      <c r="R171" s="7"/>
      <c r="U171" s="7"/>
    </row>
    <row r="172" spans="2:21" x14ac:dyDescent="0.2">
      <c r="B172" s="225"/>
      <c r="D172" s="14" t="str">
        <f>IF(Supuestos!B37="","",Supuestos!B37)</f>
        <v/>
      </c>
      <c r="E172" s="95"/>
      <c r="F172" s="72"/>
      <c r="H172" s="10"/>
      <c r="I172" s="7"/>
      <c r="J172" s="7"/>
      <c r="R172" s="7"/>
      <c r="U172" s="7"/>
    </row>
    <row r="173" spans="2:21" x14ac:dyDescent="0.2">
      <c r="B173" s="225"/>
      <c r="D173" s="14" t="str">
        <f>IF(Supuestos!B38="","",Supuestos!B38)</f>
        <v/>
      </c>
      <c r="E173" s="95"/>
      <c r="F173" s="72"/>
      <c r="H173" s="10"/>
      <c r="I173" s="7"/>
      <c r="J173" s="7"/>
      <c r="R173" s="7"/>
      <c r="U173" s="7"/>
    </row>
    <row r="174" spans="2:21" x14ac:dyDescent="0.2">
      <c r="D174" s="117"/>
      <c r="E174" s="118"/>
      <c r="F174" s="119"/>
      <c r="H174" s="10"/>
      <c r="I174" s="7"/>
      <c r="J174" s="7"/>
      <c r="R174" s="7"/>
      <c r="U174" s="7"/>
    </row>
    <row r="175" spans="2:21" x14ac:dyDescent="0.2">
      <c r="D175" s="120"/>
      <c r="E175" s="121"/>
      <c r="F175" s="116"/>
      <c r="H175" s="10"/>
      <c r="I175" s="7"/>
      <c r="J175" s="7"/>
      <c r="R175" s="7"/>
      <c r="U175" s="7"/>
    </row>
    <row r="176" spans="2:21" x14ac:dyDescent="0.2">
      <c r="D176" s="10"/>
      <c r="E176" s="67"/>
      <c r="F176" s="72"/>
      <c r="H176" s="10"/>
      <c r="I176" s="7"/>
      <c r="J176" s="7"/>
      <c r="R176" s="7"/>
      <c r="U176" s="7"/>
    </row>
    <row r="177" spans="2:21" x14ac:dyDescent="0.2">
      <c r="D177" s="10"/>
      <c r="E177" s="94"/>
      <c r="F177" s="7"/>
      <c r="H177" s="10"/>
      <c r="I177" s="7"/>
      <c r="J177" s="7"/>
      <c r="R177" s="7"/>
      <c r="U177" s="7"/>
    </row>
    <row r="178" spans="2:21" x14ac:dyDescent="0.2">
      <c r="B178" s="225" t="s">
        <v>130</v>
      </c>
      <c r="D178" s="11" t="s">
        <v>14</v>
      </c>
      <c r="E178" s="3"/>
      <c r="F178" s="3"/>
      <c r="H178" s="17"/>
      <c r="I178" s="14"/>
      <c r="J178" s="14"/>
      <c r="R178" s="3"/>
      <c r="U178" s="3"/>
    </row>
    <row r="179" spans="2:21" x14ac:dyDescent="0.2">
      <c r="B179" s="225"/>
      <c r="D179" s="101" t="str">
        <f>IF(Supuestos!B7="","",Supuestos!B7)</f>
        <v>Datos</v>
      </c>
      <c r="E179" s="140">
        <v>100</v>
      </c>
      <c r="F179" s="116" t="s">
        <v>103</v>
      </c>
      <c r="H179" s="19"/>
      <c r="I179" s="18"/>
      <c r="J179" s="18"/>
      <c r="R179" s="3"/>
      <c r="U179" s="3"/>
    </row>
    <row r="180" spans="2:21" x14ac:dyDescent="0.2">
      <c r="B180" s="225"/>
      <c r="D180" s="9" t="str">
        <f>IF(Supuestos!B8="","",Supuestos!B8)</f>
        <v>Originación voz on-net local</v>
      </c>
      <c r="E180" s="139">
        <v>100</v>
      </c>
      <c r="F180" s="72" t="s">
        <v>104</v>
      </c>
      <c r="H180" s="20"/>
      <c r="I180" s="18"/>
      <c r="J180" s="42"/>
      <c r="R180" s="3"/>
      <c r="U180" s="3"/>
    </row>
    <row r="181" spans="2:21" x14ac:dyDescent="0.2">
      <c r="B181" s="225"/>
      <c r="D181" s="9" t="str">
        <f>IF(Supuestos!B9="","",Supuestos!B9)</f>
        <v>Originación voz off-net móvil local</v>
      </c>
      <c r="E181" s="139">
        <v>100</v>
      </c>
      <c r="F181" s="72" t="s">
        <v>104</v>
      </c>
      <c r="H181" s="20"/>
      <c r="I181" s="18"/>
      <c r="J181" s="42"/>
      <c r="R181" s="3"/>
      <c r="U181" s="3"/>
    </row>
    <row r="182" spans="2:21" x14ac:dyDescent="0.2">
      <c r="B182" s="225"/>
      <c r="D182" s="9" t="str">
        <f>IF(Supuestos!B10="","",Supuestos!B10)</f>
        <v>Originación voz off-net fijo local</v>
      </c>
      <c r="E182" s="139">
        <v>100</v>
      </c>
      <c r="F182" s="72" t="s">
        <v>104</v>
      </c>
      <c r="H182" s="20"/>
      <c r="I182" s="18"/>
      <c r="J182" s="42"/>
      <c r="R182" s="3"/>
      <c r="U182" s="3"/>
    </row>
    <row r="183" spans="2:21" x14ac:dyDescent="0.2">
      <c r="B183" s="225"/>
      <c r="D183" s="9" t="str">
        <f>IF(Supuestos!B11="","",Supuestos!B11)</f>
        <v>Originación voz on-net LDN</v>
      </c>
      <c r="E183" s="139">
        <v>100</v>
      </c>
      <c r="F183" s="72" t="s">
        <v>104</v>
      </c>
      <c r="H183" s="20"/>
      <c r="I183" s="18"/>
      <c r="J183" s="14"/>
      <c r="R183" s="3"/>
      <c r="U183" s="3"/>
    </row>
    <row r="184" spans="2:21" x14ac:dyDescent="0.2">
      <c r="B184" s="225"/>
      <c r="D184" s="9" t="str">
        <f>IF(Supuestos!B12="","",Supuestos!B12)</f>
        <v>Originación voz off-net móvil LDN</v>
      </c>
      <c r="E184" s="139">
        <v>100</v>
      </c>
      <c r="F184" s="72" t="s">
        <v>104</v>
      </c>
      <c r="H184" s="19"/>
      <c r="I184" s="18"/>
      <c r="J184" s="14"/>
      <c r="R184" s="3"/>
      <c r="U184" s="3"/>
    </row>
    <row r="185" spans="2:21" x14ac:dyDescent="0.2">
      <c r="B185" s="225"/>
      <c r="D185" s="9" t="str">
        <f>IF(Supuestos!B13="","",Supuestos!B13)</f>
        <v>Originación voz off-net fijo LDN</v>
      </c>
      <c r="E185" s="139">
        <v>100</v>
      </c>
      <c r="F185" s="72" t="s">
        <v>104</v>
      </c>
      <c r="H185" s="20"/>
      <c r="I185" s="18"/>
      <c r="J185" s="42"/>
      <c r="R185" s="3"/>
      <c r="U185" s="3"/>
    </row>
    <row r="186" spans="2:21" x14ac:dyDescent="0.2">
      <c r="B186" s="225"/>
      <c r="D186" s="9" t="str">
        <f>IF(Supuestos!B14="","",Supuestos!B14)</f>
        <v>Originación voz internacional USA-Canadá</v>
      </c>
      <c r="E186" s="139">
        <v>100</v>
      </c>
      <c r="F186" s="72" t="s">
        <v>104</v>
      </c>
      <c r="H186" s="20"/>
      <c r="I186" s="18"/>
      <c r="J186" s="42"/>
      <c r="R186" s="3"/>
      <c r="U186" s="3"/>
    </row>
    <row r="187" spans="2:21" x14ac:dyDescent="0.2">
      <c r="B187" s="225"/>
      <c r="D187" s="9" t="str">
        <f>IF(Supuestos!B15="","",Supuestos!B15)</f>
        <v>Originación voz internacional Mundial Centroamérica</v>
      </c>
      <c r="E187" s="139">
        <v>100</v>
      </c>
      <c r="F187" s="72" t="s">
        <v>104</v>
      </c>
      <c r="I187" s="3"/>
      <c r="R187" s="3"/>
      <c r="U187" s="3"/>
    </row>
    <row r="188" spans="2:21" x14ac:dyDescent="0.2">
      <c r="B188" s="225"/>
      <c r="D188" s="9" t="str">
        <f>IF(Supuestos!B16="","",Supuestos!B16)</f>
        <v>Originación voz internacional Mundial LATAM y Caribe</v>
      </c>
      <c r="E188" s="139">
        <v>100</v>
      </c>
      <c r="F188" s="72" t="s">
        <v>104</v>
      </c>
      <c r="I188" s="3"/>
      <c r="R188" s="3"/>
      <c r="U188" s="3"/>
    </row>
    <row r="189" spans="2:21" x14ac:dyDescent="0.2">
      <c r="B189" s="225"/>
      <c r="D189" s="9" t="str">
        <f>IF(Supuestos!B17="","",Supuestos!B17)</f>
        <v>Originación voz internacional Europa</v>
      </c>
      <c r="E189" s="139">
        <v>100</v>
      </c>
      <c r="F189" s="72" t="s">
        <v>104</v>
      </c>
      <c r="I189" s="3"/>
      <c r="R189" s="3"/>
      <c r="U189" s="3"/>
    </row>
    <row r="190" spans="2:21" x14ac:dyDescent="0.2">
      <c r="B190" s="225"/>
      <c r="D190" s="9" t="str">
        <f>IF(Supuestos!B18="","",Supuestos!B18)</f>
        <v>Originación voz internacional Mundial Otros geográficos</v>
      </c>
      <c r="E190" s="139">
        <v>100</v>
      </c>
      <c r="F190" s="72" t="s">
        <v>104</v>
      </c>
      <c r="I190" s="3"/>
      <c r="R190" s="3"/>
      <c r="U190" s="3"/>
    </row>
    <row r="191" spans="2:21" x14ac:dyDescent="0.2">
      <c r="B191" s="225"/>
      <c r="D191" s="9" t="str">
        <f>IF(Supuestos!B19="","",Supuestos!B19)</f>
        <v>Originación voz internacional Cuba</v>
      </c>
      <c r="E191" s="139">
        <v>100</v>
      </c>
      <c r="F191" s="72" t="s">
        <v>104</v>
      </c>
      <c r="I191" s="3"/>
      <c r="R191" s="3"/>
      <c r="U191" s="3"/>
    </row>
    <row r="192" spans="2:21" x14ac:dyDescent="0.2">
      <c r="B192" s="225"/>
      <c r="D192" s="9" t="str">
        <f>IF(Supuestos!B20="","",Supuestos!B20)</f>
        <v>Originación voz Mundial destinos no geográficos</v>
      </c>
      <c r="E192" s="139">
        <v>100</v>
      </c>
      <c r="F192" s="72" t="s">
        <v>104</v>
      </c>
      <c r="I192" s="3"/>
      <c r="R192" s="3"/>
      <c r="U192" s="3"/>
    </row>
    <row r="193" spans="2:21" x14ac:dyDescent="0.2">
      <c r="B193" s="225"/>
      <c r="D193" s="9" t="str">
        <f>IF(Supuestos!B21="","",Supuestos!B21)</f>
        <v>Originación SMS on-net</v>
      </c>
      <c r="E193" s="139">
        <v>100</v>
      </c>
      <c r="F193" s="72" t="s">
        <v>124</v>
      </c>
      <c r="I193" s="3"/>
      <c r="R193" s="3"/>
      <c r="U193" s="3"/>
    </row>
    <row r="194" spans="2:21" x14ac:dyDescent="0.2">
      <c r="B194" s="225"/>
      <c r="D194" s="9" t="str">
        <f>IF(Supuestos!B22="","",Supuestos!B22)</f>
        <v>Originación SMS - off-net nacional</v>
      </c>
      <c r="E194" s="139">
        <v>100</v>
      </c>
      <c r="F194" s="72" t="s">
        <v>124</v>
      </c>
      <c r="I194" s="3"/>
      <c r="R194" s="3"/>
      <c r="U194" s="3"/>
    </row>
    <row r="195" spans="2:21" x14ac:dyDescent="0.2">
      <c r="B195" s="225"/>
      <c r="D195" s="9" t="str">
        <f>IF(Supuestos!B23="","",Supuestos!B23)</f>
        <v>Originación SMS internacional (USA-Canadá)</v>
      </c>
      <c r="E195" s="139">
        <v>100</v>
      </c>
      <c r="F195" s="72" t="s">
        <v>124</v>
      </c>
      <c r="I195" s="3"/>
      <c r="R195" s="3"/>
      <c r="U195" s="3"/>
    </row>
    <row r="196" spans="2:21" x14ac:dyDescent="0.2">
      <c r="B196" s="225"/>
      <c r="D196" s="9" t="str">
        <f>IF(Supuestos!B24="","",Supuestos!B24)</f>
        <v>Originación SMS internacional (Resto del Mundo)</v>
      </c>
      <c r="E196" s="139">
        <v>100</v>
      </c>
      <c r="F196" s="72" t="s">
        <v>124</v>
      </c>
      <c r="I196" s="3"/>
      <c r="R196" s="3"/>
      <c r="U196" s="3"/>
    </row>
    <row r="197" spans="2:21" x14ac:dyDescent="0.2">
      <c r="B197" s="225"/>
      <c r="D197" s="9" t="str">
        <f>IF(Supuestos!B25="","",Supuestos!B25)</f>
        <v>Otros servicios (incluyendo marcaciones especiales)</v>
      </c>
      <c r="E197" s="139">
        <v>100</v>
      </c>
      <c r="F197" s="72" t="s">
        <v>104</v>
      </c>
      <c r="I197" s="3"/>
      <c r="R197" s="3"/>
      <c r="U197" s="3"/>
    </row>
    <row r="198" spans="2:21" x14ac:dyDescent="0.2">
      <c r="B198" s="225"/>
      <c r="D198" s="9" t="str">
        <f>IF(Supuestos!B26="","",Supuestos!B26)</f>
        <v/>
      </c>
      <c r="E198" s="67"/>
      <c r="F198" s="72"/>
      <c r="I198" s="3"/>
      <c r="R198" s="3"/>
      <c r="U198" s="3"/>
    </row>
    <row r="199" spans="2:21" x14ac:dyDescent="0.2">
      <c r="B199" s="225"/>
      <c r="D199" s="9" t="str">
        <f>IF(Supuestos!B27="","",Supuestos!B27)</f>
        <v/>
      </c>
      <c r="E199" s="67"/>
      <c r="F199" s="72"/>
      <c r="I199" s="3"/>
      <c r="R199" s="3"/>
      <c r="U199" s="3"/>
    </row>
    <row r="200" spans="2:21" x14ac:dyDescent="0.2">
      <c r="B200" s="225"/>
      <c r="D200" s="9" t="str">
        <f>IF(Supuestos!B28="","",Supuestos!B28)</f>
        <v/>
      </c>
      <c r="E200" s="67"/>
      <c r="F200" s="72"/>
      <c r="I200" s="3"/>
      <c r="R200" s="3"/>
      <c r="U200" s="3"/>
    </row>
    <row r="201" spans="2:21" x14ac:dyDescent="0.2">
      <c r="B201" s="225"/>
      <c r="D201" s="9" t="str">
        <f>IF(Supuestos!B29="","",Supuestos!B29)</f>
        <v/>
      </c>
      <c r="E201" s="67"/>
      <c r="F201" s="72"/>
      <c r="I201" s="3"/>
      <c r="R201" s="3"/>
      <c r="U201" s="3"/>
    </row>
    <row r="202" spans="2:21" x14ac:dyDescent="0.2">
      <c r="B202" s="225"/>
      <c r="D202" s="9" t="str">
        <f>IF(Supuestos!B30="","",Supuestos!B30)</f>
        <v/>
      </c>
      <c r="E202" s="67"/>
      <c r="F202" s="72"/>
      <c r="I202" s="3"/>
      <c r="R202" s="3"/>
      <c r="U202" s="3"/>
    </row>
    <row r="203" spans="2:21" x14ac:dyDescent="0.2">
      <c r="B203" s="225"/>
      <c r="D203" s="9" t="str">
        <f>IF(Supuestos!B31="","",Supuestos!B31)</f>
        <v/>
      </c>
      <c r="E203" s="67"/>
      <c r="F203" s="72"/>
      <c r="I203" s="3"/>
      <c r="R203" s="3"/>
      <c r="U203" s="3"/>
    </row>
    <row r="204" spans="2:21" x14ac:dyDescent="0.2">
      <c r="B204" s="225"/>
      <c r="D204" s="9" t="str">
        <f>IF(Supuestos!B32="","",Supuestos!B32)</f>
        <v/>
      </c>
      <c r="E204" s="67"/>
      <c r="F204" s="72"/>
      <c r="I204" s="3"/>
      <c r="R204" s="3"/>
      <c r="U204" s="3"/>
    </row>
    <row r="205" spans="2:21" x14ac:dyDescent="0.2">
      <c r="B205" s="225"/>
      <c r="D205" s="9" t="str">
        <f>IF(Supuestos!B33="","",Supuestos!B33)</f>
        <v/>
      </c>
      <c r="E205" s="67"/>
      <c r="F205" s="72"/>
      <c r="I205" s="3"/>
      <c r="R205" s="3"/>
      <c r="U205" s="3"/>
    </row>
    <row r="206" spans="2:21" x14ac:dyDescent="0.2">
      <c r="B206" s="225"/>
      <c r="D206" s="9" t="str">
        <f>IF(Supuestos!B34="","",Supuestos!B34)</f>
        <v/>
      </c>
      <c r="E206" s="67"/>
      <c r="F206" s="72"/>
      <c r="I206" s="3"/>
      <c r="R206" s="3"/>
      <c r="U206" s="3"/>
    </row>
    <row r="207" spans="2:21" x14ac:dyDescent="0.2">
      <c r="B207" s="225"/>
      <c r="D207" s="9" t="str">
        <f>IF(Supuestos!B35="","",Supuestos!B35)</f>
        <v/>
      </c>
      <c r="E207" s="67"/>
      <c r="F207" s="72"/>
      <c r="I207" s="3"/>
      <c r="R207" s="3"/>
      <c r="U207" s="3"/>
    </row>
    <row r="208" spans="2:21" x14ac:dyDescent="0.2">
      <c r="B208" s="225"/>
      <c r="D208" s="9" t="str">
        <f>IF(Supuestos!B36="","",Supuestos!B36)</f>
        <v/>
      </c>
      <c r="E208" s="67"/>
      <c r="F208" s="72"/>
      <c r="I208" s="3"/>
      <c r="R208" s="3"/>
      <c r="U208" s="3"/>
    </row>
    <row r="209" spans="2:21" s="163" customFormat="1" x14ac:dyDescent="0.2">
      <c r="B209" s="225"/>
      <c r="D209" s="170" t="str">
        <f>IF(Supuestos!B37="","",Supuestos!B37)</f>
        <v/>
      </c>
      <c r="E209" s="173"/>
      <c r="F209" s="172"/>
      <c r="I209" s="169"/>
      <c r="R209" s="169"/>
      <c r="U209" s="169"/>
    </row>
    <row r="210" spans="2:21" s="163" customFormat="1" x14ac:dyDescent="0.2">
      <c r="B210" s="225"/>
      <c r="D210" s="170" t="str">
        <f>IF(Supuestos!B38="","",Supuestos!B38)</f>
        <v/>
      </c>
      <c r="E210" s="173"/>
      <c r="F210" s="172"/>
      <c r="I210" s="169"/>
      <c r="R210" s="169"/>
      <c r="U210" s="169"/>
    </row>
    <row r="211" spans="2:21" s="163" customFormat="1" x14ac:dyDescent="0.2">
      <c r="D211" s="194"/>
      <c r="E211" s="195"/>
      <c r="F211" s="119"/>
      <c r="I211" s="169"/>
      <c r="R211" s="169"/>
      <c r="U211" s="169"/>
    </row>
    <row r="212" spans="2:21" x14ac:dyDescent="0.2">
      <c r="D212" s="14"/>
      <c r="E212" s="57"/>
      <c r="F212" s="3"/>
      <c r="I212" s="3"/>
      <c r="R212" s="3"/>
      <c r="U212" s="3"/>
    </row>
    <row r="213" spans="2:21" x14ac:dyDescent="0.2">
      <c r="D213" s="14"/>
      <c r="E213" s="57"/>
      <c r="F213" s="3"/>
      <c r="I213" s="3"/>
      <c r="R213" s="3"/>
      <c r="U213" s="3"/>
    </row>
    <row r="214" spans="2:21" x14ac:dyDescent="0.2">
      <c r="D214" s="14"/>
      <c r="E214" s="57"/>
      <c r="F214" s="3"/>
      <c r="I214" s="3"/>
      <c r="R214" s="3"/>
      <c r="U214" s="3"/>
    </row>
    <row r="215" spans="2:21" x14ac:dyDescent="0.2">
      <c r="B215" s="225" t="s">
        <v>130</v>
      </c>
      <c r="D215" s="11" t="s">
        <v>187</v>
      </c>
      <c r="E215" s="57"/>
      <c r="F215" s="3"/>
      <c r="I215" s="3"/>
      <c r="R215" s="3"/>
      <c r="U215" s="3"/>
    </row>
    <row r="216" spans="2:21" x14ac:dyDescent="0.2">
      <c r="B216" s="225"/>
      <c r="D216" s="101" t="str">
        <f>IF(Supuestos!B7="","",Supuestos!B7)</f>
        <v>Datos</v>
      </c>
      <c r="E216" s="141">
        <v>200</v>
      </c>
      <c r="F216" s="116" t="s">
        <v>103</v>
      </c>
      <c r="I216" s="3"/>
      <c r="R216" s="3"/>
      <c r="U216" s="3"/>
    </row>
    <row r="217" spans="2:21" x14ac:dyDescent="0.2">
      <c r="B217" s="225"/>
      <c r="D217" s="9" t="str">
        <f>IF(Supuestos!B8="","",Supuestos!B8)</f>
        <v>Originación voz on-net local</v>
      </c>
      <c r="E217" s="142">
        <v>200</v>
      </c>
      <c r="F217" s="72" t="s">
        <v>104</v>
      </c>
      <c r="I217" s="3"/>
      <c r="R217" s="3"/>
      <c r="U217" s="3"/>
    </row>
    <row r="218" spans="2:21" x14ac:dyDescent="0.2">
      <c r="B218" s="225"/>
      <c r="D218" s="9" t="str">
        <f>IF(Supuestos!B9="","",Supuestos!B9)</f>
        <v>Originación voz off-net móvil local</v>
      </c>
      <c r="E218" s="142">
        <v>200</v>
      </c>
      <c r="F218" s="72" t="s">
        <v>104</v>
      </c>
      <c r="I218" s="3"/>
      <c r="R218" s="3"/>
      <c r="U218" s="3"/>
    </row>
    <row r="219" spans="2:21" x14ac:dyDescent="0.2">
      <c r="B219" s="225"/>
      <c r="D219" s="9" t="str">
        <f>IF(Supuestos!B10="","",Supuestos!B10)</f>
        <v>Originación voz off-net fijo local</v>
      </c>
      <c r="E219" s="142">
        <v>200</v>
      </c>
      <c r="F219" s="72" t="s">
        <v>104</v>
      </c>
      <c r="I219" s="3"/>
      <c r="R219" s="3"/>
      <c r="U219" s="3"/>
    </row>
    <row r="220" spans="2:21" x14ac:dyDescent="0.2">
      <c r="B220" s="225"/>
      <c r="D220" s="9" t="str">
        <f>IF(Supuestos!B11="","",Supuestos!B11)</f>
        <v>Originación voz on-net LDN</v>
      </c>
      <c r="E220" s="142">
        <v>200</v>
      </c>
      <c r="F220" s="72" t="s">
        <v>104</v>
      </c>
      <c r="I220" s="3"/>
      <c r="R220" s="3"/>
      <c r="U220" s="3"/>
    </row>
    <row r="221" spans="2:21" x14ac:dyDescent="0.2">
      <c r="B221" s="225"/>
      <c r="D221" s="9" t="str">
        <f>IF(Supuestos!B12="","",Supuestos!B12)</f>
        <v>Originación voz off-net móvil LDN</v>
      </c>
      <c r="E221" s="142">
        <v>200</v>
      </c>
      <c r="F221" s="72" t="s">
        <v>104</v>
      </c>
      <c r="I221" s="3"/>
      <c r="R221" s="3"/>
      <c r="U221" s="3"/>
    </row>
    <row r="222" spans="2:21" x14ac:dyDescent="0.2">
      <c r="B222" s="225"/>
      <c r="D222" s="9" t="str">
        <f>IF(Supuestos!B13="","",Supuestos!B13)</f>
        <v>Originación voz off-net fijo LDN</v>
      </c>
      <c r="E222" s="142">
        <v>200</v>
      </c>
      <c r="F222" s="72" t="s">
        <v>104</v>
      </c>
      <c r="I222" s="3"/>
      <c r="R222" s="3"/>
      <c r="U222" s="3"/>
    </row>
    <row r="223" spans="2:21" x14ac:dyDescent="0.2">
      <c r="B223" s="225"/>
      <c r="D223" s="9" t="str">
        <f>IF(Supuestos!B14="","",Supuestos!B14)</f>
        <v>Originación voz internacional USA-Canadá</v>
      </c>
      <c r="E223" s="142">
        <v>200</v>
      </c>
      <c r="F223" s="72" t="s">
        <v>104</v>
      </c>
      <c r="I223" s="3"/>
      <c r="R223" s="3"/>
      <c r="U223" s="3"/>
    </row>
    <row r="224" spans="2:21" x14ac:dyDescent="0.2">
      <c r="B224" s="225"/>
      <c r="D224" s="9" t="str">
        <f>IF(Supuestos!B15="","",Supuestos!B15)</f>
        <v>Originación voz internacional Mundial Centroamérica</v>
      </c>
      <c r="E224" s="142">
        <v>200</v>
      </c>
      <c r="F224" s="72" t="s">
        <v>104</v>
      </c>
      <c r="I224" s="3"/>
      <c r="R224" s="3"/>
      <c r="U224" s="3"/>
    </row>
    <row r="225" spans="2:21" x14ac:dyDescent="0.2">
      <c r="B225" s="225"/>
      <c r="D225" s="9" t="str">
        <f>IF(Supuestos!B16="","",Supuestos!B16)</f>
        <v>Originación voz internacional Mundial LATAM y Caribe</v>
      </c>
      <c r="E225" s="142">
        <v>200</v>
      </c>
      <c r="F225" s="72" t="s">
        <v>104</v>
      </c>
      <c r="I225" s="3"/>
      <c r="R225" s="3"/>
      <c r="U225" s="3"/>
    </row>
    <row r="226" spans="2:21" x14ac:dyDescent="0.2">
      <c r="B226" s="225"/>
      <c r="D226" s="9" t="str">
        <f>IF(Supuestos!B17="","",Supuestos!B17)</f>
        <v>Originación voz internacional Europa</v>
      </c>
      <c r="E226" s="142">
        <v>200</v>
      </c>
      <c r="F226" s="72" t="s">
        <v>104</v>
      </c>
      <c r="I226" s="3"/>
      <c r="R226" s="3"/>
      <c r="U226" s="3"/>
    </row>
    <row r="227" spans="2:21" x14ac:dyDescent="0.2">
      <c r="B227" s="225"/>
      <c r="D227" s="9" t="str">
        <f>IF(Supuestos!B18="","",Supuestos!B18)</f>
        <v>Originación voz internacional Mundial Otros geográficos</v>
      </c>
      <c r="E227" s="142">
        <v>200</v>
      </c>
      <c r="F227" s="72" t="s">
        <v>104</v>
      </c>
      <c r="I227" s="3"/>
      <c r="R227" s="3"/>
      <c r="U227" s="3"/>
    </row>
    <row r="228" spans="2:21" x14ac:dyDescent="0.2">
      <c r="B228" s="225"/>
      <c r="D228" s="9" t="str">
        <f>IF(Supuestos!B19="","",Supuestos!B19)</f>
        <v>Originación voz internacional Cuba</v>
      </c>
      <c r="E228" s="142">
        <v>200</v>
      </c>
      <c r="F228" s="72" t="s">
        <v>104</v>
      </c>
      <c r="I228" s="3"/>
      <c r="R228" s="3"/>
      <c r="U228" s="3"/>
    </row>
    <row r="229" spans="2:21" x14ac:dyDescent="0.2">
      <c r="B229" s="225"/>
      <c r="D229" s="9" t="str">
        <f>IF(Supuestos!B20="","",Supuestos!B20)</f>
        <v>Originación voz Mundial destinos no geográficos</v>
      </c>
      <c r="E229" s="142">
        <v>200</v>
      </c>
      <c r="F229" s="72" t="s">
        <v>104</v>
      </c>
      <c r="I229" s="3"/>
      <c r="R229" s="3"/>
      <c r="U229" s="3"/>
    </row>
    <row r="230" spans="2:21" x14ac:dyDescent="0.2">
      <c r="B230" s="225"/>
      <c r="D230" s="9" t="str">
        <f>IF(Supuestos!B21="","",Supuestos!B21)</f>
        <v>Originación SMS on-net</v>
      </c>
      <c r="E230" s="142">
        <v>200</v>
      </c>
      <c r="F230" s="72" t="s">
        <v>124</v>
      </c>
      <c r="I230" s="3"/>
      <c r="R230" s="3"/>
      <c r="U230" s="3"/>
    </row>
    <row r="231" spans="2:21" x14ac:dyDescent="0.2">
      <c r="B231" s="225"/>
      <c r="D231" s="9" t="str">
        <f>IF(Supuestos!B22="","",Supuestos!B22)</f>
        <v>Originación SMS - off-net nacional</v>
      </c>
      <c r="E231" s="142">
        <v>200</v>
      </c>
      <c r="F231" s="72" t="s">
        <v>124</v>
      </c>
      <c r="I231" s="3"/>
      <c r="R231" s="3"/>
      <c r="U231" s="3"/>
    </row>
    <row r="232" spans="2:21" x14ac:dyDescent="0.2">
      <c r="B232" s="225"/>
      <c r="D232" s="9" t="str">
        <f>IF(Supuestos!B23="","",Supuestos!B23)</f>
        <v>Originación SMS internacional (USA-Canadá)</v>
      </c>
      <c r="E232" s="142">
        <v>200</v>
      </c>
      <c r="F232" s="72" t="s">
        <v>124</v>
      </c>
      <c r="I232" s="3"/>
      <c r="R232" s="3"/>
      <c r="U232" s="3"/>
    </row>
    <row r="233" spans="2:21" x14ac:dyDescent="0.2">
      <c r="B233" s="225"/>
      <c r="D233" s="9" t="str">
        <f>IF(Supuestos!B24="","",Supuestos!B24)</f>
        <v>Originación SMS internacional (Resto del Mundo)</v>
      </c>
      <c r="E233" s="142">
        <v>200</v>
      </c>
      <c r="F233" s="72" t="s">
        <v>124</v>
      </c>
      <c r="I233" s="3"/>
      <c r="R233" s="3"/>
      <c r="U233" s="3"/>
    </row>
    <row r="234" spans="2:21" x14ac:dyDescent="0.2">
      <c r="B234" s="225"/>
      <c r="D234" s="9" t="str">
        <f>IF(Supuestos!B25="","",Supuestos!B25)</f>
        <v>Otros servicios (incluyendo marcaciones especiales)</v>
      </c>
      <c r="E234" s="142">
        <v>200</v>
      </c>
      <c r="F234" s="72" t="s">
        <v>104</v>
      </c>
      <c r="I234" s="3"/>
      <c r="R234" s="3"/>
      <c r="U234" s="3"/>
    </row>
    <row r="235" spans="2:21" x14ac:dyDescent="0.2">
      <c r="B235" s="225"/>
      <c r="D235" s="9" t="str">
        <f>IF(Supuestos!B26="","",Supuestos!B26)</f>
        <v/>
      </c>
      <c r="E235" s="57"/>
      <c r="F235" s="72"/>
      <c r="I235" s="3"/>
      <c r="R235" s="3"/>
      <c r="U235" s="3"/>
    </row>
    <row r="236" spans="2:21" x14ac:dyDescent="0.2">
      <c r="B236" s="225"/>
      <c r="D236" s="9" t="str">
        <f>IF(Supuestos!B27="","",Supuestos!B27)</f>
        <v/>
      </c>
      <c r="E236" s="57"/>
      <c r="F236" s="72"/>
      <c r="I236" s="3"/>
      <c r="R236" s="3"/>
      <c r="U236" s="3"/>
    </row>
    <row r="237" spans="2:21" x14ac:dyDescent="0.2">
      <c r="B237" s="225"/>
      <c r="D237" s="9" t="str">
        <f>IF(Supuestos!B28="","",Supuestos!B28)</f>
        <v/>
      </c>
      <c r="E237" s="57"/>
      <c r="F237" s="72"/>
      <c r="I237" s="3"/>
      <c r="R237" s="3"/>
      <c r="U237" s="3"/>
    </row>
    <row r="238" spans="2:21" x14ac:dyDescent="0.2">
      <c r="B238" s="225"/>
      <c r="D238" s="9" t="str">
        <f>IF(Supuestos!B29="","",Supuestos!B29)</f>
        <v/>
      </c>
      <c r="E238" s="57"/>
      <c r="F238" s="72"/>
      <c r="I238" s="3"/>
      <c r="R238" s="3"/>
      <c r="U238" s="3"/>
    </row>
    <row r="239" spans="2:21" x14ac:dyDescent="0.2">
      <c r="B239" s="225"/>
      <c r="D239" s="9" t="str">
        <f>IF(Supuestos!B30="","",Supuestos!B30)</f>
        <v/>
      </c>
      <c r="E239" s="57"/>
      <c r="F239" s="72"/>
      <c r="I239" s="3"/>
      <c r="R239" s="3"/>
      <c r="U239" s="3"/>
    </row>
    <row r="240" spans="2:21" x14ac:dyDescent="0.2">
      <c r="B240" s="225"/>
      <c r="D240" s="9" t="str">
        <f>IF(Supuestos!B31="","",Supuestos!B31)</f>
        <v/>
      </c>
      <c r="E240" s="57"/>
      <c r="F240" s="72"/>
      <c r="I240" s="3"/>
      <c r="R240" s="3"/>
      <c r="U240" s="3"/>
    </row>
    <row r="241" spans="2:21" x14ac:dyDescent="0.2">
      <c r="B241" s="225"/>
      <c r="D241" s="9" t="str">
        <f>IF(Supuestos!B32="","",Supuestos!B32)</f>
        <v/>
      </c>
      <c r="E241" s="57"/>
      <c r="F241" s="72"/>
      <c r="I241" s="3"/>
      <c r="R241" s="3"/>
      <c r="U241" s="3"/>
    </row>
    <row r="242" spans="2:21" x14ac:dyDescent="0.2">
      <c r="B242" s="225"/>
      <c r="D242" s="9" t="str">
        <f>IF(Supuestos!B33="","",Supuestos!B33)</f>
        <v/>
      </c>
      <c r="E242" s="57"/>
      <c r="F242" s="72"/>
      <c r="I242" s="3"/>
      <c r="R242" s="3"/>
      <c r="U242" s="3"/>
    </row>
    <row r="243" spans="2:21" x14ac:dyDescent="0.2">
      <c r="B243" s="225"/>
      <c r="D243" s="9" t="str">
        <f>IF(Supuestos!B34="","",Supuestos!B34)</f>
        <v/>
      </c>
      <c r="E243" s="57"/>
      <c r="F243" s="72"/>
      <c r="I243" s="3"/>
      <c r="R243" s="3"/>
      <c r="U243" s="3"/>
    </row>
    <row r="244" spans="2:21" x14ac:dyDescent="0.2">
      <c r="B244" s="225"/>
      <c r="D244" s="9" t="str">
        <f>IF(Supuestos!B35="","",Supuestos!B35)</f>
        <v/>
      </c>
      <c r="E244" s="57"/>
      <c r="F244" s="72"/>
      <c r="I244" s="3"/>
      <c r="R244" s="3"/>
      <c r="U244" s="3"/>
    </row>
    <row r="245" spans="2:21" x14ac:dyDescent="0.2">
      <c r="B245" s="225"/>
      <c r="D245" s="9" t="str">
        <f>IF(Supuestos!B36="","",Supuestos!B36)</f>
        <v/>
      </c>
      <c r="E245" s="57"/>
      <c r="F245" s="72"/>
      <c r="I245" s="3"/>
      <c r="R245" s="3"/>
      <c r="U245" s="3"/>
    </row>
    <row r="246" spans="2:21" x14ac:dyDescent="0.2">
      <c r="B246" s="225"/>
      <c r="D246" s="9" t="str">
        <f>IF(Supuestos!B37="","",Supuestos!B37)</f>
        <v/>
      </c>
      <c r="E246" s="57"/>
      <c r="F246" s="72"/>
      <c r="I246" s="3"/>
      <c r="R246" s="3"/>
      <c r="U246" s="3"/>
    </row>
    <row r="247" spans="2:21" s="163" customFormat="1" x14ac:dyDescent="0.2">
      <c r="B247" s="225"/>
      <c r="D247" s="170" t="str">
        <f>IF(Supuestos!B38="","",Supuestos!B38)</f>
        <v/>
      </c>
      <c r="E247" s="171"/>
      <c r="F247" s="172"/>
      <c r="I247" s="169"/>
      <c r="R247" s="169"/>
      <c r="U247" s="169"/>
    </row>
    <row r="248" spans="2:21" s="163" customFormat="1" x14ac:dyDescent="0.2">
      <c r="D248" s="194"/>
      <c r="E248" s="195"/>
      <c r="F248" s="119"/>
      <c r="I248" s="169"/>
      <c r="R248" s="169"/>
      <c r="U248" s="169"/>
    </row>
    <row r="249" spans="2:21" x14ac:dyDescent="0.2">
      <c r="D249" s="14"/>
      <c r="E249" s="57"/>
      <c r="F249" s="3"/>
      <c r="I249" s="3"/>
      <c r="R249" s="3"/>
      <c r="U249" s="3"/>
    </row>
    <row r="250" spans="2:21" x14ac:dyDescent="0.2">
      <c r="D250" s="14"/>
      <c r="E250" s="57"/>
      <c r="F250" s="3"/>
      <c r="I250" s="3"/>
      <c r="R250" s="3"/>
      <c r="U250" s="3"/>
    </row>
    <row r="251" spans="2:21" outlineLevel="1" x14ac:dyDescent="0.2">
      <c r="D251" s="11" t="s">
        <v>174</v>
      </c>
      <c r="E251" s="3"/>
      <c r="F251" s="3"/>
      <c r="I251" s="3"/>
      <c r="R251" s="3"/>
      <c r="U251" s="3"/>
    </row>
    <row r="252" spans="2:21" outlineLevel="1" x14ac:dyDescent="0.2">
      <c r="D252" s="101" t="str">
        <f>IF(Supuestos!B7="","",Supuestos!B7)</f>
        <v>Datos</v>
      </c>
      <c r="E252" s="140">
        <v>20</v>
      </c>
      <c r="F252" s="116" t="s">
        <v>103</v>
      </c>
      <c r="I252" s="3"/>
      <c r="R252" s="3"/>
      <c r="U252" s="3"/>
    </row>
    <row r="253" spans="2:21" outlineLevel="1" x14ac:dyDescent="0.2">
      <c r="D253" s="9" t="str">
        <f>IF(Supuestos!B8="","",Supuestos!B8)</f>
        <v>Originación voz on-net local</v>
      </c>
      <c r="E253" s="139">
        <v>20</v>
      </c>
      <c r="F253" s="72" t="s">
        <v>104</v>
      </c>
      <c r="I253" s="3"/>
      <c r="R253" s="3"/>
      <c r="U253" s="3"/>
    </row>
    <row r="254" spans="2:21" outlineLevel="1" x14ac:dyDescent="0.2">
      <c r="D254" s="9" t="str">
        <f>IF(Supuestos!B9="","",Supuestos!B9)</f>
        <v>Originación voz off-net móvil local</v>
      </c>
      <c r="E254" s="139">
        <v>20</v>
      </c>
      <c r="F254" s="72" t="s">
        <v>104</v>
      </c>
      <c r="I254" s="3"/>
      <c r="R254" s="3"/>
      <c r="U254" s="3"/>
    </row>
    <row r="255" spans="2:21" outlineLevel="1" x14ac:dyDescent="0.2">
      <c r="D255" s="9" t="str">
        <f>IF(Supuestos!B10="","",Supuestos!B10)</f>
        <v>Originación voz off-net fijo local</v>
      </c>
      <c r="E255" s="139">
        <v>20</v>
      </c>
      <c r="F255" s="72" t="s">
        <v>104</v>
      </c>
      <c r="I255" s="3"/>
      <c r="R255" s="3"/>
      <c r="U255" s="3"/>
    </row>
    <row r="256" spans="2:21" outlineLevel="1" x14ac:dyDescent="0.2">
      <c r="D256" s="9" t="str">
        <f>IF(Supuestos!B11="","",Supuestos!B11)</f>
        <v>Originación voz on-net LDN</v>
      </c>
      <c r="E256" s="139">
        <v>20</v>
      </c>
      <c r="F256" s="72" t="s">
        <v>104</v>
      </c>
      <c r="I256" s="3"/>
      <c r="R256" s="3"/>
      <c r="U256" s="3"/>
    </row>
    <row r="257" spans="4:21" outlineLevel="1" x14ac:dyDescent="0.2">
      <c r="D257" s="9" t="str">
        <f>IF(Supuestos!B12="","",Supuestos!B12)</f>
        <v>Originación voz off-net móvil LDN</v>
      </c>
      <c r="E257" s="139">
        <v>20</v>
      </c>
      <c r="F257" s="72" t="s">
        <v>104</v>
      </c>
      <c r="I257" s="3"/>
      <c r="R257" s="3"/>
      <c r="U257" s="3"/>
    </row>
    <row r="258" spans="4:21" outlineLevel="1" x14ac:dyDescent="0.2">
      <c r="D258" s="9" t="str">
        <f>IF(Supuestos!B13="","",Supuestos!B13)</f>
        <v>Originación voz off-net fijo LDN</v>
      </c>
      <c r="E258" s="139">
        <v>20</v>
      </c>
      <c r="F258" s="72" t="s">
        <v>104</v>
      </c>
      <c r="I258" s="3"/>
      <c r="R258" s="3"/>
      <c r="U258" s="3"/>
    </row>
    <row r="259" spans="4:21" outlineLevel="1" x14ac:dyDescent="0.2">
      <c r="D259" s="9" t="str">
        <f>IF(Supuestos!B14="","",Supuestos!B14)</f>
        <v>Originación voz internacional USA-Canadá</v>
      </c>
      <c r="E259" s="139">
        <v>20</v>
      </c>
      <c r="F259" s="72" t="s">
        <v>104</v>
      </c>
      <c r="I259" s="3"/>
      <c r="R259" s="3"/>
      <c r="U259" s="3"/>
    </row>
    <row r="260" spans="4:21" outlineLevel="1" x14ac:dyDescent="0.2">
      <c r="D260" s="9" t="str">
        <f>IF(Supuestos!B15="","",Supuestos!B15)</f>
        <v>Originación voz internacional Mundial Centroamérica</v>
      </c>
      <c r="E260" s="139">
        <v>20</v>
      </c>
      <c r="F260" s="72" t="s">
        <v>104</v>
      </c>
      <c r="I260" s="3"/>
      <c r="R260" s="3"/>
      <c r="U260" s="3"/>
    </row>
    <row r="261" spans="4:21" outlineLevel="1" x14ac:dyDescent="0.2">
      <c r="D261" s="9" t="str">
        <f>IF(Supuestos!B16="","",Supuestos!B16)</f>
        <v>Originación voz internacional Mundial LATAM y Caribe</v>
      </c>
      <c r="E261" s="139">
        <v>20</v>
      </c>
      <c r="F261" s="72" t="s">
        <v>104</v>
      </c>
      <c r="I261" s="3"/>
      <c r="R261" s="3"/>
      <c r="U261" s="3"/>
    </row>
    <row r="262" spans="4:21" outlineLevel="1" x14ac:dyDescent="0.2">
      <c r="D262" s="9" t="str">
        <f>IF(Supuestos!B17="","",Supuestos!B17)</f>
        <v>Originación voz internacional Europa</v>
      </c>
      <c r="E262" s="139">
        <v>20</v>
      </c>
      <c r="F262" s="72" t="s">
        <v>104</v>
      </c>
      <c r="I262" s="3"/>
      <c r="R262" s="3"/>
      <c r="U262" s="3"/>
    </row>
    <row r="263" spans="4:21" outlineLevel="1" x14ac:dyDescent="0.2">
      <c r="D263" s="9" t="str">
        <f>IF(Supuestos!B18="","",Supuestos!B18)</f>
        <v>Originación voz internacional Mundial Otros geográficos</v>
      </c>
      <c r="E263" s="139">
        <v>20</v>
      </c>
      <c r="F263" s="72" t="s">
        <v>104</v>
      </c>
      <c r="I263" s="3"/>
      <c r="R263" s="3"/>
      <c r="U263" s="3"/>
    </row>
    <row r="264" spans="4:21" outlineLevel="1" x14ac:dyDescent="0.2">
      <c r="D264" s="9" t="str">
        <f>IF(Supuestos!B19="","",Supuestos!B19)</f>
        <v>Originación voz internacional Cuba</v>
      </c>
      <c r="E264" s="139">
        <v>20</v>
      </c>
      <c r="F264" s="72" t="s">
        <v>104</v>
      </c>
      <c r="I264" s="3"/>
      <c r="R264" s="3"/>
      <c r="U264" s="3"/>
    </row>
    <row r="265" spans="4:21" outlineLevel="1" x14ac:dyDescent="0.2">
      <c r="D265" s="9" t="str">
        <f>IF(Supuestos!B20="","",Supuestos!B20)</f>
        <v>Originación voz Mundial destinos no geográficos</v>
      </c>
      <c r="E265" s="139">
        <v>20</v>
      </c>
      <c r="F265" s="72" t="s">
        <v>104</v>
      </c>
      <c r="I265" s="3"/>
      <c r="R265" s="3"/>
      <c r="U265" s="3"/>
    </row>
    <row r="266" spans="4:21" outlineLevel="1" x14ac:dyDescent="0.2">
      <c r="D266" s="9" t="str">
        <f>IF(Supuestos!B21="","",Supuestos!B21)</f>
        <v>Originación SMS on-net</v>
      </c>
      <c r="E266" s="139">
        <v>20</v>
      </c>
      <c r="F266" s="72" t="s">
        <v>124</v>
      </c>
      <c r="I266" s="3"/>
      <c r="R266" s="3"/>
      <c r="U266" s="3"/>
    </row>
    <row r="267" spans="4:21" outlineLevel="1" x14ac:dyDescent="0.2">
      <c r="D267" s="9" t="str">
        <f>IF(Supuestos!B22="","",Supuestos!B22)</f>
        <v>Originación SMS - off-net nacional</v>
      </c>
      <c r="E267" s="139">
        <v>20</v>
      </c>
      <c r="F267" s="72" t="s">
        <v>124</v>
      </c>
      <c r="I267" s="3"/>
      <c r="R267" s="3"/>
      <c r="U267" s="3"/>
    </row>
    <row r="268" spans="4:21" outlineLevel="1" x14ac:dyDescent="0.2">
      <c r="D268" s="9" t="str">
        <f>IF(Supuestos!B23="","",Supuestos!B23)</f>
        <v>Originación SMS internacional (USA-Canadá)</v>
      </c>
      <c r="E268" s="139">
        <v>20</v>
      </c>
      <c r="F268" s="72" t="s">
        <v>124</v>
      </c>
      <c r="I268" s="3"/>
      <c r="R268" s="3"/>
      <c r="U268" s="3"/>
    </row>
    <row r="269" spans="4:21" outlineLevel="1" x14ac:dyDescent="0.2">
      <c r="D269" s="9" t="str">
        <f>IF(Supuestos!B24="","",Supuestos!B24)</f>
        <v>Originación SMS internacional (Resto del Mundo)</v>
      </c>
      <c r="E269" s="139">
        <v>20</v>
      </c>
      <c r="F269" s="72" t="s">
        <v>124</v>
      </c>
      <c r="I269" s="3"/>
      <c r="R269" s="3"/>
      <c r="U269" s="3"/>
    </row>
    <row r="270" spans="4:21" outlineLevel="1" x14ac:dyDescent="0.2">
      <c r="D270" s="9" t="str">
        <f>IF(Supuestos!B25="","",Supuestos!B25)</f>
        <v>Otros servicios (incluyendo marcaciones especiales)</v>
      </c>
      <c r="E270" s="139">
        <v>20</v>
      </c>
      <c r="F270" s="72" t="s">
        <v>104</v>
      </c>
      <c r="I270" s="3"/>
      <c r="R270" s="3"/>
      <c r="U270" s="3"/>
    </row>
    <row r="271" spans="4:21" outlineLevel="1" x14ac:dyDescent="0.2">
      <c r="D271" s="9" t="str">
        <f>IF(Supuestos!B26="","",Supuestos!B26)</f>
        <v/>
      </c>
      <c r="E271" s="67"/>
      <c r="F271" s="72"/>
      <c r="I271" s="3"/>
      <c r="R271" s="3"/>
      <c r="U271" s="3"/>
    </row>
    <row r="272" spans="4:21" outlineLevel="1" x14ac:dyDescent="0.2">
      <c r="D272" s="9" t="str">
        <f>IF(Supuestos!B27="","",Supuestos!B27)</f>
        <v/>
      </c>
      <c r="E272" s="67"/>
      <c r="F272" s="72"/>
      <c r="I272" s="3"/>
      <c r="R272" s="3"/>
      <c r="U272" s="3"/>
    </row>
    <row r="273" spans="4:21" outlineLevel="1" x14ac:dyDescent="0.2">
      <c r="D273" s="9" t="str">
        <f>IF(Supuestos!B28="","",Supuestos!B28)</f>
        <v/>
      </c>
      <c r="E273" s="67"/>
      <c r="F273" s="72"/>
      <c r="I273" s="3"/>
      <c r="R273" s="3"/>
      <c r="U273" s="3"/>
    </row>
    <row r="274" spans="4:21" outlineLevel="1" x14ac:dyDescent="0.2">
      <c r="D274" s="9" t="str">
        <f>IF(Supuestos!B29="","",Supuestos!B29)</f>
        <v/>
      </c>
      <c r="E274" s="67"/>
      <c r="F274" s="72"/>
      <c r="I274" s="3"/>
      <c r="R274" s="3"/>
      <c r="U274" s="3"/>
    </row>
    <row r="275" spans="4:21" outlineLevel="1" x14ac:dyDescent="0.2">
      <c r="D275" s="9" t="str">
        <f>IF(Supuestos!B30="","",Supuestos!B30)</f>
        <v/>
      </c>
      <c r="E275" s="67"/>
      <c r="F275" s="72"/>
      <c r="I275" s="3"/>
      <c r="R275" s="3"/>
      <c r="U275" s="3"/>
    </row>
    <row r="276" spans="4:21" outlineLevel="1" x14ac:dyDescent="0.2">
      <c r="D276" s="9" t="str">
        <f>IF(Supuestos!B31="","",Supuestos!B31)</f>
        <v/>
      </c>
      <c r="E276" s="67"/>
      <c r="F276" s="72"/>
      <c r="I276" s="3"/>
      <c r="R276" s="3"/>
      <c r="U276" s="3"/>
    </row>
    <row r="277" spans="4:21" outlineLevel="1" x14ac:dyDescent="0.2">
      <c r="D277" s="9" t="str">
        <f>IF(Supuestos!B32="","",Supuestos!B32)</f>
        <v/>
      </c>
      <c r="E277" s="67"/>
      <c r="F277" s="72"/>
      <c r="I277" s="3"/>
      <c r="R277" s="3"/>
      <c r="U277" s="3"/>
    </row>
    <row r="278" spans="4:21" outlineLevel="1" x14ac:dyDescent="0.2">
      <c r="D278" s="9" t="str">
        <f>IF(Supuestos!B33="","",Supuestos!B33)</f>
        <v/>
      </c>
      <c r="E278" s="67"/>
      <c r="F278" s="72"/>
      <c r="I278" s="3"/>
      <c r="R278" s="3"/>
      <c r="U278" s="3"/>
    </row>
    <row r="279" spans="4:21" outlineLevel="1" x14ac:dyDescent="0.2">
      <c r="D279" s="9" t="str">
        <f>IF(Supuestos!B34="","",Supuestos!B34)</f>
        <v/>
      </c>
      <c r="E279" s="67"/>
      <c r="F279" s="72"/>
      <c r="I279" s="3"/>
      <c r="R279" s="3"/>
      <c r="U279" s="3"/>
    </row>
    <row r="280" spans="4:21" outlineLevel="1" x14ac:dyDescent="0.2">
      <c r="D280" s="9" t="str">
        <f>IF(Supuestos!B35="","",Supuestos!B35)</f>
        <v/>
      </c>
      <c r="E280" s="67"/>
      <c r="F280" s="72"/>
      <c r="I280" s="3"/>
      <c r="R280" s="3"/>
      <c r="U280" s="3"/>
    </row>
    <row r="281" spans="4:21" outlineLevel="1" x14ac:dyDescent="0.2">
      <c r="D281" s="9" t="str">
        <f>IF(Supuestos!B36="","",Supuestos!B36)</f>
        <v/>
      </c>
      <c r="E281" s="67"/>
      <c r="F281" s="72"/>
      <c r="I281" s="3"/>
      <c r="R281" s="3"/>
      <c r="U281" s="3"/>
    </row>
    <row r="282" spans="4:21" outlineLevel="1" x14ac:dyDescent="0.2">
      <c r="D282" s="9" t="str">
        <f>IF(Supuestos!B37="","",Supuestos!B37)</f>
        <v/>
      </c>
      <c r="E282" s="173"/>
      <c r="F282" s="172"/>
      <c r="I282" s="3"/>
      <c r="R282" s="3"/>
      <c r="U282" s="3"/>
    </row>
    <row r="283" spans="4:21" outlineLevel="1" x14ac:dyDescent="0.2">
      <c r="D283" s="9" t="str">
        <f>IF(Supuestos!B38="","",Supuestos!B38)</f>
        <v/>
      </c>
      <c r="E283" s="173"/>
      <c r="F283" s="172"/>
      <c r="I283" s="3"/>
      <c r="R283" s="3"/>
      <c r="U283" s="3"/>
    </row>
    <row r="284" spans="4:21" outlineLevel="1" x14ac:dyDescent="0.2">
      <c r="D284" s="194"/>
      <c r="E284" s="195"/>
      <c r="F284" s="119"/>
      <c r="I284" s="3"/>
      <c r="R284" s="3"/>
      <c r="U284" s="3"/>
    </row>
    <row r="285" spans="4:21" outlineLevel="1" x14ac:dyDescent="0.2">
      <c r="D285" s="14"/>
      <c r="E285" s="57"/>
      <c r="F285" s="3"/>
      <c r="I285" s="3"/>
      <c r="R285" s="3"/>
      <c r="U285" s="3"/>
    </row>
    <row r="286" spans="4:21" outlineLevel="1" x14ac:dyDescent="0.2">
      <c r="D286" s="11" t="s">
        <v>176</v>
      </c>
      <c r="E286" s="3"/>
      <c r="F286" s="3"/>
      <c r="I286" s="3"/>
      <c r="R286" s="3"/>
      <c r="U286" s="3"/>
    </row>
    <row r="287" spans="4:21" outlineLevel="1" x14ac:dyDescent="0.2">
      <c r="D287" s="101" t="str">
        <f>IF(Supuestos!B7="","",Supuestos!B7)</f>
        <v>Datos</v>
      </c>
      <c r="E287" s="140">
        <v>20</v>
      </c>
      <c r="F287" s="116" t="s">
        <v>103</v>
      </c>
      <c r="I287" s="3"/>
      <c r="R287" s="3"/>
      <c r="U287" s="3"/>
    </row>
    <row r="288" spans="4:21" outlineLevel="1" x14ac:dyDescent="0.2">
      <c r="D288" s="9" t="str">
        <f>IF(Supuestos!B8="","",Supuestos!B8)</f>
        <v>Originación voz on-net local</v>
      </c>
      <c r="E288" s="139">
        <v>20</v>
      </c>
      <c r="F288" s="72" t="s">
        <v>104</v>
      </c>
      <c r="I288" s="3"/>
      <c r="R288" s="3"/>
      <c r="U288" s="3"/>
    </row>
    <row r="289" spans="4:21" outlineLevel="1" x14ac:dyDescent="0.2">
      <c r="D289" s="9" t="str">
        <f>IF(Supuestos!B9="","",Supuestos!B9)</f>
        <v>Originación voz off-net móvil local</v>
      </c>
      <c r="E289" s="139">
        <v>20</v>
      </c>
      <c r="F289" s="72" t="s">
        <v>104</v>
      </c>
      <c r="I289" s="3"/>
      <c r="R289" s="3"/>
      <c r="U289" s="3"/>
    </row>
    <row r="290" spans="4:21" outlineLevel="1" x14ac:dyDescent="0.2">
      <c r="D290" s="9" t="str">
        <f>IF(Supuestos!B10="","",Supuestos!B10)</f>
        <v>Originación voz off-net fijo local</v>
      </c>
      <c r="E290" s="139">
        <v>20</v>
      </c>
      <c r="F290" s="72" t="s">
        <v>104</v>
      </c>
      <c r="I290" s="3"/>
      <c r="R290" s="3"/>
      <c r="U290" s="3"/>
    </row>
    <row r="291" spans="4:21" outlineLevel="1" x14ac:dyDescent="0.2">
      <c r="D291" s="9" t="str">
        <f>IF(Supuestos!B11="","",Supuestos!B11)</f>
        <v>Originación voz on-net LDN</v>
      </c>
      <c r="E291" s="139">
        <v>20</v>
      </c>
      <c r="F291" s="72" t="s">
        <v>104</v>
      </c>
      <c r="I291" s="3"/>
      <c r="R291" s="3"/>
      <c r="U291" s="3"/>
    </row>
    <row r="292" spans="4:21" outlineLevel="1" x14ac:dyDescent="0.2">
      <c r="D292" s="9" t="str">
        <f>IF(Supuestos!B12="","",Supuestos!B12)</f>
        <v>Originación voz off-net móvil LDN</v>
      </c>
      <c r="E292" s="139">
        <v>20</v>
      </c>
      <c r="F292" s="72" t="s">
        <v>104</v>
      </c>
      <c r="I292" s="3"/>
      <c r="R292" s="3"/>
      <c r="U292" s="3"/>
    </row>
    <row r="293" spans="4:21" outlineLevel="1" x14ac:dyDescent="0.2">
      <c r="D293" s="9" t="str">
        <f>IF(Supuestos!B13="","",Supuestos!B13)</f>
        <v>Originación voz off-net fijo LDN</v>
      </c>
      <c r="E293" s="139">
        <v>20</v>
      </c>
      <c r="F293" s="72" t="s">
        <v>104</v>
      </c>
      <c r="I293" s="3"/>
      <c r="R293" s="3"/>
      <c r="U293" s="3"/>
    </row>
    <row r="294" spans="4:21" outlineLevel="1" x14ac:dyDescent="0.2">
      <c r="D294" s="9" t="str">
        <f>IF(Supuestos!B14="","",Supuestos!B14)</f>
        <v>Originación voz internacional USA-Canadá</v>
      </c>
      <c r="E294" s="139">
        <v>20</v>
      </c>
      <c r="F294" s="72" t="s">
        <v>104</v>
      </c>
      <c r="I294" s="3"/>
      <c r="R294" s="3"/>
      <c r="U294" s="3"/>
    </row>
    <row r="295" spans="4:21" outlineLevel="1" x14ac:dyDescent="0.2">
      <c r="D295" s="9" t="str">
        <f>IF(Supuestos!B15="","",Supuestos!B15)</f>
        <v>Originación voz internacional Mundial Centroamérica</v>
      </c>
      <c r="E295" s="139">
        <v>20</v>
      </c>
      <c r="F295" s="72" t="s">
        <v>104</v>
      </c>
      <c r="I295" s="3"/>
      <c r="R295" s="3"/>
      <c r="U295" s="3"/>
    </row>
    <row r="296" spans="4:21" outlineLevel="1" x14ac:dyDescent="0.2">
      <c r="D296" s="9" t="str">
        <f>IF(Supuestos!B16="","",Supuestos!B16)</f>
        <v>Originación voz internacional Mundial LATAM y Caribe</v>
      </c>
      <c r="E296" s="139">
        <v>20</v>
      </c>
      <c r="F296" s="72" t="s">
        <v>104</v>
      </c>
      <c r="I296" s="3"/>
      <c r="R296" s="3"/>
      <c r="U296" s="3"/>
    </row>
    <row r="297" spans="4:21" outlineLevel="1" x14ac:dyDescent="0.2">
      <c r="D297" s="9" t="str">
        <f>IF(Supuestos!B17="","",Supuestos!B17)</f>
        <v>Originación voz internacional Europa</v>
      </c>
      <c r="E297" s="139">
        <v>20</v>
      </c>
      <c r="F297" s="72" t="s">
        <v>104</v>
      </c>
      <c r="I297" s="3"/>
      <c r="R297" s="3"/>
      <c r="U297" s="3"/>
    </row>
    <row r="298" spans="4:21" outlineLevel="1" x14ac:dyDescent="0.2">
      <c r="D298" s="9" t="str">
        <f>IF(Supuestos!B18="","",Supuestos!B18)</f>
        <v>Originación voz internacional Mundial Otros geográficos</v>
      </c>
      <c r="E298" s="139">
        <v>20</v>
      </c>
      <c r="F298" s="72" t="s">
        <v>104</v>
      </c>
      <c r="I298" s="3"/>
      <c r="R298" s="3"/>
      <c r="U298" s="3"/>
    </row>
    <row r="299" spans="4:21" outlineLevel="1" x14ac:dyDescent="0.2">
      <c r="D299" s="9" t="str">
        <f>IF(Supuestos!B19="","",Supuestos!B19)</f>
        <v>Originación voz internacional Cuba</v>
      </c>
      <c r="E299" s="139">
        <v>20</v>
      </c>
      <c r="F299" s="72" t="s">
        <v>104</v>
      </c>
      <c r="I299" s="3"/>
      <c r="R299" s="3"/>
      <c r="U299" s="3"/>
    </row>
    <row r="300" spans="4:21" outlineLevel="1" x14ac:dyDescent="0.2">
      <c r="D300" s="9" t="str">
        <f>IF(Supuestos!B20="","",Supuestos!B20)</f>
        <v>Originación voz Mundial destinos no geográficos</v>
      </c>
      <c r="E300" s="139">
        <v>20</v>
      </c>
      <c r="F300" s="72" t="s">
        <v>104</v>
      </c>
      <c r="I300" s="3"/>
      <c r="R300" s="3"/>
      <c r="U300" s="3"/>
    </row>
    <row r="301" spans="4:21" outlineLevel="1" x14ac:dyDescent="0.2">
      <c r="D301" s="9" t="str">
        <f>IF(Supuestos!B21="","",Supuestos!B21)</f>
        <v>Originación SMS on-net</v>
      </c>
      <c r="E301" s="139">
        <v>20</v>
      </c>
      <c r="F301" s="72" t="s">
        <v>124</v>
      </c>
      <c r="I301" s="3"/>
      <c r="R301" s="3"/>
      <c r="U301" s="3"/>
    </row>
    <row r="302" spans="4:21" outlineLevel="1" x14ac:dyDescent="0.2">
      <c r="D302" s="9" t="str">
        <f>IF(Supuestos!B22="","",Supuestos!B22)</f>
        <v>Originación SMS - off-net nacional</v>
      </c>
      <c r="E302" s="139">
        <v>20</v>
      </c>
      <c r="F302" s="72" t="s">
        <v>124</v>
      </c>
      <c r="I302" s="3"/>
      <c r="R302" s="3"/>
      <c r="U302" s="3"/>
    </row>
    <row r="303" spans="4:21" outlineLevel="1" x14ac:dyDescent="0.2">
      <c r="D303" s="9" t="str">
        <f>IF(Supuestos!B23="","",Supuestos!B23)</f>
        <v>Originación SMS internacional (USA-Canadá)</v>
      </c>
      <c r="E303" s="139">
        <v>20</v>
      </c>
      <c r="F303" s="72" t="s">
        <v>124</v>
      </c>
      <c r="I303" s="3"/>
      <c r="R303" s="3"/>
      <c r="U303" s="3"/>
    </row>
    <row r="304" spans="4:21" outlineLevel="1" x14ac:dyDescent="0.2">
      <c r="D304" s="9" t="str">
        <f>IF(Supuestos!B24="","",Supuestos!B24)</f>
        <v>Originación SMS internacional (Resto del Mundo)</v>
      </c>
      <c r="E304" s="139">
        <v>20</v>
      </c>
      <c r="F304" s="72" t="s">
        <v>124</v>
      </c>
      <c r="I304" s="3"/>
      <c r="R304" s="3"/>
      <c r="U304" s="3"/>
    </row>
    <row r="305" spans="4:21" outlineLevel="1" x14ac:dyDescent="0.2">
      <c r="D305" s="9" t="str">
        <f>IF(Supuestos!B25="","",Supuestos!B25)</f>
        <v>Otros servicios (incluyendo marcaciones especiales)</v>
      </c>
      <c r="E305" s="139">
        <v>20</v>
      </c>
      <c r="F305" s="72" t="s">
        <v>104</v>
      </c>
      <c r="I305" s="3"/>
      <c r="R305" s="3"/>
      <c r="U305" s="3"/>
    </row>
    <row r="306" spans="4:21" outlineLevel="1" x14ac:dyDescent="0.2">
      <c r="D306" s="9" t="str">
        <f>IF(Supuestos!B26="","",Supuestos!B26)</f>
        <v/>
      </c>
      <c r="E306" s="67"/>
      <c r="F306" s="72"/>
      <c r="I306" s="3"/>
      <c r="R306" s="3"/>
      <c r="U306" s="3"/>
    </row>
    <row r="307" spans="4:21" outlineLevel="1" x14ac:dyDescent="0.2">
      <c r="D307" s="9" t="str">
        <f>IF(Supuestos!B27="","",Supuestos!B27)</f>
        <v/>
      </c>
      <c r="E307" s="67"/>
      <c r="F307" s="72"/>
      <c r="I307" s="3"/>
      <c r="R307" s="3"/>
      <c r="U307" s="3"/>
    </row>
    <row r="308" spans="4:21" outlineLevel="1" x14ac:dyDescent="0.2">
      <c r="D308" s="9" t="str">
        <f>IF(Supuestos!B28="","",Supuestos!B28)</f>
        <v/>
      </c>
      <c r="E308" s="67"/>
      <c r="F308" s="72"/>
      <c r="I308" s="3"/>
      <c r="R308" s="3"/>
      <c r="U308" s="3"/>
    </row>
    <row r="309" spans="4:21" outlineLevel="1" x14ac:dyDescent="0.2">
      <c r="D309" s="9" t="str">
        <f>IF(Supuestos!B29="","",Supuestos!B29)</f>
        <v/>
      </c>
      <c r="E309" s="67"/>
      <c r="F309" s="72"/>
      <c r="I309" s="3"/>
      <c r="R309" s="3"/>
      <c r="U309" s="3"/>
    </row>
    <row r="310" spans="4:21" outlineLevel="1" x14ac:dyDescent="0.2">
      <c r="D310" s="9" t="str">
        <f>IF(Supuestos!B30="","",Supuestos!B30)</f>
        <v/>
      </c>
      <c r="E310" s="67"/>
      <c r="F310" s="72"/>
      <c r="I310" s="3"/>
      <c r="R310" s="3"/>
      <c r="U310" s="3"/>
    </row>
    <row r="311" spans="4:21" outlineLevel="1" x14ac:dyDescent="0.2">
      <c r="D311" s="9" t="str">
        <f>IF(Supuestos!B31="","",Supuestos!B31)</f>
        <v/>
      </c>
      <c r="E311" s="67"/>
      <c r="F311" s="72"/>
      <c r="I311" s="3"/>
      <c r="R311" s="3"/>
      <c r="U311" s="3"/>
    </row>
    <row r="312" spans="4:21" outlineLevel="1" x14ac:dyDescent="0.2">
      <c r="D312" s="9" t="str">
        <f>IF(Supuestos!B32="","",Supuestos!B32)</f>
        <v/>
      </c>
      <c r="E312" s="67"/>
      <c r="F312" s="72"/>
      <c r="I312" s="3"/>
      <c r="R312" s="3"/>
      <c r="U312" s="3"/>
    </row>
    <row r="313" spans="4:21" outlineLevel="1" x14ac:dyDescent="0.2">
      <c r="D313" s="9" t="str">
        <f>IF(Supuestos!B33="","",Supuestos!B33)</f>
        <v/>
      </c>
      <c r="E313" s="67"/>
      <c r="F313" s="72"/>
      <c r="I313" s="3"/>
      <c r="R313" s="3"/>
      <c r="U313" s="3"/>
    </row>
    <row r="314" spans="4:21" outlineLevel="1" x14ac:dyDescent="0.2">
      <c r="D314" s="9" t="str">
        <f>IF(Supuestos!B34="","",Supuestos!B34)</f>
        <v/>
      </c>
      <c r="E314" s="67"/>
      <c r="F314" s="72"/>
      <c r="I314" s="3"/>
      <c r="R314" s="3"/>
      <c r="U314" s="3"/>
    </row>
    <row r="315" spans="4:21" outlineLevel="1" x14ac:dyDescent="0.2">
      <c r="D315" s="9" t="str">
        <f>IF(Supuestos!B35="","",Supuestos!B35)</f>
        <v/>
      </c>
      <c r="E315" s="67"/>
      <c r="F315" s="72"/>
      <c r="I315" s="3"/>
      <c r="R315" s="3"/>
      <c r="U315" s="3"/>
    </row>
    <row r="316" spans="4:21" outlineLevel="1" x14ac:dyDescent="0.2">
      <c r="D316" s="9" t="str">
        <f>IF(Supuestos!B36="","",Supuestos!B36)</f>
        <v/>
      </c>
      <c r="E316" s="67"/>
      <c r="F316" s="72"/>
      <c r="I316" s="3"/>
      <c r="R316" s="3"/>
      <c r="U316" s="3"/>
    </row>
    <row r="317" spans="4:21" outlineLevel="1" x14ac:dyDescent="0.2">
      <c r="D317" s="9" t="str">
        <f>IF(Supuestos!B37="","",Supuestos!B37)</f>
        <v/>
      </c>
      <c r="E317" s="173"/>
      <c r="F317" s="172"/>
      <c r="I317" s="3"/>
      <c r="R317" s="3"/>
      <c r="U317" s="3"/>
    </row>
    <row r="318" spans="4:21" outlineLevel="1" x14ac:dyDescent="0.2">
      <c r="D318" s="9" t="str">
        <f>IF(Supuestos!B38="","",Supuestos!B38)</f>
        <v/>
      </c>
      <c r="E318" s="173"/>
      <c r="F318" s="172"/>
      <c r="I318" s="3"/>
      <c r="R318" s="3"/>
      <c r="U318" s="3"/>
    </row>
    <row r="319" spans="4:21" outlineLevel="1" x14ac:dyDescent="0.2">
      <c r="D319" s="194"/>
      <c r="E319" s="195"/>
      <c r="F319" s="119"/>
      <c r="I319" s="3"/>
      <c r="R319" s="3"/>
      <c r="U319" s="3"/>
    </row>
    <row r="320" spans="4:21" outlineLevel="1" x14ac:dyDescent="0.2">
      <c r="D320" s="14"/>
      <c r="E320" s="57"/>
      <c r="F320" s="3"/>
      <c r="I320" s="3"/>
      <c r="R320" s="3"/>
      <c r="U320" s="3"/>
    </row>
    <row r="321" spans="4:21" outlineLevel="1" x14ac:dyDescent="0.2">
      <c r="D321" s="11" t="s">
        <v>177</v>
      </c>
      <c r="E321" s="3"/>
      <c r="F321" s="3"/>
      <c r="I321" s="3"/>
      <c r="R321" s="3"/>
      <c r="U321" s="3"/>
    </row>
    <row r="322" spans="4:21" outlineLevel="1" x14ac:dyDescent="0.2">
      <c r="D322" s="101" t="str">
        <f>IF(Supuestos!B7="","",Supuestos!B7)</f>
        <v>Datos</v>
      </c>
      <c r="E322" s="140">
        <v>20</v>
      </c>
      <c r="F322" s="116" t="s">
        <v>103</v>
      </c>
      <c r="I322" s="3"/>
      <c r="R322" s="3"/>
      <c r="U322" s="3"/>
    </row>
    <row r="323" spans="4:21" outlineLevel="1" x14ac:dyDescent="0.2">
      <c r="D323" s="9" t="str">
        <f>IF(Supuestos!B8="","",Supuestos!B8)</f>
        <v>Originación voz on-net local</v>
      </c>
      <c r="E323" s="139">
        <v>20</v>
      </c>
      <c r="F323" s="72" t="s">
        <v>104</v>
      </c>
      <c r="I323" s="3"/>
      <c r="R323" s="3"/>
      <c r="U323" s="3"/>
    </row>
    <row r="324" spans="4:21" outlineLevel="1" x14ac:dyDescent="0.2">
      <c r="D324" s="9" t="str">
        <f>IF(Supuestos!B9="","",Supuestos!B9)</f>
        <v>Originación voz off-net móvil local</v>
      </c>
      <c r="E324" s="139">
        <v>20</v>
      </c>
      <c r="F324" s="72" t="s">
        <v>104</v>
      </c>
      <c r="I324" s="3"/>
      <c r="R324" s="3"/>
      <c r="U324" s="3"/>
    </row>
    <row r="325" spans="4:21" outlineLevel="1" x14ac:dyDescent="0.2">
      <c r="D325" s="9" t="str">
        <f>IF(Supuestos!B10="","",Supuestos!B10)</f>
        <v>Originación voz off-net fijo local</v>
      </c>
      <c r="E325" s="139">
        <v>20</v>
      </c>
      <c r="F325" s="72" t="s">
        <v>104</v>
      </c>
      <c r="I325" s="3"/>
      <c r="R325" s="3"/>
      <c r="U325" s="3"/>
    </row>
    <row r="326" spans="4:21" outlineLevel="1" x14ac:dyDescent="0.2">
      <c r="D326" s="9" t="str">
        <f>IF(Supuestos!B11="","",Supuestos!B11)</f>
        <v>Originación voz on-net LDN</v>
      </c>
      <c r="E326" s="139">
        <v>20</v>
      </c>
      <c r="F326" s="72" t="s">
        <v>104</v>
      </c>
      <c r="I326" s="3"/>
      <c r="R326" s="3"/>
      <c r="U326" s="3"/>
    </row>
    <row r="327" spans="4:21" outlineLevel="1" x14ac:dyDescent="0.2">
      <c r="D327" s="9" t="str">
        <f>IF(Supuestos!B12="","",Supuestos!B12)</f>
        <v>Originación voz off-net móvil LDN</v>
      </c>
      <c r="E327" s="139">
        <v>20</v>
      </c>
      <c r="F327" s="72" t="s">
        <v>104</v>
      </c>
      <c r="I327" s="3"/>
      <c r="R327" s="3"/>
      <c r="U327" s="3"/>
    </row>
    <row r="328" spans="4:21" outlineLevel="1" x14ac:dyDescent="0.2">
      <c r="D328" s="9" t="str">
        <f>IF(Supuestos!B13="","",Supuestos!B13)</f>
        <v>Originación voz off-net fijo LDN</v>
      </c>
      <c r="E328" s="139">
        <v>20</v>
      </c>
      <c r="F328" s="72" t="s">
        <v>104</v>
      </c>
      <c r="I328" s="3"/>
      <c r="R328" s="3"/>
      <c r="U328" s="3"/>
    </row>
    <row r="329" spans="4:21" outlineLevel="1" x14ac:dyDescent="0.2">
      <c r="D329" s="9" t="str">
        <f>IF(Supuestos!B14="","",Supuestos!B14)</f>
        <v>Originación voz internacional USA-Canadá</v>
      </c>
      <c r="E329" s="139">
        <v>20</v>
      </c>
      <c r="F329" s="72" t="s">
        <v>104</v>
      </c>
      <c r="I329" s="3"/>
      <c r="R329" s="3"/>
      <c r="U329" s="3"/>
    </row>
    <row r="330" spans="4:21" outlineLevel="1" x14ac:dyDescent="0.2">
      <c r="D330" s="9" t="str">
        <f>IF(Supuestos!B15="","",Supuestos!B15)</f>
        <v>Originación voz internacional Mundial Centroamérica</v>
      </c>
      <c r="E330" s="139">
        <v>20</v>
      </c>
      <c r="F330" s="72" t="s">
        <v>104</v>
      </c>
      <c r="I330" s="3"/>
      <c r="R330" s="3"/>
      <c r="U330" s="3"/>
    </row>
    <row r="331" spans="4:21" outlineLevel="1" x14ac:dyDescent="0.2">
      <c r="D331" s="9" t="str">
        <f>IF(Supuestos!B16="","",Supuestos!B16)</f>
        <v>Originación voz internacional Mundial LATAM y Caribe</v>
      </c>
      <c r="E331" s="139">
        <v>20</v>
      </c>
      <c r="F331" s="72" t="s">
        <v>104</v>
      </c>
      <c r="I331" s="3"/>
      <c r="R331" s="3"/>
      <c r="U331" s="3"/>
    </row>
    <row r="332" spans="4:21" outlineLevel="1" x14ac:dyDescent="0.2">
      <c r="D332" s="9" t="str">
        <f>IF(Supuestos!B17="","",Supuestos!B17)</f>
        <v>Originación voz internacional Europa</v>
      </c>
      <c r="E332" s="139">
        <v>20</v>
      </c>
      <c r="F332" s="72" t="s">
        <v>104</v>
      </c>
      <c r="I332" s="3"/>
      <c r="R332" s="3"/>
      <c r="U332" s="3"/>
    </row>
    <row r="333" spans="4:21" outlineLevel="1" x14ac:dyDescent="0.2">
      <c r="D333" s="9" t="str">
        <f>IF(Supuestos!B18="","",Supuestos!B18)</f>
        <v>Originación voz internacional Mundial Otros geográficos</v>
      </c>
      <c r="E333" s="139">
        <v>20</v>
      </c>
      <c r="F333" s="72" t="s">
        <v>104</v>
      </c>
      <c r="I333" s="3"/>
      <c r="R333" s="3"/>
      <c r="U333" s="3"/>
    </row>
    <row r="334" spans="4:21" outlineLevel="1" x14ac:dyDescent="0.2">
      <c r="D334" s="9" t="str">
        <f>IF(Supuestos!B19="","",Supuestos!B19)</f>
        <v>Originación voz internacional Cuba</v>
      </c>
      <c r="E334" s="139">
        <v>20</v>
      </c>
      <c r="F334" s="72" t="s">
        <v>104</v>
      </c>
      <c r="I334" s="3"/>
      <c r="R334" s="3"/>
      <c r="U334" s="3"/>
    </row>
    <row r="335" spans="4:21" outlineLevel="1" x14ac:dyDescent="0.2">
      <c r="D335" s="9" t="str">
        <f>IF(Supuestos!B20="","",Supuestos!B20)</f>
        <v>Originación voz Mundial destinos no geográficos</v>
      </c>
      <c r="E335" s="139">
        <v>20</v>
      </c>
      <c r="F335" s="72" t="s">
        <v>104</v>
      </c>
      <c r="I335" s="3"/>
      <c r="R335" s="3"/>
      <c r="U335" s="3"/>
    </row>
    <row r="336" spans="4:21" outlineLevel="1" x14ac:dyDescent="0.2">
      <c r="D336" s="9" t="str">
        <f>IF(Supuestos!B21="","",Supuestos!B21)</f>
        <v>Originación SMS on-net</v>
      </c>
      <c r="E336" s="139">
        <v>20</v>
      </c>
      <c r="F336" s="72" t="s">
        <v>124</v>
      </c>
      <c r="I336" s="3"/>
      <c r="R336" s="3"/>
      <c r="U336" s="3"/>
    </row>
    <row r="337" spans="4:21" outlineLevel="1" x14ac:dyDescent="0.2">
      <c r="D337" s="9" t="str">
        <f>IF(Supuestos!B22="","",Supuestos!B22)</f>
        <v>Originación SMS - off-net nacional</v>
      </c>
      <c r="E337" s="139">
        <v>20</v>
      </c>
      <c r="F337" s="72" t="s">
        <v>124</v>
      </c>
      <c r="I337" s="3"/>
      <c r="R337" s="3"/>
      <c r="U337" s="3"/>
    </row>
    <row r="338" spans="4:21" outlineLevel="1" x14ac:dyDescent="0.2">
      <c r="D338" s="9" t="str">
        <f>IF(Supuestos!B23="","",Supuestos!B23)</f>
        <v>Originación SMS internacional (USA-Canadá)</v>
      </c>
      <c r="E338" s="139">
        <v>20</v>
      </c>
      <c r="F338" s="72" t="s">
        <v>124</v>
      </c>
      <c r="I338" s="3"/>
      <c r="R338" s="3"/>
      <c r="U338" s="3"/>
    </row>
    <row r="339" spans="4:21" outlineLevel="1" x14ac:dyDescent="0.2">
      <c r="D339" s="9" t="str">
        <f>IF(Supuestos!B24="","",Supuestos!B24)</f>
        <v>Originación SMS internacional (Resto del Mundo)</v>
      </c>
      <c r="E339" s="139">
        <v>20</v>
      </c>
      <c r="F339" s="72" t="s">
        <v>124</v>
      </c>
      <c r="I339" s="3"/>
      <c r="R339" s="3"/>
      <c r="U339" s="3"/>
    </row>
    <row r="340" spans="4:21" outlineLevel="1" x14ac:dyDescent="0.2">
      <c r="D340" s="9" t="str">
        <f>IF(Supuestos!B25="","",Supuestos!B25)</f>
        <v>Otros servicios (incluyendo marcaciones especiales)</v>
      </c>
      <c r="E340" s="139">
        <v>20</v>
      </c>
      <c r="F340" s="72" t="s">
        <v>104</v>
      </c>
      <c r="I340" s="3"/>
      <c r="R340" s="3"/>
      <c r="U340" s="3"/>
    </row>
    <row r="341" spans="4:21" outlineLevel="1" x14ac:dyDescent="0.2">
      <c r="D341" s="9" t="str">
        <f>IF(Supuestos!B26="","",Supuestos!B26)</f>
        <v/>
      </c>
      <c r="E341" s="67"/>
      <c r="F341" s="72"/>
      <c r="I341" s="3"/>
      <c r="R341" s="3"/>
      <c r="U341" s="3"/>
    </row>
    <row r="342" spans="4:21" outlineLevel="1" x14ac:dyDescent="0.2">
      <c r="D342" s="9" t="str">
        <f>IF(Supuestos!B27="","",Supuestos!B27)</f>
        <v/>
      </c>
      <c r="E342" s="67"/>
      <c r="F342" s="72"/>
      <c r="I342" s="3"/>
      <c r="R342" s="3"/>
      <c r="U342" s="3"/>
    </row>
    <row r="343" spans="4:21" outlineLevel="1" x14ac:dyDescent="0.2">
      <c r="D343" s="9" t="str">
        <f>IF(Supuestos!B28="","",Supuestos!B28)</f>
        <v/>
      </c>
      <c r="E343" s="67"/>
      <c r="F343" s="72"/>
      <c r="I343" s="3"/>
      <c r="R343" s="3"/>
      <c r="U343" s="3"/>
    </row>
    <row r="344" spans="4:21" outlineLevel="1" x14ac:dyDescent="0.2">
      <c r="D344" s="9" t="str">
        <f>IF(Supuestos!B29="","",Supuestos!B29)</f>
        <v/>
      </c>
      <c r="E344" s="67"/>
      <c r="F344" s="72"/>
      <c r="I344" s="3"/>
      <c r="R344" s="3"/>
      <c r="U344" s="3"/>
    </row>
    <row r="345" spans="4:21" outlineLevel="1" x14ac:dyDescent="0.2">
      <c r="D345" s="9" t="str">
        <f>IF(Supuestos!B30="","",Supuestos!B30)</f>
        <v/>
      </c>
      <c r="E345" s="67"/>
      <c r="F345" s="72"/>
      <c r="I345" s="3"/>
      <c r="R345" s="3"/>
      <c r="U345" s="3"/>
    </row>
    <row r="346" spans="4:21" outlineLevel="1" x14ac:dyDescent="0.2">
      <c r="D346" s="9" t="str">
        <f>IF(Supuestos!B31="","",Supuestos!B31)</f>
        <v/>
      </c>
      <c r="E346" s="67"/>
      <c r="F346" s="72"/>
      <c r="I346" s="3"/>
      <c r="R346" s="3"/>
      <c r="U346" s="3"/>
    </row>
    <row r="347" spans="4:21" outlineLevel="1" x14ac:dyDescent="0.2">
      <c r="D347" s="9" t="str">
        <f>IF(Supuestos!B32="","",Supuestos!B32)</f>
        <v/>
      </c>
      <c r="E347" s="67"/>
      <c r="F347" s="72"/>
      <c r="I347" s="3"/>
      <c r="R347" s="3"/>
      <c r="U347" s="3"/>
    </row>
    <row r="348" spans="4:21" outlineLevel="1" x14ac:dyDescent="0.2">
      <c r="D348" s="9" t="str">
        <f>IF(Supuestos!B33="","",Supuestos!B33)</f>
        <v/>
      </c>
      <c r="E348" s="67"/>
      <c r="F348" s="72"/>
      <c r="I348" s="3"/>
      <c r="R348" s="3"/>
      <c r="U348" s="3"/>
    </row>
    <row r="349" spans="4:21" outlineLevel="1" x14ac:dyDescent="0.2">
      <c r="D349" s="9" t="str">
        <f>IF(Supuestos!B34="","",Supuestos!B34)</f>
        <v/>
      </c>
      <c r="E349" s="67"/>
      <c r="F349" s="72"/>
      <c r="I349" s="3"/>
      <c r="R349" s="3"/>
      <c r="U349" s="3"/>
    </row>
    <row r="350" spans="4:21" outlineLevel="1" x14ac:dyDescent="0.2">
      <c r="D350" s="9" t="str">
        <f>IF(Supuestos!B35="","",Supuestos!B35)</f>
        <v/>
      </c>
      <c r="E350" s="67"/>
      <c r="F350" s="72"/>
      <c r="I350" s="3"/>
      <c r="R350" s="3"/>
      <c r="U350" s="3"/>
    </row>
    <row r="351" spans="4:21" outlineLevel="1" x14ac:dyDescent="0.2">
      <c r="D351" s="9" t="str">
        <f>IF(Supuestos!B36="","",Supuestos!B36)</f>
        <v/>
      </c>
      <c r="E351" s="67"/>
      <c r="F351" s="72"/>
      <c r="I351" s="3"/>
      <c r="R351" s="3"/>
      <c r="U351" s="3"/>
    </row>
    <row r="352" spans="4:21" outlineLevel="1" x14ac:dyDescent="0.2">
      <c r="D352" s="9" t="str">
        <f>IF(Supuestos!B37="","",Supuestos!B37)</f>
        <v/>
      </c>
      <c r="E352" s="173"/>
      <c r="F352" s="172"/>
      <c r="I352" s="3"/>
      <c r="R352" s="3"/>
      <c r="U352" s="3"/>
    </row>
    <row r="353" spans="4:21" outlineLevel="1" x14ac:dyDescent="0.2">
      <c r="D353" s="9" t="str">
        <f>IF(Supuestos!B38="","",Supuestos!B38)</f>
        <v/>
      </c>
      <c r="E353" s="173"/>
      <c r="F353" s="172"/>
      <c r="I353" s="3"/>
      <c r="R353" s="3"/>
      <c r="U353" s="3"/>
    </row>
    <row r="354" spans="4:21" outlineLevel="1" x14ac:dyDescent="0.2">
      <c r="D354" s="194"/>
      <c r="E354" s="195"/>
      <c r="F354" s="119"/>
      <c r="I354" s="3"/>
      <c r="R354" s="3"/>
      <c r="U354" s="3"/>
    </row>
    <row r="355" spans="4:21" outlineLevel="1" x14ac:dyDescent="0.2">
      <c r="D355" s="14"/>
      <c r="E355" s="57"/>
      <c r="F355" s="3"/>
      <c r="I355" s="3"/>
      <c r="R355" s="3"/>
      <c r="U355" s="3"/>
    </row>
    <row r="356" spans="4:21" outlineLevel="1" x14ac:dyDescent="0.2">
      <c r="D356" s="11" t="s">
        <v>179</v>
      </c>
      <c r="E356" s="3"/>
      <c r="F356" s="3"/>
      <c r="I356" s="3"/>
      <c r="R356" s="3"/>
      <c r="U356" s="3"/>
    </row>
    <row r="357" spans="4:21" outlineLevel="1" x14ac:dyDescent="0.2">
      <c r="D357" s="101" t="str">
        <f>IF(Supuestos!B7="","",Supuestos!B7)</f>
        <v>Datos</v>
      </c>
      <c r="E357" s="140">
        <v>40</v>
      </c>
      <c r="F357" s="116" t="s">
        <v>103</v>
      </c>
      <c r="I357" s="3"/>
      <c r="R357" s="3"/>
      <c r="U357" s="3"/>
    </row>
    <row r="358" spans="4:21" outlineLevel="1" x14ac:dyDescent="0.2">
      <c r="D358" s="9" t="str">
        <f>IF(Supuestos!B8="","",Supuestos!B8)</f>
        <v>Originación voz on-net local</v>
      </c>
      <c r="E358" s="139">
        <v>40</v>
      </c>
      <c r="F358" s="72" t="s">
        <v>104</v>
      </c>
      <c r="I358" s="3"/>
      <c r="R358" s="3"/>
      <c r="U358" s="3"/>
    </row>
    <row r="359" spans="4:21" outlineLevel="1" x14ac:dyDescent="0.2">
      <c r="D359" s="9" t="str">
        <f>IF(Supuestos!B9="","",Supuestos!B9)</f>
        <v>Originación voz off-net móvil local</v>
      </c>
      <c r="E359" s="139">
        <v>40</v>
      </c>
      <c r="F359" s="72" t="s">
        <v>104</v>
      </c>
      <c r="I359" s="3"/>
      <c r="R359" s="3"/>
      <c r="U359" s="3"/>
    </row>
    <row r="360" spans="4:21" outlineLevel="1" x14ac:dyDescent="0.2">
      <c r="D360" s="9" t="str">
        <f>IF(Supuestos!B10="","",Supuestos!B10)</f>
        <v>Originación voz off-net fijo local</v>
      </c>
      <c r="E360" s="139">
        <v>40</v>
      </c>
      <c r="F360" s="72" t="s">
        <v>104</v>
      </c>
      <c r="I360" s="3"/>
      <c r="R360" s="3"/>
      <c r="U360" s="3"/>
    </row>
    <row r="361" spans="4:21" outlineLevel="1" x14ac:dyDescent="0.2">
      <c r="D361" s="9" t="str">
        <f>IF(Supuestos!B11="","",Supuestos!B11)</f>
        <v>Originación voz on-net LDN</v>
      </c>
      <c r="E361" s="139">
        <v>40</v>
      </c>
      <c r="F361" s="72" t="s">
        <v>104</v>
      </c>
      <c r="I361" s="3"/>
      <c r="R361" s="3"/>
      <c r="U361" s="3"/>
    </row>
    <row r="362" spans="4:21" outlineLevel="1" x14ac:dyDescent="0.2">
      <c r="D362" s="9" t="str">
        <f>IF(Supuestos!B12="","",Supuestos!B12)</f>
        <v>Originación voz off-net móvil LDN</v>
      </c>
      <c r="E362" s="139">
        <v>40</v>
      </c>
      <c r="F362" s="72" t="s">
        <v>104</v>
      </c>
      <c r="I362" s="3"/>
      <c r="R362" s="3"/>
      <c r="U362" s="3"/>
    </row>
    <row r="363" spans="4:21" outlineLevel="1" x14ac:dyDescent="0.2">
      <c r="D363" s="9" t="str">
        <f>IF(Supuestos!B13="","",Supuestos!B13)</f>
        <v>Originación voz off-net fijo LDN</v>
      </c>
      <c r="E363" s="139">
        <v>40</v>
      </c>
      <c r="F363" s="72" t="s">
        <v>104</v>
      </c>
      <c r="I363" s="3"/>
      <c r="R363" s="3"/>
      <c r="U363" s="3"/>
    </row>
    <row r="364" spans="4:21" outlineLevel="1" x14ac:dyDescent="0.2">
      <c r="D364" s="9" t="str">
        <f>IF(Supuestos!B14="","",Supuestos!B14)</f>
        <v>Originación voz internacional USA-Canadá</v>
      </c>
      <c r="E364" s="139">
        <v>40</v>
      </c>
      <c r="F364" s="72" t="s">
        <v>104</v>
      </c>
      <c r="I364" s="3"/>
      <c r="R364" s="3"/>
      <c r="U364" s="3"/>
    </row>
    <row r="365" spans="4:21" outlineLevel="1" x14ac:dyDescent="0.2">
      <c r="D365" s="9" t="str">
        <f>IF(Supuestos!B15="","",Supuestos!B15)</f>
        <v>Originación voz internacional Mundial Centroamérica</v>
      </c>
      <c r="E365" s="139">
        <v>40</v>
      </c>
      <c r="F365" s="72" t="s">
        <v>104</v>
      </c>
      <c r="I365" s="3"/>
      <c r="R365" s="3"/>
      <c r="U365" s="3"/>
    </row>
    <row r="366" spans="4:21" outlineLevel="1" x14ac:dyDescent="0.2">
      <c r="D366" s="9" t="str">
        <f>IF(Supuestos!B16="","",Supuestos!B16)</f>
        <v>Originación voz internacional Mundial LATAM y Caribe</v>
      </c>
      <c r="E366" s="139">
        <v>40</v>
      </c>
      <c r="F366" s="72" t="s">
        <v>104</v>
      </c>
      <c r="I366" s="3"/>
      <c r="R366" s="3"/>
      <c r="U366" s="3"/>
    </row>
    <row r="367" spans="4:21" outlineLevel="1" x14ac:dyDescent="0.2">
      <c r="D367" s="9" t="str">
        <f>IF(Supuestos!B17="","",Supuestos!B17)</f>
        <v>Originación voz internacional Europa</v>
      </c>
      <c r="E367" s="139">
        <v>40</v>
      </c>
      <c r="F367" s="72" t="s">
        <v>104</v>
      </c>
      <c r="I367" s="3"/>
      <c r="R367" s="3"/>
      <c r="U367" s="3"/>
    </row>
    <row r="368" spans="4:21" outlineLevel="1" x14ac:dyDescent="0.2">
      <c r="D368" s="9" t="str">
        <f>IF(Supuestos!B18="","",Supuestos!B18)</f>
        <v>Originación voz internacional Mundial Otros geográficos</v>
      </c>
      <c r="E368" s="139">
        <v>40</v>
      </c>
      <c r="F368" s="72" t="s">
        <v>104</v>
      </c>
      <c r="I368" s="3"/>
      <c r="R368" s="3"/>
      <c r="U368" s="3"/>
    </row>
    <row r="369" spans="4:21" outlineLevel="1" x14ac:dyDescent="0.2">
      <c r="D369" s="9" t="str">
        <f>IF(Supuestos!B19="","",Supuestos!B19)</f>
        <v>Originación voz internacional Cuba</v>
      </c>
      <c r="E369" s="139">
        <v>40</v>
      </c>
      <c r="F369" s="72" t="s">
        <v>104</v>
      </c>
      <c r="I369" s="3"/>
      <c r="R369" s="3"/>
      <c r="U369" s="3"/>
    </row>
    <row r="370" spans="4:21" outlineLevel="1" x14ac:dyDescent="0.2">
      <c r="D370" s="9" t="str">
        <f>IF(Supuestos!B20="","",Supuestos!B20)</f>
        <v>Originación voz Mundial destinos no geográficos</v>
      </c>
      <c r="E370" s="139">
        <v>40</v>
      </c>
      <c r="F370" s="72" t="s">
        <v>104</v>
      </c>
      <c r="I370" s="3"/>
      <c r="R370" s="3"/>
      <c r="U370" s="3"/>
    </row>
    <row r="371" spans="4:21" outlineLevel="1" x14ac:dyDescent="0.2">
      <c r="D371" s="9" t="str">
        <f>IF(Supuestos!B21="","",Supuestos!B21)</f>
        <v>Originación SMS on-net</v>
      </c>
      <c r="E371" s="139">
        <v>40</v>
      </c>
      <c r="F371" s="72" t="s">
        <v>124</v>
      </c>
      <c r="I371" s="3"/>
      <c r="R371" s="3"/>
      <c r="U371" s="3"/>
    </row>
    <row r="372" spans="4:21" outlineLevel="1" x14ac:dyDescent="0.2">
      <c r="D372" s="9" t="str">
        <f>IF(Supuestos!B22="","",Supuestos!B22)</f>
        <v>Originación SMS - off-net nacional</v>
      </c>
      <c r="E372" s="139">
        <v>40</v>
      </c>
      <c r="F372" s="72" t="s">
        <v>124</v>
      </c>
      <c r="I372" s="3"/>
      <c r="R372" s="3"/>
      <c r="U372" s="3"/>
    </row>
    <row r="373" spans="4:21" outlineLevel="1" x14ac:dyDescent="0.2">
      <c r="D373" s="9" t="str">
        <f>IF(Supuestos!B23="","",Supuestos!B23)</f>
        <v>Originación SMS internacional (USA-Canadá)</v>
      </c>
      <c r="E373" s="139">
        <v>40</v>
      </c>
      <c r="F373" s="72" t="s">
        <v>124</v>
      </c>
      <c r="I373" s="3"/>
      <c r="R373" s="3"/>
      <c r="U373" s="3"/>
    </row>
    <row r="374" spans="4:21" outlineLevel="1" x14ac:dyDescent="0.2">
      <c r="D374" s="9" t="str">
        <f>IF(Supuestos!B24="","",Supuestos!B24)</f>
        <v>Originación SMS internacional (Resto del Mundo)</v>
      </c>
      <c r="E374" s="139">
        <v>40</v>
      </c>
      <c r="F374" s="72" t="s">
        <v>124</v>
      </c>
      <c r="I374" s="3"/>
      <c r="R374" s="3"/>
      <c r="U374" s="3"/>
    </row>
    <row r="375" spans="4:21" outlineLevel="1" x14ac:dyDescent="0.2">
      <c r="D375" s="9" t="str">
        <f>IF(Supuestos!B25="","",Supuestos!B25)</f>
        <v>Otros servicios (incluyendo marcaciones especiales)</v>
      </c>
      <c r="E375" s="139">
        <v>40</v>
      </c>
      <c r="F375" s="72" t="s">
        <v>104</v>
      </c>
      <c r="I375" s="3"/>
      <c r="R375" s="3"/>
      <c r="U375" s="3"/>
    </row>
    <row r="376" spans="4:21" outlineLevel="1" x14ac:dyDescent="0.2">
      <c r="D376" s="9" t="str">
        <f>IF(Supuestos!B26="","",Supuestos!B26)</f>
        <v/>
      </c>
      <c r="E376" s="67"/>
      <c r="F376" s="72"/>
      <c r="I376" s="3"/>
      <c r="R376" s="3"/>
      <c r="U376" s="3"/>
    </row>
    <row r="377" spans="4:21" outlineLevel="1" x14ac:dyDescent="0.2">
      <c r="D377" s="9" t="str">
        <f>IF(Supuestos!B27="","",Supuestos!B27)</f>
        <v/>
      </c>
      <c r="E377" s="67"/>
      <c r="F377" s="72"/>
      <c r="I377" s="3"/>
      <c r="R377" s="3"/>
      <c r="U377" s="3"/>
    </row>
    <row r="378" spans="4:21" outlineLevel="1" x14ac:dyDescent="0.2">
      <c r="D378" s="9" t="str">
        <f>IF(Supuestos!B28="","",Supuestos!B28)</f>
        <v/>
      </c>
      <c r="E378" s="67"/>
      <c r="F378" s="72"/>
      <c r="I378" s="3"/>
      <c r="R378" s="3"/>
      <c r="U378" s="3"/>
    </row>
    <row r="379" spans="4:21" outlineLevel="1" x14ac:dyDescent="0.2">
      <c r="D379" s="9" t="str">
        <f>IF(Supuestos!B29="","",Supuestos!B29)</f>
        <v/>
      </c>
      <c r="E379" s="67"/>
      <c r="F379" s="72"/>
      <c r="I379" s="3"/>
      <c r="R379" s="3"/>
      <c r="U379" s="3"/>
    </row>
    <row r="380" spans="4:21" outlineLevel="1" x14ac:dyDescent="0.2">
      <c r="D380" s="9" t="str">
        <f>IF(Supuestos!B30="","",Supuestos!B30)</f>
        <v/>
      </c>
      <c r="E380" s="67"/>
      <c r="F380" s="72"/>
      <c r="I380" s="3"/>
      <c r="R380" s="3"/>
      <c r="U380" s="3"/>
    </row>
    <row r="381" spans="4:21" outlineLevel="1" x14ac:dyDescent="0.2">
      <c r="D381" s="9" t="str">
        <f>IF(Supuestos!B31="","",Supuestos!B31)</f>
        <v/>
      </c>
      <c r="E381" s="67"/>
      <c r="F381" s="72"/>
      <c r="I381" s="3"/>
      <c r="R381" s="3"/>
      <c r="U381" s="3"/>
    </row>
    <row r="382" spans="4:21" outlineLevel="1" x14ac:dyDescent="0.2">
      <c r="D382" s="9" t="str">
        <f>IF(Supuestos!B32="","",Supuestos!B32)</f>
        <v/>
      </c>
      <c r="E382" s="67"/>
      <c r="F382" s="72"/>
      <c r="I382" s="3"/>
      <c r="R382" s="3"/>
      <c r="U382" s="3"/>
    </row>
    <row r="383" spans="4:21" outlineLevel="1" x14ac:dyDescent="0.2">
      <c r="D383" s="9" t="str">
        <f>IF(Supuestos!B33="","",Supuestos!B33)</f>
        <v/>
      </c>
      <c r="E383" s="67"/>
      <c r="F383" s="72"/>
      <c r="I383" s="3"/>
      <c r="R383" s="3"/>
      <c r="U383" s="3"/>
    </row>
    <row r="384" spans="4:21" outlineLevel="1" x14ac:dyDescent="0.2">
      <c r="D384" s="9" t="str">
        <f>IF(Supuestos!B34="","",Supuestos!B34)</f>
        <v/>
      </c>
      <c r="E384" s="67"/>
      <c r="F384" s="72"/>
      <c r="I384" s="3"/>
      <c r="R384" s="3"/>
      <c r="U384" s="3"/>
    </row>
    <row r="385" spans="4:21" outlineLevel="1" x14ac:dyDescent="0.2">
      <c r="D385" s="9" t="str">
        <f>IF(Supuestos!B35="","",Supuestos!B35)</f>
        <v/>
      </c>
      <c r="E385" s="67"/>
      <c r="F385" s="72"/>
      <c r="I385" s="3"/>
      <c r="R385" s="3"/>
      <c r="U385" s="3"/>
    </row>
    <row r="386" spans="4:21" outlineLevel="1" x14ac:dyDescent="0.2">
      <c r="D386" s="9" t="str">
        <f>IF(Supuestos!B36="","",Supuestos!B36)</f>
        <v/>
      </c>
      <c r="E386" s="67"/>
      <c r="F386" s="72"/>
      <c r="I386" s="3"/>
      <c r="R386" s="3"/>
      <c r="U386" s="3"/>
    </row>
    <row r="387" spans="4:21" outlineLevel="1" x14ac:dyDescent="0.2">
      <c r="D387" s="9" t="str">
        <f>IF(Supuestos!B37="","",Supuestos!B37)</f>
        <v/>
      </c>
      <c r="E387" s="173"/>
      <c r="F387" s="172"/>
      <c r="I387" s="3"/>
      <c r="R387" s="3"/>
      <c r="U387" s="3"/>
    </row>
    <row r="388" spans="4:21" outlineLevel="1" x14ac:dyDescent="0.2">
      <c r="D388" s="9" t="str">
        <f>IF(Supuestos!B38="","",Supuestos!B38)</f>
        <v/>
      </c>
      <c r="E388" s="173"/>
      <c r="F388" s="172"/>
      <c r="I388" s="3"/>
      <c r="R388" s="3"/>
      <c r="U388" s="3"/>
    </row>
    <row r="389" spans="4:21" outlineLevel="1" x14ac:dyDescent="0.2">
      <c r="D389" s="194"/>
      <c r="E389" s="195"/>
      <c r="F389" s="119"/>
      <c r="I389" s="3"/>
      <c r="R389" s="3"/>
      <c r="U389" s="3"/>
    </row>
    <row r="390" spans="4:21" outlineLevel="1" x14ac:dyDescent="0.2">
      <c r="D390" s="14"/>
      <c r="E390" s="57"/>
      <c r="F390" s="3"/>
      <c r="I390" s="3"/>
      <c r="R390" s="3"/>
      <c r="U390" s="3"/>
    </row>
    <row r="391" spans="4:21" outlineLevel="1" x14ac:dyDescent="0.2">
      <c r="D391" s="11" t="s">
        <v>180</v>
      </c>
      <c r="E391" s="3"/>
      <c r="F391" s="3"/>
      <c r="I391" s="3"/>
      <c r="R391" s="3"/>
      <c r="U391" s="3"/>
    </row>
    <row r="392" spans="4:21" outlineLevel="1" x14ac:dyDescent="0.2">
      <c r="D392" s="101" t="str">
        <f>IF(Supuestos!B7="","",Supuestos!B7)</f>
        <v>Datos</v>
      </c>
      <c r="E392" s="140">
        <v>40</v>
      </c>
      <c r="F392" s="116" t="s">
        <v>103</v>
      </c>
      <c r="I392" s="3"/>
      <c r="R392" s="3"/>
      <c r="U392" s="3"/>
    </row>
    <row r="393" spans="4:21" outlineLevel="1" x14ac:dyDescent="0.2">
      <c r="D393" s="9" t="str">
        <f>IF(Supuestos!B8="","",Supuestos!B8)</f>
        <v>Originación voz on-net local</v>
      </c>
      <c r="E393" s="139">
        <v>40</v>
      </c>
      <c r="F393" s="72" t="s">
        <v>104</v>
      </c>
      <c r="I393" s="3"/>
      <c r="R393" s="3"/>
      <c r="U393" s="3"/>
    </row>
    <row r="394" spans="4:21" outlineLevel="1" x14ac:dyDescent="0.2">
      <c r="D394" s="9" t="str">
        <f>IF(Supuestos!B9="","",Supuestos!B9)</f>
        <v>Originación voz off-net móvil local</v>
      </c>
      <c r="E394" s="139">
        <v>40</v>
      </c>
      <c r="F394" s="72" t="s">
        <v>104</v>
      </c>
      <c r="I394" s="3"/>
      <c r="R394" s="3"/>
      <c r="U394" s="3"/>
    </row>
    <row r="395" spans="4:21" outlineLevel="1" x14ac:dyDescent="0.2">
      <c r="D395" s="9" t="str">
        <f>IF(Supuestos!B10="","",Supuestos!B10)</f>
        <v>Originación voz off-net fijo local</v>
      </c>
      <c r="E395" s="139">
        <v>40</v>
      </c>
      <c r="F395" s="72" t="s">
        <v>104</v>
      </c>
      <c r="I395" s="3"/>
      <c r="R395" s="3"/>
      <c r="U395" s="3"/>
    </row>
    <row r="396" spans="4:21" outlineLevel="1" x14ac:dyDescent="0.2">
      <c r="D396" s="9" t="str">
        <f>IF(Supuestos!B11="","",Supuestos!B11)</f>
        <v>Originación voz on-net LDN</v>
      </c>
      <c r="E396" s="139">
        <v>40</v>
      </c>
      <c r="F396" s="72" t="s">
        <v>104</v>
      </c>
      <c r="I396" s="3"/>
      <c r="R396" s="3"/>
      <c r="U396" s="3"/>
    </row>
    <row r="397" spans="4:21" outlineLevel="1" x14ac:dyDescent="0.2">
      <c r="D397" s="9" t="str">
        <f>IF(Supuestos!B12="","",Supuestos!B12)</f>
        <v>Originación voz off-net móvil LDN</v>
      </c>
      <c r="E397" s="139">
        <v>40</v>
      </c>
      <c r="F397" s="72" t="s">
        <v>104</v>
      </c>
      <c r="I397" s="3"/>
      <c r="R397" s="3"/>
      <c r="U397" s="3"/>
    </row>
    <row r="398" spans="4:21" outlineLevel="1" x14ac:dyDescent="0.2">
      <c r="D398" s="9" t="str">
        <f>IF(Supuestos!B13="","",Supuestos!B13)</f>
        <v>Originación voz off-net fijo LDN</v>
      </c>
      <c r="E398" s="139">
        <v>40</v>
      </c>
      <c r="F398" s="72" t="s">
        <v>104</v>
      </c>
      <c r="I398" s="3"/>
      <c r="R398" s="3"/>
      <c r="U398" s="3"/>
    </row>
    <row r="399" spans="4:21" outlineLevel="1" x14ac:dyDescent="0.2">
      <c r="D399" s="9" t="str">
        <f>IF(Supuestos!B14="","",Supuestos!B14)</f>
        <v>Originación voz internacional USA-Canadá</v>
      </c>
      <c r="E399" s="139">
        <v>40</v>
      </c>
      <c r="F399" s="72" t="s">
        <v>104</v>
      </c>
      <c r="I399" s="3"/>
      <c r="R399" s="3"/>
      <c r="U399" s="3"/>
    </row>
    <row r="400" spans="4:21" outlineLevel="1" x14ac:dyDescent="0.2">
      <c r="D400" s="9" t="str">
        <f>IF(Supuestos!B15="","",Supuestos!B15)</f>
        <v>Originación voz internacional Mundial Centroamérica</v>
      </c>
      <c r="E400" s="139">
        <v>40</v>
      </c>
      <c r="F400" s="72" t="s">
        <v>104</v>
      </c>
      <c r="I400" s="3"/>
      <c r="R400" s="3"/>
      <c r="U400" s="3"/>
    </row>
    <row r="401" spans="4:21" outlineLevel="1" x14ac:dyDescent="0.2">
      <c r="D401" s="9" t="str">
        <f>IF(Supuestos!B16="","",Supuestos!B16)</f>
        <v>Originación voz internacional Mundial LATAM y Caribe</v>
      </c>
      <c r="E401" s="139">
        <v>40</v>
      </c>
      <c r="F401" s="72" t="s">
        <v>104</v>
      </c>
      <c r="I401" s="3"/>
      <c r="R401" s="3"/>
      <c r="U401" s="3"/>
    </row>
    <row r="402" spans="4:21" outlineLevel="1" x14ac:dyDescent="0.2">
      <c r="D402" s="9" t="str">
        <f>IF(Supuestos!B17="","",Supuestos!B17)</f>
        <v>Originación voz internacional Europa</v>
      </c>
      <c r="E402" s="139">
        <v>40</v>
      </c>
      <c r="F402" s="72" t="s">
        <v>104</v>
      </c>
      <c r="I402" s="3"/>
      <c r="R402" s="3"/>
      <c r="U402" s="3"/>
    </row>
    <row r="403" spans="4:21" outlineLevel="1" x14ac:dyDescent="0.2">
      <c r="D403" s="9" t="str">
        <f>IF(Supuestos!B18="","",Supuestos!B18)</f>
        <v>Originación voz internacional Mundial Otros geográficos</v>
      </c>
      <c r="E403" s="139">
        <v>40</v>
      </c>
      <c r="F403" s="72" t="s">
        <v>104</v>
      </c>
      <c r="I403" s="3"/>
      <c r="R403" s="3"/>
      <c r="U403" s="3"/>
    </row>
    <row r="404" spans="4:21" outlineLevel="1" x14ac:dyDescent="0.2">
      <c r="D404" s="9" t="str">
        <f>IF(Supuestos!B19="","",Supuestos!B19)</f>
        <v>Originación voz internacional Cuba</v>
      </c>
      <c r="E404" s="139">
        <v>40</v>
      </c>
      <c r="F404" s="72" t="s">
        <v>104</v>
      </c>
      <c r="I404" s="3"/>
      <c r="R404" s="3"/>
      <c r="U404" s="3"/>
    </row>
    <row r="405" spans="4:21" outlineLevel="1" x14ac:dyDescent="0.2">
      <c r="D405" s="9" t="str">
        <f>IF(Supuestos!B20="","",Supuestos!B20)</f>
        <v>Originación voz Mundial destinos no geográficos</v>
      </c>
      <c r="E405" s="139">
        <v>40</v>
      </c>
      <c r="F405" s="72" t="s">
        <v>104</v>
      </c>
      <c r="I405" s="3"/>
      <c r="R405" s="3"/>
      <c r="U405" s="3"/>
    </row>
    <row r="406" spans="4:21" outlineLevel="1" x14ac:dyDescent="0.2">
      <c r="D406" s="9" t="str">
        <f>IF(Supuestos!B21="","",Supuestos!B21)</f>
        <v>Originación SMS on-net</v>
      </c>
      <c r="E406" s="139">
        <v>40</v>
      </c>
      <c r="F406" s="72" t="s">
        <v>124</v>
      </c>
      <c r="I406" s="3"/>
      <c r="R406" s="3"/>
      <c r="U406" s="3"/>
    </row>
    <row r="407" spans="4:21" outlineLevel="1" x14ac:dyDescent="0.2">
      <c r="D407" s="9" t="str">
        <f>IF(Supuestos!B22="","",Supuestos!B22)</f>
        <v>Originación SMS - off-net nacional</v>
      </c>
      <c r="E407" s="139">
        <v>40</v>
      </c>
      <c r="F407" s="72" t="s">
        <v>124</v>
      </c>
      <c r="I407" s="3"/>
      <c r="R407" s="3"/>
      <c r="U407" s="3"/>
    </row>
    <row r="408" spans="4:21" outlineLevel="1" x14ac:dyDescent="0.2">
      <c r="D408" s="9" t="str">
        <f>IF(Supuestos!B23="","",Supuestos!B23)</f>
        <v>Originación SMS internacional (USA-Canadá)</v>
      </c>
      <c r="E408" s="139">
        <v>40</v>
      </c>
      <c r="F408" s="72" t="s">
        <v>124</v>
      </c>
      <c r="I408" s="3"/>
      <c r="R408" s="3"/>
      <c r="U408" s="3"/>
    </row>
    <row r="409" spans="4:21" outlineLevel="1" x14ac:dyDescent="0.2">
      <c r="D409" s="9" t="str">
        <f>IF(Supuestos!B24="","",Supuestos!B24)</f>
        <v>Originación SMS internacional (Resto del Mundo)</v>
      </c>
      <c r="E409" s="139">
        <v>40</v>
      </c>
      <c r="F409" s="72" t="s">
        <v>124</v>
      </c>
      <c r="I409" s="3"/>
      <c r="R409" s="3"/>
      <c r="U409" s="3"/>
    </row>
    <row r="410" spans="4:21" outlineLevel="1" x14ac:dyDescent="0.2">
      <c r="D410" s="9" t="str">
        <f>IF(Supuestos!B25="","",Supuestos!B25)</f>
        <v>Otros servicios (incluyendo marcaciones especiales)</v>
      </c>
      <c r="E410" s="139">
        <v>40</v>
      </c>
      <c r="F410" s="72" t="s">
        <v>104</v>
      </c>
      <c r="I410" s="3"/>
      <c r="R410" s="3"/>
      <c r="U410" s="3"/>
    </row>
    <row r="411" spans="4:21" outlineLevel="1" x14ac:dyDescent="0.2">
      <c r="D411" s="9" t="str">
        <f>IF(Supuestos!B26="","",Supuestos!B26)</f>
        <v/>
      </c>
      <c r="E411" s="67"/>
      <c r="F411" s="72"/>
      <c r="I411" s="3"/>
      <c r="R411" s="3"/>
      <c r="U411" s="3"/>
    </row>
    <row r="412" spans="4:21" outlineLevel="1" x14ac:dyDescent="0.2">
      <c r="D412" s="9" t="str">
        <f>IF(Supuestos!B27="","",Supuestos!B27)</f>
        <v/>
      </c>
      <c r="E412" s="67"/>
      <c r="F412" s="72"/>
      <c r="I412" s="3"/>
      <c r="R412" s="3"/>
      <c r="U412" s="3"/>
    </row>
    <row r="413" spans="4:21" outlineLevel="1" x14ac:dyDescent="0.2">
      <c r="D413" s="9" t="str">
        <f>IF(Supuestos!B28="","",Supuestos!B28)</f>
        <v/>
      </c>
      <c r="E413" s="67"/>
      <c r="F413" s="72"/>
      <c r="I413" s="3"/>
      <c r="R413" s="3"/>
      <c r="U413" s="3"/>
    </row>
    <row r="414" spans="4:21" outlineLevel="1" x14ac:dyDescent="0.2">
      <c r="D414" s="9" t="str">
        <f>IF(Supuestos!B29="","",Supuestos!B29)</f>
        <v/>
      </c>
      <c r="E414" s="67"/>
      <c r="F414" s="72"/>
      <c r="I414" s="3"/>
      <c r="R414" s="3"/>
      <c r="U414" s="3"/>
    </row>
    <row r="415" spans="4:21" outlineLevel="1" x14ac:dyDescent="0.2">
      <c r="D415" s="9" t="str">
        <f>IF(Supuestos!B30="","",Supuestos!B30)</f>
        <v/>
      </c>
      <c r="E415" s="67"/>
      <c r="F415" s="72"/>
      <c r="I415" s="3"/>
      <c r="R415" s="3"/>
      <c r="U415" s="3"/>
    </row>
    <row r="416" spans="4:21" outlineLevel="1" x14ac:dyDescent="0.2">
      <c r="D416" s="9" t="str">
        <f>IF(Supuestos!B31="","",Supuestos!B31)</f>
        <v/>
      </c>
      <c r="E416" s="67"/>
      <c r="F416" s="72"/>
      <c r="I416" s="3"/>
      <c r="R416" s="3"/>
      <c r="U416" s="3"/>
    </row>
    <row r="417" spans="4:21" outlineLevel="1" x14ac:dyDescent="0.2">
      <c r="D417" s="9" t="str">
        <f>IF(Supuestos!B32="","",Supuestos!B32)</f>
        <v/>
      </c>
      <c r="E417" s="67"/>
      <c r="F417" s="72"/>
      <c r="I417" s="3"/>
      <c r="R417" s="3"/>
      <c r="U417" s="3"/>
    </row>
    <row r="418" spans="4:21" outlineLevel="1" x14ac:dyDescent="0.2">
      <c r="D418" s="9" t="str">
        <f>IF(Supuestos!B33="","",Supuestos!B33)</f>
        <v/>
      </c>
      <c r="E418" s="67"/>
      <c r="F418" s="72"/>
      <c r="I418" s="3"/>
      <c r="R418" s="3"/>
      <c r="U418" s="3"/>
    </row>
    <row r="419" spans="4:21" outlineLevel="1" x14ac:dyDescent="0.2">
      <c r="D419" s="9" t="str">
        <f>IF(Supuestos!B34="","",Supuestos!B34)</f>
        <v/>
      </c>
      <c r="E419" s="67"/>
      <c r="F419" s="72"/>
      <c r="I419" s="3"/>
      <c r="R419" s="3"/>
      <c r="U419" s="3"/>
    </row>
    <row r="420" spans="4:21" outlineLevel="1" x14ac:dyDescent="0.2">
      <c r="D420" s="9" t="str">
        <f>IF(Supuestos!B35="","",Supuestos!B35)</f>
        <v/>
      </c>
      <c r="E420" s="67"/>
      <c r="F420" s="72"/>
      <c r="I420" s="3"/>
      <c r="R420" s="3"/>
      <c r="U420" s="3"/>
    </row>
    <row r="421" spans="4:21" outlineLevel="1" x14ac:dyDescent="0.2">
      <c r="D421" s="9" t="str">
        <f>IF(Supuestos!B36="","",Supuestos!B36)</f>
        <v/>
      </c>
      <c r="E421" s="67"/>
      <c r="F421" s="72"/>
      <c r="I421" s="3"/>
      <c r="R421" s="3"/>
      <c r="U421" s="3"/>
    </row>
    <row r="422" spans="4:21" outlineLevel="1" x14ac:dyDescent="0.2">
      <c r="D422" s="9" t="str">
        <f>IF(Supuestos!B37="","",Supuestos!B37)</f>
        <v/>
      </c>
      <c r="E422" s="173"/>
      <c r="F422" s="172"/>
      <c r="I422" s="3"/>
      <c r="R422" s="3"/>
      <c r="U422" s="3"/>
    </row>
    <row r="423" spans="4:21" outlineLevel="1" x14ac:dyDescent="0.2">
      <c r="D423" s="9" t="str">
        <f>IF(Supuestos!B38="","",Supuestos!B38)</f>
        <v/>
      </c>
      <c r="E423" s="173"/>
      <c r="F423" s="172"/>
      <c r="I423" s="3"/>
      <c r="R423" s="3"/>
      <c r="U423" s="3"/>
    </row>
    <row r="424" spans="4:21" outlineLevel="1" x14ac:dyDescent="0.2">
      <c r="D424" s="194"/>
      <c r="E424" s="195"/>
      <c r="F424" s="119"/>
      <c r="I424" s="3"/>
      <c r="R424" s="3"/>
      <c r="U424" s="3"/>
    </row>
    <row r="425" spans="4:21" outlineLevel="1" x14ac:dyDescent="0.2">
      <c r="D425" s="14"/>
      <c r="E425" s="57"/>
      <c r="F425" s="3"/>
      <c r="I425" s="3"/>
      <c r="R425" s="3"/>
      <c r="U425" s="3"/>
    </row>
    <row r="426" spans="4:21" outlineLevel="1" x14ac:dyDescent="0.2">
      <c r="D426" s="11" t="s">
        <v>181</v>
      </c>
      <c r="E426" s="3"/>
      <c r="F426" s="3"/>
      <c r="I426" s="3"/>
      <c r="R426" s="3"/>
      <c r="U426" s="3"/>
    </row>
    <row r="427" spans="4:21" outlineLevel="1" x14ac:dyDescent="0.2">
      <c r="D427" s="101" t="str">
        <f>IF(Supuestos!B7="","",Supuestos!B7)</f>
        <v>Datos</v>
      </c>
      <c r="E427" s="140">
        <v>40</v>
      </c>
      <c r="F427" s="116" t="s">
        <v>103</v>
      </c>
      <c r="I427" s="3"/>
      <c r="R427" s="3"/>
      <c r="U427" s="3"/>
    </row>
    <row r="428" spans="4:21" outlineLevel="1" x14ac:dyDescent="0.2">
      <c r="D428" s="9" t="str">
        <f>IF(Supuestos!B8="","",Supuestos!B8)</f>
        <v>Originación voz on-net local</v>
      </c>
      <c r="E428" s="139">
        <v>40</v>
      </c>
      <c r="F428" s="72" t="s">
        <v>104</v>
      </c>
      <c r="I428" s="3"/>
      <c r="R428" s="3"/>
      <c r="U428" s="3"/>
    </row>
    <row r="429" spans="4:21" outlineLevel="1" x14ac:dyDescent="0.2">
      <c r="D429" s="9" t="str">
        <f>IF(Supuestos!B9="","",Supuestos!B9)</f>
        <v>Originación voz off-net móvil local</v>
      </c>
      <c r="E429" s="139">
        <v>40</v>
      </c>
      <c r="F429" s="72" t="s">
        <v>104</v>
      </c>
      <c r="I429" s="3"/>
      <c r="R429" s="3"/>
      <c r="U429" s="3"/>
    </row>
    <row r="430" spans="4:21" outlineLevel="1" x14ac:dyDescent="0.2">
      <c r="D430" s="9" t="str">
        <f>IF(Supuestos!B10="","",Supuestos!B10)</f>
        <v>Originación voz off-net fijo local</v>
      </c>
      <c r="E430" s="139">
        <v>40</v>
      </c>
      <c r="F430" s="72" t="s">
        <v>104</v>
      </c>
      <c r="I430" s="3"/>
      <c r="R430" s="3"/>
      <c r="U430" s="3"/>
    </row>
    <row r="431" spans="4:21" outlineLevel="1" x14ac:dyDescent="0.2">
      <c r="D431" s="9" t="str">
        <f>IF(Supuestos!B11="","",Supuestos!B11)</f>
        <v>Originación voz on-net LDN</v>
      </c>
      <c r="E431" s="139">
        <v>40</v>
      </c>
      <c r="F431" s="72" t="s">
        <v>104</v>
      </c>
      <c r="I431" s="3"/>
      <c r="R431" s="3"/>
      <c r="U431" s="3"/>
    </row>
    <row r="432" spans="4:21" outlineLevel="1" x14ac:dyDescent="0.2">
      <c r="D432" s="9" t="str">
        <f>IF(Supuestos!B12="","",Supuestos!B12)</f>
        <v>Originación voz off-net móvil LDN</v>
      </c>
      <c r="E432" s="139">
        <v>40</v>
      </c>
      <c r="F432" s="72" t="s">
        <v>104</v>
      </c>
      <c r="I432" s="3"/>
      <c r="R432" s="3"/>
      <c r="U432" s="3"/>
    </row>
    <row r="433" spans="4:21" outlineLevel="1" x14ac:dyDescent="0.2">
      <c r="D433" s="9" t="str">
        <f>IF(Supuestos!B13="","",Supuestos!B13)</f>
        <v>Originación voz off-net fijo LDN</v>
      </c>
      <c r="E433" s="139">
        <v>40</v>
      </c>
      <c r="F433" s="72" t="s">
        <v>104</v>
      </c>
      <c r="I433" s="3"/>
      <c r="R433" s="3"/>
      <c r="U433" s="3"/>
    </row>
    <row r="434" spans="4:21" outlineLevel="1" x14ac:dyDescent="0.2">
      <c r="D434" s="9" t="str">
        <f>IF(Supuestos!B14="","",Supuestos!B14)</f>
        <v>Originación voz internacional USA-Canadá</v>
      </c>
      <c r="E434" s="139">
        <v>40</v>
      </c>
      <c r="F434" s="72" t="s">
        <v>104</v>
      </c>
      <c r="I434" s="3"/>
      <c r="R434" s="3"/>
      <c r="U434" s="3"/>
    </row>
    <row r="435" spans="4:21" outlineLevel="1" x14ac:dyDescent="0.2">
      <c r="D435" s="9" t="str">
        <f>IF(Supuestos!B15="","",Supuestos!B15)</f>
        <v>Originación voz internacional Mundial Centroamérica</v>
      </c>
      <c r="E435" s="139">
        <v>40</v>
      </c>
      <c r="F435" s="72" t="s">
        <v>104</v>
      </c>
      <c r="I435" s="3"/>
      <c r="R435" s="3"/>
      <c r="U435" s="3"/>
    </row>
    <row r="436" spans="4:21" outlineLevel="1" x14ac:dyDescent="0.2">
      <c r="D436" s="9" t="str">
        <f>IF(Supuestos!B16="","",Supuestos!B16)</f>
        <v>Originación voz internacional Mundial LATAM y Caribe</v>
      </c>
      <c r="E436" s="139">
        <v>40</v>
      </c>
      <c r="F436" s="72" t="s">
        <v>104</v>
      </c>
      <c r="I436" s="3"/>
      <c r="R436" s="3"/>
      <c r="U436" s="3"/>
    </row>
    <row r="437" spans="4:21" outlineLevel="1" x14ac:dyDescent="0.2">
      <c r="D437" s="9" t="str">
        <f>IF(Supuestos!B17="","",Supuestos!B17)</f>
        <v>Originación voz internacional Europa</v>
      </c>
      <c r="E437" s="139">
        <v>40</v>
      </c>
      <c r="F437" s="72" t="s">
        <v>104</v>
      </c>
      <c r="I437" s="3"/>
      <c r="R437" s="3"/>
      <c r="U437" s="3"/>
    </row>
    <row r="438" spans="4:21" outlineLevel="1" x14ac:dyDescent="0.2">
      <c r="D438" s="9" t="str">
        <f>IF(Supuestos!B18="","",Supuestos!B18)</f>
        <v>Originación voz internacional Mundial Otros geográficos</v>
      </c>
      <c r="E438" s="139">
        <v>40</v>
      </c>
      <c r="F438" s="72" t="s">
        <v>104</v>
      </c>
      <c r="I438" s="3"/>
      <c r="R438" s="3"/>
      <c r="U438" s="3"/>
    </row>
    <row r="439" spans="4:21" outlineLevel="1" x14ac:dyDescent="0.2">
      <c r="D439" s="9" t="str">
        <f>IF(Supuestos!B19="","",Supuestos!B19)</f>
        <v>Originación voz internacional Cuba</v>
      </c>
      <c r="E439" s="139">
        <v>40</v>
      </c>
      <c r="F439" s="72" t="s">
        <v>104</v>
      </c>
      <c r="I439" s="3"/>
      <c r="R439" s="3"/>
      <c r="U439" s="3"/>
    </row>
    <row r="440" spans="4:21" outlineLevel="1" x14ac:dyDescent="0.2">
      <c r="D440" s="9" t="str">
        <f>IF(Supuestos!B20="","",Supuestos!B20)</f>
        <v>Originación voz Mundial destinos no geográficos</v>
      </c>
      <c r="E440" s="139">
        <v>40</v>
      </c>
      <c r="F440" s="72" t="s">
        <v>104</v>
      </c>
      <c r="I440" s="3"/>
      <c r="R440" s="3"/>
      <c r="U440" s="3"/>
    </row>
    <row r="441" spans="4:21" outlineLevel="1" x14ac:dyDescent="0.2">
      <c r="D441" s="9" t="str">
        <f>IF(Supuestos!B21="","",Supuestos!B21)</f>
        <v>Originación SMS on-net</v>
      </c>
      <c r="E441" s="139">
        <v>40</v>
      </c>
      <c r="F441" s="72" t="s">
        <v>124</v>
      </c>
      <c r="I441" s="3"/>
      <c r="R441" s="3"/>
      <c r="U441" s="3"/>
    </row>
    <row r="442" spans="4:21" outlineLevel="1" x14ac:dyDescent="0.2">
      <c r="D442" s="9" t="str">
        <f>IF(Supuestos!B22="","",Supuestos!B22)</f>
        <v>Originación SMS - off-net nacional</v>
      </c>
      <c r="E442" s="139">
        <v>40</v>
      </c>
      <c r="F442" s="72" t="s">
        <v>124</v>
      </c>
      <c r="I442" s="3"/>
      <c r="R442" s="3"/>
      <c r="U442" s="3"/>
    </row>
    <row r="443" spans="4:21" outlineLevel="1" x14ac:dyDescent="0.2">
      <c r="D443" s="9" t="str">
        <f>IF(Supuestos!B23="","",Supuestos!B23)</f>
        <v>Originación SMS internacional (USA-Canadá)</v>
      </c>
      <c r="E443" s="139">
        <v>40</v>
      </c>
      <c r="F443" s="72" t="s">
        <v>124</v>
      </c>
      <c r="I443" s="3"/>
      <c r="R443" s="3"/>
      <c r="U443" s="3"/>
    </row>
    <row r="444" spans="4:21" outlineLevel="1" x14ac:dyDescent="0.2">
      <c r="D444" s="9" t="str">
        <f>IF(Supuestos!B24="","",Supuestos!B24)</f>
        <v>Originación SMS internacional (Resto del Mundo)</v>
      </c>
      <c r="E444" s="139">
        <v>40</v>
      </c>
      <c r="F444" s="72" t="s">
        <v>124</v>
      </c>
      <c r="I444" s="3"/>
      <c r="R444" s="3"/>
      <c r="U444" s="3"/>
    </row>
    <row r="445" spans="4:21" outlineLevel="1" x14ac:dyDescent="0.2">
      <c r="D445" s="9" t="str">
        <f>IF(Supuestos!B25="","",Supuestos!B25)</f>
        <v>Otros servicios (incluyendo marcaciones especiales)</v>
      </c>
      <c r="E445" s="139">
        <v>40</v>
      </c>
      <c r="F445" s="72" t="s">
        <v>104</v>
      </c>
      <c r="I445" s="3"/>
      <c r="R445" s="3"/>
      <c r="U445" s="3"/>
    </row>
    <row r="446" spans="4:21" outlineLevel="1" x14ac:dyDescent="0.2">
      <c r="D446" s="9" t="str">
        <f>IF(Supuestos!B26="","",Supuestos!B26)</f>
        <v/>
      </c>
      <c r="E446" s="67"/>
      <c r="F446" s="72"/>
      <c r="I446" s="3"/>
      <c r="R446" s="3"/>
      <c r="U446" s="3"/>
    </row>
    <row r="447" spans="4:21" outlineLevel="1" x14ac:dyDescent="0.2">
      <c r="D447" s="9" t="str">
        <f>IF(Supuestos!B27="","",Supuestos!B27)</f>
        <v/>
      </c>
      <c r="E447" s="67"/>
      <c r="F447" s="72"/>
      <c r="I447" s="3"/>
      <c r="R447" s="3"/>
      <c r="U447" s="3"/>
    </row>
    <row r="448" spans="4:21" outlineLevel="1" x14ac:dyDescent="0.2">
      <c r="D448" s="9" t="str">
        <f>IF(Supuestos!B28="","",Supuestos!B28)</f>
        <v/>
      </c>
      <c r="E448" s="67"/>
      <c r="F448" s="72"/>
      <c r="I448" s="3"/>
      <c r="R448" s="3"/>
      <c r="U448" s="3"/>
    </row>
    <row r="449" spans="2:21" outlineLevel="1" x14ac:dyDescent="0.2">
      <c r="D449" s="9" t="str">
        <f>IF(Supuestos!B29="","",Supuestos!B29)</f>
        <v/>
      </c>
      <c r="E449" s="67"/>
      <c r="F449" s="72"/>
      <c r="I449" s="3"/>
      <c r="R449" s="3"/>
      <c r="U449" s="3"/>
    </row>
    <row r="450" spans="2:21" outlineLevel="1" x14ac:dyDescent="0.2">
      <c r="D450" s="9" t="str">
        <f>IF(Supuestos!B30="","",Supuestos!B30)</f>
        <v/>
      </c>
      <c r="E450" s="67"/>
      <c r="F450" s="72"/>
      <c r="I450" s="3"/>
      <c r="R450" s="3"/>
      <c r="U450" s="3"/>
    </row>
    <row r="451" spans="2:21" outlineLevel="1" x14ac:dyDescent="0.2">
      <c r="D451" s="9" t="str">
        <f>IF(Supuestos!B31="","",Supuestos!B31)</f>
        <v/>
      </c>
      <c r="E451" s="67"/>
      <c r="F451" s="72"/>
      <c r="I451" s="3"/>
      <c r="R451" s="3"/>
      <c r="U451" s="3"/>
    </row>
    <row r="452" spans="2:21" outlineLevel="1" x14ac:dyDescent="0.2">
      <c r="D452" s="9" t="str">
        <f>IF(Supuestos!B32="","",Supuestos!B32)</f>
        <v/>
      </c>
      <c r="E452" s="67"/>
      <c r="F452" s="72"/>
      <c r="I452" s="3"/>
      <c r="R452" s="3"/>
      <c r="U452" s="3"/>
    </row>
    <row r="453" spans="2:21" outlineLevel="1" x14ac:dyDescent="0.2">
      <c r="D453" s="9" t="str">
        <f>IF(Supuestos!B33="","",Supuestos!B33)</f>
        <v/>
      </c>
      <c r="E453" s="67"/>
      <c r="F453" s="72"/>
      <c r="I453" s="3"/>
      <c r="R453" s="3"/>
      <c r="U453" s="3"/>
    </row>
    <row r="454" spans="2:21" outlineLevel="1" x14ac:dyDescent="0.2">
      <c r="D454" s="9" t="str">
        <f>IF(Supuestos!B34="","",Supuestos!B34)</f>
        <v/>
      </c>
      <c r="E454" s="67"/>
      <c r="F454" s="72"/>
      <c r="I454" s="3"/>
      <c r="R454" s="3"/>
      <c r="U454" s="3"/>
    </row>
    <row r="455" spans="2:21" outlineLevel="1" x14ac:dyDescent="0.2">
      <c r="D455" s="9" t="str">
        <f>IF(Supuestos!B35="","",Supuestos!B35)</f>
        <v/>
      </c>
      <c r="E455" s="67"/>
      <c r="F455" s="72"/>
      <c r="I455" s="3"/>
      <c r="R455" s="3"/>
      <c r="U455" s="3"/>
    </row>
    <row r="456" spans="2:21" outlineLevel="1" x14ac:dyDescent="0.2">
      <c r="D456" s="9" t="str">
        <f>IF(Supuestos!B36="","",Supuestos!B36)</f>
        <v/>
      </c>
      <c r="E456" s="67"/>
      <c r="F456" s="72"/>
      <c r="I456" s="3"/>
      <c r="R456" s="3"/>
      <c r="U456" s="3"/>
    </row>
    <row r="457" spans="2:21" outlineLevel="1" x14ac:dyDescent="0.2">
      <c r="D457" s="9" t="str">
        <f>IF(Supuestos!B37="","",Supuestos!B37)</f>
        <v/>
      </c>
      <c r="E457" s="173"/>
      <c r="F457" s="172"/>
      <c r="I457" s="3"/>
      <c r="R457" s="3"/>
      <c r="U457" s="3"/>
    </row>
    <row r="458" spans="2:21" outlineLevel="1" x14ac:dyDescent="0.2">
      <c r="D458" s="9" t="str">
        <f>IF(Supuestos!B38="","",Supuestos!B38)</f>
        <v/>
      </c>
      <c r="E458" s="173"/>
      <c r="F458" s="172"/>
      <c r="I458" s="18"/>
      <c r="R458" s="18"/>
      <c r="U458" s="18"/>
    </row>
    <row r="459" spans="2:21" outlineLevel="1" x14ac:dyDescent="0.2">
      <c r="D459" s="194"/>
      <c r="E459" s="195"/>
      <c r="F459" s="119"/>
      <c r="I459" s="18"/>
      <c r="R459" s="18"/>
      <c r="U459" s="18"/>
    </row>
    <row r="460" spans="2:21" x14ac:dyDescent="0.2">
      <c r="I460" s="18"/>
      <c r="R460" s="18"/>
      <c r="U460" s="18"/>
    </row>
    <row r="461" spans="2:21" x14ac:dyDescent="0.2">
      <c r="D461" s="20"/>
      <c r="E461" s="18"/>
      <c r="F461" s="18"/>
      <c r="I461" s="18"/>
      <c r="R461" s="18"/>
      <c r="U461" s="18"/>
    </row>
    <row r="462" spans="2:21" x14ac:dyDescent="0.2">
      <c r="D462" s="14"/>
      <c r="E462" s="18"/>
      <c r="F462" s="18"/>
      <c r="I462" s="18"/>
      <c r="R462" s="18"/>
      <c r="U462" s="18"/>
    </row>
    <row r="463" spans="2:21" s="96" customFormat="1" ht="15.75" x14ac:dyDescent="0.25">
      <c r="D463" s="97" t="s">
        <v>129</v>
      </c>
      <c r="E463" s="98" t="str">
        <f>"De "&amp;$D$5&amp;" a "&amp;$D$7</f>
        <v>De 01/07/2017 a 31/09/2017</v>
      </c>
    </row>
    <row r="464" spans="2:21" s="14" customFormat="1" x14ac:dyDescent="0.2">
      <c r="B464" s="45" t="s">
        <v>57</v>
      </c>
      <c r="D464" s="29" t="s">
        <v>18</v>
      </c>
    </row>
    <row r="465" spans="2:52" ht="30.75" customHeight="1" x14ac:dyDescent="0.2">
      <c r="B465" s="44">
        <v>1</v>
      </c>
      <c r="D465" s="106"/>
      <c r="E465" s="111"/>
      <c r="F465" s="164" t="s">
        <v>164</v>
      </c>
      <c r="H465" s="164"/>
      <c r="I465" s="164"/>
      <c r="J465" s="165"/>
      <c r="K465" s="165"/>
      <c r="L465" s="165"/>
      <c r="M465" s="165"/>
      <c r="N465" s="165"/>
      <c r="O465" s="165"/>
      <c r="P465" s="165"/>
      <c r="Q465" s="165"/>
      <c r="R465" s="165"/>
      <c r="S465" s="165"/>
      <c r="T465" s="165"/>
      <c r="U465" s="165"/>
      <c r="V465" s="165"/>
      <c r="W465" s="165"/>
      <c r="X465" s="165"/>
      <c r="Y465" s="165"/>
      <c r="Z465" s="165"/>
      <c r="AA465" s="165"/>
      <c r="AB465" s="165"/>
      <c r="AC465" s="165"/>
      <c r="AD465" s="165"/>
      <c r="AE465" s="165"/>
      <c r="AF465" s="165"/>
      <c r="AG465" s="165"/>
      <c r="AH465" s="165"/>
      <c r="AI465" s="165"/>
      <c r="AJ465" s="165"/>
      <c r="AK465" s="165"/>
      <c r="AL465" s="165"/>
      <c r="AM465" s="165"/>
      <c r="AN465" s="165"/>
      <c r="AO465" s="165"/>
      <c r="AP465" s="165"/>
      <c r="AQ465" s="165"/>
      <c r="AR465" s="163"/>
      <c r="AU465" s="16"/>
      <c r="AV465" s="16"/>
      <c r="AW465" s="16"/>
      <c r="AX465" s="16"/>
      <c r="AY465" s="16"/>
      <c r="AZ465" s="16"/>
    </row>
    <row r="466" spans="2:52" ht="16.5" customHeight="1" x14ac:dyDescent="0.2">
      <c r="B466" s="44"/>
      <c r="C466" s="224" t="s">
        <v>127</v>
      </c>
      <c r="D466" s="205" t="s">
        <v>160</v>
      </c>
      <c r="E466" s="206">
        <v>10000</v>
      </c>
      <c r="F466" s="182">
        <v>0.1</v>
      </c>
      <c r="H466" s="164"/>
      <c r="I466" s="164"/>
      <c r="J466" s="165"/>
      <c r="K466" s="165"/>
      <c r="L466" s="165"/>
      <c r="M466" s="165"/>
      <c r="N466" s="165"/>
      <c r="O466" s="165"/>
      <c r="P466" s="165"/>
      <c r="Q466" s="165"/>
      <c r="R466" s="165"/>
      <c r="S466" s="165"/>
      <c r="T466" s="165"/>
      <c r="U466" s="165"/>
      <c r="V466" s="165"/>
      <c r="W466" s="165"/>
      <c r="X466" s="165"/>
      <c r="Y466" s="165"/>
      <c r="Z466" s="165"/>
      <c r="AA466" s="165"/>
      <c r="AB466" s="165"/>
      <c r="AC466" s="165"/>
      <c r="AD466" s="165"/>
      <c r="AE466" s="165"/>
      <c r="AF466" s="165"/>
      <c r="AG466" s="165"/>
      <c r="AH466" s="165"/>
      <c r="AI466" s="165"/>
      <c r="AJ466" s="165"/>
      <c r="AK466" s="165"/>
      <c r="AL466" s="165"/>
      <c r="AM466" s="165"/>
      <c r="AN466" s="165"/>
      <c r="AO466" s="165"/>
      <c r="AP466" s="165"/>
      <c r="AQ466" s="165"/>
      <c r="AR466" s="163"/>
      <c r="AU466" s="16"/>
      <c r="AV466" s="16"/>
      <c r="AW466" s="16"/>
      <c r="AX466" s="16"/>
      <c r="AY466" s="16"/>
      <c r="AZ466" s="16"/>
    </row>
    <row r="467" spans="2:52" ht="16.5" customHeight="1" x14ac:dyDescent="0.2">
      <c r="B467" s="44"/>
      <c r="C467" s="224"/>
      <c r="D467" s="207" t="s">
        <v>128</v>
      </c>
      <c r="E467" s="208">
        <v>500000</v>
      </c>
      <c r="F467" s="182">
        <v>0.1</v>
      </c>
      <c r="H467" s="143"/>
      <c r="I467" s="143"/>
      <c r="J467" s="143"/>
      <c r="K467" s="143"/>
      <c r="L467" s="143"/>
      <c r="M467" s="143"/>
      <c r="N467" s="143"/>
      <c r="O467" s="99"/>
      <c r="P467" s="99"/>
      <c r="Q467" s="99"/>
      <c r="R467" s="99"/>
      <c r="S467" s="99"/>
      <c r="T467" s="99"/>
      <c r="U467" s="99"/>
      <c r="V467" s="99"/>
      <c r="W467" s="99"/>
      <c r="X467" s="99"/>
      <c r="Y467" s="99"/>
      <c r="Z467" s="99"/>
      <c r="AA467" s="99"/>
      <c r="AB467" s="99"/>
      <c r="AC467" s="99"/>
      <c r="AD467" s="99"/>
      <c r="AE467" s="99"/>
      <c r="AF467" s="99"/>
      <c r="AG467" s="99"/>
      <c r="AH467" s="99"/>
      <c r="AI467" s="99"/>
      <c r="AJ467" s="99"/>
      <c r="AK467" s="99"/>
      <c r="AL467" s="99"/>
      <c r="AM467" s="165"/>
      <c r="AN467" s="165"/>
      <c r="AO467" s="165"/>
      <c r="AP467" s="165"/>
      <c r="AQ467" s="165"/>
      <c r="AR467" s="163"/>
      <c r="AU467" s="16"/>
      <c r="AV467" s="16"/>
      <c r="AW467" s="16"/>
      <c r="AX467" s="16"/>
      <c r="AY467" s="16"/>
      <c r="AZ467" s="16"/>
    </row>
    <row r="468" spans="2:52" ht="12.75" customHeight="1" x14ac:dyDescent="0.2">
      <c r="B468" s="44">
        <v>3</v>
      </c>
      <c r="C468" s="224" t="s">
        <v>105</v>
      </c>
      <c r="D468" s="209" t="s">
        <v>75</v>
      </c>
      <c r="E468" s="206">
        <v>500000</v>
      </c>
      <c r="F468" s="182">
        <v>0.1</v>
      </c>
      <c r="H468" s="143"/>
      <c r="I468" s="143"/>
      <c r="J468" s="143"/>
      <c r="K468" s="143"/>
      <c r="L468" s="143"/>
      <c r="M468" s="143"/>
      <c r="N468" s="143"/>
      <c r="O468" s="99"/>
      <c r="P468" s="99"/>
      <c r="Q468" s="99"/>
      <c r="R468" s="99"/>
      <c r="S468" s="99"/>
      <c r="T468" s="99"/>
      <c r="U468" s="99"/>
      <c r="V468" s="99"/>
      <c r="W468" s="99"/>
      <c r="X468" s="99"/>
      <c r="Y468" s="99"/>
      <c r="Z468" s="99"/>
      <c r="AA468" s="99"/>
      <c r="AB468" s="99"/>
      <c r="AC468" s="99"/>
      <c r="AD468" s="99"/>
      <c r="AE468" s="99"/>
      <c r="AF468" s="99"/>
      <c r="AG468" s="99"/>
      <c r="AH468" s="99"/>
      <c r="AI468" s="99"/>
      <c r="AJ468" s="99"/>
      <c r="AK468" s="99"/>
      <c r="AL468" s="99"/>
      <c r="AM468" s="166"/>
      <c r="AN468" s="166"/>
      <c r="AO468" s="163"/>
      <c r="AP468" s="163"/>
      <c r="AQ468" s="163"/>
      <c r="AR468" s="163"/>
    </row>
    <row r="469" spans="2:52" x14ac:dyDescent="0.2">
      <c r="B469" s="44">
        <v>4</v>
      </c>
      <c r="C469" s="224"/>
      <c r="D469" s="170" t="s">
        <v>69</v>
      </c>
      <c r="E469" s="200">
        <v>1000000</v>
      </c>
      <c r="F469" s="182">
        <v>0.1</v>
      </c>
      <c r="H469" s="143"/>
      <c r="I469" s="143"/>
      <c r="J469" s="143"/>
      <c r="K469" s="143"/>
      <c r="L469" s="143"/>
      <c r="M469" s="143"/>
      <c r="N469" s="143"/>
      <c r="O469" s="99"/>
      <c r="P469" s="99"/>
      <c r="Q469" s="99"/>
      <c r="R469" s="99"/>
      <c r="S469" s="99"/>
      <c r="T469" s="99"/>
      <c r="U469" s="99"/>
      <c r="V469" s="99"/>
      <c r="W469" s="99"/>
      <c r="X469" s="99"/>
      <c r="Y469" s="99"/>
      <c r="Z469" s="99"/>
      <c r="AA469" s="99"/>
      <c r="AB469" s="99"/>
      <c r="AC469" s="99"/>
      <c r="AD469" s="99"/>
      <c r="AE469" s="99"/>
      <c r="AF469" s="99"/>
      <c r="AG469" s="99"/>
      <c r="AH469" s="99"/>
      <c r="AI469" s="99"/>
      <c r="AJ469" s="99"/>
      <c r="AK469" s="99"/>
      <c r="AL469" s="99"/>
      <c r="AM469" s="166"/>
      <c r="AN469" s="166"/>
      <c r="AO469" s="163"/>
      <c r="AP469" s="163"/>
      <c r="AQ469" s="163"/>
      <c r="AR469" s="163"/>
    </row>
    <row r="470" spans="2:52" x14ac:dyDescent="0.2">
      <c r="B470" s="44">
        <v>5</v>
      </c>
      <c r="C470" s="224"/>
      <c r="D470" s="170" t="s">
        <v>76</v>
      </c>
      <c r="E470" s="200">
        <v>1000000</v>
      </c>
      <c r="F470" s="182">
        <v>0.1</v>
      </c>
      <c r="H470" s="143"/>
      <c r="I470" s="143"/>
      <c r="J470" s="143"/>
      <c r="K470" s="143"/>
      <c r="L470" s="143"/>
      <c r="M470" s="143"/>
      <c r="N470" s="143"/>
      <c r="O470" s="99"/>
      <c r="P470" s="99"/>
      <c r="Q470" s="99"/>
      <c r="R470" s="99"/>
      <c r="S470" s="99"/>
      <c r="T470" s="99"/>
      <c r="U470" s="99"/>
      <c r="V470" s="99"/>
      <c r="W470" s="99"/>
      <c r="X470" s="99"/>
      <c r="Y470" s="99"/>
      <c r="Z470" s="99"/>
      <c r="AA470" s="99"/>
      <c r="AB470" s="99"/>
      <c r="AC470" s="99"/>
      <c r="AD470" s="99"/>
      <c r="AE470" s="99"/>
      <c r="AF470" s="99"/>
      <c r="AG470" s="99"/>
      <c r="AH470" s="99"/>
      <c r="AI470" s="99"/>
      <c r="AJ470" s="99"/>
      <c r="AK470" s="99"/>
      <c r="AL470" s="99"/>
      <c r="AM470" s="166"/>
      <c r="AN470" s="166"/>
      <c r="AO470" s="163"/>
      <c r="AP470" s="163"/>
      <c r="AQ470" s="167"/>
      <c r="AR470" s="163"/>
    </row>
    <row r="471" spans="2:52" x14ac:dyDescent="0.2">
      <c r="B471" s="44"/>
      <c r="C471" s="224"/>
      <c r="D471" s="170" t="s">
        <v>147</v>
      </c>
      <c r="E471" s="200">
        <v>1000000</v>
      </c>
      <c r="F471" s="182">
        <v>0.1</v>
      </c>
      <c r="H471" s="143"/>
      <c r="I471" s="143"/>
      <c r="J471" s="143"/>
      <c r="K471" s="143"/>
      <c r="L471" s="143"/>
      <c r="M471" s="143"/>
      <c r="N471" s="143"/>
      <c r="O471" s="99"/>
      <c r="P471" s="99"/>
      <c r="Q471" s="99"/>
      <c r="R471" s="99"/>
      <c r="S471" s="99"/>
      <c r="T471" s="99"/>
      <c r="U471" s="99"/>
      <c r="V471" s="99"/>
      <c r="W471" s="99"/>
      <c r="X471" s="99"/>
      <c r="Y471" s="99"/>
      <c r="Z471" s="99"/>
      <c r="AA471" s="99"/>
      <c r="AB471" s="99"/>
      <c r="AC471" s="99"/>
      <c r="AD471" s="99"/>
      <c r="AE471" s="99"/>
      <c r="AF471" s="99"/>
      <c r="AG471" s="99"/>
      <c r="AH471" s="99"/>
      <c r="AI471" s="99"/>
      <c r="AJ471" s="99"/>
      <c r="AK471" s="99"/>
      <c r="AL471" s="99"/>
      <c r="AM471" s="166"/>
      <c r="AN471" s="166"/>
      <c r="AO471" s="163"/>
      <c r="AP471" s="163"/>
      <c r="AQ471" s="167"/>
      <c r="AR471" s="163"/>
    </row>
    <row r="472" spans="2:52" ht="12.75" customHeight="1" x14ac:dyDescent="0.2">
      <c r="B472" s="44">
        <v>6</v>
      </c>
      <c r="C472" s="224"/>
      <c r="D472" s="170" t="s">
        <v>115</v>
      </c>
      <c r="E472" s="200">
        <v>1000000</v>
      </c>
      <c r="F472" s="182">
        <v>0.1</v>
      </c>
      <c r="H472" s="143"/>
      <c r="I472" s="143"/>
      <c r="J472" s="143"/>
      <c r="K472" s="143"/>
      <c r="L472" s="143"/>
      <c r="M472" s="143"/>
      <c r="N472" s="143"/>
      <c r="O472" s="99"/>
      <c r="P472" s="99"/>
      <c r="Q472" s="99"/>
      <c r="R472" s="99"/>
      <c r="S472" s="99"/>
      <c r="T472" s="99"/>
      <c r="U472" s="99"/>
      <c r="V472" s="99"/>
      <c r="W472" s="99"/>
      <c r="X472" s="99"/>
      <c r="Y472" s="99"/>
      <c r="Z472" s="99"/>
      <c r="AA472" s="99"/>
      <c r="AB472" s="99"/>
      <c r="AC472" s="99"/>
      <c r="AD472" s="99"/>
      <c r="AE472" s="99"/>
      <c r="AF472" s="99"/>
      <c r="AG472" s="99"/>
      <c r="AH472" s="99"/>
      <c r="AI472" s="99"/>
      <c r="AJ472" s="99"/>
      <c r="AK472" s="99"/>
      <c r="AL472" s="99"/>
      <c r="AM472" s="166"/>
      <c r="AN472" s="166"/>
      <c r="AO472" s="163"/>
      <c r="AP472" s="163"/>
      <c r="AQ472" s="163"/>
      <c r="AR472" s="163"/>
    </row>
    <row r="473" spans="2:52" ht="12.75" customHeight="1" x14ac:dyDescent="0.2">
      <c r="B473" s="44">
        <v>7</v>
      </c>
      <c r="C473" s="224" t="s">
        <v>77</v>
      </c>
      <c r="D473" s="209" t="s">
        <v>78</v>
      </c>
      <c r="E473" s="206">
        <v>1000000</v>
      </c>
      <c r="F473" s="182">
        <v>0.1</v>
      </c>
      <c r="H473" s="143"/>
      <c r="I473" s="143"/>
      <c r="J473" s="143"/>
      <c r="K473" s="143"/>
      <c r="L473" s="143"/>
      <c r="M473" s="143"/>
      <c r="N473" s="143"/>
      <c r="O473" s="99"/>
      <c r="P473" s="99"/>
      <c r="Q473" s="99"/>
      <c r="R473" s="99"/>
      <c r="S473" s="99"/>
      <c r="T473" s="99"/>
      <c r="U473" s="99"/>
      <c r="V473" s="99"/>
      <c r="W473" s="99"/>
      <c r="X473" s="99"/>
      <c r="Y473" s="99"/>
      <c r="Z473" s="99"/>
      <c r="AA473" s="99"/>
      <c r="AB473" s="99"/>
      <c r="AC473" s="99"/>
      <c r="AD473" s="99"/>
      <c r="AE473" s="99"/>
      <c r="AF473" s="99"/>
      <c r="AG473" s="99"/>
      <c r="AH473" s="99"/>
      <c r="AI473" s="99"/>
      <c r="AJ473" s="99"/>
      <c r="AK473" s="99"/>
      <c r="AL473" s="99"/>
      <c r="AM473" s="166"/>
      <c r="AN473" s="166"/>
      <c r="AO473" s="163"/>
      <c r="AP473" s="163"/>
      <c r="AQ473" s="167"/>
      <c r="AR473" s="163"/>
    </row>
    <row r="474" spans="2:52" x14ac:dyDescent="0.2">
      <c r="B474" s="44">
        <v>8</v>
      </c>
      <c r="C474" s="224"/>
      <c r="D474" s="170" t="s">
        <v>79</v>
      </c>
      <c r="E474" s="200">
        <v>1000000</v>
      </c>
      <c r="F474" s="182">
        <v>0.1</v>
      </c>
      <c r="H474" s="143"/>
      <c r="I474" s="143"/>
      <c r="J474" s="143"/>
      <c r="K474" s="143"/>
      <c r="L474" s="143"/>
      <c r="M474" s="143"/>
      <c r="N474" s="143"/>
      <c r="O474" s="99"/>
      <c r="P474" s="99"/>
      <c r="Q474" s="99"/>
      <c r="R474" s="99"/>
      <c r="S474" s="99"/>
      <c r="T474" s="99"/>
      <c r="U474" s="99"/>
      <c r="V474" s="99"/>
      <c r="W474" s="99"/>
      <c r="X474" s="99"/>
      <c r="Y474" s="99"/>
      <c r="Z474" s="99"/>
      <c r="AA474" s="99"/>
      <c r="AB474" s="99"/>
      <c r="AC474" s="99"/>
      <c r="AD474" s="99"/>
      <c r="AE474" s="99"/>
      <c r="AF474" s="99"/>
      <c r="AG474" s="99"/>
      <c r="AH474" s="99"/>
      <c r="AI474" s="99"/>
      <c r="AJ474" s="99"/>
      <c r="AK474" s="99"/>
      <c r="AL474" s="99"/>
      <c r="AM474" s="166"/>
      <c r="AN474" s="166"/>
      <c r="AO474" s="163"/>
      <c r="AP474" s="163"/>
      <c r="AQ474" s="163"/>
      <c r="AR474" s="167"/>
      <c r="AS474" s="60"/>
      <c r="AT474" s="60"/>
    </row>
    <row r="475" spans="2:52" x14ac:dyDescent="0.2">
      <c r="B475" s="44">
        <v>9</v>
      </c>
      <c r="C475" s="224"/>
      <c r="D475" s="170" t="s">
        <v>80</v>
      </c>
      <c r="E475" s="200">
        <v>1000000</v>
      </c>
      <c r="F475" s="182">
        <v>0.1</v>
      </c>
      <c r="H475" s="143"/>
      <c r="I475" s="143"/>
      <c r="J475" s="143"/>
      <c r="K475" s="143"/>
      <c r="L475" s="143"/>
      <c r="M475" s="143"/>
      <c r="N475" s="143"/>
      <c r="O475" s="99"/>
      <c r="P475" s="99"/>
      <c r="Q475" s="99"/>
      <c r="R475" s="99"/>
      <c r="S475" s="99"/>
      <c r="T475" s="99"/>
      <c r="U475" s="99"/>
      <c r="V475" s="99"/>
      <c r="W475" s="99"/>
      <c r="X475" s="99"/>
      <c r="Y475" s="99"/>
      <c r="Z475" s="99"/>
      <c r="AA475" s="99"/>
      <c r="AB475" s="99"/>
      <c r="AC475" s="99"/>
      <c r="AD475" s="99"/>
      <c r="AE475" s="99"/>
      <c r="AF475" s="99"/>
      <c r="AG475" s="99"/>
      <c r="AH475" s="99"/>
      <c r="AI475" s="99"/>
      <c r="AJ475" s="99"/>
      <c r="AK475" s="99"/>
      <c r="AL475" s="99"/>
      <c r="AM475" s="166"/>
      <c r="AN475" s="166"/>
      <c r="AO475" s="163"/>
      <c r="AP475" s="163"/>
      <c r="AQ475" s="163"/>
      <c r="AR475" s="163"/>
    </row>
    <row r="476" spans="2:52" x14ac:dyDescent="0.2">
      <c r="B476" s="44">
        <v>10</v>
      </c>
      <c r="C476" s="224"/>
      <c r="D476" s="170" t="s">
        <v>106</v>
      </c>
      <c r="E476" s="200">
        <v>1000000</v>
      </c>
      <c r="F476" s="182">
        <v>0.1</v>
      </c>
      <c r="H476" s="143"/>
      <c r="I476" s="143"/>
      <c r="J476" s="143"/>
      <c r="K476" s="143"/>
      <c r="L476" s="143"/>
      <c r="M476" s="143"/>
      <c r="N476" s="143"/>
      <c r="O476" s="99"/>
      <c r="P476" s="99"/>
      <c r="Q476" s="99"/>
      <c r="R476" s="99"/>
      <c r="S476" s="99"/>
      <c r="T476" s="99"/>
      <c r="U476" s="99"/>
      <c r="V476" s="99"/>
      <c r="W476" s="99"/>
      <c r="X476" s="99"/>
      <c r="Y476" s="99"/>
      <c r="Z476" s="99"/>
      <c r="AA476" s="99"/>
      <c r="AB476" s="99"/>
      <c r="AC476" s="99"/>
      <c r="AD476" s="99"/>
      <c r="AE476" s="99"/>
      <c r="AF476" s="99"/>
      <c r="AG476" s="99"/>
      <c r="AH476" s="99"/>
      <c r="AI476" s="99"/>
      <c r="AJ476" s="99"/>
      <c r="AK476" s="99"/>
      <c r="AL476" s="99"/>
      <c r="AM476" s="166"/>
      <c r="AN476" s="166"/>
      <c r="AO476" s="163"/>
      <c r="AP476" s="163"/>
      <c r="AQ476" s="163"/>
      <c r="AR476" s="167"/>
      <c r="AT476" s="61"/>
    </row>
    <row r="477" spans="2:52" x14ac:dyDescent="0.2">
      <c r="B477" s="44"/>
      <c r="C477" s="224"/>
      <c r="D477" s="207" t="s">
        <v>136</v>
      </c>
      <c r="E477" s="208">
        <v>4000000</v>
      </c>
      <c r="F477" s="182">
        <v>0.1</v>
      </c>
      <c r="H477" s="143"/>
      <c r="I477" s="143"/>
      <c r="J477" s="143"/>
      <c r="K477" s="143"/>
      <c r="L477" s="143"/>
      <c r="M477" s="143"/>
      <c r="N477" s="143"/>
      <c r="O477" s="99"/>
      <c r="P477" s="99"/>
      <c r="Q477" s="99"/>
      <c r="R477" s="99"/>
      <c r="S477" s="99"/>
      <c r="T477" s="99"/>
      <c r="U477" s="99"/>
      <c r="V477" s="99"/>
      <c r="W477" s="99"/>
      <c r="X477" s="99"/>
      <c r="Y477" s="99"/>
      <c r="Z477" s="99"/>
      <c r="AA477" s="99"/>
      <c r="AB477" s="99"/>
      <c r="AC477" s="99"/>
      <c r="AD477" s="99"/>
      <c r="AE477" s="99"/>
      <c r="AF477" s="99"/>
      <c r="AG477" s="99"/>
      <c r="AH477" s="99"/>
      <c r="AI477" s="99"/>
      <c r="AJ477" s="99"/>
      <c r="AK477" s="99"/>
      <c r="AL477" s="99"/>
      <c r="AM477" s="166"/>
      <c r="AN477" s="166"/>
      <c r="AO477" s="163"/>
      <c r="AP477" s="163"/>
      <c r="AQ477" s="163"/>
      <c r="AR477" s="167"/>
      <c r="AT477" s="61"/>
    </row>
    <row r="478" spans="2:52" x14ac:dyDescent="0.2">
      <c r="B478" s="44"/>
      <c r="C478" s="224" t="s">
        <v>157</v>
      </c>
      <c r="D478" s="209" t="s">
        <v>158</v>
      </c>
      <c r="E478" s="206">
        <v>600000</v>
      </c>
      <c r="F478" s="182">
        <v>0.1</v>
      </c>
      <c r="H478" s="143"/>
      <c r="I478" s="143"/>
      <c r="J478" s="143"/>
      <c r="K478" s="143"/>
      <c r="L478" s="143"/>
      <c r="M478" s="143"/>
      <c r="N478" s="143"/>
      <c r="O478" s="99"/>
      <c r="P478" s="99"/>
      <c r="Q478" s="99"/>
      <c r="R478" s="99"/>
      <c r="S478" s="99"/>
      <c r="T478" s="99"/>
      <c r="U478" s="99"/>
      <c r="V478" s="99"/>
      <c r="W478" s="99"/>
      <c r="X478" s="99"/>
      <c r="Y478" s="99"/>
      <c r="Z478" s="99"/>
      <c r="AA478" s="99"/>
      <c r="AB478" s="99"/>
      <c r="AC478" s="99"/>
      <c r="AD478" s="99"/>
      <c r="AE478" s="99"/>
      <c r="AF478" s="99"/>
      <c r="AG478" s="99"/>
      <c r="AH478" s="99"/>
      <c r="AI478" s="99"/>
      <c r="AJ478" s="99"/>
      <c r="AK478" s="99"/>
      <c r="AL478" s="99"/>
      <c r="AM478" s="166"/>
      <c r="AN478" s="166"/>
      <c r="AO478" s="163"/>
      <c r="AP478" s="163"/>
      <c r="AQ478" s="163"/>
      <c r="AR478" s="163"/>
    </row>
    <row r="479" spans="2:52" x14ac:dyDescent="0.2">
      <c r="B479" s="44"/>
      <c r="C479" s="224"/>
      <c r="D479" s="207" t="s">
        <v>159</v>
      </c>
      <c r="E479" s="208">
        <v>600000</v>
      </c>
      <c r="F479" s="182">
        <v>0.1</v>
      </c>
      <c r="H479" s="143"/>
      <c r="I479" s="143"/>
      <c r="J479" s="143"/>
      <c r="K479" s="143"/>
      <c r="L479" s="143"/>
      <c r="M479" s="143"/>
      <c r="N479" s="143"/>
      <c r="O479" s="99"/>
      <c r="P479" s="99"/>
      <c r="Q479" s="99"/>
      <c r="R479" s="99"/>
      <c r="S479" s="99"/>
      <c r="T479" s="99"/>
      <c r="U479" s="99"/>
      <c r="V479" s="99"/>
      <c r="W479" s="99"/>
      <c r="X479" s="99"/>
      <c r="Y479" s="99"/>
      <c r="Z479" s="99"/>
      <c r="AA479" s="99"/>
      <c r="AB479" s="99"/>
      <c r="AC479" s="99"/>
      <c r="AD479" s="99"/>
      <c r="AE479" s="99"/>
      <c r="AF479" s="99"/>
      <c r="AG479" s="99"/>
      <c r="AH479" s="99"/>
      <c r="AI479" s="99"/>
      <c r="AJ479" s="99"/>
      <c r="AK479" s="99"/>
      <c r="AL479" s="99"/>
      <c r="AM479" s="166"/>
      <c r="AN479" s="166"/>
      <c r="AO479" s="163"/>
      <c r="AP479" s="163"/>
      <c r="AQ479" s="163"/>
      <c r="AR479" s="163"/>
    </row>
    <row r="480" spans="2:52" x14ac:dyDescent="0.2">
      <c r="B480" s="44"/>
      <c r="C480" s="202" t="s">
        <v>161</v>
      </c>
      <c r="D480" s="210" t="s">
        <v>114</v>
      </c>
      <c r="E480" s="211">
        <v>30000</v>
      </c>
      <c r="F480" s="182">
        <v>0</v>
      </c>
      <c r="H480" s="143"/>
      <c r="I480" s="143"/>
      <c r="J480" s="143"/>
      <c r="K480" s="143"/>
      <c r="L480" s="143"/>
      <c r="M480" s="143"/>
      <c r="N480" s="143"/>
      <c r="O480" s="99"/>
      <c r="P480" s="99"/>
      <c r="Q480" s="99"/>
      <c r="R480" s="99"/>
      <c r="S480" s="99"/>
      <c r="T480" s="99"/>
      <c r="U480" s="99"/>
      <c r="V480" s="99"/>
      <c r="W480" s="99"/>
      <c r="X480" s="99"/>
      <c r="Y480" s="99"/>
      <c r="Z480" s="99"/>
      <c r="AA480" s="99"/>
      <c r="AB480" s="99"/>
      <c r="AC480" s="99"/>
      <c r="AD480" s="99"/>
      <c r="AE480" s="99"/>
      <c r="AF480" s="99"/>
      <c r="AG480" s="99"/>
      <c r="AH480" s="99"/>
      <c r="AI480" s="99"/>
      <c r="AJ480" s="99"/>
      <c r="AK480" s="99"/>
      <c r="AL480" s="99"/>
      <c r="AM480" s="166"/>
      <c r="AN480" s="166"/>
      <c r="AO480" s="163"/>
      <c r="AP480" s="163"/>
      <c r="AQ480" s="163"/>
      <c r="AR480" s="163"/>
    </row>
    <row r="481" spans="2:52" x14ac:dyDescent="0.2">
      <c r="B481" s="44"/>
      <c r="C481" s="174"/>
      <c r="D481" s="212" t="s">
        <v>21</v>
      </c>
      <c r="E481" s="204">
        <f>SUM(E466:E480)</f>
        <v>14240000</v>
      </c>
      <c r="F481" s="170"/>
      <c r="G481" s="100"/>
      <c r="H481" s="100"/>
      <c r="I481" s="100"/>
      <c r="J481" s="100"/>
      <c r="K481" s="100"/>
      <c r="L481" s="100"/>
      <c r="M481" s="100"/>
      <c r="N481" s="100"/>
      <c r="O481" s="100"/>
      <c r="P481" s="100"/>
      <c r="Q481" s="100"/>
      <c r="R481" s="100"/>
      <c r="S481" s="100"/>
      <c r="T481" s="100"/>
      <c r="U481" s="100"/>
      <c r="V481" s="100"/>
      <c r="W481" s="100"/>
      <c r="X481" s="100"/>
      <c r="Y481" s="100"/>
      <c r="Z481" s="100"/>
      <c r="AA481" s="100"/>
      <c r="AB481" s="100"/>
      <c r="AC481" s="100"/>
      <c r="AD481" s="100"/>
      <c r="AE481" s="100"/>
      <c r="AF481" s="100"/>
      <c r="AG481" s="100"/>
      <c r="AH481" s="100"/>
      <c r="AI481" s="100"/>
      <c r="AJ481" s="100"/>
      <c r="AK481" s="100"/>
      <c r="AL481" s="100"/>
      <c r="AM481" s="168"/>
      <c r="AN481" s="168"/>
      <c r="AO481" s="166"/>
      <c r="AP481" s="166"/>
      <c r="AQ481" s="166"/>
      <c r="AR481" s="166"/>
      <c r="AS481" s="18"/>
      <c r="AT481" s="18"/>
    </row>
    <row r="482" spans="2:52" x14ac:dyDescent="0.2">
      <c r="G482" s="169"/>
      <c r="H482" s="169"/>
      <c r="I482" s="163"/>
      <c r="J482" s="163"/>
      <c r="K482" s="169"/>
      <c r="L482" s="163"/>
      <c r="M482" s="163"/>
      <c r="N482" s="163"/>
      <c r="O482" s="163"/>
      <c r="P482" s="163"/>
      <c r="Q482" s="163"/>
      <c r="R482" s="163"/>
      <c r="S482" s="163"/>
      <c r="T482" s="169"/>
      <c r="U482" s="163"/>
      <c r="V482" s="163"/>
      <c r="W482" s="169"/>
      <c r="X482" s="163"/>
      <c r="Y482" s="163"/>
      <c r="Z482" s="163"/>
      <c r="AA482" s="163"/>
      <c r="AB482" s="163"/>
      <c r="AC482" s="163"/>
      <c r="AD482" s="163"/>
      <c r="AE482" s="163"/>
      <c r="AF482" s="163"/>
      <c r="AG482" s="163"/>
      <c r="AH482" s="163"/>
      <c r="AI482" s="163"/>
      <c r="AJ482" s="163"/>
      <c r="AK482" s="163"/>
      <c r="AL482" s="163"/>
      <c r="AM482" s="163"/>
      <c r="AN482" s="163"/>
      <c r="AO482" s="163"/>
      <c r="AP482" s="163"/>
      <c r="AQ482" s="163"/>
      <c r="AR482" s="163"/>
    </row>
    <row r="483" spans="2:52" x14ac:dyDescent="0.2">
      <c r="D483" s="1" t="s">
        <v>14</v>
      </c>
      <c r="G483" s="169"/>
      <c r="H483" s="169"/>
      <c r="I483" s="163"/>
      <c r="J483" s="163"/>
      <c r="K483" s="169"/>
      <c r="L483" s="163"/>
      <c r="M483" s="163"/>
      <c r="N483" s="163"/>
      <c r="O483" s="163"/>
      <c r="P483" s="163"/>
      <c r="Q483" s="163"/>
      <c r="R483" s="163"/>
      <c r="S483" s="163"/>
      <c r="T483" s="169"/>
      <c r="U483" s="163"/>
      <c r="V483" s="163"/>
      <c r="W483" s="169"/>
      <c r="X483" s="163"/>
      <c r="Y483" s="163"/>
      <c r="Z483" s="163"/>
      <c r="AA483" s="163"/>
      <c r="AB483" s="163"/>
      <c r="AC483" s="163"/>
      <c r="AD483" s="163"/>
      <c r="AE483" s="163"/>
      <c r="AF483" s="163"/>
      <c r="AG483" s="163"/>
      <c r="AH483" s="163"/>
      <c r="AI483" s="163"/>
      <c r="AJ483" s="163"/>
      <c r="AK483" s="163"/>
      <c r="AL483" s="163"/>
      <c r="AM483" s="163"/>
      <c r="AN483" s="163"/>
      <c r="AO483" s="163"/>
      <c r="AP483" s="163"/>
      <c r="AQ483" s="163"/>
      <c r="AR483" s="163"/>
    </row>
    <row r="484" spans="2:52" x14ac:dyDescent="0.2">
      <c r="D484" s="1"/>
      <c r="G484" s="169"/>
      <c r="H484" s="169"/>
      <c r="I484" s="163"/>
      <c r="J484" s="163"/>
      <c r="K484" s="169"/>
      <c r="L484" s="163"/>
      <c r="M484" s="163"/>
      <c r="N484" s="163"/>
      <c r="O484" s="163"/>
      <c r="P484" s="163"/>
      <c r="Q484" s="163"/>
      <c r="R484" s="163"/>
      <c r="S484" s="163"/>
      <c r="T484" s="169"/>
      <c r="U484" s="163"/>
      <c r="V484" s="163"/>
      <c r="W484" s="169"/>
      <c r="X484" s="163"/>
      <c r="Y484" s="163"/>
      <c r="Z484" s="163"/>
      <c r="AA484" s="163"/>
      <c r="AB484" s="163"/>
      <c r="AC484" s="163"/>
      <c r="AD484" s="163"/>
      <c r="AE484" s="163"/>
      <c r="AF484" s="163"/>
      <c r="AG484" s="163"/>
      <c r="AH484" s="163"/>
      <c r="AI484" s="163"/>
      <c r="AJ484" s="163"/>
      <c r="AK484" s="163"/>
      <c r="AL484" s="163"/>
      <c r="AM484" s="163"/>
      <c r="AN484" s="163"/>
      <c r="AO484" s="163"/>
      <c r="AP484" s="163"/>
      <c r="AQ484" s="163"/>
      <c r="AR484" s="163"/>
    </row>
    <row r="485" spans="2:52" ht="16.5" customHeight="1" x14ac:dyDescent="0.2">
      <c r="B485" s="44"/>
      <c r="C485" s="224" t="s">
        <v>127</v>
      </c>
      <c r="D485" s="205" t="s">
        <v>160</v>
      </c>
      <c r="E485" s="206">
        <v>3333.3333333333335</v>
      </c>
      <c r="F485" s="112"/>
      <c r="G485" s="164"/>
      <c r="H485" s="164"/>
      <c r="I485" s="164"/>
      <c r="J485" s="165"/>
      <c r="K485" s="165"/>
      <c r="L485" s="165"/>
      <c r="M485" s="165"/>
      <c r="N485" s="165"/>
      <c r="O485" s="165"/>
      <c r="P485" s="165"/>
      <c r="Q485" s="165"/>
      <c r="R485" s="165"/>
      <c r="S485" s="165"/>
      <c r="T485" s="165"/>
      <c r="U485" s="165"/>
      <c r="V485" s="165"/>
      <c r="W485" s="165"/>
      <c r="X485" s="165"/>
      <c r="Y485" s="165"/>
      <c r="Z485" s="165"/>
      <c r="AA485" s="165"/>
      <c r="AB485" s="165"/>
      <c r="AC485" s="165"/>
      <c r="AD485" s="165"/>
      <c r="AE485" s="165"/>
      <c r="AF485" s="165"/>
      <c r="AG485" s="165"/>
      <c r="AH485" s="165"/>
      <c r="AI485" s="165"/>
      <c r="AJ485" s="165"/>
      <c r="AK485" s="165"/>
      <c r="AL485" s="165"/>
      <c r="AM485" s="165"/>
      <c r="AN485" s="165"/>
      <c r="AO485" s="165"/>
      <c r="AP485" s="165"/>
      <c r="AQ485" s="165"/>
      <c r="AR485" s="163"/>
      <c r="AU485" s="16"/>
      <c r="AV485" s="16"/>
      <c r="AW485" s="16"/>
      <c r="AX485" s="16"/>
      <c r="AY485" s="16"/>
      <c r="AZ485" s="16"/>
    </row>
    <row r="486" spans="2:52" x14ac:dyDescent="0.2">
      <c r="C486" s="224"/>
      <c r="D486" s="207" t="s">
        <v>128</v>
      </c>
      <c r="E486" s="208">
        <v>166666.66666666666</v>
      </c>
      <c r="G486" s="169"/>
      <c r="H486" s="169"/>
      <c r="I486" s="163"/>
      <c r="J486" s="163"/>
      <c r="K486" s="169"/>
      <c r="L486" s="163"/>
      <c r="M486" s="163"/>
      <c r="N486" s="163"/>
      <c r="O486" s="163"/>
      <c r="P486" s="163"/>
      <c r="Q486" s="163"/>
      <c r="R486" s="163"/>
      <c r="S486" s="163"/>
      <c r="T486" s="169"/>
      <c r="U486" s="163"/>
      <c r="V486" s="163"/>
      <c r="W486" s="169"/>
      <c r="X486" s="163"/>
      <c r="Y486" s="163"/>
      <c r="Z486" s="163"/>
      <c r="AA486" s="163"/>
      <c r="AB486" s="163"/>
      <c r="AC486" s="163"/>
      <c r="AD486" s="163"/>
      <c r="AE486" s="163"/>
      <c r="AF486" s="163"/>
      <c r="AG486" s="163"/>
      <c r="AH486" s="163"/>
      <c r="AI486" s="163"/>
      <c r="AJ486" s="163"/>
      <c r="AK486" s="163"/>
      <c r="AL486" s="163"/>
      <c r="AM486" s="163"/>
      <c r="AN486" s="163"/>
      <c r="AO486" s="163"/>
      <c r="AP486" s="163"/>
      <c r="AQ486" s="163"/>
      <c r="AR486" s="163"/>
    </row>
    <row r="487" spans="2:52" ht="12.75" customHeight="1" x14ac:dyDescent="0.2">
      <c r="C487" s="224" t="s">
        <v>105</v>
      </c>
      <c r="D487" s="209" t="s">
        <v>75</v>
      </c>
      <c r="E487" s="206">
        <v>166666.66666666666</v>
      </c>
      <c r="G487" s="169"/>
      <c r="H487" s="169"/>
      <c r="I487" s="163"/>
      <c r="J487" s="163"/>
      <c r="K487" s="169"/>
      <c r="L487" s="163"/>
      <c r="M487" s="163"/>
      <c r="N487" s="163"/>
      <c r="O487" s="163"/>
      <c r="P487" s="163"/>
      <c r="Q487" s="163"/>
      <c r="R487" s="163"/>
      <c r="S487" s="163"/>
      <c r="T487" s="169"/>
      <c r="U487" s="163"/>
      <c r="V487" s="163"/>
      <c r="W487" s="169"/>
      <c r="X487" s="163"/>
      <c r="Y487" s="163"/>
      <c r="Z487" s="163"/>
      <c r="AA487" s="163"/>
      <c r="AB487" s="163"/>
      <c r="AC487" s="163"/>
      <c r="AD487" s="163"/>
      <c r="AE487" s="163"/>
      <c r="AF487" s="163"/>
      <c r="AG487" s="163"/>
      <c r="AH487" s="163"/>
      <c r="AI487" s="163"/>
      <c r="AJ487" s="163"/>
      <c r="AK487" s="163"/>
      <c r="AL487" s="163"/>
      <c r="AM487" s="163"/>
      <c r="AN487" s="163"/>
      <c r="AO487" s="163"/>
      <c r="AP487" s="163"/>
      <c r="AQ487" s="163"/>
      <c r="AR487" s="163"/>
    </row>
    <row r="488" spans="2:52" x14ac:dyDescent="0.2">
      <c r="C488" s="224"/>
      <c r="D488" s="170" t="s">
        <v>69</v>
      </c>
      <c r="E488" s="200">
        <v>333333.33333333331</v>
      </c>
      <c r="G488" s="169"/>
      <c r="H488" s="169"/>
      <c r="I488" s="163"/>
      <c r="J488" s="163"/>
      <c r="K488" s="169"/>
      <c r="L488" s="163"/>
      <c r="M488" s="163"/>
      <c r="N488" s="163"/>
      <c r="O488" s="163"/>
      <c r="P488" s="163"/>
      <c r="Q488" s="163"/>
      <c r="R488" s="163"/>
      <c r="S488" s="163"/>
      <c r="T488" s="169"/>
      <c r="U488" s="163"/>
      <c r="V488" s="163"/>
      <c r="W488" s="169"/>
      <c r="X488" s="163"/>
      <c r="Y488" s="163"/>
      <c r="Z488" s="163"/>
      <c r="AA488" s="163"/>
      <c r="AB488" s="163"/>
      <c r="AC488" s="163"/>
      <c r="AD488" s="163"/>
      <c r="AE488" s="163"/>
      <c r="AF488" s="163"/>
      <c r="AG488" s="163"/>
      <c r="AH488" s="163"/>
      <c r="AI488" s="163"/>
      <c r="AJ488" s="163"/>
      <c r="AK488" s="163"/>
      <c r="AL488" s="163"/>
      <c r="AM488" s="163"/>
      <c r="AN488" s="163"/>
      <c r="AO488" s="163"/>
      <c r="AP488" s="163"/>
      <c r="AQ488" s="163"/>
      <c r="AR488" s="163"/>
    </row>
    <row r="489" spans="2:52" x14ac:dyDescent="0.2">
      <c r="C489" s="224"/>
      <c r="D489" s="170" t="s">
        <v>76</v>
      </c>
      <c r="E489" s="200">
        <v>333333.33333333331</v>
      </c>
      <c r="G489" s="169"/>
      <c r="H489" s="169"/>
      <c r="I489" s="163"/>
      <c r="J489" s="163"/>
      <c r="K489" s="169"/>
      <c r="L489" s="163"/>
      <c r="M489" s="163"/>
      <c r="N489" s="163"/>
      <c r="O489" s="163"/>
      <c r="P489" s="163"/>
      <c r="Q489" s="163"/>
      <c r="R489" s="163"/>
      <c r="S489" s="163"/>
      <c r="T489" s="169"/>
      <c r="U489" s="163"/>
      <c r="V489" s="163"/>
      <c r="W489" s="169"/>
      <c r="X489" s="163"/>
      <c r="Y489" s="163"/>
      <c r="Z489" s="163"/>
      <c r="AA489" s="163"/>
      <c r="AB489" s="163"/>
      <c r="AC489" s="163"/>
      <c r="AD489" s="163"/>
      <c r="AE489" s="163"/>
      <c r="AF489" s="163"/>
      <c r="AG489" s="163"/>
      <c r="AH489" s="163"/>
      <c r="AI489" s="163"/>
      <c r="AJ489" s="163"/>
      <c r="AK489" s="163"/>
      <c r="AL489" s="163"/>
      <c r="AM489" s="163"/>
      <c r="AN489" s="163"/>
      <c r="AO489" s="163"/>
      <c r="AP489" s="163"/>
      <c r="AQ489" s="163"/>
      <c r="AR489" s="163"/>
    </row>
    <row r="490" spans="2:52" x14ac:dyDescent="0.2">
      <c r="C490" s="224"/>
      <c r="D490" s="170" t="s">
        <v>147</v>
      </c>
      <c r="E490" s="200">
        <v>333333.33333333331</v>
      </c>
      <c r="G490" s="169"/>
      <c r="H490" s="169"/>
      <c r="I490" s="163"/>
      <c r="J490" s="163"/>
      <c r="K490" s="169"/>
      <c r="L490" s="163"/>
      <c r="M490" s="163"/>
      <c r="N490" s="163"/>
      <c r="O490" s="163"/>
      <c r="P490" s="163"/>
      <c r="Q490" s="163"/>
      <c r="R490" s="163"/>
      <c r="S490" s="163"/>
      <c r="T490" s="169"/>
      <c r="U490" s="163"/>
      <c r="V490" s="163"/>
      <c r="W490" s="169"/>
      <c r="X490" s="163"/>
      <c r="Y490" s="163"/>
      <c r="Z490" s="163"/>
      <c r="AA490" s="163"/>
      <c r="AB490" s="163"/>
      <c r="AC490" s="163"/>
      <c r="AD490" s="163"/>
      <c r="AE490" s="163"/>
      <c r="AF490" s="163"/>
      <c r="AG490" s="163"/>
      <c r="AH490" s="163"/>
      <c r="AI490" s="163"/>
      <c r="AJ490" s="163"/>
      <c r="AK490" s="163"/>
      <c r="AL490" s="163"/>
      <c r="AM490" s="163"/>
      <c r="AN490" s="163"/>
      <c r="AO490" s="163"/>
      <c r="AP490" s="163"/>
      <c r="AQ490" s="163"/>
      <c r="AR490" s="163"/>
    </row>
    <row r="491" spans="2:52" x14ac:dyDescent="0.2">
      <c r="C491" s="224"/>
      <c r="D491" s="170" t="s">
        <v>115</v>
      </c>
      <c r="E491" s="200">
        <v>333333.33333333331</v>
      </c>
      <c r="G491" s="169"/>
      <c r="H491" s="169"/>
      <c r="I491" s="163"/>
      <c r="J491" s="163"/>
      <c r="K491" s="169"/>
      <c r="L491" s="163"/>
      <c r="M491" s="163"/>
      <c r="N491" s="163"/>
      <c r="O491" s="163"/>
      <c r="P491" s="163"/>
      <c r="Q491" s="163"/>
      <c r="R491" s="163"/>
      <c r="S491" s="163"/>
      <c r="T491" s="169"/>
      <c r="U491" s="163"/>
      <c r="V491" s="163"/>
      <c r="W491" s="169"/>
      <c r="X491" s="163"/>
      <c r="Y491" s="163"/>
      <c r="Z491" s="163"/>
      <c r="AA491" s="163"/>
      <c r="AB491" s="163"/>
      <c r="AC491" s="163"/>
      <c r="AD491" s="163"/>
      <c r="AE491" s="163"/>
      <c r="AF491" s="163"/>
      <c r="AG491" s="163"/>
      <c r="AH491" s="163"/>
      <c r="AI491" s="163"/>
      <c r="AJ491" s="163"/>
      <c r="AK491" s="163"/>
      <c r="AL491" s="163"/>
      <c r="AM491" s="163"/>
      <c r="AN491" s="163"/>
      <c r="AO491" s="163"/>
      <c r="AP491" s="163"/>
      <c r="AQ491" s="163"/>
      <c r="AR491" s="163"/>
    </row>
    <row r="492" spans="2:52" ht="12.75" customHeight="1" x14ac:dyDescent="0.2">
      <c r="C492" s="224" t="s">
        <v>77</v>
      </c>
      <c r="D492" s="209" t="s">
        <v>78</v>
      </c>
      <c r="E492" s="206">
        <v>333333.33333333331</v>
      </c>
      <c r="G492" s="169"/>
      <c r="H492" s="169"/>
      <c r="I492" s="163"/>
      <c r="J492" s="163"/>
      <c r="K492" s="169"/>
      <c r="L492" s="163"/>
      <c r="M492" s="163"/>
      <c r="N492" s="163"/>
      <c r="O492" s="163"/>
      <c r="P492" s="163"/>
      <c r="Q492" s="163"/>
      <c r="R492" s="163"/>
      <c r="S492" s="163"/>
      <c r="T492" s="169"/>
      <c r="U492" s="163"/>
      <c r="V492" s="163"/>
      <c r="W492" s="169"/>
      <c r="X492" s="163"/>
      <c r="Y492" s="163"/>
      <c r="Z492" s="163"/>
      <c r="AA492" s="163"/>
      <c r="AB492" s="163"/>
      <c r="AC492" s="163"/>
      <c r="AD492" s="163"/>
      <c r="AE492" s="163"/>
      <c r="AF492" s="163"/>
      <c r="AG492" s="163"/>
      <c r="AH492" s="163"/>
      <c r="AI492" s="163"/>
      <c r="AJ492" s="163"/>
      <c r="AK492" s="163"/>
      <c r="AL492" s="163"/>
      <c r="AM492" s="163"/>
      <c r="AN492" s="163"/>
      <c r="AO492" s="163"/>
      <c r="AP492" s="163"/>
      <c r="AQ492" s="163"/>
      <c r="AR492" s="163"/>
    </row>
    <row r="493" spans="2:52" x14ac:dyDescent="0.2">
      <c r="C493" s="224"/>
      <c r="D493" s="170" t="s">
        <v>79</v>
      </c>
      <c r="E493" s="200">
        <v>333333.33333333331</v>
      </c>
      <c r="G493" s="3"/>
      <c r="H493" s="3"/>
      <c r="K493" s="3"/>
      <c r="T493" s="3"/>
      <c r="W493" s="3"/>
    </row>
    <row r="494" spans="2:52" x14ac:dyDescent="0.2">
      <c r="C494" s="224"/>
      <c r="D494" s="170" t="s">
        <v>80</v>
      </c>
      <c r="E494" s="200">
        <v>333333.33333333331</v>
      </c>
      <c r="G494" s="3"/>
      <c r="H494" s="3"/>
      <c r="K494" s="3"/>
      <c r="T494" s="3"/>
      <c r="W494" s="3"/>
    </row>
    <row r="495" spans="2:52" x14ac:dyDescent="0.2">
      <c r="C495" s="224"/>
      <c r="D495" s="170" t="s">
        <v>106</v>
      </c>
      <c r="E495" s="200">
        <v>333333.33333333331</v>
      </c>
      <c r="G495" s="3"/>
      <c r="H495" s="3"/>
      <c r="K495" s="3"/>
      <c r="T495" s="3"/>
      <c r="W495" s="3"/>
    </row>
    <row r="496" spans="2:52" x14ac:dyDescent="0.2">
      <c r="C496" s="224"/>
      <c r="D496" s="207" t="s">
        <v>136</v>
      </c>
      <c r="E496" s="208">
        <v>1333333.3333333333</v>
      </c>
      <c r="G496" s="3"/>
      <c r="H496" s="3"/>
      <c r="K496" s="3"/>
      <c r="T496" s="3"/>
      <c r="W496" s="3"/>
    </row>
    <row r="497" spans="2:44" x14ac:dyDescent="0.2">
      <c r="B497" s="44"/>
      <c r="C497" s="224" t="s">
        <v>157</v>
      </c>
      <c r="D497" s="209" t="s">
        <v>158</v>
      </c>
      <c r="E497" s="206">
        <v>200000</v>
      </c>
      <c r="F497" s="213"/>
      <c r="G497" s="143"/>
      <c r="H497" s="143"/>
      <c r="I497" s="143"/>
      <c r="J497" s="143"/>
      <c r="K497" s="143"/>
      <c r="L497" s="143"/>
      <c r="M497" s="143"/>
      <c r="N497" s="143"/>
      <c r="O497" s="99"/>
      <c r="P497" s="99"/>
      <c r="Q497" s="99"/>
      <c r="R497" s="99"/>
      <c r="S497" s="99"/>
      <c r="T497" s="99"/>
      <c r="U497" s="99"/>
      <c r="V497" s="99"/>
      <c r="W497" s="99"/>
      <c r="X497" s="99"/>
      <c r="Y497" s="99"/>
      <c r="Z497" s="99"/>
      <c r="AA497" s="99"/>
      <c r="AB497" s="99"/>
      <c r="AC497" s="99"/>
      <c r="AD497" s="99"/>
      <c r="AE497" s="99"/>
      <c r="AF497" s="99"/>
      <c r="AG497" s="99"/>
      <c r="AH497" s="99"/>
      <c r="AI497" s="99"/>
      <c r="AJ497" s="99"/>
      <c r="AK497" s="99"/>
      <c r="AL497" s="99"/>
      <c r="AM497" s="166"/>
      <c r="AN497" s="166"/>
      <c r="AO497" s="163"/>
      <c r="AP497" s="163"/>
      <c r="AQ497" s="163"/>
      <c r="AR497" s="163"/>
    </row>
    <row r="498" spans="2:44" x14ac:dyDescent="0.2">
      <c r="B498" s="44"/>
      <c r="C498" s="224"/>
      <c r="D498" s="207" t="s">
        <v>159</v>
      </c>
      <c r="E498" s="208">
        <v>200000</v>
      </c>
      <c r="F498" s="213"/>
      <c r="G498" s="143"/>
      <c r="H498" s="143"/>
      <c r="I498" s="143"/>
      <c r="J498" s="143"/>
      <c r="K498" s="143"/>
      <c r="L498" s="143"/>
      <c r="M498" s="143"/>
      <c r="N498" s="143"/>
      <c r="O498" s="99"/>
      <c r="P498" s="99"/>
      <c r="Q498" s="99"/>
      <c r="R498" s="99"/>
      <c r="S498" s="99"/>
      <c r="T498" s="99"/>
      <c r="U498" s="99"/>
      <c r="V498" s="99"/>
      <c r="W498" s="99"/>
      <c r="X498" s="99"/>
      <c r="Y498" s="99"/>
      <c r="Z498" s="99"/>
      <c r="AA498" s="99"/>
      <c r="AB498" s="99"/>
      <c r="AC498" s="99"/>
      <c r="AD498" s="99"/>
      <c r="AE498" s="99"/>
      <c r="AF498" s="99"/>
      <c r="AG498" s="99"/>
      <c r="AH498" s="99"/>
      <c r="AI498" s="99"/>
      <c r="AJ498" s="99"/>
      <c r="AK498" s="99"/>
      <c r="AL498" s="99"/>
      <c r="AM498" s="166"/>
      <c r="AN498" s="166"/>
      <c r="AO498" s="163"/>
      <c r="AP498" s="163"/>
      <c r="AQ498" s="163"/>
      <c r="AR498" s="163"/>
    </row>
    <row r="499" spans="2:44" x14ac:dyDescent="0.2">
      <c r="C499" s="202" t="s">
        <v>161</v>
      </c>
      <c r="D499" s="210" t="s">
        <v>114</v>
      </c>
      <c r="E499" s="211">
        <v>10000</v>
      </c>
      <c r="G499" s="3"/>
      <c r="H499" s="3"/>
      <c r="K499" s="3"/>
      <c r="T499" s="3"/>
      <c r="W499" s="3"/>
    </row>
    <row r="500" spans="2:44" x14ac:dyDescent="0.2">
      <c r="C500" s="174"/>
      <c r="D500" s="214" t="s">
        <v>21</v>
      </c>
      <c r="E500" s="215">
        <f>SUM(E485:E499)</f>
        <v>4746666.666666667</v>
      </c>
      <c r="G500" s="3"/>
      <c r="H500" s="3"/>
      <c r="K500" s="3"/>
      <c r="T500" s="3"/>
      <c r="W500" s="3"/>
    </row>
    <row r="501" spans="2:44" x14ac:dyDescent="0.2">
      <c r="C501" s="174"/>
      <c r="D501" s="203"/>
      <c r="E501" s="201"/>
      <c r="G501" s="3"/>
      <c r="H501" s="3"/>
      <c r="K501" s="3"/>
      <c r="T501" s="3"/>
      <c r="W501" s="3"/>
    </row>
    <row r="502" spans="2:44" x14ac:dyDescent="0.2">
      <c r="D502" s="163"/>
      <c r="E502" s="163"/>
      <c r="G502" s="3"/>
      <c r="H502" s="3"/>
      <c r="K502" s="3"/>
      <c r="T502" s="3"/>
      <c r="W502" s="3"/>
    </row>
    <row r="503" spans="2:44" x14ac:dyDescent="0.2">
      <c r="D503" s="1" t="s">
        <v>148</v>
      </c>
      <c r="E503" s="1"/>
      <c r="G503" s="3"/>
      <c r="H503" s="3"/>
      <c r="K503" s="3"/>
      <c r="T503" s="3"/>
      <c r="W503" s="3"/>
    </row>
    <row r="504" spans="2:44" x14ac:dyDescent="0.2">
      <c r="D504" s="1"/>
      <c r="G504" s="3"/>
      <c r="H504" s="3"/>
      <c r="K504" s="3"/>
      <c r="T504" s="3"/>
      <c r="W504" s="3"/>
    </row>
    <row r="505" spans="2:44" ht="12.75" customHeight="1" x14ac:dyDescent="0.2">
      <c r="C505" s="224" t="s">
        <v>127</v>
      </c>
      <c r="D505" s="205" t="s">
        <v>160</v>
      </c>
      <c r="E505" s="206">
        <v>6666.666666666667</v>
      </c>
      <c r="G505" s="3"/>
      <c r="H505" s="3"/>
      <c r="K505" s="3"/>
      <c r="T505" s="3"/>
      <c r="W505" s="3"/>
    </row>
    <row r="506" spans="2:44" x14ac:dyDescent="0.2">
      <c r="C506" s="224"/>
      <c r="D506" s="207" t="s">
        <v>128</v>
      </c>
      <c r="E506" s="208">
        <v>333333.33333333331</v>
      </c>
      <c r="G506" s="3"/>
      <c r="H506" s="3"/>
      <c r="K506" s="3"/>
      <c r="T506" s="3"/>
      <c r="W506" s="3"/>
    </row>
    <row r="507" spans="2:44" ht="12.75" customHeight="1" x14ac:dyDescent="0.2">
      <c r="C507" s="224" t="s">
        <v>105</v>
      </c>
      <c r="D507" s="209" t="s">
        <v>75</v>
      </c>
      <c r="E507" s="206">
        <v>333333.33333333331</v>
      </c>
      <c r="G507" s="3"/>
      <c r="H507" s="3"/>
      <c r="K507" s="3"/>
      <c r="T507" s="3"/>
      <c r="W507" s="3"/>
    </row>
    <row r="508" spans="2:44" x14ac:dyDescent="0.2">
      <c r="C508" s="224"/>
      <c r="D508" s="170" t="s">
        <v>69</v>
      </c>
      <c r="E508" s="200">
        <v>666666.66666666663</v>
      </c>
      <c r="G508" s="3"/>
      <c r="H508" s="3"/>
      <c r="K508" s="3"/>
      <c r="T508" s="3"/>
      <c r="W508" s="3"/>
    </row>
    <row r="509" spans="2:44" x14ac:dyDescent="0.2">
      <c r="C509" s="224"/>
      <c r="D509" s="170" t="s">
        <v>76</v>
      </c>
      <c r="E509" s="200">
        <v>666666.66666666663</v>
      </c>
      <c r="G509" s="3"/>
      <c r="H509" s="3"/>
      <c r="K509" s="3"/>
      <c r="T509" s="3"/>
      <c r="W509" s="3"/>
    </row>
    <row r="510" spans="2:44" ht="12.75" customHeight="1" x14ac:dyDescent="0.2">
      <c r="C510" s="224"/>
      <c r="D510" s="170" t="s">
        <v>147</v>
      </c>
      <c r="E510" s="200">
        <v>666666.66666666663</v>
      </c>
      <c r="G510" s="3"/>
      <c r="H510" s="3"/>
      <c r="K510" s="3"/>
      <c r="T510" s="3"/>
      <c r="W510" s="3"/>
    </row>
    <row r="511" spans="2:44" x14ac:dyDescent="0.2">
      <c r="C511" s="224"/>
      <c r="D511" s="170" t="s">
        <v>115</v>
      </c>
      <c r="E511" s="200">
        <v>666666.66666666663</v>
      </c>
      <c r="G511" s="3"/>
      <c r="H511" s="3"/>
      <c r="K511" s="3"/>
      <c r="T511" s="3"/>
      <c r="W511" s="3"/>
    </row>
    <row r="512" spans="2:44" ht="12.75" customHeight="1" x14ac:dyDescent="0.2">
      <c r="C512" s="224" t="s">
        <v>77</v>
      </c>
      <c r="D512" s="209" t="s">
        <v>78</v>
      </c>
      <c r="E512" s="206">
        <v>666666.66666666663</v>
      </c>
      <c r="G512" s="3"/>
      <c r="H512" s="3"/>
      <c r="K512" s="3"/>
      <c r="T512" s="3"/>
      <c r="W512" s="3"/>
    </row>
    <row r="513" spans="3:23" x14ac:dyDescent="0.2">
      <c r="C513" s="224"/>
      <c r="D513" s="170" t="s">
        <v>79</v>
      </c>
      <c r="E513" s="200">
        <v>666666.66666666663</v>
      </c>
      <c r="G513" s="3"/>
      <c r="H513" s="3"/>
      <c r="K513" s="3"/>
      <c r="T513" s="3"/>
      <c r="W513" s="3"/>
    </row>
    <row r="514" spans="3:23" x14ac:dyDescent="0.2">
      <c r="C514" s="224"/>
      <c r="D514" s="170" t="s">
        <v>80</v>
      </c>
      <c r="E514" s="200">
        <v>666666.66666666663</v>
      </c>
      <c r="G514" s="3"/>
      <c r="H514" s="3"/>
      <c r="K514" s="3"/>
      <c r="T514" s="3"/>
      <c r="W514" s="3"/>
    </row>
    <row r="515" spans="3:23" x14ac:dyDescent="0.2">
      <c r="C515" s="224"/>
      <c r="D515" s="170" t="s">
        <v>106</v>
      </c>
      <c r="E515" s="200">
        <v>666666.66666666663</v>
      </c>
      <c r="G515" s="3"/>
      <c r="H515" s="3"/>
      <c r="K515" s="3"/>
      <c r="T515" s="3"/>
      <c r="W515" s="3"/>
    </row>
    <row r="516" spans="3:23" x14ac:dyDescent="0.2">
      <c r="C516" s="224"/>
      <c r="D516" s="207" t="s">
        <v>136</v>
      </c>
      <c r="E516" s="208">
        <v>2666666.6666666665</v>
      </c>
      <c r="G516" s="3"/>
      <c r="H516" s="3"/>
      <c r="K516" s="3"/>
      <c r="T516" s="3"/>
      <c r="W516" s="3"/>
    </row>
    <row r="517" spans="3:23" x14ac:dyDescent="0.2">
      <c r="C517" s="224" t="s">
        <v>157</v>
      </c>
      <c r="D517" s="209" t="s">
        <v>158</v>
      </c>
      <c r="E517" s="206">
        <v>400000</v>
      </c>
      <c r="G517" s="3"/>
      <c r="H517" s="3"/>
      <c r="K517" s="3"/>
      <c r="T517" s="3"/>
      <c r="W517" s="3"/>
    </row>
    <row r="518" spans="3:23" x14ac:dyDescent="0.2">
      <c r="C518" s="224"/>
      <c r="D518" s="207" t="s">
        <v>159</v>
      </c>
      <c r="E518" s="208">
        <v>400000</v>
      </c>
      <c r="G518" s="3"/>
      <c r="H518" s="3"/>
      <c r="K518" s="3"/>
      <c r="T518" s="3"/>
      <c r="W518" s="3"/>
    </row>
    <row r="519" spans="3:23" x14ac:dyDescent="0.2">
      <c r="C519" s="202" t="s">
        <v>161</v>
      </c>
      <c r="D519" s="210" t="s">
        <v>114</v>
      </c>
      <c r="E519" s="211">
        <v>20000</v>
      </c>
      <c r="G519" s="3"/>
      <c r="H519" s="3"/>
      <c r="K519" s="3"/>
      <c r="T519" s="3"/>
      <c r="W519" s="3"/>
    </row>
    <row r="520" spans="3:23" x14ac:dyDescent="0.2">
      <c r="C520" s="174"/>
      <c r="D520" s="214" t="s">
        <v>21</v>
      </c>
      <c r="E520" s="215">
        <f>SUM(E505:E519)</f>
        <v>9493333.333333334</v>
      </c>
      <c r="G520" s="3"/>
      <c r="H520" s="3"/>
      <c r="K520" s="3"/>
      <c r="T520" s="3"/>
      <c r="W520" s="3"/>
    </row>
    <row r="521" spans="3:23" x14ac:dyDescent="0.2">
      <c r="G521" s="3"/>
      <c r="H521" s="3"/>
      <c r="K521" s="3"/>
      <c r="T521" s="3"/>
      <c r="W521" s="3"/>
    </row>
    <row r="522" spans="3:23" x14ac:dyDescent="0.2">
      <c r="G522" s="3"/>
      <c r="H522" s="3"/>
      <c r="K522" s="3"/>
      <c r="T522" s="3"/>
      <c r="W522" s="3"/>
    </row>
    <row r="523" spans="3:23" outlineLevel="1" x14ac:dyDescent="0.2">
      <c r="D523" s="1" t="s">
        <v>174</v>
      </c>
      <c r="E523" s="1"/>
      <c r="G523" s="3"/>
      <c r="H523" s="3"/>
      <c r="K523" s="3"/>
      <c r="T523" s="3"/>
      <c r="W523" s="3"/>
    </row>
    <row r="524" spans="3:23" outlineLevel="1" x14ac:dyDescent="0.2">
      <c r="D524" s="1"/>
      <c r="G524" s="3"/>
      <c r="H524" s="3"/>
      <c r="K524" s="3"/>
      <c r="T524" s="3"/>
      <c r="W524" s="3"/>
    </row>
    <row r="525" spans="3:23" outlineLevel="1" x14ac:dyDescent="0.2">
      <c r="C525" s="224" t="s">
        <v>127</v>
      </c>
      <c r="D525" s="205" t="s">
        <v>160</v>
      </c>
      <c r="E525" s="206">
        <v>666.66666666666674</v>
      </c>
      <c r="G525" s="3"/>
      <c r="H525" s="3"/>
      <c r="K525" s="3"/>
      <c r="T525" s="3"/>
      <c r="W525" s="3"/>
    </row>
    <row r="526" spans="3:23" outlineLevel="1" x14ac:dyDescent="0.2">
      <c r="C526" s="224"/>
      <c r="D526" s="207" t="s">
        <v>128</v>
      </c>
      <c r="E526" s="208">
        <v>33333.333333333328</v>
      </c>
      <c r="G526" s="3"/>
      <c r="H526" s="3"/>
      <c r="K526" s="3"/>
      <c r="T526" s="3"/>
      <c r="W526" s="3"/>
    </row>
    <row r="527" spans="3:23" ht="12.75" customHeight="1" outlineLevel="1" x14ac:dyDescent="0.2">
      <c r="C527" s="224" t="s">
        <v>105</v>
      </c>
      <c r="D527" s="209" t="s">
        <v>75</v>
      </c>
      <c r="E527" s="206">
        <v>33333.333333333328</v>
      </c>
      <c r="G527" s="3"/>
      <c r="H527" s="3"/>
      <c r="K527" s="3"/>
      <c r="T527" s="3"/>
      <c r="W527" s="3"/>
    </row>
    <row r="528" spans="3:23" outlineLevel="1" x14ac:dyDescent="0.2">
      <c r="C528" s="224"/>
      <c r="D528" s="170" t="s">
        <v>69</v>
      </c>
      <c r="E528" s="200">
        <v>66666.666666666657</v>
      </c>
      <c r="G528" s="3"/>
      <c r="H528" s="3"/>
      <c r="K528" s="3"/>
      <c r="T528" s="3"/>
      <c r="W528" s="3"/>
    </row>
    <row r="529" spans="3:23" outlineLevel="1" x14ac:dyDescent="0.2">
      <c r="C529" s="224"/>
      <c r="D529" s="170" t="s">
        <v>76</v>
      </c>
      <c r="E529" s="200">
        <v>66666.666666666657</v>
      </c>
      <c r="G529" s="3"/>
      <c r="H529" s="3"/>
      <c r="K529" s="3"/>
      <c r="T529" s="3"/>
      <c r="W529" s="3"/>
    </row>
    <row r="530" spans="3:23" outlineLevel="1" x14ac:dyDescent="0.2">
      <c r="C530" s="224"/>
      <c r="D530" s="170" t="s">
        <v>147</v>
      </c>
      <c r="E530" s="200">
        <v>66666.666666666657</v>
      </c>
      <c r="G530" s="3"/>
      <c r="H530" s="3"/>
      <c r="K530" s="3"/>
      <c r="T530" s="3"/>
      <c r="W530" s="3"/>
    </row>
    <row r="531" spans="3:23" outlineLevel="1" x14ac:dyDescent="0.2">
      <c r="C531" s="224"/>
      <c r="D531" s="170" t="s">
        <v>115</v>
      </c>
      <c r="E531" s="200">
        <v>66666.666666666657</v>
      </c>
      <c r="G531" s="3"/>
      <c r="H531" s="3"/>
      <c r="K531" s="3"/>
      <c r="T531" s="3"/>
      <c r="W531" s="3"/>
    </row>
    <row r="532" spans="3:23" ht="12.75" customHeight="1" outlineLevel="1" x14ac:dyDescent="0.2">
      <c r="C532" s="224" t="s">
        <v>77</v>
      </c>
      <c r="D532" s="209" t="s">
        <v>78</v>
      </c>
      <c r="E532" s="206">
        <v>66666.666666666657</v>
      </c>
      <c r="G532" s="3"/>
      <c r="H532" s="3"/>
      <c r="K532" s="3"/>
      <c r="T532" s="3"/>
      <c r="W532" s="3"/>
    </row>
    <row r="533" spans="3:23" outlineLevel="1" x14ac:dyDescent="0.2">
      <c r="C533" s="224"/>
      <c r="D533" s="170" t="s">
        <v>79</v>
      </c>
      <c r="E533" s="200">
        <v>66666.666666666657</v>
      </c>
      <c r="G533" s="3"/>
      <c r="H533" s="3"/>
      <c r="K533" s="3"/>
      <c r="T533" s="3"/>
      <c r="W533" s="3"/>
    </row>
    <row r="534" spans="3:23" outlineLevel="1" x14ac:dyDescent="0.2">
      <c r="C534" s="224"/>
      <c r="D534" s="170" t="s">
        <v>80</v>
      </c>
      <c r="E534" s="200">
        <v>66666.666666666657</v>
      </c>
      <c r="G534" s="3"/>
      <c r="H534" s="3"/>
      <c r="K534" s="3"/>
      <c r="T534" s="3"/>
      <c r="W534" s="3"/>
    </row>
    <row r="535" spans="3:23" outlineLevel="1" x14ac:dyDescent="0.2">
      <c r="C535" s="224"/>
      <c r="D535" s="170" t="s">
        <v>106</v>
      </c>
      <c r="E535" s="200">
        <v>66666.666666666657</v>
      </c>
      <c r="G535" s="3"/>
      <c r="H535" s="3"/>
      <c r="K535" s="3"/>
      <c r="T535" s="3"/>
      <c r="W535" s="3"/>
    </row>
    <row r="536" spans="3:23" outlineLevel="1" x14ac:dyDescent="0.2">
      <c r="C536" s="224"/>
      <c r="D536" s="207" t="s">
        <v>136</v>
      </c>
      <c r="E536" s="208">
        <v>266666.66666666663</v>
      </c>
      <c r="G536" s="3"/>
      <c r="H536" s="3"/>
      <c r="K536" s="3"/>
      <c r="T536" s="3"/>
      <c r="W536" s="3"/>
    </row>
    <row r="537" spans="3:23" outlineLevel="1" x14ac:dyDescent="0.2">
      <c r="C537" s="224" t="s">
        <v>157</v>
      </c>
      <c r="D537" s="209" t="s">
        <v>158</v>
      </c>
      <c r="E537" s="206">
        <v>40000</v>
      </c>
      <c r="G537" s="3"/>
      <c r="H537" s="3"/>
      <c r="K537" s="3"/>
      <c r="T537" s="3"/>
      <c r="W537" s="3"/>
    </row>
    <row r="538" spans="3:23" outlineLevel="1" x14ac:dyDescent="0.2">
      <c r="C538" s="224"/>
      <c r="D538" s="207" t="s">
        <v>159</v>
      </c>
      <c r="E538" s="208">
        <v>40000</v>
      </c>
      <c r="G538" s="3"/>
      <c r="H538" s="3"/>
      <c r="K538" s="3"/>
      <c r="T538" s="3"/>
      <c r="W538" s="3"/>
    </row>
    <row r="539" spans="3:23" outlineLevel="1" x14ac:dyDescent="0.2">
      <c r="C539" s="202" t="s">
        <v>161</v>
      </c>
      <c r="D539" s="210" t="s">
        <v>114</v>
      </c>
      <c r="E539" s="211">
        <v>2000</v>
      </c>
      <c r="G539" s="3"/>
      <c r="H539" s="3"/>
      <c r="K539" s="3"/>
      <c r="T539" s="3"/>
      <c r="W539" s="3"/>
    </row>
    <row r="540" spans="3:23" outlineLevel="1" x14ac:dyDescent="0.2">
      <c r="C540" s="174"/>
      <c r="D540" s="214" t="s">
        <v>182</v>
      </c>
      <c r="E540" s="215">
        <f>SUM(E525:E539)</f>
        <v>949333.33333333302</v>
      </c>
      <c r="G540" s="3"/>
      <c r="H540" s="3"/>
      <c r="K540" s="3"/>
      <c r="T540" s="3"/>
      <c r="W540" s="3"/>
    </row>
    <row r="541" spans="3:23" outlineLevel="1" x14ac:dyDescent="0.2">
      <c r="C541" s="174"/>
      <c r="D541" s="212"/>
      <c r="E541" s="204"/>
      <c r="G541" s="3"/>
      <c r="H541" s="3"/>
      <c r="K541" s="3"/>
      <c r="T541" s="3"/>
      <c r="W541" s="3"/>
    </row>
    <row r="542" spans="3:23" outlineLevel="1" x14ac:dyDescent="0.2">
      <c r="G542" s="3"/>
      <c r="H542" s="3"/>
      <c r="K542" s="3"/>
      <c r="T542" s="3"/>
      <c r="W542" s="3"/>
    </row>
    <row r="543" spans="3:23" outlineLevel="1" x14ac:dyDescent="0.2">
      <c r="D543" s="1" t="s">
        <v>176</v>
      </c>
      <c r="E543" s="1"/>
      <c r="G543" s="3"/>
      <c r="H543" s="3"/>
      <c r="K543" s="3"/>
      <c r="T543" s="3"/>
      <c r="W543" s="3"/>
    </row>
    <row r="544" spans="3:23" outlineLevel="1" x14ac:dyDescent="0.2">
      <c r="D544" s="1"/>
      <c r="G544" s="3"/>
      <c r="H544" s="3"/>
      <c r="K544" s="3"/>
      <c r="T544" s="3"/>
      <c r="W544" s="3"/>
    </row>
    <row r="545" spans="3:23" outlineLevel="1" x14ac:dyDescent="0.2">
      <c r="C545" s="224" t="s">
        <v>127</v>
      </c>
      <c r="D545" s="205" t="s">
        <v>160</v>
      </c>
      <c r="E545" s="206">
        <v>666.66666666666674</v>
      </c>
      <c r="G545" s="3"/>
      <c r="H545" s="3"/>
      <c r="K545" s="3"/>
      <c r="T545" s="3"/>
      <c r="W545" s="3"/>
    </row>
    <row r="546" spans="3:23" outlineLevel="1" x14ac:dyDescent="0.2">
      <c r="C546" s="224"/>
      <c r="D546" s="207" t="s">
        <v>128</v>
      </c>
      <c r="E546" s="208">
        <v>33333.333333333328</v>
      </c>
      <c r="G546" s="3"/>
      <c r="H546" s="3"/>
      <c r="K546" s="3"/>
      <c r="T546" s="3"/>
      <c r="W546" s="3"/>
    </row>
    <row r="547" spans="3:23" ht="12.75" customHeight="1" outlineLevel="1" x14ac:dyDescent="0.2">
      <c r="C547" s="224" t="s">
        <v>105</v>
      </c>
      <c r="D547" s="209" t="s">
        <v>75</v>
      </c>
      <c r="E547" s="206">
        <v>33333.333333333328</v>
      </c>
      <c r="G547" s="3"/>
      <c r="H547" s="3"/>
      <c r="K547" s="3"/>
      <c r="T547" s="3"/>
      <c r="W547" s="3"/>
    </row>
    <row r="548" spans="3:23" outlineLevel="1" x14ac:dyDescent="0.2">
      <c r="C548" s="224"/>
      <c r="D548" s="170" t="s">
        <v>69</v>
      </c>
      <c r="E548" s="200">
        <v>66666.666666666657</v>
      </c>
      <c r="G548" s="3"/>
      <c r="H548" s="3"/>
      <c r="K548" s="3"/>
      <c r="T548" s="3"/>
      <c r="W548" s="3"/>
    </row>
    <row r="549" spans="3:23" outlineLevel="1" x14ac:dyDescent="0.2">
      <c r="C549" s="224"/>
      <c r="D549" s="170" t="s">
        <v>76</v>
      </c>
      <c r="E549" s="200">
        <v>66666.666666666657</v>
      </c>
      <c r="G549" s="3"/>
      <c r="H549" s="3"/>
      <c r="K549" s="3"/>
      <c r="T549" s="3"/>
      <c r="W549" s="3"/>
    </row>
    <row r="550" spans="3:23" outlineLevel="1" x14ac:dyDescent="0.2">
      <c r="C550" s="224"/>
      <c r="D550" s="170" t="s">
        <v>147</v>
      </c>
      <c r="E550" s="200">
        <v>66666.666666666657</v>
      </c>
      <c r="G550" s="3"/>
      <c r="H550" s="3"/>
      <c r="K550" s="3"/>
      <c r="T550" s="3"/>
      <c r="W550" s="3"/>
    </row>
    <row r="551" spans="3:23" outlineLevel="1" x14ac:dyDescent="0.2">
      <c r="C551" s="224"/>
      <c r="D551" s="170" t="s">
        <v>115</v>
      </c>
      <c r="E551" s="200">
        <v>66666.666666666657</v>
      </c>
      <c r="G551" s="3"/>
      <c r="H551" s="3"/>
      <c r="K551" s="3"/>
      <c r="T551" s="3"/>
      <c r="W551" s="3"/>
    </row>
    <row r="552" spans="3:23" ht="12.75" customHeight="1" outlineLevel="1" x14ac:dyDescent="0.2">
      <c r="C552" s="224" t="s">
        <v>77</v>
      </c>
      <c r="D552" s="209" t="s">
        <v>78</v>
      </c>
      <c r="E552" s="206">
        <v>66666.666666666657</v>
      </c>
      <c r="G552" s="3"/>
      <c r="H552" s="3"/>
      <c r="K552" s="3"/>
      <c r="T552" s="3"/>
      <c r="W552" s="3"/>
    </row>
    <row r="553" spans="3:23" outlineLevel="1" x14ac:dyDescent="0.2">
      <c r="C553" s="224"/>
      <c r="D553" s="170" t="s">
        <v>79</v>
      </c>
      <c r="E553" s="200">
        <v>66666.666666666657</v>
      </c>
      <c r="G553" s="3"/>
      <c r="H553" s="3"/>
      <c r="K553" s="3"/>
      <c r="T553" s="3"/>
      <c r="W553" s="3"/>
    </row>
    <row r="554" spans="3:23" outlineLevel="1" x14ac:dyDescent="0.2">
      <c r="C554" s="224"/>
      <c r="D554" s="170" t="s">
        <v>80</v>
      </c>
      <c r="E554" s="200">
        <v>66666.666666666657</v>
      </c>
      <c r="G554" s="3"/>
      <c r="H554" s="3"/>
      <c r="K554" s="3"/>
      <c r="T554" s="3"/>
      <c r="W554" s="3"/>
    </row>
    <row r="555" spans="3:23" outlineLevel="1" x14ac:dyDescent="0.2">
      <c r="C555" s="224"/>
      <c r="D555" s="170" t="s">
        <v>106</v>
      </c>
      <c r="E555" s="200">
        <v>66666.666666666657</v>
      </c>
      <c r="G555" s="3"/>
      <c r="H555" s="3"/>
      <c r="K555" s="3"/>
      <c r="T555" s="3"/>
      <c r="W555" s="3"/>
    </row>
    <row r="556" spans="3:23" outlineLevel="1" x14ac:dyDescent="0.2">
      <c r="C556" s="224"/>
      <c r="D556" s="207" t="s">
        <v>136</v>
      </c>
      <c r="E556" s="208">
        <v>266666.66666666663</v>
      </c>
      <c r="G556" s="3"/>
      <c r="H556" s="3"/>
      <c r="K556" s="3"/>
      <c r="T556" s="3"/>
      <c r="W556" s="3"/>
    </row>
    <row r="557" spans="3:23" outlineLevel="1" x14ac:dyDescent="0.2">
      <c r="C557" s="224" t="s">
        <v>157</v>
      </c>
      <c r="D557" s="209" t="s">
        <v>158</v>
      </c>
      <c r="E557" s="206">
        <v>40000</v>
      </c>
      <c r="G557" s="3"/>
      <c r="H557" s="3"/>
      <c r="K557" s="3"/>
      <c r="T557" s="3"/>
      <c r="W557" s="3"/>
    </row>
    <row r="558" spans="3:23" outlineLevel="1" x14ac:dyDescent="0.2">
      <c r="C558" s="224"/>
      <c r="D558" s="207" t="s">
        <v>159</v>
      </c>
      <c r="E558" s="208">
        <v>40000</v>
      </c>
      <c r="G558" s="3"/>
      <c r="H558" s="3"/>
      <c r="K558" s="3"/>
      <c r="T558" s="3"/>
      <c r="W558" s="3"/>
    </row>
    <row r="559" spans="3:23" outlineLevel="1" x14ac:dyDescent="0.2">
      <c r="C559" s="202" t="s">
        <v>161</v>
      </c>
      <c r="D559" s="210" t="s">
        <v>114</v>
      </c>
      <c r="E559" s="211">
        <v>2000</v>
      </c>
      <c r="G559" s="3"/>
      <c r="H559" s="3"/>
      <c r="K559" s="3"/>
      <c r="T559" s="3"/>
      <c r="W559" s="3"/>
    </row>
    <row r="560" spans="3:23" outlineLevel="1" x14ac:dyDescent="0.2">
      <c r="C560" s="174"/>
      <c r="D560" s="214" t="s">
        <v>182</v>
      </c>
      <c r="E560" s="215">
        <f>SUM(E545:E559)</f>
        <v>949333.33333333302</v>
      </c>
      <c r="G560" s="3"/>
      <c r="H560" s="3"/>
      <c r="K560" s="3"/>
      <c r="T560" s="3"/>
      <c r="W560" s="3"/>
    </row>
    <row r="561" spans="3:23" outlineLevel="1" x14ac:dyDescent="0.2">
      <c r="C561" s="174"/>
      <c r="D561" s="212"/>
      <c r="E561" s="204"/>
      <c r="G561" s="3"/>
      <c r="H561" s="3"/>
      <c r="K561" s="3"/>
      <c r="T561" s="3"/>
      <c r="W561" s="3"/>
    </row>
    <row r="562" spans="3:23" outlineLevel="1" x14ac:dyDescent="0.2">
      <c r="G562" s="3"/>
      <c r="H562" s="3"/>
      <c r="K562" s="3"/>
      <c r="T562" s="3"/>
      <c r="W562" s="3"/>
    </row>
    <row r="563" spans="3:23" outlineLevel="1" x14ac:dyDescent="0.2">
      <c r="D563" s="1" t="s">
        <v>177</v>
      </c>
      <c r="E563" s="1"/>
      <c r="G563" s="3"/>
      <c r="H563" s="3"/>
      <c r="K563" s="3"/>
      <c r="T563" s="3"/>
      <c r="W563" s="3"/>
    </row>
    <row r="564" spans="3:23" outlineLevel="1" x14ac:dyDescent="0.2">
      <c r="D564" s="1"/>
      <c r="G564" s="3"/>
      <c r="H564" s="3"/>
      <c r="K564" s="3"/>
      <c r="T564" s="3"/>
      <c r="W564" s="3"/>
    </row>
    <row r="565" spans="3:23" outlineLevel="1" x14ac:dyDescent="0.2">
      <c r="C565" s="224" t="s">
        <v>127</v>
      </c>
      <c r="D565" s="205" t="s">
        <v>160</v>
      </c>
      <c r="E565" s="206">
        <v>666.66666666666674</v>
      </c>
      <c r="G565" s="3"/>
      <c r="H565" s="3"/>
      <c r="K565" s="3"/>
      <c r="T565" s="3"/>
      <c r="W565" s="3"/>
    </row>
    <row r="566" spans="3:23" outlineLevel="1" x14ac:dyDescent="0.2">
      <c r="C566" s="224"/>
      <c r="D566" s="207" t="s">
        <v>128</v>
      </c>
      <c r="E566" s="208">
        <v>33333.333333333328</v>
      </c>
      <c r="G566" s="3"/>
      <c r="H566" s="3"/>
      <c r="K566" s="3"/>
      <c r="T566" s="3"/>
      <c r="W566" s="3"/>
    </row>
    <row r="567" spans="3:23" ht="12.75" customHeight="1" outlineLevel="1" x14ac:dyDescent="0.2">
      <c r="C567" s="224" t="s">
        <v>105</v>
      </c>
      <c r="D567" s="209" t="s">
        <v>75</v>
      </c>
      <c r="E567" s="206">
        <v>33333.333333333328</v>
      </c>
      <c r="G567" s="3"/>
      <c r="H567" s="3"/>
      <c r="K567" s="3"/>
      <c r="T567" s="3"/>
      <c r="W567" s="3"/>
    </row>
    <row r="568" spans="3:23" outlineLevel="1" x14ac:dyDescent="0.2">
      <c r="C568" s="224"/>
      <c r="D568" s="170" t="s">
        <v>69</v>
      </c>
      <c r="E568" s="200">
        <v>66666.666666666657</v>
      </c>
      <c r="G568" s="3"/>
      <c r="H568" s="3"/>
      <c r="K568" s="3"/>
      <c r="T568" s="3"/>
      <c r="W568" s="3"/>
    </row>
    <row r="569" spans="3:23" outlineLevel="1" x14ac:dyDescent="0.2">
      <c r="C569" s="224"/>
      <c r="D569" s="170" t="s">
        <v>76</v>
      </c>
      <c r="E569" s="200">
        <v>66666.666666666657</v>
      </c>
      <c r="G569" s="3"/>
      <c r="H569" s="3"/>
      <c r="K569" s="3"/>
      <c r="T569" s="3"/>
      <c r="W569" s="3"/>
    </row>
    <row r="570" spans="3:23" outlineLevel="1" x14ac:dyDescent="0.2">
      <c r="C570" s="224"/>
      <c r="D570" s="170" t="s">
        <v>147</v>
      </c>
      <c r="E570" s="200">
        <v>66666.666666666657</v>
      </c>
      <c r="G570" s="3"/>
      <c r="H570" s="3"/>
      <c r="K570" s="3"/>
      <c r="T570" s="3"/>
      <c r="W570" s="3"/>
    </row>
    <row r="571" spans="3:23" outlineLevel="1" x14ac:dyDescent="0.2">
      <c r="C571" s="224"/>
      <c r="D571" s="170" t="s">
        <v>115</v>
      </c>
      <c r="E571" s="200">
        <v>66666.666666666657</v>
      </c>
      <c r="G571" s="3"/>
      <c r="H571" s="3"/>
      <c r="K571" s="3"/>
      <c r="T571" s="3"/>
      <c r="W571" s="3"/>
    </row>
    <row r="572" spans="3:23" ht="12.75" customHeight="1" outlineLevel="1" x14ac:dyDescent="0.2">
      <c r="C572" s="224" t="s">
        <v>77</v>
      </c>
      <c r="D572" s="209" t="s">
        <v>78</v>
      </c>
      <c r="E572" s="206">
        <v>66666.666666666657</v>
      </c>
      <c r="G572" s="3"/>
      <c r="H572" s="3"/>
      <c r="K572" s="3"/>
      <c r="T572" s="3"/>
      <c r="W572" s="3"/>
    </row>
    <row r="573" spans="3:23" outlineLevel="1" x14ac:dyDescent="0.2">
      <c r="C573" s="224"/>
      <c r="D573" s="170" t="s">
        <v>79</v>
      </c>
      <c r="E573" s="200">
        <v>66666.666666666657</v>
      </c>
      <c r="G573" s="3"/>
      <c r="H573" s="3"/>
      <c r="K573" s="3"/>
      <c r="T573" s="3"/>
      <c r="W573" s="3"/>
    </row>
    <row r="574" spans="3:23" outlineLevel="1" x14ac:dyDescent="0.2">
      <c r="C574" s="224"/>
      <c r="D574" s="170" t="s">
        <v>80</v>
      </c>
      <c r="E574" s="200">
        <v>66666.666666666657</v>
      </c>
      <c r="G574" s="3"/>
      <c r="H574" s="3"/>
      <c r="K574" s="3"/>
      <c r="T574" s="3"/>
      <c r="W574" s="3"/>
    </row>
    <row r="575" spans="3:23" outlineLevel="1" x14ac:dyDescent="0.2">
      <c r="C575" s="224"/>
      <c r="D575" s="170" t="s">
        <v>106</v>
      </c>
      <c r="E575" s="200">
        <v>66666.666666666657</v>
      </c>
      <c r="G575" s="3"/>
      <c r="H575" s="3"/>
      <c r="K575" s="3"/>
      <c r="T575" s="3"/>
      <c r="W575" s="3"/>
    </row>
    <row r="576" spans="3:23" outlineLevel="1" x14ac:dyDescent="0.2">
      <c r="C576" s="224"/>
      <c r="D576" s="207" t="s">
        <v>136</v>
      </c>
      <c r="E576" s="208">
        <v>266666.66666666663</v>
      </c>
      <c r="G576" s="3"/>
      <c r="H576" s="3"/>
      <c r="K576" s="3"/>
      <c r="T576" s="3"/>
      <c r="W576" s="3"/>
    </row>
    <row r="577" spans="3:23" outlineLevel="1" x14ac:dyDescent="0.2">
      <c r="C577" s="224" t="s">
        <v>157</v>
      </c>
      <c r="D577" s="209" t="s">
        <v>158</v>
      </c>
      <c r="E577" s="206">
        <v>40000</v>
      </c>
      <c r="G577" s="3"/>
      <c r="H577" s="3"/>
      <c r="K577" s="3"/>
      <c r="T577" s="3"/>
      <c r="W577" s="3"/>
    </row>
    <row r="578" spans="3:23" outlineLevel="1" x14ac:dyDescent="0.2">
      <c r="C578" s="224"/>
      <c r="D578" s="207" t="s">
        <v>159</v>
      </c>
      <c r="E578" s="208">
        <v>40000</v>
      </c>
      <c r="G578" s="3"/>
      <c r="H578" s="3"/>
      <c r="K578" s="3"/>
      <c r="T578" s="3"/>
      <c r="W578" s="3"/>
    </row>
    <row r="579" spans="3:23" outlineLevel="1" x14ac:dyDescent="0.2">
      <c r="C579" s="202" t="s">
        <v>161</v>
      </c>
      <c r="D579" s="210" t="s">
        <v>114</v>
      </c>
      <c r="E579" s="211">
        <v>2000</v>
      </c>
      <c r="G579" s="3"/>
      <c r="H579" s="3"/>
      <c r="K579" s="3"/>
      <c r="T579" s="3"/>
      <c r="W579" s="3"/>
    </row>
    <row r="580" spans="3:23" outlineLevel="1" x14ac:dyDescent="0.2">
      <c r="C580" s="174"/>
      <c r="D580" s="214" t="s">
        <v>182</v>
      </c>
      <c r="E580" s="215">
        <f>SUM(E565:E579)</f>
        <v>949333.33333333302</v>
      </c>
      <c r="G580" s="3"/>
      <c r="H580" s="3"/>
      <c r="K580" s="3"/>
      <c r="T580" s="3"/>
      <c r="W580" s="3"/>
    </row>
    <row r="581" spans="3:23" outlineLevel="1" x14ac:dyDescent="0.2">
      <c r="C581" s="174"/>
      <c r="D581" s="212"/>
      <c r="E581" s="204"/>
      <c r="G581" s="3"/>
      <c r="H581" s="3"/>
      <c r="K581" s="3"/>
      <c r="T581" s="3"/>
      <c r="W581" s="3"/>
    </row>
    <row r="582" spans="3:23" outlineLevel="1" x14ac:dyDescent="0.2">
      <c r="G582" s="3"/>
      <c r="H582" s="3"/>
      <c r="K582" s="3"/>
      <c r="T582" s="3"/>
      <c r="W582" s="3"/>
    </row>
    <row r="583" spans="3:23" outlineLevel="1" x14ac:dyDescent="0.2">
      <c r="D583" s="1" t="s">
        <v>179</v>
      </c>
      <c r="E583" s="1"/>
      <c r="G583" s="3"/>
      <c r="H583" s="3"/>
      <c r="K583" s="3"/>
      <c r="T583" s="3"/>
      <c r="W583" s="3"/>
    </row>
    <row r="584" spans="3:23" outlineLevel="1" x14ac:dyDescent="0.2">
      <c r="D584" s="1"/>
      <c r="G584" s="3"/>
      <c r="H584" s="3"/>
      <c r="K584" s="3"/>
      <c r="T584" s="3"/>
      <c r="W584" s="3"/>
    </row>
    <row r="585" spans="3:23" outlineLevel="1" x14ac:dyDescent="0.2">
      <c r="C585" s="224" t="s">
        <v>127</v>
      </c>
      <c r="D585" s="205" t="s">
        <v>160</v>
      </c>
      <c r="E585" s="206">
        <v>1333.3333333333335</v>
      </c>
      <c r="G585" s="3"/>
      <c r="H585" s="3"/>
      <c r="K585" s="3"/>
      <c r="T585" s="3"/>
      <c r="W585" s="3"/>
    </row>
    <row r="586" spans="3:23" outlineLevel="1" x14ac:dyDescent="0.2">
      <c r="C586" s="224"/>
      <c r="D586" s="207" t="s">
        <v>128</v>
      </c>
      <c r="E586" s="208">
        <v>66666.666666666657</v>
      </c>
      <c r="G586" s="3"/>
      <c r="H586" s="3"/>
      <c r="K586" s="3"/>
      <c r="T586" s="3"/>
      <c r="W586" s="3"/>
    </row>
    <row r="587" spans="3:23" ht="12.75" customHeight="1" outlineLevel="1" x14ac:dyDescent="0.2">
      <c r="C587" s="224" t="s">
        <v>105</v>
      </c>
      <c r="D587" s="209" t="s">
        <v>75</v>
      </c>
      <c r="E587" s="206">
        <v>66666.666666666657</v>
      </c>
      <c r="G587" s="3"/>
      <c r="H587" s="3"/>
      <c r="K587" s="3"/>
      <c r="T587" s="3"/>
      <c r="W587" s="3"/>
    </row>
    <row r="588" spans="3:23" outlineLevel="1" x14ac:dyDescent="0.2">
      <c r="C588" s="224"/>
      <c r="D588" s="170" t="s">
        <v>69</v>
      </c>
      <c r="E588" s="200">
        <v>133333.33333333331</v>
      </c>
      <c r="G588" s="3"/>
      <c r="H588" s="3"/>
      <c r="K588" s="3"/>
      <c r="T588" s="3"/>
      <c r="W588" s="3"/>
    </row>
    <row r="589" spans="3:23" outlineLevel="1" x14ac:dyDescent="0.2">
      <c r="C589" s="224"/>
      <c r="D589" s="170" t="s">
        <v>76</v>
      </c>
      <c r="E589" s="200">
        <v>133333.33333333331</v>
      </c>
      <c r="G589" s="3"/>
      <c r="H589" s="3"/>
      <c r="K589" s="3"/>
      <c r="T589" s="3"/>
      <c r="W589" s="3"/>
    </row>
    <row r="590" spans="3:23" outlineLevel="1" x14ac:dyDescent="0.2">
      <c r="C590" s="224"/>
      <c r="D590" s="170" t="s">
        <v>147</v>
      </c>
      <c r="E590" s="200">
        <v>133333.33333333331</v>
      </c>
      <c r="G590" s="3"/>
      <c r="H590" s="3"/>
      <c r="K590" s="3"/>
      <c r="T590" s="3"/>
      <c r="W590" s="3"/>
    </row>
    <row r="591" spans="3:23" outlineLevel="1" x14ac:dyDescent="0.2">
      <c r="C591" s="224"/>
      <c r="D591" s="170" t="s">
        <v>115</v>
      </c>
      <c r="E591" s="200">
        <v>133333.33333333331</v>
      </c>
      <c r="G591" s="3"/>
      <c r="H591" s="3"/>
      <c r="K591" s="3"/>
      <c r="T591" s="3"/>
      <c r="W591" s="3"/>
    </row>
    <row r="592" spans="3:23" ht="12.75" customHeight="1" outlineLevel="1" x14ac:dyDescent="0.2">
      <c r="C592" s="224" t="s">
        <v>77</v>
      </c>
      <c r="D592" s="209" t="s">
        <v>78</v>
      </c>
      <c r="E592" s="206">
        <v>133333.33333333331</v>
      </c>
      <c r="G592" s="3"/>
      <c r="H592" s="3"/>
      <c r="K592" s="3"/>
      <c r="T592" s="3"/>
      <c r="W592" s="3"/>
    </row>
    <row r="593" spans="3:23" outlineLevel="1" x14ac:dyDescent="0.2">
      <c r="C593" s="224"/>
      <c r="D593" s="170" t="s">
        <v>79</v>
      </c>
      <c r="E593" s="200">
        <v>133333.33333333331</v>
      </c>
      <c r="G593" s="3"/>
      <c r="H593" s="3"/>
      <c r="K593" s="3"/>
      <c r="T593" s="3"/>
      <c r="W593" s="3"/>
    </row>
    <row r="594" spans="3:23" outlineLevel="1" x14ac:dyDescent="0.2">
      <c r="C594" s="224"/>
      <c r="D594" s="170" t="s">
        <v>80</v>
      </c>
      <c r="E594" s="200">
        <v>133333.33333333331</v>
      </c>
      <c r="G594" s="3"/>
      <c r="H594" s="3"/>
      <c r="K594" s="3"/>
      <c r="T594" s="3"/>
      <c r="W594" s="3"/>
    </row>
    <row r="595" spans="3:23" outlineLevel="1" x14ac:dyDescent="0.2">
      <c r="C595" s="224"/>
      <c r="D595" s="170" t="s">
        <v>106</v>
      </c>
      <c r="E595" s="200">
        <v>133333.33333333331</v>
      </c>
      <c r="G595" s="3"/>
      <c r="H595" s="3"/>
      <c r="K595" s="3"/>
      <c r="T595" s="3"/>
      <c r="W595" s="3"/>
    </row>
    <row r="596" spans="3:23" outlineLevel="1" x14ac:dyDescent="0.2">
      <c r="C596" s="224"/>
      <c r="D596" s="207" t="s">
        <v>136</v>
      </c>
      <c r="E596" s="208">
        <v>533333.33333333326</v>
      </c>
      <c r="G596" s="3"/>
      <c r="H596" s="3"/>
      <c r="K596" s="3"/>
      <c r="T596" s="3"/>
      <c r="W596" s="3"/>
    </row>
    <row r="597" spans="3:23" outlineLevel="1" x14ac:dyDescent="0.2">
      <c r="C597" s="224" t="s">
        <v>157</v>
      </c>
      <c r="D597" s="209" t="s">
        <v>158</v>
      </c>
      <c r="E597" s="206">
        <v>80000</v>
      </c>
      <c r="G597" s="3"/>
      <c r="H597" s="3"/>
      <c r="K597" s="3"/>
      <c r="T597" s="3"/>
      <c r="W597" s="3"/>
    </row>
    <row r="598" spans="3:23" outlineLevel="1" x14ac:dyDescent="0.2">
      <c r="C598" s="224"/>
      <c r="D598" s="207" t="s">
        <v>159</v>
      </c>
      <c r="E598" s="208">
        <v>80000</v>
      </c>
      <c r="G598" s="3"/>
      <c r="H598" s="3"/>
      <c r="K598" s="3"/>
      <c r="T598" s="3"/>
      <c r="W598" s="3"/>
    </row>
    <row r="599" spans="3:23" outlineLevel="1" x14ac:dyDescent="0.2">
      <c r="C599" s="202" t="s">
        <v>161</v>
      </c>
      <c r="D599" s="210" t="s">
        <v>114</v>
      </c>
      <c r="E599" s="211">
        <v>4000</v>
      </c>
      <c r="G599" s="3"/>
      <c r="H599" s="3"/>
      <c r="K599" s="3"/>
      <c r="T599" s="3"/>
      <c r="W599" s="3"/>
    </row>
    <row r="600" spans="3:23" outlineLevel="1" x14ac:dyDescent="0.2">
      <c r="C600" s="174"/>
      <c r="D600" s="214" t="s">
        <v>182</v>
      </c>
      <c r="E600" s="215">
        <f>SUM(E585:E599)</f>
        <v>1898666.666666666</v>
      </c>
      <c r="G600" s="3"/>
      <c r="H600" s="3"/>
      <c r="K600" s="3"/>
      <c r="T600" s="3"/>
      <c r="W600" s="3"/>
    </row>
    <row r="601" spans="3:23" outlineLevel="1" x14ac:dyDescent="0.2">
      <c r="C601" s="174"/>
      <c r="D601" s="212"/>
      <c r="E601" s="204"/>
      <c r="G601" s="3"/>
      <c r="H601" s="3"/>
      <c r="K601" s="3"/>
      <c r="T601" s="3"/>
      <c r="W601" s="3"/>
    </row>
    <row r="602" spans="3:23" outlineLevel="1" x14ac:dyDescent="0.2">
      <c r="G602" s="3"/>
      <c r="H602" s="3"/>
      <c r="K602" s="3"/>
      <c r="T602" s="3"/>
      <c r="W602" s="3"/>
    </row>
    <row r="603" spans="3:23" outlineLevel="1" x14ac:dyDescent="0.2">
      <c r="D603" s="1" t="s">
        <v>180</v>
      </c>
      <c r="E603" s="1"/>
      <c r="G603" s="3"/>
      <c r="H603" s="3"/>
      <c r="K603" s="3"/>
      <c r="T603" s="3"/>
      <c r="W603" s="3"/>
    </row>
    <row r="604" spans="3:23" outlineLevel="1" x14ac:dyDescent="0.2">
      <c r="D604" s="1"/>
      <c r="G604" s="3"/>
      <c r="H604" s="3"/>
      <c r="K604" s="3"/>
      <c r="T604" s="3"/>
      <c r="W604" s="3"/>
    </row>
    <row r="605" spans="3:23" outlineLevel="1" x14ac:dyDescent="0.2">
      <c r="C605" s="224" t="s">
        <v>127</v>
      </c>
      <c r="D605" s="205" t="s">
        <v>160</v>
      </c>
      <c r="E605" s="206">
        <v>1333.3333333333335</v>
      </c>
      <c r="G605" s="3"/>
      <c r="H605" s="3"/>
      <c r="K605" s="3"/>
      <c r="T605" s="3"/>
      <c r="W605" s="3"/>
    </row>
    <row r="606" spans="3:23" outlineLevel="1" x14ac:dyDescent="0.2">
      <c r="C606" s="224"/>
      <c r="D606" s="207" t="s">
        <v>128</v>
      </c>
      <c r="E606" s="208">
        <v>66666.666666666657</v>
      </c>
      <c r="G606" s="3"/>
      <c r="H606" s="3"/>
      <c r="K606" s="3"/>
      <c r="T606" s="3"/>
      <c r="W606" s="3"/>
    </row>
    <row r="607" spans="3:23" ht="12.75" customHeight="1" outlineLevel="1" x14ac:dyDescent="0.2">
      <c r="C607" s="224" t="s">
        <v>105</v>
      </c>
      <c r="D607" s="209" t="s">
        <v>75</v>
      </c>
      <c r="E607" s="206">
        <v>66666.666666666657</v>
      </c>
      <c r="G607" s="3"/>
      <c r="H607" s="3"/>
      <c r="K607" s="3"/>
      <c r="T607" s="3"/>
      <c r="W607" s="3"/>
    </row>
    <row r="608" spans="3:23" outlineLevel="1" x14ac:dyDescent="0.2">
      <c r="C608" s="224"/>
      <c r="D608" s="170" t="s">
        <v>69</v>
      </c>
      <c r="E608" s="200">
        <v>133333.33333333331</v>
      </c>
      <c r="G608" s="3"/>
      <c r="H608" s="3"/>
      <c r="K608" s="3"/>
      <c r="T608" s="3"/>
      <c r="W608" s="3"/>
    </row>
    <row r="609" spans="3:23" outlineLevel="1" x14ac:dyDescent="0.2">
      <c r="C609" s="224"/>
      <c r="D609" s="170" t="s">
        <v>76</v>
      </c>
      <c r="E609" s="200">
        <v>133333.33333333331</v>
      </c>
      <c r="G609" s="3"/>
      <c r="H609" s="3"/>
      <c r="K609" s="3"/>
      <c r="T609" s="3"/>
      <c r="W609" s="3"/>
    </row>
    <row r="610" spans="3:23" outlineLevel="1" x14ac:dyDescent="0.2">
      <c r="C610" s="224"/>
      <c r="D610" s="170" t="s">
        <v>147</v>
      </c>
      <c r="E610" s="200">
        <v>133333.33333333331</v>
      </c>
      <c r="G610" s="3"/>
      <c r="H610" s="3"/>
      <c r="K610" s="3"/>
      <c r="T610" s="3"/>
      <c r="W610" s="3"/>
    </row>
    <row r="611" spans="3:23" outlineLevel="1" x14ac:dyDescent="0.2">
      <c r="C611" s="224"/>
      <c r="D611" s="170" t="s">
        <v>115</v>
      </c>
      <c r="E611" s="200">
        <v>133333.33333333331</v>
      </c>
      <c r="G611" s="3"/>
      <c r="H611" s="3"/>
      <c r="K611" s="3"/>
      <c r="T611" s="3"/>
      <c r="W611" s="3"/>
    </row>
    <row r="612" spans="3:23" ht="12.75" customHeight="1" outlineLevel="1" x14ac:dyDescent="0.2">
      <c r="C612" s="224" t="s">
        <v>77</v>
      </c>
      <c r="D612" s="209" t="s">
        <v>78</v>
      </c>
      <c r="E612" s="206">
        <v>133333.33333333331</v>
      </c>
      <c r="G612" s="3"/>
      <c r="H612" s="3"/>
      <c r="K612" s="3"/>
      <c r="T612" s="3"/>
      <c r="W612" s="3"/>
    </row>
    <row r="613" spans="3:23" outlineLevel="1" x14ac:dyDescent="0.2">
      <c r="C613" s="224"/>
      <c r="D613" s="170" t="s">
        <v>79</v>
      </c>
      <c r="E613" s="200">
        <v>133333.33333333331</v>
      </c>
      <c r="G613" s="3"/>
      <c r="H613" s="3"/>
      <c r="K613" s="3"/>
      <c r="T613" s="3"/>
      <c r="W613" s="3"/>
    </row>
    <row r="614" spans="3:23" outlineLevel="1" x14ac:dyDescent="0.2">
      <c r="C614" s="224"/>
      <c r="D614" s="170" t="s">
        <v>80</v>
      </c>
      <c r="E614" s="200">
        <v>133333.33333333331</v>
      </c>
      <c r="G614" s="3"/>
      <c r="H614" s="3"/>
      <c r="K614" s="3"/>
      <c r="T614" s="3"/>
      <c r="W614" s="3"/>
    </row>
    <row r="615" spans="3:23" outlineLevel="1" x14ac:dyDescent="0.2">
      <c r="C615" s="224"/>
      <c r="D615" s="170" t="s">
        <v>106</v>
      </c>
      <c r="E615" s="200">
        <v>133333.33333333331</v>
      </c>
      <c r="G615" s="3"/>
      <c r="H615" s="3"/>
      <c r="K615" s="3"/>
      <c r="T615" s="3"/>
      <c r="W615" s="3"/>
    </row>
    <row r="616" spans="3:23" outlineLevel="1" x14ac:dyDescent="0.2">
      <c r="C616" s="224"/>
      <c r="D616" s="207" t="s">
        <v>136</v>
      </c>
      <c r="E616" s="208">
        <v>533333.33333333326</v>
      </c>
      <c r="G616" s="3"/>
      <c r="H616" s="3"/>
      <c r="K616" s="3"/>
      <c r="T616" s="3"/>
      <c r="W616" s="3"/>
    </row>
    <row r="617" spans="3:23" outlineLevel="1" x14ac:dyDescent="0.2">
      <c r="C617" s="224" t="s">
        <v>157</v>
      </c>
      <c r="D617" s="209" t="s">
        <v>158</v>
      </c>
      <c r="E617" s="206">
        <v>80000</v>
      </c>
      <c r="G617" s="3"/>
      <c r="H617" s="3"/>
      <c r="K617" s="3"/>
      <c r="T617" s="3"/>
      <c r="W617" s="3"/>
    </row>
    <row r="618" spans="3:23" outlineLevel="1" x14ac:dyDescent="0.2">
      <c r="C618" s="224"/>
      <c r="D618" s="207" t="s">
        <v>159</v>
      </c>
      <c r="E618" s="208">
        <v>80000</v>
      </c>
      <c r="G618" s="3"/>
      <c r="H618" s="3"/>
      <c r="K618" s="3"/>
      <c r="T618" s="3"/>
      <c r="W618" s="3"/>
    </row>
    <row r="619" spans="3:23" outlineLevel="1" x14ac:dyDescent="0.2">
      <c r="C619" s="202" t="s">
        <v>161</v>
      </c>
      <c r="D619" s="210" t="s">
        <v>114</v>
      </c>
      <c r="E619" s="211">
        <v>4000</v>
      </c>
      <c r="G619" s="3"/>
      <c r="H619" s="3"/>
      <c r="K619" s="3"/>
      <c r="T619" s="3"/>
      <c r="W619" s="3"/>
    </row>
    <row r="620" spans="3:23" outlineLevel="1" x14ac:dyDescent="0.2">
      <c r="C620" s="174"/>
      <c r="D620" s="214" t="s">
        <v>182</v>
      </c>
      <c r="E620" s="215">
        <f>SUM(E605:E619)</f>
        <v>1898666.666666666</v>
      </c>
      <c r="G620" s="3"/>
      <c r="H620" s="3"/>
      <c r="K620" s="3"/>
      <c r="T620" s="3"/>
      <c r="W620" s="3"/>
    </row>
    <row r="621" spans="3:23" outlineLevel="1" x14ac:dyDescent="0.2">
      <c r="C621" s="174"/>
      <c r="D621" s="212"/>
      <c r="E621" s="204"/>
      <c r="G621" s="3"/>
      <c r="H621" s="3"/>
      <c r="K621" s="3"/>
      <c r="T621" s="3"/>
      <c r="W621" s="3"/>
    </row>
    <row r="622" spans="3:23" outlineLevel="1" x14ac:dyDescent="0.2">
      <c r="G622" s="3"/>
      <c r="H622" s="3"/>
      <c r="K622" s="3"/>
      <c r="T622" s="3"/>
      <c r="W622" s="3"/>
    </row>
    <row r="623" spans="3:23" outlineLevel="1" x14ac:dyDescent="0.2">
      <c r="D623" s="1" t="s">
        <v>181</v>
      </c>
      <c r="E623" s="1"/>
      <c r="G623" s="3"/>
      <c r="H623" s="3"/>
      <c r="K623" s="3"/>
      <c r="T623" s="3"/>
      <c r="W623" s="3"/>
    </row>
    <row r="624" spans="3:23" outlineLevel="1" x14ac:dyDescent="0.2">
      <c r="D624" s="1"/>
      <c r="G624" s="3"/>
      <c r="H624" s="3"/>
      <c r="K624" s="3"/>
      <c r="T624" s="3"/>
      <c r="W624" s="3"/>
    </row>
    <row r="625" spans="3:23" outlineLevel="1" x14ac:dyDescent="0.2">
      <c r="C625" s="224" t="s">
        <v>127</v>
      </c>
      <c r="D625" s="205" t="s">
        <v>160</v>
      </c>
      <c r="E625" s="206">
        <v>1333.3333333333335</v>
      </c>
      <c r="G625" s="3"/>
      <c r="H625" s="3"/>
      <c r="K625" s="3"/>
      <c r="T625" s="3"/>
      <c r="W625" s="3"/>
    </row>
    <row r="626" spans="3:23" outlineLevel="1" x14ac:dyDescent="0.2">
      <c r="C626" s="224"/>
      <c r="D626" s="207" t="s">
        <v>128</v>
      </c>
      <c r="E626" s="208">
        <v>66666.666666666657</v>
      </c>
      <c r="G626" s="3"/>
      <c r="H626" s="3"/>
      <c r="K626" s="3"/>
      <c r="T626" s="3"/>
      <c r="W626" s="3"/>
    </row>
    <row r="627" spans="3:23" ht="12.75" customHeight="1" outlineLevel="1" x14ac:dyDescent="0.2">
      <c r="C627" s="224" t="s">
        <v>105</v>
      </c>
      <c r="D627" s="209" t="s">
        <v>75</v>
      </c>
      <c r="E627" s="206">
        <v>66666.666666666657</v>
      </c>
      <c r="G627" s="3"/>
      <c r="H627" s="3"/>
      <c r="K627" s="3"/>
      <c r="T627" s="3"/>
      <c r="W627" s="3"/>
    </row>
    <row r="628" spans="3:23" outlineLevel="1" x14ac:dyDescent="0.2">
      <c r="C628" s="224"/>
      <c r="D628" s="170" t="s">
        <v>69</v>
      </c>
      <c r="E628" s="200">
        <v>133333.33333333331</v>
      </c>
      <c r="G628" s="3"/>
      <c r="H628" s="3"/>
      <c r="K628" s="3"/>
      <c r="T628" s="3"/>
      <c r="W628" s="3"/>
    </row>
    <row r="629" spans="3:23" outlineLevel="1" x14ac:dyDescent="0.2">
      <c r="C629" s="224"/>
      <c r="D629" s="170" t="s">
        <v>76</v>
      </c>
      <c r="E629" s="200">
        <v>133333.33333333331</v>
      </c>
      <c r="G629" s="3"/>
      <c r="H629" s="3"/>
      <c r="K629" s="3"/>
      <c r="T629" s="3"/>
      <c r="W629" s="3"/>
    </row>
    <row r="630" spans="3:23" outlineLevel="1" x14ac:dyDescent="0.2">
      <c r="C630" s="224"/>
      <c r="D630" s="170" t="s">
        <v>147</v>
      </c>
      <c r="E630" s="200">
        <v>133333.33333333331</v>
      </c>
      <c r="G630" s="3"/>
      <c r="H630" s="3"/>
      <c r="K630" s="3"/>
      <c r="T630" s="3"/>
      <c r="W630" s="3"/>
    </row>
    <row r="631" spans="3:23" outlineLevel="1" x14ac:dyDescent="0.2">
      <c r="C631" s="224"/>
      <c r="D631" s="170" t="s">
        <v>115</v>
      </c>
      <c r="E631" s="200">
        <v>133333.33333333331</v>
      </c>
      <c r="G631" s="3"/>
      <c r="H631" s="3"/>
      <c r="K631" s="3"/>
      <c r="T631" s="3"/>
      <c r="W631" s="3"/>
    </row>
    <row r="632" spans="3:23" ht="12.75" customHeight="1" outlineLevel="1" x14ac:dyDescent="0.2">
      <c r="C632" s="224" t="s">
        <v>77</v>
      </c>
      <c r="D632" s="209" t="s">
        <v>78</v>
      </c>
      <c r="E632" s="206">
        <v>133333.33333333331</v>
      </c>
      <c r="G632" s="3"/>
      <c r="H632" s="3"/>
      <c r="K632" s="3"/>
      <c r="T632" s="3"/>
      <c r="W632" s="3"/>
    </row>
    <row r="633" spans="3:23" outlineLevel="1" x14ac:dyDescent="0.2">
      <c r="C633" s="224"/>
      <c r="D633" s="170" t="s">
        <v>79</v>
      </c>
      <c r="E633" s="200">
        <v>133333.33333333331</v>
      </c>
      <c r="G633" s="3"/>
      <c r="H633" s="3"/>
      <c r="K633" s="3"/>
      <c r="T633" s="3"/>
      <c r="W633" s="3"/>
    </row>
    <row r="634" spans="3:23" outlineLevel="1" x14ac:dyDescent="0.2">
      <c r="C634" s="224"/>
      <c r="D634" s="170" t="s">
        <v>80</v>
      </c>
      <c r="E634" s="200">
        <v>133333.33333333331</v>
      </c>
      <c r="G634" s="3"/>
      <c r="H634" s="3"/>
      <c r="K634" s="3"/>
      <c r="T634" s="3"/>
      <c r="W634" s="3"/>
    </row>
    <row r="635" spans="3:23" outlineLevel="1" x14ac:dyDescent="0.2">
      <c r="C635" s="224"/>
      <c r="D635" s="170" t="s">
        <v>106</v>
      </c>
      <c r="E635" s="200">
        <v>133333.33333333331</v>
      </c>
      <c r="G635" s="3"/>
      <c r="H635" s="3"/>
      <c r="K635" s="3"/>
      <c r="T635" s="3"/>
      <c r="W635" s="3"/>
    </row>
    <row r="636" spans="3:23" outlineLevel="1" x14ac:dyDescent="0.2">
      <c r="C636" s="224"/>
      <c r="D636" s="207" t="s">
        <v>136</v>
      </c>
      <c r="E636" s="208">
        <v>533333.33333333326</v>
      </c>
      <c r="G636" s="3"/>
      <c r="H636" s="3"/>
      <c r="K636" s="3"/>
      <c r="T636" s="3"/>
      <c r="W636" s="3"/>
    </row>
    <row r="637" spans="3:23" ht="12.75" customHeight="1" outlineLevel="1" x14ac:dyDescent="0.2">
      <c r="C637" s="224" t="s">
        <v>157</v>
      </c>
      <c r="D637" s="209" t="s">
        <v>158</v>
      </c>
      <c r="E637" s="206">
        <v>80000</v>
      </c>
      <c r="G637" s="3"/>
      <c r="H637" s="3"/>
      <c r="K637" s="3"/>
      <c r="T637" s="3"/>
      <c r="W637" s="3"/>
    </row>
    <row r="638" spans="3:23" outlineLevel="1" x14ac:dyDescent="0.2">
      <c r="C638" s="224"/>
      <c r="D638" s="207" t="s">
        <v>159</v>
      </c>
      <c r="E638" s="208">
        <v>80000</v>
      </c>
      <c r="G638" s="3"/>
      <c r="H638" s="3"/>
      <c r="K638" s="3"/>
      <c r="T638" s="3"/>
      <c r="W638" s="3"/>
    </row>
    <row r="639" spans="3:23" outlineLevel="1" x14ac:dyDescent="0.2">
      <c r="C639" s="202" t="s">
        <v>161</v>
      </c>
      <c r="D639" s="210" t="s">
        <v>114</v>
      </c>
      <c r="E639" s="211">
        <v>4000</v>
      </c>
      <c r="G639" s="3"/>
      <c r="H639" s="3"/>
      <c r="K639" s="3"/>
      <c r="T639" s="3"/>
      <c r="W639" s="3"/>
    </row>
    <row r="640" spans="3:23" outlineLevel="1" x14ac:dyDescent="0.2">
      <c r="C640" s="174"/>
      <c r="D640" s="214" t="s">
        <v>182</v>
      </c>
      <c r="E640" s="215">
        <f>SUM(E625:E639)</f>
        <v>1898666.666666666</v>
      </c>
      <c r="G640" s="3"/>
      <c r="H640" s="3"/>
      <c r="K640" s="3"/>
      <c r="T640" s="3"/>
      <c r="W640" s="3"/>
    </row>
    <row r="641" spans="2:27" outlineLevel="1" x14ac:dyDescent="0.2">
      <c r="C641" s="174"/>
      <c r="D641" s="212"/>
      <c r="E641" s="204"/>
      <c r="G641" s="3"/>
      <c r="H641" s="3"/>
      <c r="K641" s="3"/>
      <c r="T641" s="3"/>
      <c r="W641" s="3"/>
    </row>
    <row r="642" spans="2:27" ht="12.75" customHeight="1" outlineLevel="1" x14ac:dyDescent="0.2">
      <c r="G642" s="3"/>
      <c r="H642" s="3"/>
      <c r="K642" s="3"/>
      <c r="T642" s="3"/>
      <c r="W642" s="3"/>
    </row>
    <row r="643" spans="2:27" x14ac:dyDescent="0.2">
      <c r="G643" s="3"/>
      <c r="H643" s="3"/>
      <c r="K643" s="3"/>
      <c r="T643" s="3"/>
      <c r="W643" s="3"/>
    </row>
    <row r="644" spans="2:27" x14ac:dyDescent="0.2">
      <c r="G644" s="3"/>
      <c r="H644" s="3"/>
      <c r="K644" s="3"/>
      <c r="T644" s="3"/>
      <c r="W644" s="3"/>
    </row>
    <row r="645" spans="2:27" x14ac:dyDescent="0.2">
      <c r="G645" s="3"/>
      <c r="H645" s="3"/>
      <c r="K645" s="3"/>
      <c r="T645" s="3"/>
      <c r="W645" s="3"/>
    </row>
    <row r="646" spans="2:27" x14ac:dyDescent="0.2">
      <c r="G646" s="3"/>
      <c r="H646" s="3"/>
      <c r="K646" s="3"/>
      <c r="T646" s="3"/>
      <c r="W646" s="3"/>
    </row>
    <row r="647" spans="2:27" x14ac:dyDescent="0.2">
      <c r="G647" s="3"/>
      <c r="H647" s="3"/>
      <c r="K647" s="3"/>
      <c r="T647" s="3"/>
      <c r="W647" s="3"/>
    </row>
    <row r="648" spans="2:27" s="14" customFormat="1" x14ac:dyDescent="0.2">
      <c r="D648" s="14" t="s">
        <v>13</v>
      </c>
      <c r="F648" s="21"/>
      <c r="G648" s="22"/>
      <c r="H648" s="22"/>
      <c r="I648" s="21"/>
      <c r="J648" s="22"/>
      <c r="K648" s="22"/>
      <c r="L648" s="22"/>
      <c r="M648" s="22"/>
      <c r="N648" s="22"/>
      <c r="O648" s="22"/>
      <c r="R648" s="21"/>
      <c r="S648" s="22"/>
      <c r="T648" s="22"/>
      <c r="U648" s="21"/>
      <c r="V648" s="22"/>
      <c r="W648" s="22"/>
      <c r="X648" s="22"/>
      <c r="Y648" s="22"/>
      <c r="Z648" s="22"/>
      <c r="AA648" s="22"/>
    </row>
    <row r="649" spans="2:27" s="96" customFormat="1" ht="15.75" x14ac:dyDescent="0.25">
      <c r="D649" s="97" t="s">
        <v>134</v>
      </c>
      <c r="E649" s="98" t="str">
        <f>"De "&amp;$D$5&amp;" a "&amp;$D$7</f>
        <v>De 01/07/2017 a 31/09/2017</v>
      </c>
    </row>
    <row r="650" spans="2:27" s="14" customFormat="1" x14ac:dyDescent="0.2"/>
    <row r="651" spans="2:27" s="14" customFormat="1" x14ac:dyDescent="0.2">
      <c r="B651" s="29"/>
      <c r="C651" s="28"/>
      <c r="D651" s="28"/>
    </row>
    <row r="652" spans="2:27" s="23" customFormat="1" ht="13.5" customHeight="1" x14ac:dyDescent="0.25">
      <c r="B652" s="14"/>
      <c r="C652" s="109" t="s">
        <v>135</v>
      </c>
      <c r="D652" s="14"/>
      <c r="E652" s="14"/>
      <c r="F652" s="14"/>
      <c r="G652" s="14"/>
      <c r="H652" s="14"/>
      <c r="I652" s="14"/>
      <c r="J652" s="14"/>
    </row>
    <row r="653" spans="2:27" s="23" customFormat="1" ht="13.5" customHeight="1" x14ac:dyDescent="0.25">
      <c r="B653" s="14"/>
      <c r="C653" s="37"/>
      <c r="D653" s="14"/>
      <c r="E653" s="14"/>
      <c r="F653" s="14"/>
      <c r="G653" s="14"/>
      <c r="H653" s="14"/>
      <c r="I653" s="14"/>
      <c r="J653" s="14"/>
    </row>
    <row r="654" spans="2:27" s="14" customFormat="1" x14ac:dyDescent="0.2">
      <c r="D654" s="14" t="str">
        <f>IF(Supuestos!B7="","",Supuestos!B7)</f>
        <v>Datos</v>
      </c>
      <c r="E654" s="124">
        <v>0</v>
      </c>
      <c r="K654" s="58"/>
      <c r="L654" s="58"/>
      <c r="M654" s="58"/>
      <c r="N654" s="58"/>
      <c r="O654" s="58"/>
      <c r="R654" s="59"/>
      <c r="S654" s="59"/>
      <c r="T654" s="59"/>
      <c r="U654" s="59"/>
      <c r="V654" s="59"/>
      <c r="W654" s="59"/>
      <c r="X654" s="59"/>
      <c r="Y654" s="59"/>
      <c r="Z654" s="59"/>
      <c r="AA654" s="59"/>
    </row>
    <row r="655" spans="2:27" s="14" customFormat="1" x14ac:dyDescent="0.2">
      <c r="D655" s="14" t="str">
        <f>IF(Supuestos!B8="","",Supuestos!B8)</f>
        <v>Originación voz on-net local</v>
      </c>
      <c r="E655" s="124">
        <v>0</v>
      </c>
      <c r="K655" s="58"/>
      <c r="L655" s="58"/>
      <c r="M655" s="58"/>
      <c r="N655" s="58"/>
      <c r="O655" s="58"/>
      <c r="R655" s="58"/>
      <c r="S655" s="58"/>
      <c r="T655" s="58"/>
      <c r="U655" s="58"/>
      <c r="V655" s="58"/>
      <c r="W655" s="58"/>
      <c r="X655" s="58"/>
      <c r="Y655" s="58"/>
      <c r="Z655" s="58"/>
      <c r="AA655" s="58"/>
    </row>
    <row r="656" spans="2:27" s="14" customFormat="1" x14ac:dyDescent="0.2">
      <c r="D656" s="14" t="str">
        <f>IF(Supuestos!B9="","",Supuestos!B9)</f>
        <v>Originación voz off-net móvil local</v>
      </c>
      <c r="E656" s="124">
        <v>0</v>
      </c>
      <c r="K656" s="21"/>
      <c r="L656" s="21"/>
      <c r="M656" s="21"/>
      <c r="N656" s="21"/>
      <c r="O656" s="21"/>
      <c r="R656" s="21"/>
      <c r="S656" s="21"/>
      <c r="T656" s="21"/>
      <c r="U656" s="21"/>
      <c r="V656" s="21"/>
      <c r="W656" s="21"/>
      <c r="X656" s="21"/>
      <c r="Y656" s="21"/>
      <c r="Z656" s="21"/>
      <c r="AA656" s="21"/>
    </row>
    <row r="657" spans="2:27" s="14" customFormat="1" x14ac:dyDescent="0.2">
      <c r="D657" s="14" t="str">
        <f>IF(Supuestos!B10="","",Supuestos!B10)</f>
        <v>Originación voz off-net fijo local</v>
      </c>
      <c r="E657" s="124">
        <v>0</v>
      </c>
      <c r="K657" s="21"/>
      <c r="L657" s="21"/>
      <c r="M657" s="21"/>
      <c r="N657" s="21"/>
      <c r="O657" s="21"/>
      <c r="R657" s="21"/>
      <c r="S657" s="21"/>
      <c r="T657" s="21"/>
      <c r="U657" s="21"/>
      <c r="V657" s="21"/>
      <c r="W657" s="21"/>
      <c r="X657" s="21"/>
      <c r="Y657" s="21"/>
      <c r="Z657" s="21"/>
      <c r="AA657" s="21"/>
    </row>
    <row r="658" spans="2:27" s="14" customFormat="1" x14ac:dyDescent="0.2">
      <c r="B658" s="29"/>
      <c r="D658" s="14" t="str">
        <f>IF(Supuestos!B11="","",Supuestos!B11)</f>
        <v>Originación voz on-net LDN</v>
      </c>
      <c r="E658" s="124">
        <v>0</v>
      </c>
      <c r="K658" s="21"/>
      <c r="L658" s="21"/>
      <c r="M658" s="21"/>
      <c r="N658" s="21"/>
      <c r="O658" s="21"/>
      <c r="R658" s="21"/>
      <c r="S658" s="21"/>
      <c r="T658" s="21"/>
      <c r="U658" s="21"/>
      <c r="V658" s="21"/>
      <c r="W658" s="21"/>
      <c r="X658" s="21"/>
      <c r="Y658" s="21"/>
      <c r="Z658" s="21"/>
      <c r="AA658" s="21"/>
    </row>
    <row r="659" spans="2:27" s="14" customFormat="1" x14ac:dyDescent="0.2">
      <c r="D659" s="14" t="str">
        <f>IF(Supuestos!B12="","",Supuestos!B12)</f>
        <v>Originación voz off-net móvil LDN</v>
      </c>
      <c r="E659" s="124">
        <v>0</v>
      </c>
      <c r="K659" s="21"/>
      <c r="L659" s="21"/>
      <c r="M659" s="21"/>
      <c r="N659" s="21"/>
      <c r="O659" s="21"/>
      <c r="R659" s="21"/>
      <c r="S659" s="21"/>
      <c r="T659" s="21"/>
      <c r="U659" s="21"/>
      <c r="V659" s="21"/>
      <c r="W659" s="21"/>
      <c r="X659" s="21"/>
      <c r="Y659" s="21"/>
      <c r="Z659" s="21"/>
      <c r="AA659" s="21"/>
    </row>
    <row r="660" spans="2:27" s="14" customFormat="1" x14ac:dyDescent="0.2">
      <c r="D660" s="14" t="str">
        <f>IF(Supuestos!B13="","",Supuestos!B13)</f>
        <v>Originación voz off-net fijo LDN</v>
      </c>
      <c r="E660" s="124">
        <v>0</v>
      </c>
      <c r="G660" s="21"/>
      <c r="H660" s="21"/>
      <c r="I660" s="21"/>
      <c r="J660" s="21"/>
      <c r="K660" s="21"/>
      <c r="L660" s="21"/>
      <c r="M660" s="21"/>
      <c r="N660" s="21"/>
      <c r="O660" s="21"/>
      <c r="R660" s="21"/>
      <c r="S660" s="21"/>
      <c r="T660" s="21"/>
      <c r="U660" s="21"/>
      <c r="V660" s="21"/>
      <c r="W660" s="21"/>
      <c r="X660" s="21"/>
      <c r="Y660" s="21"/>
      <c r="Z660" s="21"/>
      <c r="AA660" s="21"/>
    </row>
    <row r="661" spans="2:27" s="14" customFormat="1" x14ac:dyDescent="0.2">
      <c r="D661" s="14" t="str">
        <f>IF(Supuestos!B14="","",Supuestos!B14)</f>
        <v>Originación voz internacional USA-Canadá</v>
      </c>
      <c r="E661" s="124">
        <v>0</v>
      </c>
      <c r="G661" s="21"/>
      <c r="H661" s="21"/>
      <c r="I661" s="21"/>
      <c r="J661" s="21"/>
      <c r="K661" s="21"/>
      <c r="L661" s="21"/>
      <c r="M661" s="21"/>
      <c r="N661" s="21"/>
      <c r="O661" s="21"/>
      <c r="R661" s="21"/>
      <c r="S661" s="21"/>
      <c r="T661" s="21"/>
      <c r="U661" s="21"/>
      <c r="V661" s="21"/>
      <c r="W661" s="21"/>
      <c r="X661" s="21"/>
      <c r="Y661" s="21"/>
      <c r="Z661" s="21"/>
      <c r="AA661" s="21"/>
    </row>
    <row r="662" spans="2:27" s="14" customFormat="1" x14ac:dyDescent="0.2">
      <c r="D662" s="14" t="str">
        <f>IF(Supuestos!B15="","",Supuestos!B15)</f>
        <v>Originación voz internacional Mundial Centroamérica</v>
      </c>
      <c r="E662" s="124">
        <v>0</v>
      </c>
      <c r="G662" s="21"/>
      <c r="H662" s="21"/>
      <c r="I662" s="21"/>
      <c r="J662" s="21"/>
      <c r="K662" s="21"/>
      <c r="L662" s="21"/>
      <c r="M662" s="21"/>
      <c r="N662" s="21"/>
      <c r="O662" s="21"/>
      <c r="R662" s="21"/>
      <c r="S662" s="21"/>
      <c r="T662" s="21"/>
      <c r="U662" s="21"/>
      <c r="V662" s="21"/>
      <c r="W662" s="21"/>
      <c r="X662" s="21"/>
      <c r="Y662" s="21"/>
      <c r="Z662" s="21"/>
      <c r="AA662" s="21"/>
    </row>
    <row r="663" spans="2:27" s="14" customFormat="1" x14ac:dyDescent="0.2">
      <c r="D663" s="14" t="str">
        <f>IF(Supuestos!B16="","",Supuestos!B16)</f>
        <v>Originación voz internacional Mundial LATAM y Caribe</v>
      </c>
      <c r="E663" s="124">
        <v>0</v>
      </c>
      <c r="G663" s="21"/>
      <c r="H663" s="21"/>
      <c r="I663" s="21"/>
      <c r="J663" s="21"/>
      <c r="K663" s="21"/>
      <c r="L663" s="21"/>
      <c r="M663" s="21"/>
      <c r="N663" s="21"/>
      <c r="O663" s="21"/>
      <c r="R663" s="21"/>
      <c r="S663" s="21"/>
      <c r="T663" s="21"/>
      <c r="U663" s="21"/>
      <c r="V663" s="21"/>
      <c r="W663" s="21"/>
      <c r="X663" s="21"/>
      <c r="Y663" s="21"/>
      <c r="Z663" s="21"/>
      <c r="AA663" s="21"/>
    </row>
    <row r="664" spans="2:27" s="14" customFormat="1" x14ac:dyDescent="0.2">
      <c r="B664" s="28"/>
      <c r="D664" s="14" t="str">
        <f>IF(Supuestos!B17="","",Supuestos!B17)</f>
        <v>Originación voz internacional Europa</v>
      </c>
      <c r="E664" s="124">
        <v>0</v>
      </c>
      <c r="G664" s="21"/>
      <c r="H664" s="21"/>
      <c r="I664" s="21"/>
      <c r="J664" s="21"/>
      <c r="K664" s="21"/>
      <c r="L664" s="21"/>
      <c r="M664" s="21"/>
      <c r="N664" s="21"/>
      <c r="O664" s="21"/>
      <c r="R664" s="21"/>
      <c r="S664" s="21"/>
      <c r="T664" s="21"/>
      <c r="U664" s="21"/>
      <c r="V664" s="21"/>
      <c r="W664" s="21"/>
      <c r="X664" s="21"/>
      <c r="Y664" s="21"/>
      <c r="Z664" s="21"/>
      <c r="AA664" s="21"/>
    </row>
    <row r="665" spans="2:27" s="14" customFormat="1" x14ac:dyDescent="0.2">
      <c r="D665" s="14" t="str">
        <f>IF(Supuestos!B18="","",Supuestos!B18)</f>
        <v>Originación voz internacional Mundial Otros geográficos</v>
      </c>
      <c r="E665" s="124">
        <v>0</v>
      </c>
      <c r="G665" s="21"/>
      <c r="H665" s="21"/>
      <c r="I665" s="21"/>
      <c r="J665" s="21"/>
      <c r="K665" s="21"/>
      <c r="L665" s="21"/>
      <c r="M665" s="21"/>
      <c r="N665" s="21"/>
      <c r="O665" s="21"/>
      <c r="R665" s="21"/>
      <c r="S665" s="21"/>
      <c r="T665" s="21"/>
      <c r="U665" s="21"/>
      <c r="V665" s="21"/>
      <c r="W665" s="21"/>
      <c r="X665" s="21"/>
      <c r="Y665" s="21"/>
      <c r="Z665" s="21"/>
      <c r="AA665" s="21"/>
    </row>
    <row r="666" spans="2:27" s="14" customFormat="1" x14ac:dyDescent="0.2">
      <c r="D666" s="14" t="str">
        <f>IF(Supuestos!B19="","",Supuestos!B19)</f>
        <v>Originación voz internacional Cuba</v>
      </c>
      <c r="E666" s="124">
        <v>0</v>
      </c>
      <c r="J666" s="21"/>
      <c r="K666" s="21"/>
      <c r="L666" s="21"/>
      <c r="M666" s="21"/>
      <c r="N666" s="21"/>
      <c r="O666" s="21"/>
      <c r="R666" s="21"/>
      <c r="S666" s="21"/>
      <c r="T666" s="21"/>
      <c r="U666" s="21"/>
      <c r="V666" s="21"/>
      <c r="W666" s="21"/>
      <c r="X666" s="21"/>
      <c r="Y666" s="21"/>
      <c r="Z666" s="21"/>
      <c r="AA666" s="21"/>
    </row>
    <row r="667" spans="2:27" s="14" customFormat="1" x14ac:dyDescent="0.2">
      <c r="D667" s="14" t="str">
        <f>IF(Supuestos!B20="","",Supuestos!B20)</f>
        <v>Originación voz Mundial destinos no geográficos</v>
      </c>
      <c r="E667" s="124">
        <v>0</v>
      </c>
      <c r="J667" s="21"/>
      <c r="K667" s="21"/>
      <c r="L667" s="21"/>
      <c r="M667" s="21"/>
      <c r="N667" s="21"/>
      <c r="O667" s="21"/>
      <c r="R667" s="21"/>
      <c r="S667" s="21"/>
      <c r="T667" s="21"/>
      <c r="U667" s="21"/>
      <c r="V667" s="21"/>
      <c r="W667" s="21"/>
      <c r="X667" s="21"/>
      <c r="Y667" s="21"/>
      <c r="Z667" s="21"/>
      <c r="AA667" s="21"/>
    </row>
    <row r="668" spans="2:27" s="14" customFormat="1" x14ac:dyDescent="0.2">
      <c r="D668" s="14" t="str">
        <f>IF(Supuestos!B21="","",Supuestos!B21)</f>
        <v>Originación SMS on-net</v>
      </c>
      <c r="E668" s="124">
        <v>0</v>
      </c>
      <c r="J668" s="21"/>
      <c r="K668" s="21"/>
      <c r="L668" s="21"/>
      <c r="M668" s="21"/>
      <c r="N668" s="21"/>
      <c r="O668" s="21"/>
      <c r="R668" s="21"/>
      <c r="S668" s="21"/>
      <c r="T668" s="21"/>
      <c r="U668" s="21"/>
      <c r="V668" s="21"/>
      <c r="W668" s="21"/>
      <c r="X668" s="21"/>
      <c r="Y668" s="21"/>
      <c r="Z668" s="21"/>
      <c r="AA668" s="21"/>
    </row>
    <row r="669" spans="2:27" s="14" customFormat="1" x14ac:dyDescent="0.2">
      <c r="D669" s="14" t="str">
        <f>IF(Supuestos!B22="","",Supuestos!B22)</f>
        <v>Originación SMS - off-net nacional</v>
      </c>
      <c r="E669" s="124">
        <v>0</v>
      </c>
      <c r="J669" s="21"/>
      <c r="K669" s="21"/>
      <c r="L669" s="21"/>
      <c r="M669" s="21"/>
      <c r="N669" s="21"/>
      <c r="O669" s="21"/>
      <c r="R669" s="21"/>
      <c r="S669" s="21"/>
      <c r="T669" s="21"/>
      <c r="U669" s="21"/>
      <c r="V669" s="21"/>
      <c r="W669" s="21"/>
      <c r="X669" s="21"/>
      <c r="Y669" s="21"/>
      <c r="Z669" s="21"/>
      <c r="AA669" s="21"/>
    </row>
    <row r="670" spans="2:27" s="14" customFormat="1" x14ac:dyDescent="0.2">
      <c r="D670" s="14" t="str">
        <f>IF(Supuestos!B23="","",Supuestos!B23)</f>
        <v>Originación SMS internacional (USA-Canadá)</v>
      </c>
      <c r="E670" s="124">
        <v>0</v>
      </c>
      <c r="J670" s="21"/>
      <c r="K670" s="21"/>
      <c r="L670" s="21"/>
      <c r="M670" s="21"/>
      <c r="N670" s="21"/>
      <c r="O670" s="21"/>
      <c r="R670" s="21"/>
      <c r="S670" s="21"/>
      <c r="T670" s="21"/>
      <c r="U670" s="21"/>
      <c r="V670" s="21"/>
      <c r="W670" s="21"/>
      <c r="X670" s="21"/>
      <c r="Y670" s="21"/>
      <c r="Z670" s="21"/>
      <c r="AA670" s="21"/>
    </row>
    <row r="671" spans="2:27" s="14" customFormat="1" x14ac:dyDescent="0.2">
      <c r="D671" s="14" t="str">
        <f>IF(Supuestos!B24="","",Supuestos!B24)</f>
        <v>Originación SMS internacional (Resto del Mundo)</v>
      </c>
      <c r="E671" s="124">
        <v>0</v>
      </c>
      <c r="J671" s="22"/>
      <c r="K671" s="22"/>
      <c r="L671" s="22"/>
      <c r="M671" s="22"/>
      <c r="N671" s="22"/>
      <c r="O671" s="22"/>
      <c r="R671" s="21"/>
      <c r="S671" s="22"/>
      <c r="T671" s="22"/>
      <c r="U671" s="21"/>
      <c r="V671" s="22"/>
      <c r="W671" s="22"/>
      <c r="X671" s="22"/>
      <c r="Y671" s="22"/>
      <c r="Z671" s="22"/>
      <c r="AA671" s="22"/>
    </row>
    <row r="672" spans="2:27" s="14" customFormat="1" x14ac:dyDescent="0.2">
      <c r="D672" s="14" t="str">
        <f>IF(Supuestos!B25="","",Supuestos!B25)</f>
        <v>Otros servicios (incluyendo marcaciones especiales)</v>
      </c>
      <c r="E672" s="124">
        <v>0</v>
      </c>
    </row>
    <row r="673" spans="2:27" s="14" customFormat="1" x14ac:dyDescent="0.2">
      <c r="D673" s="14" t="str">
        <f>IF(Supuestos!B26="","",Supuestos!B26)</f>
        <v/>
      </c>
      <c r="E673" s="124"/>
    </row>
    <row r="674" spans="2:27" s="14" customFormat="1" x14ac:dyDescent="0.2">
      <c r="D674" s="14" t="str">
        <f>IF(Supuestos!B27="","",Supuestos!B27)</f>
        <v/>
      </c>
      <c r="E674" s="124"/>
    </row>
    <row r="675" spans="2:27" s="23" customFormat="1" ht="13.5" customHeight="1" x14ac:dyDescent="0.25">
      <c r="B675" s="14"/>
      <c r="D675" s="14" t="str">
        <f>IF(Supuestos!B28="","",Supuestos!B28)</f>
        <v/>
      </c>
      <c r="E675" s="124"/>
      <c r="F675" s="14"/>
      <c r="G675" s="14"/>
      <c r="H675" s="14"/>
      <c r="I675" s="14"/>
    </row>
    <row r="676" spans="2:27" s="14" customFormat="1" x14ac:dyDescent="0.2">
      <c r="D676" s="14" t="str">
        <f>IF(Supuestos!B29="","",Supuestos!B29)</f>
        <v/>
      </c>
      <c r="E676" s="124"/>
    </row>
    <row r="677" spans="2:27" s="14" customFormat="1" x14ac:dyDescent="0.2">
      <c r="D677" s="14" t="str">
        <f>IF(Supuestos!B30="","",Supuestos!B30)</f>
        <v/>
      </c>
      <c r="J677" s="59"/>
      <c r="K677" s="59"/>
      <c r="L677" s="59"/>
      <c r="M677" s="59"/>
      <c r="N677" s="59"/>
      <c r="O677" s="59"/>
      <c r="R677" s="59"/>
      <c r="S677" s="59"/>
      <c r="T677" s="59"/>
      <c r="U677" s="59"/>
      <c r="V677" s="59"/>
      <c r="W677" s="59"/>
      <c r="X677" s="59"/>
      <c r="Y677" s="59"/>
      <c r="Z677" s="59"/>
      <c r="AA677" s="59"/>
    </row>
    <row r="678" spans="2:27" s="14" customFormat="1" x14ac:dyDescent="0.2">
      <c r="D678" s="14" t="str">
        <f>IF(Supuestos!B31="","",Supuestos!B31)</f>
        <v/>
      </c>
      <c r="J678" s="58"/>
      <c r="K678" s="58"/>
      <c r="L678" s="58"/>
      <c r="M678" s="58"/>
      <c r="N678" s="58"/>
      <c r="O678" s="58"/>
      <c r="R678" s="58"/>
      <c r="S678" s="58"/>
      <c r="T678" s="58"/>
      <c r="U678" s="58"/>
      <c r="V678" s="58"/>
      <c r="W678" s="58"/>
      <c r="X678" s="58"/>
      <c r="Y678" s="58"/>
      <c r="Z678" s="58"/>
      <c r="AA678" s="58"/>
    </row>
    <row r="679" spans="2:27" s="14" customFormat="1" x14ac:dyDescent="0.2">
      <c r="D679" s="14" t="str">
        <f>IF(Supuestos!B32="","",Supuestos!B32)</f>
        <v/>
      </c>
      <c r="J679" s="21"/>
      <c r="K679" s="21"/>
      <c r="L679" s="21"/>
      <c r="M679" s="21"/>
      <c r="N679" s="21"/>
      <c r="O679" s="21"/>
      <c r="R679" s="21"/>
      <c r="S679" s="21"/>
      <c r="T679" s="21"/>
      <c r="U679" s="21"/>
      <c r="V679" s="21"/>
      <c r="W679" s="21"/>
      <c r="X679" s="21"/>
      <c r="Y679" s="21"/>
      <c r="Z679" s="21"/>
      <c r="AA679" s="21"/>
    </row>
    <row r="680" spans="2:27" s="14" customFormat="1" x14ac:dyDescent="0.2">
      <c r="D680" s="14" t="str">
        <f>IF(Supuestos!B33="","",Supuestos!B33)</f>
        <v/>
      </c>
      <c r="J680" s="21"/>
      <c r="K680" s="21"/>
      <c r="L680" s="21"/>
      <c r="M680" s="21"/>
      <c r="N680" s="21"/>
      <c r="O680" s="21"/>
      <c r="R680" s="21"/>
      <c r="S680" s="21"/>
      <c r="T680" s="21"/>
      <c r="U680" s="21"/>
      <c r="V680" s="21"/>
      <c r="W680" s="21"/>
      <c r="X680" s="21"/>
      <c r="Y680" s="21"/>
      <c r="Z680" s="21"/>
      <c r="AA680" s="21"/>
    </row>
    <row r="681" spans="2:27" s="14" customFormat="1" x14ac:dyDescent="0.2">
      <c r="D681" s="14" t="str">
        <f>IF(Supuestos!B34="","",Supuestos!B34)</f>
        <v/>
      </c>
      <c r="J681" s="21"/>
      <c r="K681" s="21"/>
      <c r="L681" s="21"/>
      <c r="M681" s="21"/>
      <c r="N681" s="21"/>
      <c r="O681" s="21"/>
      <c r="R681" s="21"/>
      <c r="S681" s="21"/>
      <c r="T681" s="21"/>
      <c r="U681" s="21"/>
      <c r="V681" s="21"/>
      <c r="W681" s="21"/>
      <c r="X681" s="21"/>
      <c r="Y681" s="21"/>
      <c r="Z681" s="21"/>
      <c r="AA681" s="21"/>
    </row>
    <row r="682" spans="2:27" s="14" customFormat="1" x14ac:dyDescent="0.2">
      <c r="D682" s="14" t="str">
        <f>IF(Supuestos!B35="","",Supuestos!B35)</f>
        <v/>
      </c>
      <c r="J682" s="21"/>
      <c r="K682" s="21"/>
      <c r="L682" s="21"/>
      <c r="M682" s="21"/>
      <c r="N682" s="21"/>
      <c r="O682" s="21"/>
      <c r="R682" s="21"/>
      <c r="S682" s="21"/>
      <c r="T682" s="21"/>
      <c r="U682" s="21"/>
      <c r="V682" s="21"/>
      <c r="W682" s="21"/>
      <c r="X682" s="21"/>
      <c r="Y682" s="21"/>
      <c r="Z682" s="21"/>
      <c r="AA682" s="21"/>
    </row>
    <row r="683" spans="2:27" s="14" customFormat="1" x14ac:dyDescent="0.2">
      <c r="D683" s="14" t="str">
        <f>IF(Supuestos!B36="","",Supuestos!B36)</f>
        <v/>
      </c>
      <c r="J683" s="21"/>
      <c r="K683" s="21"/>
      <c r="L683" s="21"/>
      <c r="M683" s="21"/>
      <c r="N683" s="21"/>
      <c r="O683" s="21"/>
      <c r="R683" s="21"/>
      <c r="S683" s="21"/>
      <c r="T683" s="21"/>
      <c r="U683" s="21"/>
      <c r="V683" s="21"/>
      <c r="W683" s="21"/>
      <c r="X683" s="21"/>
      <c r="Y683" s="21"/>
      <c r="Z683" s="21"/>
      <c r="AA683" s="21"/>
    </row>
    <row r="684" spans="2:27" s="14" customFormat="1" x14ac:dyDescent="0.2">
      <c r="D684" s="14" t="str">
        <f>IF(Supuestos!B37="","",Supuestos!B37)</f>
        <v/>
      </c>
      <c r="J684" s="21"/>
      <c r="K684" s="21"/>
      <c r="L684" s="21"/>
      <c r="M684" s="21"/>
      <c r="N684" s="21"/>
      <c r="O684" s="21"/>
      <c r="R684" s="21"/>
      <c r="S684" s="21"/>
      <c r="T684" s="21"/>
      <c r="U684" s="21"/>
      <c r="V684" s="21"/>
      <c r="W684" s="21"/>
      <c r="X684" s="21"/>
      <c r="Y684" s="21"/>
      <c r="Z684" s="21"/>
      <c r="AA684" s="21"/>
    </row>
    <row r="685" spans="2:27" s="14" customFormat="1" x14ac:dyDescent="0.2">
      <c r="D685" s="14" t="str">
        <f>IF(Supuestos!B38="","",Supuestos!B38)</f>
        <v/>
      </c>
      <c r="J685" s="21"/>
      <c r="K685" s="21"/>
      <c r="L685" s="21"/>
      <c r="M685" s="21"/>
      <c r="N685" s="21"/>
      <c r="O685" s="21"/>
      <c r="R685" s="21"/>
      <c r="S685" s="21"/>
      <c r="T685" s="21"/>
      <c r="U685" s="21"/>
      <c r="V685" s="21"/>
      <c r="W685" s="21"/>
      <c r="X685" s="21"/>
      <c r="Y685" s="21"/>
      <c r="Z685" s="21"/>
      <c r="AA685" s="21"/>
    </row>
    <row r="686" spans="2:27" s="14" customFormat="1" x14ac:dyDescent="0.2">
      <c r="D686" s="14" t="str">
        <f>IF(Supuestos!B39="","",Supuestos!B39)</f>
        <v/>
      </c>
      <c r="J686" s="21"/>
      <c r="K686" s="21"/>
      <c r="L686" s="21"/>
      <c r="M686" s="21"/>
      <c r="N686" s="21"/>
      <c r="O686" s="21"/>
      <c r="R686" s="21"/>
      <c r="S686" s="21"/>
      <c r="T686" s="21"/>
      <c r="U686" s="21"/>
      <c r="V686" s="21"/>
      <c r="W686" s="21"/>
      <c r="X686" s="21"/>
      <c r="Y686" s="21"/>
      <c r="Z686" s="21"/>
      <c r="AA686" s="21"/>
    </row>
    <row r="687" spans="2:27" s="14" customFormat="1" x14ac:dyDescent="0.2">
      <c r="J687" s="21"/>
      <c r="K687" s="21"/>
      <c r="L687" s="21"/>
      <c r="M687" s="21"/>
      <c r="N687" s="21"/>
      <c r="O687" s="21"/>
      <c r="R687" s="21"/>
      <c r="S687" s="21"/>
      <c r="T687" s="21"/>
      <c r="U687" s="21"/>
      <c r="V687" s="21"/>
      <c r="W687" s="21"/>
      <c r="X687" s="21"/>
      <c r="Y687" s="21"/>
      <c r="Z687" s="21"/>
      <c r="AA687" s="21"/>
    </row>
    <row r="688" spans="2:27" s="14" customFormat="1" x14ac:dyDescent="0.2">
      <c r="J688" s="21"/>
      <c r="K688" s="21"/>
      <c r="L688" s="21"/>
      <c r="M688" s="21"/>
      <c r="N688" s="21"/>
      <c r="O688" s="21"/>
      <c r="R688" s="21"/>
      <c r="S688" s="21"/>
      <c r="T688" s="21"/>
      <c r="U688" s="21"/>
      <c r="V688" s="21"/>
      <c r="W688" s="21"/>
      <c r="X688" s="21"/>
      <c r="Y688" s="21"/>
      <c r="Z688" s="21"/>
      <c r="AA688" s="21"/>
    </row>
    <row r="689" spans="2:27" s="14" customFormat="1" x14ac:dyDescent="0.2">
      <c r="J689" s="21"/>
      <c r="K689" s="21"/>
      <c r="L689" s="21"/>
      <c r="M689" s="21"/>
      <c r="N689" s="21"/>
      <c r="O689" s="21"/>
      <c r="R689" s="21"/>
      <c r="S689" s="21"/>
      <c r="T689" s="21"/>
      <c r="U689" s="21"/>
      <c r="V689" s="21"/>
      <c r="W689" s="21"/>
      <c r="X689" s="21"/>
      <c r="Y689" s="21"/>
      <c r="Z689" s="21"/>
      <c r="AA689" s="21"/>
    </row>
    <row r="690" spans="2:27" s="14" customFormat="1" x14ac:dyDescent="0.2">
      <c r="J690" s="21"/>
      <c r="K690" s="21"/>
      <c r="L690" s="21"/>
      <c r="M690" s="21"/>
      <c r="N690" s="21"/>
      <c r="O690" s="21"/>
      <c r="R690" s="21"/>
      <c r="S690" s="21"/>
      <c r="T690" s="21"/>
      <c r="U690" s="21"/>
      <c r="V690" s="21"/>
      <c r="W690" s="21"/>
      <c r="X690" s="21"/>
      <c r="Y690" s="21"/>
      <c r="Z690" s="21"/>
      <c r="AA690" s="21"/>
    </row>
    <row r="691" spans="2:27" s="14" customFormat="1" x14ac:dyDescent="0.2">
      <c r="J691" s="21"/>
      <c r="K691" s="21"/>
      <c r="L691" s="21"/>
      <c r="M691" s="21"/>
      <c r="N691" s="21"/>
      <c r="O691" s="21"/>
      <c r="R691" s="21"/>
      <c r="S691" s="21"/>
      <c r="T691" s="21"/>
      <c r="U691" s="21"/>
      <c r="V691" s="21"/>
      <c r="W691" s="21"/>
      <c r="X691" s="21"/>
      <c r="Y691" s="21"/>
      <c r="Z691" s="21"/>
      <c r="AA691" s="21"/>
    </row>
    <row r="692" spans="2:27" s="14" customFormat="1" x14ac:dyDescent="0.2">
      <c r="J692" s="21"/>
      <c r="K692" s="21"/>
      <c r="L692" s="21"/>
      <c r="M692" s="21"/>
      <c r="N692" s="21"/>
      <c r="O692" s="21"/>
      <c r="R692" s="21"/>
      <c r="S692" s="21"/>
      <c r="T692" s="21"/>
      <c r="U692" s="21"/>
      <c r="V692" s="21"/>
      <c r="W692" s="21"/>
      <c r="X692" s="21"/>
      <c r="Y692" s="21"/>
      <c r="Z692" s="21"/>
      <c r="AA692" s="21"/>
    </row>
    <row r="693" spans="2:27" s="14" customFormat="1" x14ac:dyDescent="0.2">
      <c r="J693" s="21"/>
      <c r="K693" s="21"/>
      <c r="L693" s="21"/>
      <c r="M693" s="21"/>
      <c r="N693" s="21"/>
      <c r="O693" s="21"/>
      <c r="R693" s="21"/>
      <c r="S693" s="21"/>
      <c r="T693" s="21"/>
      <c r="U693" s="21"/>
      <c r="V693" s="21"/>
      <c r="W693" s="21"/>
      <c r="X693" s="21"/>
      <c r="Y693" s="21"/>
      <c r="Z693" s="21"/>
      <c r="AA693" s="21"/>
    </row>
    <row r="694" spans="2:27" s="14" customFormat="1" x14ac:dyDescent="0.2">
      <c r="J694" s="22"/>
      <c r="K694" s="22"/>
      <c r="L694" s="22"/>
      <c r="M694" s="22"/>
      <c r="N694" s="22"/>
      <c r="O694" s="22"/>
      <c r="R694" s="21"/>
      <c r="S694" s="22"/>
      <c r="T694" s="22"/>
      <c r="U694" s="21"/>
      <c r="V694" s="22"/>
      <c r="W694" s="22"/>
      <c r="X694" s="22"/>
      <c r="Y694" s="22"/>
      <c r="Z694" s="22"/>
      <c r="AA694" s="22"/>
    </row>
    <row r="695" spans="2:27" s="14" customFormat="1" x14ac:dyDescent="0.2"/>
    <row r="696" spans="2:27" s="14" customFormat="1" x14ac:dyDescent="0.2"/>
    <row r="697" spans="2:27" s="14" customFormat="1" x14ac:dyDescent="0.2"/>
    <row r="698" spans="2:27" s="23" customFormat="1" ht="15.75" x14ac:dyDescent="0.25">
      <c r="B698" s="14"/>
      <c r="C698" s="14"/>
      <c r="D698" s="14"/>
      <c r="E698" s="14"/>
      <c r="F698" s="14"/>
      <c r="G698" s="14"/>
      <c r="H698" s="14"/>
      <c r="I698" s="14"/>
    </row>
    <row r="699" spans="2:27" s="14" customFormat="1" x14ac:dyDescent="0.2"/>
    <row r="700" spans="2:27" s="23" customFormat="1" ht="13.5" customHeight="1" x14ac:dyDescent="0.25">
      <c r="B700" s="14"/>
      <c r="C700" s="14"/>
      <c r="D700" s="14"/>
      <c r="E700" s="14"/>
      <c r="F700" s="14"/>
      <c r="G700" s="14"/>
      <c r="H700" s="14"/>
      <c r="I700" s="14"/>
    </row>
    <row r="701" spans="2:27" s="14" customFormat="1" x14ac:dyDescent="0.2"/>
    <row r="702" spans="2:27" s="14" customFormat="1" x14ac:dyDescent="0.2">
      <c r="R702" s="15"/>
      <c r="U702" s="15"/>
    </row>
    <row r="703" spans="2:27" s="14" customFormat="1" x14ac:dyDescent="0.2">
      <c r="J703" s="25"/>
      <c r="K703" s="18"/>
      <c r="R703" s="21"/>
      <c r="S703" s="25"/>
      <c r="T703" s="18"/>
      <c r="U703" s="21"/>
      <c r="V703" s="25"/>
      <c r="W703" s="18"/>
    </row>
    <row r="704" spans="2:27" s="14" customFormat="1" x14ac:dyDescent="0.2">
      <c r="J704" s="25"/>
      <c r="K704" s="18"/>
      <c r="R704" s="21"/>
      <c r="S704" s="25"/>
      <c r="T704" s="18"/>
      <c r="U704" s="21"/>
      <c r="V704" s="25"/>
      <c r="W704" s="18"/>
    </row>
    <row r="705" spans="2:23" s="14" customFormat="1" x14ac:dyDescent="0.2">
      <c r="J705" s="25"/>
      <c r="K705" s="18"/>
      <c r="R705" s="21"/>
      <c r="S705" s="25"/>
      <c r="T705" s="18"/>
      <c r="U705" s="21"/>
      <c r="V705" s="25"/>
      <c r="W705" s="18"/>
    </row>
    <row r="706" spans="2:23" s="14" customFormat="1" ht="17.25" customHeight="1" x14ac:dyDescent="0.2">
      <c r="J706" s="25"/>
      <c r="K706" s="18"/>
      <c r="R706" s="21"/>
      <c r="S706" s="25"/>
      <c r="T706" s="18"/>
      <c r="U706" s="21"/>
      <c r="V706" s="25"/>
      <c r="W706" s="18"/>
    </row>
    <row r="707" spans="2:23" s="14" customFormat="1" x14ac:dyDescent="0.2">
      <c r="J707" s="25"/>
      <c r="K707" s="18"/>
      <c r="R707" s="21"/>
      <c r="S707" s="25"/>
      <c r="T707" s="18"/>
      <c r="U707" s="21"/>
      <c r="V707" s="25"/>
      <c r="W707" s="18"/>
    </row>
    <row r="708" spans="2:23" s="14" customFormat="1" x14ac:dyDescent="0.2">
      <c r="J708" s="25"/>
      <c r="K708" s="18"/>
      <c r="R708" s="21"/>
      <c r="S708" s="25"/>
      <c r="T708" s="18"/>
      <c r="U708" s="21"/>
      <c r="V708" s="25"/>
      <c r="W708" s="18"/>
    </row>
    <row r="709" spans="2:23" s="14" customFormat="1" x14ac:dyDescent="0.2">
      <c r="J709" s="25"/>
      <c r="K709" s="18"/>
      <c r="R709" s="21"/>
      <c r="S709" s="25"/>
      <c r="T709" s="18"/>
      <c r="U709" s="21"/>
      <c r="V709" s="25"/>
      <c r="W709" s="18"/>
    </row>
    <row r="710" spans="2:23" s="14" customFormat="1" x14ac:dyDescent="0.2">
      <c r="J710" s="25"/>
      <c r="K710" s="18"/>
      <c r="S710" s="25"/>
      <c r="T710" s="18"/>
      <c r="V710" s="25"/>
      <c r="W710" s="18"/>
    </row>
    <row r="711" spans="2:23" s="14" customFormat="1" x14ac:dyDescent="0.2">
      <c r="J711" s="25"/>
      <c r="K711" s="18"/>
      <c r="S711" s="25"/>
      <c r="T711" s="18"/>
      <c r="V711" s="25"/>
      <c r="W711" s="18"/>
    </row>
    <row r="712" spans="2:23" s="14" customFormat="1" x14ac:dyDescent="0.2"/>
    <row r="713" spans="2:23" s="23" customFormat="1" ht="13.5" customHeight="1" x14ac:dyDescent="0.25">
      <c r="B713" s="14"/>
      <c r="C713" s="14"/>
      <c r="D713" s="14"/>
      <c r="E713" s="14"/>
      <c r="F713" s="14"/>
      <c r="G713" s="14"/>
      <c r="H713" s="14"/>
      <c r="I713" s="14"/>
    </row>
    <row r="714" spans="2:23" s="14" customFormat="1" x14ac:dyDescent="0.2"/>
    <row r="715" spans="2:23" s="14" customFormat="1" x14ac:dyDescent="0.2">
      <c r="J715" s="18"/>
      <c r="R715" s="15"/>
      <c r="S715" s="18"/>
      <c r="U715" s="15"/>
      <c r="V715" s="18"/>
    </row>
    <row r="716" spans="2:23" s="14" customFormat="1" ht="54" customHeight="1" x14ac:dyDescent="0.2">
      <c r="J716" s="25"/>
      <c r="K716" s="18"/>
      <c r="R716" s="21"/>
      <c r="S716" s="25"/>
      <c r="T716" s="18"/>
      <c r="U716" s="21"/>
      <c r="V716" s="25"/>
      <c r="W716" s="18"/>
    </row>
    <row r="717" spans="2:23" s="14" customFormat="1" ht="68.25" customHeight="1" x14ac:dyDescent="0.2">
      <c r="J717" s="25"/>
      <c r="K717" s="18"/>
      <c r="R717" s="21"/>
      <c r="S717" s="25"/>
      <c r="T717" s="18"/>
      <c r="U717" s="21"/>
      <c r="V717" s="25"/>
      <c r="W717" s="18"/>
    </row>
    <row r="718" spans="2:23" s="14" customFormat="1" x14ac:dyDescent="0.2">
      <c r="J718" s="25"/>
      <c r="K718" s="18"/>
      <c r="R718" s="21"/>
      <c r="S718" s="25"/>
      <c r="T718" s="18"/>
      <c r="U718" s="21"/>
      <c r="V718" s="25"/>
      <c r="W718" s="18"/>
    </row>
    <row r="719" spans="2:23" s="14" customFormat="1" x14ac:dyDescent="0.2">
      <c r="J719" s="25"/>
      <c r="K719" s="18"/>
      <c r="R719" s="21"/>
      <c r="S719" s="25"/>
      <c r="T719" s="18"/>
      <c r="U719" s="21"/>
      <c r="V719" s="25"/>
      <c r="W719" s="18"/>
    </row>
    <row r="720" spans="2:23" s="14" customFormat="1" x14ac:dyDescent="0.2">
      <c r="J720" s="25"/>
      <c r="K720" s="18"/>
      <c r="R720" s="21"/>
      <c r="S720" s="25"/>
      <c r="T720" s="18"/>
      <c r="U720" s="21"/>
      <c r="V720" s="25"/>
      <c r="W720" s="18"/>
    </row>
    <row r="721" spans="10:23" s="14" customFormat="1" ht="13.5" customHeight="1" x14ac:dyDescent="0.2">
      <c r="J721" s="25"/>
      <c r="K721" s="18"/>
      <c r="R721" s="21"/>
      <c r="S721" s="25"/>
      <c r="T721" s="18"/>
      <c r="U721" s="21"/>
      <c r="V721" s="25"/>
      <c r="W721" s="18"/>
    </row>
    <row r="722" spans="10:23" s="14" customFormat="1" x14ac:dyDescent="0.2">
      <c r="J722" s="25"/>
      <c r="K722" s="18"/>
      <c r="R722" s="21"/>
      <c r="S722" s="25"/>
      <c r="T722" s="18"/>
      <c r="U722" s="21"/>
      <c r="V722" s="25"/>
      <c r="W722" s="18"/>
    </row>
    <row r="723" spans="10:23" s="14" customFormat="1" x14ac:dyDescent="0.2">
      <c r="J723" s="25"/>
      <c r="K723" s="18"/>
      <c r="R723" s="21"/>
      <c r="S723" s="25"/>
      <c r="T723" s="18"/>
      <c r="U723" s="21"/>
      <c r="V723" s="25"/>
      <c r="W723" s="18"/>
    </row>
    <row r="724" spans="10:23" s="14" customFormat="1" x14ac:dyDescent="0.2">
      <c r="J724" s="25"/>
      <c r="K724" s="18"/>
      <c r="R724" s="21"/>
      <c r="S724" s="25"/>
      <c r="T724" s="18"/>
      <c r="U724" s="21"/>
      <c r="V724" s="25"/>
      <c r="W724" s="18"/>
    </row>
    <row r="725" spans="10:23" s="14" customFormat="1" x14ac:dyDescent="0.2">
      <c r="J725" s="25"/>
      <c r="K725" s="18"/>
      <c r="S725" s="25"/>
      <c r="T725" s="18"/>
      <c r="V725" s="25"/>
      <c r="W725" s="18"/>
    </row>
    <row r="726" spans="10:23" s="14" customFormat="1" x14ac:dyDescent="0.2">
      <c r="J726" s="25"/>
      <c r="K726" s="18"/>
      <c r="S726" s="25"/>
      <c r="T726" s="18"/>
      <c r="V726" s="25"/>
      <c r="W726" s="18"/>
    </row>
    <row r="727" spans="10:23" s="14" customFormat="1" x14ac:dyDescent="0.2"/>
    <row r="728" spans="10:23" s="14" customFormat="1" x14ac:dyDescent="0.2"/>
    <row r="729" spans="10:23" s="14" customFormat="1" x14ac:dyDescent="0.2"/>
    <row r="730" spans="10:23" s="14" customFormat="1" x14ac:dyDescent="0.2"/>
    <row r="731" spans="10:23" s="14" customFormat="1" x14ac:dyDescent="0.2"/>
    <row r="732" spans="10:23" s="14" customFormat="1" x14ac:dyDescent="0.2"/>
    <row r="733" spans="10:23" s="14" customFormat="1" x14ac:dyDescent="0.2"/>
  </sheetData>
  <mergeCells count="39">
    <mergeCell ref="C625:C626"/>
    <mergeCell ref="C627:C631"/>
    <mergeCell ref="C637:C638"/>
    <mergeCell ref="C473:C477"/>
    <mergeCell ref="C492:C496"/>
    <mergeCell ref="C512:C516"/>
    <mergeCell ref="C532:C536"/>
    <mergeCell ref="C552:C556"/>
    <mergeCell ref="C572:C576"/>
    <mergeCell ref="C592:C596"/>
    <mergeCell ref="C612:C616"/>
    <mergeCell ref="C632:C636"/>
    <mergeCell ref="C597:C598"/>
    <mergeCell ref="C605:C606"/>
    <mergeCell ref="C607:C611"/>
    <mergeCell ref="C617:C618"/>
    <mergeCell ref="C577:C578"/>
    <mergeCell ref="C585:C586"/>
    <mergeCell ref="C587:C591"/>
    <mergeCell ref="C547:C551"/>
    <mergeCell ref="C557:C558"/>
    <mergeCell ref="C565:C566"/>
    <mergeCell ref="C567:C571"/>
    <mergeCell ref="C525:C526"/>
    <mergeCell ref="C527:C531"/>
    <mergeCell ref="C537:C538"/>
    <mergeCell ref="C545:C546"/>
    <mergeCell ref="C517:C518"/>
    <mergeCell ref="B141:B173"/>
    <mergeCell ref="B178:B210"/>
    <mergeCell ref="B215:B247"/>
    <mergeCell ref="C487:C491"/>
    <mergeCell ref="C478:C479"/>
    <mergeCell ref="C497:C498"/>
    <mergeCell ref="C507:C511"/>
    <mergeCell ref="C466:C467"/>
    <mergeCell ref="C485:C486"/>
    <mergeCell ref="C505:C506"/>
    <mergeCell ref="C468:C472"/>
  </mergeCells>
  <hyperlinks>
    <hyperlink ref="A1" location="Resultados!A1" display="PRUEBA"/>
  </hyperlink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INTRODUCCIÓN</vt:lpstr>
      <vt:lpstr>Resultados</vt:lpstr>
      <vt:lpstr>CÁLCULOS &gt;&gt;&gt;</vt:lpstr>
      <vt:lpstr>Ingresos</vt:lpstr>
      <vt:lpstr>Costos &gt;</vt:lpstr>
      <vt:lpstr>Pagos mayoristas</vt:lpstr>
      <vt:lpstr>Costos aguas abajo</vt:lpstr>
      <vt:lpstr>INFORMACIÓN &gt;&gt;&gt;</vt:lpstr>
      <vt:lpstr>Req. de información AEP</vt:lpstr>
      <vt:lpstr>Precios mayoristas</vt:lpstr>
      <vt:lpstr>SUPUESTOS&gt;&gt;&gt;</vt:lpstr>
      <vt:lpstr>Supuestos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2017-09-13T08:11:06Z</dcterms:created>
  <dcterms:modified xsi:type="dcterms:W3CDTF">2017-09-18T14:53:57Z</dcterms:modified>
</cp:coreProperties>
</file>