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lejandro.martinez\Documents\UPR\Modelos de costos 2019\Versiones publicas\Interconexión - versiones públicas\"/>
    </mc:Choice>
  </mc:AlternateContent>
  <bookViews>
    <workbookView xWindow="0" yWindow="0" windowWidth="28800" windowHeight="10992" activeTab="3"/>
  </bookViews>
  <sheets>
    <sheet name="C" sheetId="50" r:id="rId1"/>
    <sheet name="V" sheetId="48" r:id="rId2"/>
    <sheet name="S" sheetId="47" r:id="rId3"/>
    <sheet name="Control" sheetId="107" r:id="rId4"/>
    <sheet name="Listas" sheetId="51" r:id="rId5"/>
    <sheet name="Mercado móvil - Incumbente" sheetId="183" r:id="rId6"/>
    <sheet name="Output móvil - Incumbente" sheetId="185" r:id="rId7"/>
    <sheet name="Output fijo - Incumbente" sheetId="184" r:id="rId8"/>
  </sheets>
  <definedNames>
    <definedName name="cuota_operador_fijo_incumbente">Control!$D$6</definedName>
    <definedName name="cuota_operador_movil_elegido">Control!$T$19</definedName>
    <definedName name="cuota_operador_movil_incumbente">Control!$D$11</definedName>
    <definedName name="Data.technologies">Listas!$P$6:$P$10</definedName>
    <definedName name="Fixed.operator.market.share">Control!$D$18:$BV$18</definedName>
    <definedName name="Fixed.Retail.Services">Listas!$G$6:$G$35</definedName>
    <definedName name="Fixed.Retail.Services.Units">Listas!$H$6:$H$35</definedName>
    <definedName name="geotypes">Listas!$J$6:$J$10</definedName>
    <definedName name="kbps.per.Mbps">Listas!$B$3</definedName>
    <definedName name="Market.Years">Listas!$B$6:$B$76</definedName>
    <definedName name="Mobile.operator.market.share">Control!$D$19:$BV$19</definedName>
    <definedName name="Mobile.Retail.Services">Listas!$D$6:$D$35</definedName>
    <definedName name="Mobile.Retail.Services.Units">Listas!$E$6:$E$35</definedName>
    <definedName name="Mobile.technologies">Listas!$L$6:$L$10</definedName>
    <definedName name="movil.demanda.incumbente">'Output móvil - Incumbente'!$S$157:$BP$186</definedName>
    <definedName name="Number_of_operators">Control!$C$5:$C$9</definedName>
    <definedName name="Operator.data.Subscribers.Movil.incumbente">'Output móvil - Incumbente'!$S$130:$BP$130</definedName>
    <definedName name="Operator.Retail.Services.Proporcion.Urbano">'Output fijo - Incumbente'!$S$104:$BP$133</definedName>
    <definedName name="Operator.Retail.Services.Volumes.Fijo">'Output fijo - Incumbente'!$S$67:$BP$96</definedName>
    <definedName name="Operator.Subscribers.Fijo">'Output fijo - Incumbente'!$S$51:$BP$51</definedName>
    <definedName name="Operator.Subscribers.incumbente">'Output móvil - Incumbente'!$S$128:$BP$128</definedName>
    <definedName name="thousand">Listas!$B$2</definedName>
    <definedName name="TV.technologies">Listas!$R$6:$R$10</definedName>
    <definedName name="usuarios.datos.4G.incumbente">'Output móvil - Incumbente'!$S$134:$BP$134</definedName>
    <definedName name="usuarios.datos.incumbente">'Output móvil - Incumbente'!$S$132:$BP$132</definedName>
    <definedName name="Voice.technologies">Listas!$N$6:$N$10</definedName>
    <definedName name="Workbook.Author">'C'!$B$14</definedName>
    <definedName name="Workbook.Authors_Email_Address">'C'!$B$15</definedName>
    <definedName name="Workbook.Objective">'C'!$B$6</definedName>
    <definedName name="Workbook.Status">'C'!$B$9</definedName>
    <definedName name="Workbook.Title">'C'!$B$5</definedName>
    <definedName name="Workbook.Version">'C'!$B$8</definedName>
  </definedNames>
  <calcPr calcId="162913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W108" i="183" l="1"/>
  <c r="X108" i="183"/>
  <c r="Y108" i="183"/>
  <c r="Z108" i="183"/>
  <c r="AA108" i="183"/>
  <c r="AB108" i="183"/>
  <c r="AC108" i="183"/>
  <c r="V108" i="183"/>
  <c r="F205" i="185" l="1"/>
  <c r="F206" i="185"/>
  <c r="F207" i="185"/>
  <c r="F208" i="185"/>
  <c r="F209" i="185"/>
  <c r="F210" i="185"/>
  <c r="F211" i="185"/>
  <c r="F212" i="185"/>
  <c r="F213" i="185"/>
  <c r="F214" i="185"/>
  <c r="F215" i="185"/>
  <c r="F216" i="185"/>
  <c r="F217" i="185"/>
  <c r="F218" i="185"/>
  <c r="F219" i="185"/>
  <c r="F220" i="185"/>
  <c r="F221" i="185"/>
  <c r="F222" i="185"/>
  <c r="F223" i="185"/>
  <c r="F224" i="185"/>
  <c r="F225" i="185"/>
  <c r="F226" i="185"/>
  <c r="F227" i="185"/>
  <c r="F228" i="185"/>
  <c r="F229" i="185"/>
  <c r="F230" i="185"/>
  <c r="F231" i="185"/>
  <c r="F232" i="185"/>
  <c r="F233" i="185"/>
  <c r="F234" i="185"/>
  <c r="F235" i="185"/>
  <c r="F236" i="185"/>
  <c r="F237" i="185"/>
  <c r="F238" i="185"/>
  <c r="F239" i="185"/>
  <c r="F240" i="185"/>
  <c r="F241" i="185"/>
  <c r="F242" i="185"/>
  <c r="F243" i="185"/>
  <c r="F244" i="185"/>
  <c r="F245" i="185"/>
  <c r="F246" i="185"/>
  <c r="F247" i="185"/>
  <c r="F248" i="185"/>
  <c r="F249" i="185"/>
  <c r="F250" i="185"/>
  <c r="F251" i="185"/>
  <c r="F252" i="185"/>
  <c r="F253" i="185"/>
  <c r="F254" i="185"/>
  <c r="F255" i="185"/>
  <c r="F257" i="185" s="1"/>
  <c r="F204" i="185"/>
  <c r="F192" i="185"/>
  <c r="F193" i="185"/>
  <c r="F194" i="185"/>
  <c r="F195" i="185"/>
  <c r="F196" i="185"/>
  <c r="F197" i="185"/>
  <c r="F198" i="185"/>
  <c r="F199" i="185"/>
  <c r="F200" i="185"/>
  <c r="F201" i="185"/>
  <c r="F202" i="185"/>
  <c r="F203" i="185"/>
  <c r="F191" i="185"/>
  <c r="F288" i="185" l="1"/>
  <c r="F284" i="185"/>
  <c r="F280" i="185"/>
  <c r="F276" i="185"/>
  <c r="F272" i="185"/>
  <c r="F268" i="185"/>
  <c r="F264" i="185"/>
  <c r="F260" i="185"/>
  <c r="F256" i="185"/>
  <c r="F287" i="185"/>
  <c r="F283" i="185"/>
  <c r="F279" i="185"/>
  <c r="F275" i="185"/>
  <c r="F271" i="185"/>
  <c r="F267" i="185"/>
  <c r="F263" i="185"/>
  <c r="F259" i="185"/>
  <c r="F290" i="185"/>
  <c r="F286" i="185"/>
  <c r="F282" i="185"/>
  <c r="F278" i="185"/>
  <c r="F274" i="185"/>
  <c r="F270" i="185"/>
  <c r="F266" i="185"/>
  <c r="F262" i="185"/>
  <c r="F258" i="185"/>
  <c r="F289" i="185"/>
  <c r="F285" i="185"/>
  <c r="F281" i="185"/>
  <c r="F277" i="185"/>
  <c r="F273" i="185"/>
  <c r="F269" i="185"/>
  <c r="F265" i="185"/>
  <c r="F261" i="185"/>
  <c r="AC91" i="183" l="1"/>
  <c r="AC92" i="183" s="1"/>
  <c r="AC94" i="183" s="1"/>
  <c r="AB47" i="183" l="1"/>
  <c r="AC47" i="183"/>
  <c r="AB65" i="183" l="1"/>
  <c r="AB59" i="183" l="1"/>
  <c r="AB91" i="183" l="1"/>
  <c r="AB92" i="183" s="1"/>
  <c r="AB94" i="183" s="1"/>
  <c r="AC59" i="183" l="1"/>
  <c r="AC65" i="183"/>
  <c r="AC100" i="183"/>
  <c r="AB100" i="183"/>
  <c r="Y108" i="185" l="1"/>
  <c r="Z108" i="185"/>
  <c r="Y109" i="185"/>
  <c r="Z109" i="185"/>
  <c r="Z84" i="185"/>
  <c r="AC112" i="183"/>
  <c r="AB112" i="183"/>
  <c r="AB116" i="183" s="1"/>
  <c r="AB119" i="183"/>
  <c r="AB25" i="183" s="1"/>
  <c r="Y102" i="185" s="1"/>
  <c r="AC119" i="183"/>
  <c r="AB120" i="183"/>
  <c r="AB26" i="183" s="1"/>
  <c r="Y103" i="185" s="1"/>
  <c r="AC120" i="183"/>
  <c r="AB121" i="183"/>
  <c r="AB27" i="183" s="1"/>
  <c r="Y104" i="185" s="1"/>
  <c r="AC121" i="183"/>
  <c r="AB124" i="183"/>
  <c r="AB30" i="183" s="1"/>
  <c r="Y107" i="185" s="1"/>
  <c r="AC124" i="183"/>
  <c r="AC30" i="183" s="1"/>
  <c r="Z107" i="185" s="1"/>
  <c r="AC21" i="183"/>
  <c r="Z98" i="185" s="1"/>
  <c r="AB21" i="183"/>
  <c r="Y98" i="185" s="1"/>
  <c r="AC67" i="183"/>
  <c r="AB67" i="183"/>
  <c r="AB75" i="183"/>
  <c r="AA75" i="183" s="1"/>
  <c r="AB76" i="183"/>
  <c r="AA76" i="183" s="1"/>
  <c r="AC64" i="183"/>
  <c r="AB71" i="183"/>
  <c r="AB64" i="183"/>
  <c r="AC8" i="183"/>
  <c r="Z82" i="185" s="1"/>
  <c r="AB11" i="183"/>
  <c r="Y88" i="185" s="1"/>
  <c r="AC11" i="183"/>
  <c r="Z88" i="185" s="1"/>
  <c r="AB12" i="183"/>
  <c r="Y89" i="185" s="1"/>
  <c r="AC12" i="183"/>
  <c r="Z89" i="185" s="1"/>
  <c r="AB13" i="183"/>
  <c r="Y90" i="185" s="1"/>
  <c r="AC13" i="183"/>
  <c r="Z90" i="185" s="1"/>
  <c r="AB14" i="183"/>
  <c r="Y91" i="185" s="1"/>
  <c r="AC14" i="183"/>
  <c r="Z91" i="185" s="1"/>
  <c r="AB15" i="183"/>
  <c r="Y92" i="185" s="1"/>
  <c r="AC15" i="183"/>
  <c r="Z92" i="185" s="1"/>
  <c r="AB16" i="183"/>
  <c r="Y93" i="185" s="1"/>
  <c r="AC16" i="183"/>
  <c r="Z93" i="185" s="1"/>
  <c r="AB17" i="183"/>
  <c r="Y94" i="185" s="1"/>
  <c r="AC17" i="183"/>
  <c r="Z94" i="185" s="1"/>
  <c r="AB18" i="183"/>
  <c r="Y95" i="185" s="1"/>
  <c r="AC18" i="183"/>
  <c r="Z95" i="185" s="1"/>
  <c r="AB19" i="183"/>
  <c r="Y96" i="185" s="1"/>
  <c r="AC19" i="183"/>
  <c r="Z96" i="185" s="1"/>
  <c r="AC20" i="183"/>
  <c r="Z97" i="185" s="1"/>
  <c r="AC25" i="183"/>
  <c r="Z102" i="185" s="1"/>
  <c r="AC26" i="183"/>
  <c r="Z103" i="185" s="1"/>
  <c r="AC27" i="183"/>
  <c r="Z104" i="185" s="1"/>
  <c r="Z146" i="185" l="1"/>
  <c r="Y146" i="185"/>
  <c r="Z145" i="185"/>
  <c r="Z143" i="185"/>
  <c r="Y145" i="185"/>
  <c r="Y143" i="185"/>
  <c r="AC71" i="183"/>
  <c r="Z144" i="185"/>
  <c r="Y144" i="185"/>
  <c r="AC116" i="183"/>
  <c r="AC22" i="183"/>
  <c r="Z99" i="185" s="1"/>
  <c r="AB22" i="183"/>
  <c r="Y99" i="185" s="1"/>
  <c r="AC93" i="183"/>
  <c r="AB93" i="183"/>
  <c r="AB20" i="183"/>
  <c r="Y97" i="185" s="1"/>
  <c r="Z147" i="185" l="1"/>
  <c r="Y147" i="185"/>
  <c r="E35" i="51"/>
  <c r="D35" i="51"/>
  <c r="E33" i="51"/>
  <c r="D33" i="51"/>
  <c r="E32" i="51"/>
  <c r="D32" i="51"/>
  <c r="E31" i="51"/>
  <c r="D31" i="51"/>
  <c r="E30" i="51"/>
  <c r="D30" i="51"/>
  <c r="E29" i="51"/>
  <c r="D29" i="51"/>
  <c r="E28" i="51"/>
  <c r="D28" i="51"/>
  <c r="E34" i="51"/>
  <c r="D34" i="51"/>
  <c r="Y84" i="185" l="1"/>
  <c r="AA112" i="183" l="1"/>
  <c r="K109" i="183" l="1" a="1"/>
  <c r="K109" i="183" s="1"/>
  <c r="T19" i="107" l="1"/>
  <c r="O107" i="185" l="1"/>
  <c r="X109" i="185"/>
  <c r="W109" i="185"/>
  <c r="V109" i="185"/>
  <c r="U109" i="185"/>
  <c r="T109" i="185"/>
  <c r="S109" i="185"/>
  <c r="R109" i="185"/>
  <c r="Q109" i="185"/>
  <c r="P109" i="185"/>
  <c r="O109" i="185"/>
  <c r="X108" i="185"/>
  <c r="W108" i="185"/>
  <c r="V108" i="185"/>
  <c r="U108" i="185"/>
  <c r="T108" i="185"/>
  <c r="S108" i="185"/>
  <c r="R108" i="185"/>
  <c r="Q108" i="185"/>
  <c r="P108" i="185"/>
  <c r="O108" i="185"/>
  <c r="O106" i="185"/>
  <c r="O105" i="185"/>
  <c r="O104" i="185"/>
  <c r="O103" i="185"/>
  <c r="O102" i="185"/>
  <c r="O99" i="185"/>
  <c r="O98" i="185"/>
  <c r="O97" i="185"/>
  <c r="O89" i="185"/>
  <c r="O90" i="185"/>
  <c r="O91" i="185"/>
  <c r="O92" i="185"/>
  <c r="O93" i="185"/>
  <c r="O94" i="185"/>
  <c r="O88" i="185"/>
  <c r="R84" i="185"/>
  <c r="G157" i="185" l="1" a="1"/>
  <c r="C157" i="185" a="1"/>
  <c r="AE132" i="185"/>
  <c r="AF132" i="185" s="1"/>
  <c r="AG132" i="185" s="1"/>
  <c r="AH132" i="185" s="1"/>
  <c r="AI132" i="185" s="1"/>
  <c r="AJ132" i="185" s="1"/>
  <c r="AK132" i="185" s="1"/>
  <c r="AL132" i="185" s="1"/>
  <c r="AM132" i="185" s="1"/>
  <c r="AN132" i="185" s="1"/>
  <c r="AO132" i="185" s="1"/>
  <c r="AP132" i="185" s="1"/>
  <c r="AQ132" i="185" s="1"/>
  <c r="AR132" i="185" s="1"/>
  <c r="AS132" i="185" s="1"/>
  <c r="AT132" i="185" s="1"/>
  <c r="AU132" i="185" s="1"/>
  <c r="AV132" i="185" s="1"/>
  <c r="AW132" i="185" s="1"/>
  <c r="AX132" i="185" s="1"/>
  <c r="AY132" i="185" s="1"/>
  <c r="AZ132" i="185" s="1"/>
  <c r="BA132" i="185" s="1"/>
  <c r="BB132" i="185" s="1"/>
  <c r="BC132" i="185" s="1"/>
  <c r="BD132" i="185" s="1"/>
  <c r="BE132" i="185" s="1"/>
  <c r="BF132" i="185" s="1"/>
  <c r="BG132" i="185" s="1"/>
  <c r="BH132" i="185" s="1"/>
  <c r="BI132" i="185" s="1"/>
  <c r="BJ132" i="185" s="1"/>
  <c r="BK132" i="185" s="1"/>
  <c r="BL132" i="185" s="1"/>
  <c r="BM132" i="185" s="1"/>
  <c r="BN132" i="185" s="1"/>
  <c r="BO132" i="185" s="1"/>
  <c r="BP132" i="185" s="1"/>
  <c r="G88" i="185" a="1"/>
  <c r="C88" i="185" a="1"/>
  <c r="G47" i="185" a="1"/>
  <c r="C47" i="185" a="1"/>
  <c r="G15" i="185" a="1"/>
  <c r="C15" i="185" a="1"/>
  <c r="T18" i="107" l="1"/>
  <c r="BN63" i="184" l="1"/>
  <c r="BO63" i="184"/>
  <c r="BP63" i="184"/>
  <c r="BM63" i="184"/>
  <c r="BL63" i="184"/>
  <c r="BK63" i="184"/>
  <c r="BJ63" i="184"/>
  <c r="BI63" i="184"/>
  <c r="BH63" i="184"/>
  <c r="BG63" i="184"/>
  <c r="BF63" i="184"/>
  <c r="BE63" i="184"/>
  <c r="BD63" i="184"/>
  <c r="BC63" i="184"/>
  <c r="BB63" i="184"/>
  <c r="BA63" i="184"/>
  <c r="AZ63" i="184"/>
  <c r="AY63" i="184"/>
  <c r="AX63" i="184"/>
  <c r="AW63" i="184"/>
  <c r="AV63" i="184"/>
  <c r="AU63" i="184"/>
  <c r="AT63" i="184"/>
  <c r="AS63" i="184"/>
  <c r="AR63" i="184"/>
  <c r="AQ63" i="184"/>
  <c r="AP63" i="184"/>
  <c r="AO63" i="184"/>
  <c r="AN63" i="184"/>
  <c r="AM63" i="184"/>
  <c r="AL63" i="184"/>
  <c r="AK63" i="184"/>
  <c r="AJ63" i="184"/>
  <c r="AI63" i="184"/>
  <c r="AH63" i="184"/>
  <c r="AG63" i="184"/>
  <c r="AF63" i="184"/>
  <c r="AE63" i="184"/>
  <c r="AD63" i="184"/>
  <c r="AC63" i="184"/>
  <c r="AB63" i="184"/>
  <c r="AA63" i="184"/>
  <c r="Z63" i="184"/>
  <c r="Y63" i="184"/>
  <c r="X63" i="184"/>
  <c r="W63" i="184"/>
  <c r="V63" i="184"/>
  <c r="U63" i="184"/>
  <c r="T63" i="184"/>
  <c r="S63" i="184"/>
  <c r="R63" i="184"/>
  <c r="Q63" i="184"/>
  <c r="P63" i="184"/>
  <c r="O63" i="184"/>
  <c r="N63" i="184"/>
  <c r="R113" i="183"/>
  <c r="S102" i="183" l="1"/>
  <c r="T102" i="183"/>
  <c r="U102" i="183"/>
  <c r="P124" i="183"/>
  <c r="P123" i="183"/>
  <c r="P122" i="183"/>
  <c r="P121" i="183"/>
  <c r="P120" i="183"/>
  <c r="P119" i="183"/>
  <c r="X116" i="183"/>
  <c r="W116" i="183"/>
  <c r="V116" i="183"/>
  <c r="U116" i="183"/>
  <c r="T116" i="183"/>
  <c r="S116" i="183"/>
  <c r="R116" i="183"/>
  <c r="AA116" i="183"/>
  <c r="Z112" i="183"/>
  <c r="Y112" i="183"/>
  <c r="K111" i="183" a="1"/>
  <c r="K111" i="183" s="1"/>
  <c r="K110" i="183" a="1"/>
  <c r="K110" i="183" s="1"/>
  <c r="R106" i="183"/>
  <c r="R114" i="183" s="1"/>
  <c r="S105" i="183"/>
  <c r="S113" i="183" s="1"/>
  <c r="S122" i="183" s="1"/>
  <c r="S28" i="183" s="1"/>
  <c r="P105" i="185" s="1"/>
  <c r="T105" i="183" l="1"/>
  <c r="U105" i="183" s="1"/>
  <c r="U113" i="183" s="1"/>
  <c r="U122" i="183" s="1"/>
  <c r="U28" i="183" s="1"/>
  <c r="R105" i="185" s="1"/>
  <c r="Z62" i="183"/>
  <c r="AA47" i="183"/>
  <c r="AB8" i="183" s="1"/>
  <c r="Y82" i="185" s="1"/>
  <c r="K112" i="183" a="1"/>
  <c r="K112" i="183" s="1"/>
  <c r="Y116" i="183"/>
  <c r="AA120" i="183"/>
  <c r="AA26" i="183" s="1"/>
  <c r="X103" i="185" s="1"/>
  <c r="AA119" i="183"/>
  <c r="AA25" i="183" s="1"/>
  <c r="X102" i="185" s="1"/>
  <c r="AA121" i="183"/>
  <c r="AA27" i="183" s="1"/>
  <c r="X104" i="185" s="1"/>
  <c r="AA124" i="183"/>
  <c r="AA30" i="183" s="1"/>
  <c r="X107" i="185" s="1"/>
  <c r="U124" i="183"/>
  <c r="U30" i="183" s="1"/>
  <c r="R107" i="185" s="1"/>
  <c r="U120" i="183"/>
  <c r="U26" i="183" s="1"/>
  <c r="R103" i="185" s="1"/>
  <c r="U119" i="183"/>
  <c r="U25" i="183" s="1"/>
  <c r="R102" i="185" s="1"/>
  <c r="U121" i="183"/>
  <c r="U27" i="183" s="1"/>
  <c r="R104" i="185" s="1"/>
  <c r="Z60" i="183"/>
  <c r="Z67" i="183" s="1"/>
  <c r="S106" i="183"/>
  <c r="S114" i="183" s="1"/>
  <c r="S123" i="183" s="1"/>
  <c r="S29" i="183" s="1"/>
  <c r="P106" i="185" s="1"/>
  <c r="Z116" i="183"/>
  <c r="P125" i="183"/>
  <c r="T120" i="183"/>
  <c r="T26" i="183" s="1"/>
  <c r="Q103" i="185" s="1"/>
  <c r="T119" i="183"/>
  <c r="T25" i="183" s="1"/>
  <c r="Q102" i="185" s="1"/>
  <c r="T121" i="183"/>
  <c r="T27" i="183" s="1"/>
  <c r="Q104" i="185" s="1"/>
  <c r="T124" i="183"/>
  <c r="T30" i="183" s="1"/>
  <c r="Q107" i="185" s="1"/>
  <c r="Z61" i="183"/>
  <c r="AA67" i="183"/>
  <c r="Z70" i="183" s="1"/>
  <c r="T113" i="183"/>
  <c r="T122" i="183" s="1"/>
  <c r="T28" i="183" s="1"/>
  <c r="Q105" i="185" s="1"/>
  <c r="T106" i="183"/>
  <c r="T114" i="183" s="1"/>
  <c r="T123" i="183" s="1"/>
  <c r="T29" i="183" s="1"/>
  <c r="Q106" i="185" s="1"/>
  <c r="S120" i="183"/>
  <c r="S26" i="183" s="1"/>
  <c r="P103" i="185" s="1"/>
  <c r="S119" i="183"/>
  <c r="S25" i="183" s="1"/>
  <c r="P102" i="185" s="1"/>
  <c r="S121" i="183"/>
  <c r="S27" i="183" s="1"/>
  <c r="P104" i="185" s="1"/>
  <c r="S124" i="183"/>
  <c r="S30" i="183" s="1"/>
  <c r="P107" i="185" s="1"/>
  <c r="Z63" i="183"/>
  <c r="V105" i="183"/>
  <c r="V113" i="183" s="1"/>
  <c r="U106" i="183"/>
  <c r="U114" i="183" s="1"/>
  <c r="U123" i="183" s="1"/>
  <c r="U29" i="183" s="1"/>
  <c r="R106" i="185" s="1"/>
  <c r="AA64" i="183"/>
  <c r="Z68" i="183" l="1"/>
  <c r="Z69" i="183"/>
  <c r="S125" i="183"/>
  <c r="T125" i="183"/>
  <c r="K116" i="183"/>
  <c r="V106" i="183"/>
  <c r="V114" i="183" s="1"/>
  <c r="W105" i="183"/>
  <c r="W113" i="183" s="1"/>
  <c r="U125" i="183" l="1"/>
  <c r="W106" i="183"/>
  <c r="W114" i="183" s="1"/>
  <c r="X105" i="183"/>
  <c r="X113" i="183" s="1"/>
  <c r="X106" i="183" l="1"/>
  <c r="X114" i="183" s="1"/>
  <c r="Y105" i="183"/>
  <c r="Y113" i="183" s="1"/>
  <c r="Y106" i="183" l="1"/>
  <c r="Y114" i="183" s="1"/>
  <c r="Z105" i="183"/>
  <c r="Z113" i="183" s="1"/>
  <c r="Z106" i="183" l="1"/>
  <c r="Z114" i="183" s="1"/>
  <c r="AA105" i="183"/>
  <c r="AB105" i="183" s="1"/>
  <c r="AB106" i="183" l="1"/>
  <c r="AB114" i="183" s="1"/>
  <c r="AB123" i="183" s="1"/>
  <c r="AB29" i="183" s="1"/>
  <c r="Y106" i="185" s="1"/>
  <c r="AC105" i="183"/>
  <c r="AB113" i="183"/>
  <c r="AB122" i="183" s="1"/>
  <c r="AA113" i="183"/>
  <c r="AA122" i="183" s="1"/>
  <c r="AA28" i="183" s="1"/>
  <c r="X105" i="185" s="1"/>
  <c r="AA106" i="183"/>
  <c r="AB125" i="183" l="1"/>
  <c r="AB28" i="183"/>
  <c r="Y105" i="185" s="1"/>
  <c r="AC106" i="183"/>
  <c r="AC114" i="183" s="1"/>
  <c r="AC123" i="183" s="1"/>
  <c r="AC29" i="183" s="1"/>
  <c r="Z106" i="185" s="1"/>
  <c r="AC113" i="183"/>
  <c r="AC122" i="183" s="1"/>
  <c r="AA114" i="183"/>
  <c r="AA123" i="183" s="1"/>
  <c r="AA29" i="183" s="1"/>
  <c r="X106" i="185" s="1"/>
  <c r="K105" i="183" a="1"/>
  <c r="K105" i="183" s="1"/>
  <c r="K106" i="183" a="1"/>
  <c r="K106" i="183" s="1"/>
  <c r="AC28" i="183" l="1"/>
  <c r="Z105" i="185" s="1"/>
  <c r="AC125" i="183"/>
  <c r="AA125" i="183"/>
  <c r="K114" i="183" a="1"/>
  <c r="K114" i="183" s="1"/>
  <c r="K113" i="183" a="1"/>
  <c r="K113" i="183" s="1"/>
  <c r="S84" i="185" l="1"/>
  <c r="AA11" i="183"/>
  <c r="X88" i="185" s="1"/>
  <c r="AA12" i="183"/>
  <c r="X89" i="185" s="1"/>
  <c r="AA13" i="183"/>
  <c r="X90" i="185" s="1"/>
  <c r="AA14" i="183"/>
  <c r="X91" i="185" s="1"/>
  <c r="AA15" i="183"/>
  <c r="X92" i="185" s="1"/>
  <c r="AA16" i="183"/>
  <c r="X93" i="185" s="1"/>
  <c r="AA17" i="183"/>
  <c r="X94" i="185" s="1"/>
  <c r="AA71" i="183"/>
  <c r="AA18" i="183"/>
  <c r="X95" i="185" s="1"/>
  <c r="AA19" i="183"/>
  <c r="X96" i="185" s="1"/>
  <c r="AA91" i="183"/>
  <c r="AA20" i="183" s="1"/>
  <c r="X97" i="185" s="1"/>
  <c r="X144" i="185" l="1"/>
  <c r="X146" i="185"/>
  <c r="V84" i="185"/>
  <c r="X102" i="183"/>
  <c r="X120" i="183" s="1"/>
  <c r="X26" i="183" s="1"/>
  <c r="U103" i="185" s="1"/>
  <c r="T84" i="185"/>
  <c r="Y102" i="183"/>
  <c r="Y121" i="183" s="1"/>
  <c r="Y27" i="183" s="1"/>
  <c r="V104" i="185" s="1"/>
  <c r="U84" i="185"/>
  <c r="AA100" i="183"/>
  <c r="W84" i="185"/>
  <c r="X84" i="185"/>
  <c r="Y120" i="183"/>
  <c r="Y26" i="183" s="1"/>
  <c r="V103" i="185" s="1"/>
  <c r="Y119" i="183"/>
  <c r="Y25" i="183" s="1"/>
  <c r="V102" i="185" s="1"/>
  <c r="Y124" i="183"/>
  <c r="Y30" i="183" s="1"/>
  <c r="V107" i="185" s="1"/>
  <c r="Y123" i="183"/>
  <c r="Y29" i="183" s="1"/>
  <c r="V106" i="185" s="1"/>
  <c r="X119" i="183"/>
  <c r="X25" i="183" s="1"/>
  <c r="U102" i="185" s="1"/>
  <c r="Z102" i="183"/>
  <c r="W102" i="183"/>
  <c r="V102" i="183"/>
  <c r="AA92" i="183"/>
  <c r="X124" i="183" l="1"/>
  <c r="X30" i="183" s="1"/>
  <c r="U107" i="185" s="1"/>
  <c r="X123" i="183"/>
  <c r="X29" i="183" s="1"/>
  <c r="U106" i="185" s="1"/>
  <c r="X121" i="183"/>
  <c r="X27" i="183" s="1"/>
  <c r="U104" i="185" s="1"/>
  <c r="Y122" i="183"/>
  <c r="Y28" i="183" s="1"/>
  <c r="V105" i="185" s="1"/>
  <c r="X122" i="183"/>
  <c r="X28" i="183" s="1"/>
  <c r="U105" i="185" s="1"/>
  <c r="W144" i="185"/>
  <c r="V144" i="185" s="1"/>
  <c r="U144" i="185" s="1"/>
  <c r="T144" i="185" s="1"/>
  <c r="S144" i="185" s="1"/>
  <c r="R144" i="185" s="1"/>
  <c r="Q144" i="185" s="1"/>
  <c r="P144" i="185" s="1"/>
  <c r="O144" i="185" s="1"/>
  <c r="W146" i="185"/>
  <c r="V146" i="185" s="1"/>
  <c r="U146" i="185" s="1"/>
  <c r="T146" i="185" s="1"/>
  <c r="S146" i="185" s="1"/>
  <c r="R146" i="185" s="1"/>
  <c r="Q146" i="185" s="1"/>
  <c r="P146" i="185" s="1"/>
  <c r="O146" i="185" s="1"/>
  <c r="V119" i="183"/>
  <c r="V25" i="183" s="1"/>
  <c r="S102" i="185" s="1"/>
  <c r="V121" i="183"/>
  <c r="V27" i="183" s="1"/>
  <c r="S104" i="185" s="1"/>
  <c r="V124" i="183"/>
  <c r="V30" i="183" s="1"/>
  <c r="S107" i="185" s="1"/>
  <c r="V120" i="183"/>
  <c r="V26" i="183" s="1"/>
  <c r="S103" i="185" s="1"/>
  <c r="V122" i="183"/>
  <c r="V28" i="183" s="1"/>
  <c r="S105" i="185" s="1"/>
  <c r="V123" i="183"/>
  <c r="V29" i="183" s="1"/>
  <c r="S106" i="185" s="1"/>
  <c r="W119" i="183"/>
  <c r="W25" i="183" s="1"/>
  <c r="T102" i="185" s="1"/>
  <c r="W121" i="183"/>
  <c r="W27" i="183" s="1"/>
  <c r="T104" i="185" s="1"/>
  <c r="W124" i="183"/>
  <c r="W30" i="183" s="1"/>
  <c r="T107" i="185" s="1"/>
  <c r="W120" i="183"/>
  <c r="W26" i="183" s="1"/>
  <c r="T103" i="185" s="1"/>
  <c r="W122" i="183"/>
  <c r="W28" i="183" s="1"/>
  <c r="T105" i="185" s="1"/>
  <c r="W123" i="183"/>
  <c r="W29" i="183" s="1"/>
  <c r="T106" i="185" s="1"/>
  <c r="X125" i="183"/>
  <c r="Z119" i="183"/>
  <c r="Z25" i="183" s="1"/>
  <c r="W102" i="185" s="1"/>
  <c r="Z121" i="183"/>
  <c r="Z27" i="183" s="1"/>
  <c r="W104" i="185" s="1"/>
  <c r="Z124" i="183"/>
  <c r="Z30" i="183" s="1"/>
  <c r="W107" i="185" s="1"/>
  <c r="Z120" i="183"/>
  <c r="Z26" i="183" s="1"/>
  <c r="W103" i="185" s="1"/>
  <c r="Z122" i="183"/>
  <c r="Z28" i="183" s="1"/>
  <c r="W105" i="185" s="1"/>
  <c r="Z123" i="183"/>
  <c r="Z29" i="183" s="1"/>
  <c r="W106" i="185" s="1"/>
  <c r="AA94" i="183"/>
  <c r="AA22" i="183" s="1"/>
  <c r="X99" i="185" s="1"/>
  <c r="AA21" i="183"/>
  <c r="X98" i="185" s="1"/>
  <c r="AA93" i="183"/>
  <c r="Y125" i="183" l="1"/>
  <c r="Z125" i="183"/>
  <c r="W125" i="183"/>
  <c r="V125" i="183"/>
  <c r="K125" i="183" l="1"/>
  <c r="Z76" i="183" l="1"/>
  <c r="Y76" i="183" s="1"/>
  <c r="X76" i="183" s="1"/>
  <c r="W76" i="183" s="1"/>
  <c r="V76" i="183" s="1"/>
  <c r="U76" i="183" s="1"/>
  <c r="T76" i="183" s="1"/>
  <c r="S76" i="183" s="1"/>
  <c r="R76" i="183" s="1"/>
  <c r="Q76" i="183" s="1"/>
  <c r="Z75" i="183"/>
  <c r="Y75" i="183" s="1"/>
  <c r="X75" i="183" s="1"/>
  <c r="W75" i="183" s="1"/>
  <c r="V75" i="183" s="1"/>
  <c r="U75" i="183" s="1"/>
  <c r="T75" i="183" s="1"/>
  <c r="S75" i="183" s="1"/>
  <c r="R75" i="183" s="1"/>
  <c r="Q75" i="183" s="1"/>
  <c r="Z14" i="183"/>
  <c r="W91" i="185" s="1"/>
  <c r="Y63" i="183"/>
  <c r="Y14" i="183" s="1"/>
  <c r="V91" i="185" s="1"/>
  <c r="X63" i="183"/>
  <c r="X14" i="183" s="1"/>
  <c r="U91" i="185" s="1"/>
  <c r="W63" i="183"/>
  <c r="W14" i="183" s="1"/>
  <c r="T91" i="185" s="1"/>
  <c r="V63" i="183"/>
  <c r="V14" i="183" s="1"/>
  <c r="S91" i="185" s="1"/>
  <c r="U63" i="183"/>
  <c r="U14" i="183" s="1"/>
  <c r="R91" i="185" s="1"/>
  <c r="T63" i="183"/>
  <c r="T14" i="183" s="1"/>
  <c r="Q91" i="185" s="1"/>
  <c r="S63" i="183"/>
  <c r="S14" i="183" s="1"/>
  <c r="P91" i="185" s="1"/>
  <c r="Z13" i="183"/>
  <c r="W90" i="185" s="1"/>
  <c r="Y62" i="183"/>
  <c r="Y13" i="183" s="1"/>
  <c r="V90" i="185" s="1"/>
  <c r="X62" i="183"/>
  <c r="X13" i="183" s="1"/>
  <c r="U90" i="185" s="1"/>
  <c r="W62" i="183"/>
  <c r="W13" i="183" s="1"/>
  <c r="T90" i="185" s="1"/>
  <c r="V62" i="183"/>
  <c r="V13" i="183" s="1"/>
  <c r="S90" i="185" s="1"/>
  <c r="U62" i="183"/>
  <c r="U13" i="183" s="1"/>
  <c r="R90" i="185" s="1"/>
  <c r="T62" i="183"/>
  <c r="T13" i="183" s="1"/>
  <c r="Q90" i="185" s="1"/>
  <c r="S62" i="183"/>
  <c r="S13" i="183" s="1"/>
  <c r="P90" i="185" s="1"/>
  <c r="Z12" i="183"/>
  <c r="W89" i="185" s="1"/>
  <c r="Y61" i="183"/>
  <c r="Y12" i="183" s="1"/>
  <c r="V89" i="185" s="1"/>
  <c r="X61" i="183"/>
  <c r="X12" i="183" s="1"/>
  <c r="U89" i="185" s="1"/>
  <c r="W61" i="183"/>
  <c r="W12" i="183" s="1"/>
  <c r="T89" i="185" s="1"/>
  <c r="V61" i="183"/>
  <c r="V12" i="183" s="1"/>
  <c r="S89" i="185" s="1"/>
  <c r="U61" i="183"/>
  <c r="U12" i="183" s="1"/>
  <c r="R89" i="185" s="1"/>
  <c r="T61" i="183"/>
  <c r="T12" i="183" s="1"/>
  <c r="Q89" i="185" s="1"/>
  <c r="S61" i="183"/>
  <c r="S12" i="183" s="1"/>
  <c r="P89" i="185" s="1"/>
  <c r="Y60" i="183"/>
  <c r="Y11" i="183" s="1"/>
  <c r="V88" i="185" s="1"/>
  <c r="X60" i="183"/>
  <c r="X67" i="183" s="1"/>
  <c r="W60" i="183"/>
  <c r="W67" i="183" s="1"/>
  <c r="V60" i="183"/>
  <c r="V67" i="183" s="1"/>
  <c r="U60" i="183"/>
  <c r="U11" i="183" s="1"/>
  <c r="R88" i="185" s="1"/>
  <c r="T60" i="183"/>
  <c r="T67" i="183" s="1"/>
  <c r="S60" i="183"/>
  <c r="S67" i="183" s="1"/>
  <c r="Z47" i="183"/>
  <c r="AA8" i="183" s="1"/>
  <c r="X82" i="185" s="1"/>
  <c r="Y47" i="183"/>
  <c r="X47" i="183"/>
  <c r="W47" i="183"/>
  <c r="V47" i="183"/>
  <c r="U47" i="183"/>
  <c r="T47" i="183"/>
  <c r="J11" i="183" a="1"/>
  <c r="E11" i="183" a="1"/>
  <c r="W8" i="183" l="1"/>
  <c r="T82" i="185" s="1"/>
  <c r="V8" i="183"/>
  <c r="S82" i="185" s="1"/>
  <c r="Z8" i="183"/>
  <c r="W82" i="185" s="1"/>
  <c r="X8" i="183"/>
  <c r="U82" i="185" s="1"/>
  <c r="U8" i="183"/>
  <c r="R82" i="185" s="1"/>
  <c r="Y8" i="183"/>
  <c r="V82" i="185" s="1"/>
  <c r="V11" i="183"/>
  <c r="S88" i="185" s="1"/>
  <c r="Z11" i="183"/>
  <c r="W88" i="185" s="1"/>
  <c r="Y64" i="183"/>
  <c r="T70" i="183"/>
  <c r="T17" i="183" s="1"/>
  <c r="Q94" i="185" s="1"/>
  <c r="T69" i="183"/>
  <c r="T16" i="183" s="1"/>
  <c r="Q93" i="185" s="1"/>
  <c r="T68" i="183"/>
  <c r="T15" i="183" s="1"/>
  <c r="Q92" i="185" s="1"/>
  <c r="X70" i="183"/>
  <c r="X17" i="183" s="1"/>
  <c r="U94" i="185" s="1"/>
  <c r="X69" i="183"/>
  <c r="X16" i="183" s="1"/>
  <c r="U93" i="185" s="1"/>
  <c r="X68" i="183"/>
  <c r="X15" i="183" s="1"/>
  <c r="U92" i="185" s="1"/>
  <c r="U67" i="183"/>
  <c r="V70" i="183"/>
  <c r="V17" i="183" s="1"/>
  <c r="S94" i="185" s="1"/>
  <c r="V69" i="183"/>
  <c r="V16" i="183" s="1"/>
  <c r="S93" i="185" s="1"/>
  <c r="V68" i="183"/>
  <c r="V15" i="183" s="1"/>
  <c r="S92" i="185" s="1"/>
  <c r="Z17" i="183"/>
  <c r="W94" i="185" s="1"/>
  <c r="Z16" i="183"/>
  <c r="W93" i="185" s="1"/>
  <c r="Z15" i="183"/>
  <c r="W92" i="185" s="1"/>
  <c r="Y67" i="183"/>
  <c r="S70" i="183"/>
  <c r="S17" i="183" s="1"/>
  <c r="P94" i="185" s="1"/>
  <c r="S69" i="183"/>
  <c r="S16" i="183" s="1"/>
  <c r="P93" i="185" s="1"/>
  <c r="S68" i="183"/>
  <c r="S15" i="183" s="1"/>
  <c r="P92" i="185" s="1"/>
  <c r="W70" i="183"/>
  <c r="W17" i="183" s="1"/>
  <c r="T94" i="185" s="1"/>
  <c r="W69" i="183"/>
  <c r="W16" i="183" s="1"/>
  <c r="T93" i="185" s="1"/>
  <c r="W68" i="183"/>
  <c r="W15" i="183" s="1"/>
  <c r="T92" i="185" s="1"/>
  <c r="U64" i="183"/>
  <c r="V64" i="183"/>
  <c r="Z64" i="183"/>
  <c r="S11" i="183"/>
  <c r="P88" i="185" s="1"/>
  <c r="W11" i="183"/>
  <c r="T88" i="185" s="1"/>
  <c r="S64" i="183"/>
  <c r="W64" i="183"/>
  <c r="T8" i="183"/>
  <c r="T11" i="183"/>
  <c r="Q88" i="185" s="1"/>
  <c r="X11" i="183"/>
  <c r="U88" i="185" s="1"/>
  <c r="T64" i="183"/>
  <c r="X64" i="183"/>
  <c r="U70" i="183" l="1"/>
  <c r="U17" i="183" s="1"/>
  <c r="R94" i="185" s="1"/>
  <c r="U68" i="183"/>
  <c r="U15" i="183" s="1"/>
  <c r="R92" i="185" s="1"/>
  <c r="U69" i="183"/>
  <c r="U16" i="183" s="1"/>
  <c r="R93" i="185" s="1"/>
  <c r="X71" i="183"/>
  <c r="T71" i="183"/>
  <c r="W71" i="183"/>
  <c r="S71" i="183"/>
  <c r="Y69" i="183"/>
  <c r="Y16" i="183" s="1"/>
  <c r="V93" i="185" s="1"/>
  <c r="Y70" i="183"/>
  <c r="Y17" i="183" s="1"/>
  <c r="V94" i="185" s="1"/>
  <c r="Y68" i="183"/>
  <c r="Y15" i="183" s="1"/>
  <c r="V92" i="185" s="1"/>
  <c r="Z71" i="183"/>
  <c r="V71" i="183"/>
  <c r="U71" i="183" l="1"/>
  <c r="Y71" i="183"/>
  <c r="E11" i="183" l="1"/>
  <c r="C88" i="185"/>
  <c r="C47" i="185"/>
  <c r="C15" i="185"/>
  <c r="C157" i="185"/>
  <c r="E13" i="183"/>
  <c r="C90" i="185"/>
  <c r="C17" i="185"/>
  <c r="C49" i="185"/>
  <c r="C159" i="185"/>
  <c r="E15" i="183"/>
  <c r="C19" i="185"/>
  <c r="C92" i="185"/>
  <c r="C51" i="185"/>
  <c r="C161" i="185"/>
  <c r="E17" i="183"/>
  <c r="C163" i="185"/>
  <c r="C21" i="185"/>
  <c r="C94" i="185"/>
  <c r="C53" i="185"/>
  <c r="E19" i="183"/>
  <c r="C23" i="185"/>
  <c r="C165" i="185"/>
  <c r="C55" i="185"/>
  <c r="C96" i="185"/>
  <c r="E21" i="183"/>
  <c r="C98" i="185"/>
  <c r="C25" i="185"/>
  <c r="C167" i="185"/>
  <c r="C57" i="185"/>
  <c r="E23" i="183"/>
  <c r="C59" i="185"/>
  <c r="C100" i="185"/>
  <c r="C27" i="185"/>
  <c r="C169" i="185"/>
  <c r="E25" i="183"/>
  <c r="C171" i="185"/>
  <c r="C61" i="185"/>
  <c r="C29" i="185"/>
  <c r="C102" i="185"/>
  <c r="E27" i="183"/>
  <c r="C63" i="185"/>
  <c r="C104" i="185"/>
  <c r="C173" i="185"/>
  <c r="C31" i="185"/>
  <c r="E29" i="183"/>
  <c r="C33" i="185"/>
  <c r="C106" i="185"/>
  <c r="C175" i="185"/>
  <c r="C65" i="185"/>
  <c r="E31" i="183"/>
  <c r="C67" i="185"/>
  <c r="C35" i="185"/>
  <c r="C177" i="185"/>
  <c r="C108" i="185"/>
  <c r="E33" i="183"/>
  <c r="C37" i="185"/>
  <c r="C69" i="185"/>
  <c r="C110" i="185"/>
  <c r="C179" i="185"/>
  <c r="E35" i="183"/>
  <c r="C39" i="185"/>
  <c r="C71" i="185"/>
  <c r="C181" i="185"/>
  <c r="C112" i="185"/>
  <c r="E37" i="183"/>
  <c r="C114" i="185"/>
  <c r="C73" i="185"/>
  <c r="C41" i="185"/>
  <c r="C183" i="185"/>
  <c r="E39" i="183"/>
  <c r="C116" i="185"/>
  <c r="C185" i="185"/>
  <c r="C43" i="185"/>
  <c r="C75" i="185"/>
  <c r="J11" i="183"/>
  <c r="G157" i="185"/>
  <c r="G15" i="185"/>
  <c r="G88" i="185"/>
  <c r="G47" i="185"/>
  <c r="J13" i="183"/>
  <c r="G49" i="185"/>
  <c r="G17" i="185"/>
  <c r="G90" i="185"/>
  <c r="G159" i="185"/>
  <c r="J15" i="183"/>
  <c r="G92" i="185"/>
  <c r="G19" i="185"/>
  <c r="G161" i="185"/>
  <c r="G51" i="185"/>
  <c r="J17" i="183"/>
  <c r="G94" i="185"/>
  <c r="G21" i="185"/>
  <c r="G53" i="185"/>
  <c r="G163" i="185"/>
  <c r="J19" i="183"/>
  <c r="G55" i="185"/>
  <c r="G165" i="185"/>
  <c r="G23" i="185"/>
  <c r="G96" i="185"/>
  <c r="J21" i="183"/>
  <c r="G57" i="185"/>
  <c r="G25" i="185"/>
  <c r="G167" i="185"/>
  <c r="G98" i="185"/>
  <c r="J23" i="183"/>
  <c r="G59" i="185"/>
  <c r="G169" i="185"/>
  <c r="G27" i="185"/>
  <c r="G100" i="185"/>
  <c r="J25" i="183"/>
  <c r="G29" i="185"/>
  <c r="G171" i="185"/>
  <c r="G102" i="185"/>
  <c r="G61" i="185"/>
  <c r="J27" i="183"/>
  <c r="G63" i="185"/>
  <c r="G104" i="185"/>
  <c r="G173" i="185"/>
  <c r="G31" i="185"/>
  <c r="J29" i="183"/>
  <c r="G65" i="185"/>
  <c r="G33" i="185"/>
  <c r="G175" i="185"/>
  <c r="G106" i="185"/>
  <c r="J31" i="183"/>
  <c r="G67" i="185"/>
  <c r="G108" i="185"/>
  <c r="G177" i="185"/>
  <c r="G35" i="185"/>
  <c r="J33" i="183"/>
  <c r="G110" i="185"/>
  <c r="G37" i="185"/>
  <c r="G179" i="185"/>
  <c r="G69" i="185"/>
  <c r="J35" i="183"/>
  <c r="G71" i="185"/>
  <c r="G39" i="185"/>
  <c r="G181" i="185"/>
  <c r="G112" i="185"/>
  <c r="J37" i="183"/>
  <c r="G114" i="185"/>
  <c r="G183" i="185"/>
  <c r="G41" i="185"/>
  <c r="G73" i="185"/>
  <c r="J39" i="183"/>
  <c r="G75" i="185"/>
  <c r="G185" i="185"/>
  <c r="G116" i="185"/>
  <c r="G43" i="185"/>
  <c r="E12" i="183"/>
  <c r="C16" i="185"/>
  <c r="C89" i="185"/>
  <c r="C48" i="185"/>
  <c r="C158" i="185"/>
  <c r="E14" i="183"/>
  <c r="C50" i="185"/>
  <c r="C18" i="185"/>
  <c r="C91" i="185"/>
  <c r="C160" i="185"/>
  <c r="E16" i="183"/>
  <c r="C20" i="185"/>
  <c r="C93" i="185"/>
  <c r="C162" i="185"/>
  <c r="C52" i="185"/>
  <c r="E18" i="183"/>
  <c r="C95" i="185"/>
  <c r="C22" i="185"/>
  <c r="C164" i="185"/>
  <c r="C54" i="185"/>
  <c r="E20" i="183"/>
  <c r="C97" i="185"/>
  <c r="C24" i="185"/>
  <c r="C56" i="185"/>
  <c r="C166" i="185"/>
  <c r="E22" i="183"/>
  <c r="C58" i="185"/>
  <c r="C26" i="185"/>
  <c r="C168" i="185"/>
  <c r="C99" i="185"/>
  <c r="E24" i="183"/>
  <c r="C28" i="185"/>
  <c r="C101" i="185"/>
  <c r="C60" i="185"/>
  <c r="C170" i="185"/>
  <c r="E26" i="183"/>
  <c r="C62" i="185"/>
  <c r="C172" i="185"/>
  <c r="C30" i="185"/>
  <c r="C103" i="185"/>
  <c r="E28" i="183"/>
  <c r="C32" i="185"/>
  <c r="C105" i="185"/>
  <c r="C64" i="185"/>
  <c r="C174" i="185"/>
  <c r="E30" i="183"/>
  <c r="C176" i="185"/>
  <c r="C107" i="185"/>
  <c r="C66" i="185"/>
  <c r="C34" i="185"/>
  <c r="E32" i="183"/>
  <c r="C36" i="185"/>
  <c r="C68" i="185"/>
  <c r="C178" i="185"/>
  <c r="C109" i="185"/>
  <c r="E34" i="183"/>
  <c r="C38" i="185"/>
  <c r="C70" i="185"/>
  <c r="C111" i="185"/>
  <c r="C180" i="185"/>
  <c r="E36" i="183"/>
  <c r="C113" i="185"/>
  <c r="C182" i="185"/>
  <c r="C72" i="185"/>
  <c r="C40" i="185"/>
  <c r="E38" i="183"/>
  <c r="C184" i="185"/>
  <c r="C74" i="185"/>
  <c r="C115" i="185"/>
  <c r="C42" i="185"/>
  <c r="E40" i="183"/>
  <c r="C44" i="185"/>
  <c r="C76" i="185"/>
  <c r="C117" i="185"/>
  <c r="C186" i="185"/>
  <c r="J12" i="183"/>
  <c r="G89" i="185"/>
  <c r="G16" i="185"/>
  <c r="G48" i="185"/>
  <c r="G158" i="185"/>
  <c r="J14" i="183"/>
  <c r="G91" i="185"/>
  <c r="G160" i="185"/>
  <c r="G18" i="185"/>
  <c r="G50" i="185"/>
  <c r="J16" i="183"/>
  <c r="G162" i="185"/>
  <c r="G93" i="185"/>
  <c r="G52" i="185"/>
  <c r="G20" i="185"/>
  <c r="J18" i="183"/>
  <c r="G22" i="185"/>
  <c r="G54" i="185"/>
  <c r="G164" i="185"/>
  <c r="G95" i="185"/>
  <c r="J20" i="183"/>
  <c r="G24" i="185"/>
  <c r="G56" i="185"/>
  <c r="G166" i="185"/>
  <c r="G97" i="185"/>
  <c r="J22" i="183"/>
  <c r="G99" i="185"/>
  <c r="G58" i="185"/>
  <c r="G168" i="185"/>
  <c r="G26" i="185"/>
  <c r="J24" i="183"/>
  <c r="G60" i="185"/>
  <c r="G28" i="185"/>
  <c r="G101" i="185"/>
  <c r="G170" i="185"/>
  <c r="J26" i="183"/>
  <c r="G172" i="185"/>
  <c r="G30" i="185"/>
  <c r="G62" i="185"/>
  <c r="G103" i="185"/>
  <c r="J28" i="183"/>
  <c r="G174" i="185"/>
  <c r="G105" i="185"/>
  <c r="G64" i="185"/>
  <c r="G32" i="185"/>
  <c r="J30" i="183"/>
  <c r="G107" i="185"/>
  <c r="G34" i="185"/>
  <c r="G176" i="185"/>
  <c r="G66" i="185"/>
  <c r="J32" i="183"/>
  <c r="G109" i="185"/>
  <c r="G178" i="185"/>
  <c r="G68" i="185"/>
  <c r="G36" i="185"/>
  <c r="J34" i="183"/>
  <c r="G111" i="185"/>
  <c r="G70" i="185"/>
  <c r="G38" i="185"/>
  <c r="G180" i="185"/>
  <c r="J36" i="183"/>
  <c r="G40" i="185"/>
  <c r="G72" i="185"/>
  <c r="G113" i="185"/>
  <c r="G182" i="185"/>
  <c r="J38" i="183"/>
  <c r="G74" i="185"/>
  <c r="G184" i="185"/>
  <c r="G115" i="185"/>
  <c r="G42" i="185"/>
  <c r="J40" i="183"/>
  <c r="G76" i="185"/>
  <c r="G44" i="185"/>
  <c r="G186" i="185"/>
  <c r="G117" i="185"/>
  <c r="U19" i="107" l="1"/>
  <c r="U18" i="107" l="1"/>
  <c r="B9" i="48" l="1"/>
  <c r="B8" i="48"/>
  <c r="B1" i="50"/>
  <c r="B7" i="51"/>
  <c r="G13" i="51"/>
  <c r="H13" i="51"/>
  <c r="G19" i="51"/>
  <c r="H19" i="51"/>
  <c r="G22" i="51"/>
  <c r="H22" i="51"/>
  <c r="G32" i="51"/>
  <c r="H32" i="51"/>
  <c r="G33" i="51"/>
  <c r="H33" i="51"/>
  <c r="G34" i="51"/>
  <c r="H34" i="51"/>
  <c r="C1" i="48"/>
  <c r="B5" i="48"/>
  <c r="B6" i="48"/>
  <c r="B10" i="48"/>
  <c r="B11" i="48"/>
  <c r="B8" i="51" l="1"/>
  <c r="B9" i="51" s="1"/>
  <c r="B10" i="51" s="1"/>
  <c r="B11" i="51" s="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48" i="51" s="1"/>
  <c r="B49" i="51" s="1"/>
  <c r="B50" i="51" s="1"/>
  <c r="B51" i="51" s="1"/>
  <c r="B52" i="51" s="1"/>
  <c r="B53" i="51" s="1"/>
  <c r="B54" i="51" s="1"/>
  <c r="B55" i="51" s="1"/>
  <c r="B56" i="51" s="1"/>
  <c r="B57" i="51" s="1"/>
  <c r="B58" i="51" s="1"/>
  <c r="B59" i="51" s="1"/>
  <c r="B60" i="51" s="1"/>
  <c r="B61" i="51" s="1"/>
  <c r="B62" i="51" s="1"/>
  <c r="B63" i="51" s="1"/>
  <c r="B64" i="51" s="1"/>
  <c r="B65" i="51" s="1"/>
  <c r="B66" i="51" s="1"/>
  <c r="B67" i="51" s="1"/>
  <c r="B68" i="51" s="1"/>
  <c r="B69" i="51" s="1"/>
  <c r="B70" i="51" s="1"/>
  <c r="B71" i="51" s="1"/>
  <c r="B72" i="51" s="1"/>
  <c r="B73" i="51" s="1"/>
  <c r="B74" i="51" s="1"/>
  <c r="B75" i="51" s="1"/>
  <c r="B76" i="51" s="1"/>
  <c r="G67" i="184" a="1"/>
  <c r="G13" i="184" a="1"/>
  <c r="C67" i="184" a="1"/>
  <c r="C104" i="184" a="1"/>
  <c r="C13" i="184" a="1"/>
  <c r="D17" i="107" a="1"/>
  <c r="G41" i="184" l="1"/>
  <c r="G18" i="184"/>
  <c r="G39" i="184"/>
  <c r="G27" i="184"/>
  <c r="G25" i="184"/>
  <c r="G32" i="184"/>
  <c r="G16" i="184"/>
  <c r="G37" i="184"/>
  <c r="G23" i="184"/>
  <c r="G13" i="184"/>
  <c r="G33" i="184"/>
  <c r="G30" i="184"/>
  <c r="G28" i="184"/>
  <c r="G21" i="184"/>
  <c r="G42" i="184"/>
  <c r="G29" i="184"/>
  <c r="G17" i="184"/>
  <c r="G38" i="184"/>
  <c r="G15" i="184"/>
  <c r="G35" i="184"/>
  <c r="G40" i="184"/>
  <c r="G24" i="184"/>
  <c r="G26" i="184"/>
  <c r="G14" i="184"/>
  <c r="G34" i="184"/>
  <c r="G22" i="184"/>
  <c r="G19" i="184"/>
  <c r="G36" i="184"/>
  <c r="G20" i="184"/>
  <c r="G31" i="184"/>
  <c r="C39" i="184"/>
  <c r="C19" i="184"/>
  <c r="C17" i="184"/>
  <c r="C33" i="184"/>
  <c r="C24" i="184"/>
  <c r="C40" i="184"/>
  <c r="C22" i="184"/>
  <c r="C38" i="184"/>
  <c r="C31" i="184"/>
  <c r="C23" i="184"/>
  <c r="C21" i="184"/>
  <c r="C37" i="184"/>
  <c r="C28" i="184"/>
  <c r="C26" i="184"/>
  <c r="C42" i="184"/>
  <c r="C35" i="184"/>
  <c r="C25" i="184"/>
  <c r="C41" i="184"/>
  <c r="C16" i="184"/>
  <c r="C32" i="184"/>
  <c r="C14" i="184"/>
  <c r="C30" i="184"/>
  <c r="C15" i="184"/>
  <c r="C13" i="184"/>
  <c r="C29" i="184"/>
  <c r="C20" i="184"/>
  <c r="C36" i="184"/>
  <c r="C18" i="184"/>
  <c r="C34" i="184"/>
  <c r="C27" i="184"/>
  <c r="G96" i="184"/>
  <c r="G69" i="184"/>
  <c r="G93" i="184"/>
  <c r="G71" i="184"/>
  <c r="G91" i="184"/>
  <c r="G70" i="184"/>
  <c r="G86" i="184"/>
  <c r="G72" i="184"/>
  <c r="G88" i="184"/>
  <c r="G85" i="184"/>
  <c r="G77" i="184"/>
  <c r="G79" i="184"/>
  <c r="G73" i="184"/>
  <c r="G74" i="184"/>
  <c r="G90" i="184"/>
  <c r="G76" i="184"/>
  <c r="G92" i="184"/>
  <c r="G87" i="184"/>
  <c r="G81" i="184"/>
  <c r="G75" i="184"/>
  <c r="G78" i="184"/>
  <c r="G94" i="184"/>
  <c r="G80" i="184"/>
  <c r="G67" i="184"/>
  <c r="G95" i="184"/>
  <c r="G89" i="184"/>
  <c r="G83" i="184"/>
  <c r="G82" i="184"/>
  <c r="G68" i="184"/>
  <c r="G84" i="184"/>
  <c r="C127" i="184"/>
  <c r="C121" i="184"/>
  <c r="C115" i="184"/>
  <c r="C126" i="184"/>
  <c r="C110" i="184"/>
  <c r="C125" i="184"/>
  <c r="C120" i="184"/>
  <c r="C104" i="184"/>
  <c r="C123" i="184"/>
  <c r="C109" i="184"/>
  <c r="C122" i="184"/>
  <c r="C106" i="184"/>
  <c r="C132" i="184"/>
  <c r="C116" i="184"/>
  <c r="C111" i="184"/>
  <c r="C113" i="184"/>
  <c r="C105" i="184"/>
  <c r="C117" i="184"/>
  <c r="C118" i="184"/>
  <c r="C133" i="184"/>
  <c r="C128" i="184"/>
  <c r="C112" i="184"/>
  <c r="C119" i="184"/>
  <c r="C107" i="184"/>
  <c r="C130" i="184"/>
  <c r="C114" i="184"/>
  <c r="C129" i="184"/>
  <c r="C124" i="184"/>
  <c r="C108" i="184"/>
  <c r="C131" i="184"/>
  <c r="I3" i="185" a="1"/>
  <c r="C83" i="184"/>
  <c r="C67" i="184"/>
  <c r="C84" i="184"/>
  <c r="C82" i="184"/>
  <c r="C74" i="184"/>
  <c r="C96" i="184"/>
  <c r="C81" i="184"/>
  <c r="C95" i="184"/>
  <c r="C79" i="184"/>
  <c r="C77" i="184"/>
  <c r="C68" i="184"/>
  <c r="C89" i="184"/>
  <c r="C88" i="184"/>
  <c r="C80" i="184"/>
  <c r="C86" i="184"/>
  <c r="C91" i="184"/>
  <c r="C75" i="184"/>
  <c r="C93" i="184"/>
  <c r="C73" i="184"/>
  <c r="C94" i="184"/>
  <c r="C85" i="184"/>
  <c r="C70" i="184"/>
  <c r="C92" i="184"/>
  <c r="C87" i="184"/>
  <c r="C71" i="184"/>
  <c r="C78" i="184"/>
  <c r="C72" i="184"/>
  <c r="C69" i="184"/>
  <c r="C90" i="184"/>
  <c r="C76" i="184"/>
  <c r="D17" i="107"/>
  <c r="BV17" i="107"/>
  <c r="BF17" i="107"/>
  <c r="AP17" i="107"/>
  <c r="Z17" i="107"/>
  <c r="J17" i="107"/>
  <c r="BK17" i="107"/>
  <c r="AU17" i="107"/>
  <c r="AE17" i="107"/>
  <c r="O17" i="107"/>
  <c r="BQ17" i="107"/>
  <c r="BA17" i="107"/>
  <c r="AK17" i="107"/>
  <c r="U17" i="107"/>
  <c r="E17" i="107"/>
  <c r="BH17" i="107"/>
  <c r="AR17" i="107"/>
  <c r="AB17" i="107"/>
  <c r="L17" i="107"/>
  <c r="BR17" i="107"/>
  <c r="BB17" i="107"/>
  <c r="AL17" i="107"/>
  <c r="V17" i="107"/>
  <c r="F17" i="107"/>
  <c r="BG17" i="107"/>
  <c r="AQ17" i="107"/>
  <c r="AA17" i="107"/>
  <c r="K17" i="107"/>
  <c r="BM17" i="107"/>
  <c r="AW17" i="107"/>
  <c r="AG17" i="107"/>
  <c r="Q17" i="107"/>
  <c r="BT17" i="107"/>
  <c r="BD17" i="107"/>
  <c r="AN17" i="107"/>
  <c r="X17" i="107"/>
  <c r="H17" i="107"/>
  <c r="BN17" i="107"/>
  <c r="AX17" i="107"/>
  <c r="AH17" i="107"/>
  <c r="R17" i="107"/>
  <c r="BS17" i="107"/>
  <c r="BC17" i="107"/>
  <c r="AM17" i="107"/>
  <c r="W17" i="107"/>
  <c r="G17" i="107"/>
  <c r="BI17" i="107"/>
  <c r="AS17" i="107"/>
  <c r="AC17" i="107"/>
  <c r="M17" i="107"/>
  <c r="BP17" i="107"/>
  <c r="AZ17" i="107"/>
  <c r="AJ17" i="107"/>
  <c r="T17" i="107"/>
  <c r="BJ17" i="107"/>
  <c r="AT17" i="107"/>
  <c r="AD17" i="107"/>
  <c r="N17" i="107"/>
  <c r="BO17" i="107"/>
  <c r="AY17" i="107"/>
  <c r="AI17" i="107"/>
  <c r="S17" i="107"/>
  <c r="BU17" i="107"/>
  <c r="BE17" i="107"/>
  <c r="AO17" i="107"/>
  <c r="Y17" i="107"/>
  <c r="I17" i="107"/>
  <c r="BL17" i="107"/>
  <c r="AV17" i="107"/>
  <c r="AF17" i="107"/>
  <c r="P17" i="107"/>
  <c r="K3" i="185" l="1"/>
  <c r="T3" i="185"/>
  <c r="AU3" i="185"/>
  <c r="BH3" i="185"/>
  <c r="P3" i="185"/>
  <c r="AF3" i="185"/>
  <c r="BG3" i="185"/>
  <c r="AA3" i="185"/>
  <c r="Q3" i="185"/>
  <c r="AG3" i="185"/>
  <c r="AW3" i="185"/>
  <c r="BM3" i="185"/>
  <c r="V3" i="185"/>
  <c r="AL3" i="185"/>
  <c r="BB3" i="185"/>
  <c r="AN3" i="185"/>
  <c r="AJ3" i="185"/>
  <c r="AV3" i="185"/>
  <c r="BL3" i="185"/>
  <c r="W3" i="185"/>
  <c r="AY3" i="185"/>
  <c r="S3" i="185"/>
  <c r="U3" i="185"/>
  <c r="AK3" i="185"/>
  <c r="BA3" i="185"/>
  <c r="J3" i="185"/>
  <c r="Z3" i="185"/>
  <c r="AP3" i="185"/>
  <c r="BF3" i="185"/>
  <c r="AZ3" i="185"/>
  <c r="AE3" i="185"/>
  <c r="BP3" i="185"/>
  <c r="X3" i="185"/>
  <c r="AM3" i="185"/>
  <c r="BC3" i="185"/>
  <c r="L3" i="185"/>
  <c r="AQ3" i="185"/>
  <c r="I3" i="185"/>
  <c r="Y3" i="185"/>
  <c r="AO3" i="185"/>
  <c r="BE3" i="185"/>
  <c r="N3" i="185"/>
  <c r="AD3" i="185"/>
  <c r="AT3" i="185"/>
  <c r="BJ3" i="185"/>
  <c r="BK3" i="185"/>
  <c r="BD3" i="185"/>
  <c r="O3" i="185"/>
  <c r="AB3" i="185"/>
  <c r="AR3" i="185"/>
  <c r="BO3" i="185"/>
  <c r="AI3" i="185"/>
  <c r="M3" i="185"/>
  <c r="AC3" i="185"/>
  <c r="AS3" i="185"/>
  <c r="BI3" i="185"/>
  <c r="R3" i="185"/>
  <c r="AH3" i="185"/>
  <c r="AX3" i="185"/>
  <c r="BN3" i="185"/>
  <c r="P19" i="107"/>
  <c r="P18" i="107"/>
  <c r="Q19" i="107" l="1"/>
  <c r="Q18" i="107"/>
  <c r="R19" i="107" l="1"/>
  <c r="R18" i="107"/>
  <c r="S19" i="107" l="1"/>
  <c r="S18" i="107"/>
  <c r="V18" i="107" l="1"/>
  <c r="W18" i="107" l="1"/>
  <c r="V19" i="107" l="1"/>
  <c r="X18" i="107"/>
  <c r="W19" i="107" l="1"/>
  <c r="Y18" i="107"/>
  <c r="X19" i="107" l="1"/>
  <c r="Z18" i="107"/>
  <c r="Y19" i="107" l="1"/>
  <c r="AA18" i="107"/>
  <c r="Z19" i="107" l="1"/>
  <c r="AB18" i="107"/>
  <c r="AA19" i="107" l="1"/>
  <c r="AC18" i="107"/>
  <c r="AB19" i="107" l="1"/>
  <c r="AD18" i="107"/>
  <c r="AC19" i="107" l="1"/>
  <c r="AE18" i="107"/>
  <c r="AD19" i="107" l="1"/>
  <c r="AF18" i="107"/>
  <c r="AE19" i="107" l="1"/>
  <c r="AG18" i="107"/>
  <c r="AF19" i="107" l="1"/>
  <c r="AH18" i="107"/>
  <c r="AG19" i="107" l="1"/>
  <c r="AI18" i="107"/>
  <c r="AH19" i="107" l="1"/>
  <c r="AJ18" i="107"/>
  <c r="AI19" i="107" l="1"/>
  <c r="AK18" i="107"/>
  <c r="AJ19" i="107" l="1"/>
  <c r="AL18" i="107"/>
  <c r="AK19" i="107" l="1"/>
  <c r="AM18" i="107"/>
  <c r="AL19" i="107" l="1"/>
  <c r="AN18" i="107"/>
  <c r="AM19" i="107" l="1"/>
  <c r="AO18" i="107"/>
  <c r="AN19" i="107" l="1"/>
  <c r="AP18" i="107"/>
  <c r="AO19" i="107" l="1"/>
  <c r="AQ18" i="107"/>
  <c r="AP19" i="107" l="1"/>
  <c r="AR18" i="107"/>
  <c r="AQ19" i="107" l="1"/>
  <c r="AS18" i="107"/>
  <c r="AR19" i="107" l="1"/>
  <c r="AT18" i="107"/>
  <c r="AS19" i="107" l="1"/>
  <c r="AU18" i="107"/>
  <c r="AT19" i="107" l="1"/>
  <c r="AV18" i="107"/>
  <c r="AU19" i="107" l="1"/>
  <c r="AW18" i="107"/>
  <c r="AV19" i="107" l="1"/>
  <c r="AX18" i="107"/>
  <c r="AW19" i="107" l="1"/>
  <c r="AY18" i="107"/>
  <c r="AX19" i="107" l="1"/>
  <c r="AZ18" i="107"/>
  <c r="AY19" i="107" l="1"/>
  <c r="BA18" i="107"/>
  <c r="AZ19" i="107" l="1"/>
  <c r="BB18" i="107"/>
  <c r="BA19" i="107" l="1"/>
  <c r="BC18" i="107"/>
  <c r="BB19" i="107" l="1"/>
  <c r="BD18" i="107"/>
  <c r="BC19" i="107" l="1"/>
  <c r="BE18" i="107"/>
  <c r="BD19" i="107" l="1"/>
  <c r="BF18" i="107"/>
  <c r="BE19" i="107" l="1"/>
  <c r="BG18" i="107"/>
  <c r="BF19" i="107" l="1"/>
  <c r="BH18" i="107"/>
  <c r="BI18" i="107" l="1"/>
  <c r="BG19" i="107"/>
  <c r="BJ18" i="107" l="1"/>
  <c r="BH19" i="107"/>
  <c r="BI19" i="107" l="1"/>
  <c r="BK18" i="107"/>
  <c r="BJ19" i="107" l="1"/>
  <c r="BL18" i="107"/>
  <c r="BK19" i="107" l="1"/>
  <c r="BM18" i="107"/>
  <c r="BN18" i="107" l="1"/>
  <c r="BL19" i="107"/>
  <c r="BM19" i="107" l="1"/>
  <c r="BO18" i="107"/>
  <c r="BP18" i="107" l="1"/>
  <c r="BN19" i="107"/>
  <c r="BO19" i="107" l="1"/>
  <c r="BQ18" i="107"/>
  <c r="BR18" i="107" l="1"/>
  <c r="BP19" i="107"/>
  <c r="BQ19" i="107" l="1"/>
  <c r="BS18" i="107"/>
  <c r="BT18" i="107" l="1"/>
  <c r="BR19" i="107"/>
  <c r="BS19" i="107" l="1"/>
  <c r="BU18" i="107"/>
  <c r="BV18" i="107" l="1"/>
  <c r="I48" i="184" s="1" a="1"/>
  <c r="BT19" i="107"/>
  <c r="K48" i="184" l="1"/>
  <c r="O48" i="184"/>
  <c r="S48" i="184"/>
  <c r="L48" i="184"/>
  <c r="P48" i="184"/>
  <c r="T48" i="184"/>
  <c r="J48" i="184"/>
  <c r="I48" i="184"/>
  <c r="M48" i="184"/>
  <c r="Q48" i="184"/>
  <c r="N48" i="184"/>
  <c r="R48" i="184"/>
  <c r="Y48" i="184"/>
  <c r="Z48" i="184"/>
  <c r="U48" i="184"/>
  <c r="V48" i="184"/>
  <c r="W48" i="184"/>
  <c r="X48" i="184"/>
  <c r="AA48" i="184"/>
  <c r="AB48" i="184"/>
  <c r="AC48" i="184"/>
  <c r="AD48" i="184"/>
  <c r="AE48" i="184"/>
  <c r="AF48" i="184"/>
  <c r="AG48" i="184"/>
  <c r="AH48" i="184"/>
  <c r="AI48" i="184"/>
  <c r="AJ48" i="184"/>
  <c r="AK48" i="184"/>
  <c r="AL48" i="184"/>
  <c r="AM48" i="184"/>
  <c r="AN48" i="184"/>
  <c r="AO48" i="184"/>
  <c r="AP48" i="184"/>
  <c r="AQ48" i="184"/>
  <c r="AR48" i="184"/>
  <c r="AS48" i="184"/>
  <c r="AT48" i="184"/>
  <c r="AU48" i="184"/>
  <c r="AV48" i="184"/>
  <c r="AW48" i="184"/>
  <c r="AX48" i="184"/>
  <c r="AY48" i="184"/>
  <c r="AZ48" i="184"/>
  <c r="BA48" i="184"/>
  <c r="BB48" i="184"/>
  <c r="BC48" i="184"/>
  <c r="BD48" i="184"/>
  <c r="BE48" i="184"/>
  <c r="BF48" i="184"/>
  <c r="BG48" i="184"/>
  <c r="BH48" i="184"/>
  <c r="BI48" i="184"/>
  <c r="BJ48" i="184"/>
  <c r="BK48" i="184"/>
  <c r="BL48" i="184"/>
  <c r="BM48" i="184"/>
  <c r="BN48" i="184"/>
  <c r="BO48" i="184"/>
  <c r="BP48" i="184"/>
  <c r="BU19" i="107"/>
  <c r="BH88" i="184" l="1"/>
  <c r="BH87" i="184"/>
  <c r="BD87" i="184"/>
  <c r="BD88" i="184"/>
  <c r="AZ88" i="184"/>
  <c r="AZ87" i="184"/>
  <c r="AV88" i="184"/>
  <c r="AV87" i="184"/>
  <c r="AR88" i="184"/>
  <c r="AR87" i="184"/>
  <c r="AN88" i="184"/>
  <c r="AN87" i="184"/>
  <c r="AJ88" i="184"/>
  <c r="AJ87" i="184"/>
  <c r="AF88" i="184"/>
  <c r="AF87" i="184"/>
  <c r="AB88" i="184"/>
  <c r="AB87" i="184"/>
  <c r="V87" i="184"/>
  <c r="V88" i="184"/>
  <c r="BP88" i="184"/>
  <c r="BP87" i="184"/>
  <c r="BO87" i="184"/>
  <c r="BO88" i="184"/>
  <c r="BK88" i="184"/>
  <c r="BK87" i="184"/>
  <c r="BG87" i="184"/>
  <c r="BG88" i="184"/>
  <c r="BC88" i="184"/>
  <c r="BC87" i="184"/>
  <c r="AY87" i="184"/>
  <c r="AY88" i="184"/>
  <c r="AU88" i="184"/>
  <c r="AU87" i="184"/>
  <c r="AQ87" i="184"/>
  <c r="AQ88" i="184"/>
  <c r="AM88" i="184"/>
  <c r="AM87" i="184"/>
  <c r="AI87" i="184"/>
  <c r="AI88" i="184"/>
  <c r="AE88" i="184"/>
  <c r="AE87" i="184"/>
  <c r="AA87" i="184"/>
  <c r="AA88" i="184"/>
  <c r="U87" i="184"/>
  <c r="U88" i="184"/>
  <c r="S88" i="184"/>
  <c r="S87" i="184"/>
  <c r="BN87" i="184"/>
  <c r="BN88" i="184"/>
  <c r="BB87" i="184"/>
  <c r="BB88" i="184"/>
  <c r="AT87" i="184"/>
  <c r="AT88" i="184"/>
  <c r="AL87" i="184"/>
  <c r="AL88" i="184"/>
  <c r="AH87" i="184"/>
  <c r="AH88" i="184"/>
  <c r="AD87" i="184"/>
  <c r="AD88" i="184"/>
  <c r="X88" i="184"/>
  <c r="X87" i="184"/>
  <c r="Z87" i="184"/>
  <c r="Z88" i="184"/>
  <c r="T88" i="184"/>
  <c r="T87" i="184"/>
  <c r="BL87" i="184"/>
  <c r="BL88" i="184"/>
  <c r="BJ87" i="184"/>
  <c r="BJ88" i="184"/>
  <c r="BF87" i="184"/>
  <c r="BF88" i="184"/>
  <c r="AX87" i="184"/>
  <c r="AX88" i="184"/>
  <c r="AP87" i="184"/>
  <c r="AP88" i="184"/>
  <c r="BM87" i="184"/>
  <c r="BM88" i="184"/>
  <c r="BI87" i="184"/>
  <c r="BI88" i="184"/>
  <c r="BE87" i="184"/>
  <c r="BE88" i="184"/>
  <c r="BA87" i="184"/>
  <c r="BA88" i="184"/>
  <c r="AW87" i="184"/>
  <c r="AW88" i="184"/>
  <c r="AS87" i="184"/>
  <c r="AS88" i="184"/>
  <c r="AO87" i="184"/>
  <c r="AO88" i="184"/>
  <c r="AK87" i="184"/>
  <c r="AK88" i="184"/>
  <c r="AG87" i="184"/>
  <c r="AG88" i="184"/>
  <c r="AC87" i="184"/>
  <c r="AC88" i="184"/>
  <c r="W88" i="184"/>
  <c r="W87" i="184"/>
  <c r="Y87" i="184"/>
  <c r="Y88" i="184"/>
  <c r="BV19" i="107"/>
  <c r="I124" i="185" s="1" a="1"/>
  <c r="I124" i="185" l="1"/>
  <c r="L124" i="185"/>
  <c r="S124" i="185"/>
  <c r="S176" i="185" s="1"/>
  <c r="R124" i="185"/>
  <c r="R176" i="185" s="1"/>
  <c r="Q124" i="185"/>
  <c r="Q176" i="185" s="1"/>
  <c r="O124" i="185"/>
  <c r="O176" i="185" s="1"/>
  <c r="N124" i="185"/>
  <c r="M124" i="185"/>
  <c r="K124" i="185"/>
  <c r="P124" i="185"/>
  <c r="P176" i="185" s="1"/>
  <c r="T124" i="185"/>
  <c r="T176" i="185" s="1"/>
  <c r="J124" i="185"/>
  <c r="Y124" i="185"/>
  <c r="Z124" i="185"/>
  <c r="U124" i="185"/>
  <c r="U176" i="185" s="1"/>
  <c r="V124" i="185"/>
  <c r="V176" i="185" s="1"/>
  <c r="W124" i="185"/>
  <c r="W176" i="185" s="1"/>
  <c r="X124" i="185"/>
  <c r="X163" i="185" s="1"/>
  <c r="AA124" i="185"/>
  <c r="AB124" i="185"/>
  <c r="AC124" i="185"/>
  <c r="AD124" i="185"/>
  <c r="AE124" i="185"/>
  <c r="AF124" i="185"/>
  <c r="AG124" i="185"/>
  <c r="AH124" i="185"/>
  <c r="AI124" i="185"/>
  <c r="AJ124" i="185"/>
  <c r="AK124" i="185"/>
  <c r="AL124" i="185"/>
  <c r="AM124" i="185"/>
  <c r="AN124" i="185"/>
  <c r="AO124" i="185"/>
  <c r="AP124" i="185"/>
  <c r="AQ124" i="185"/>
  <c r="AR124" i="185"/>
  <c r="AS124" i="185"/>
  <c r="AT124" i="185"/>
  <c r="AU124" i="185"/>
  <c r="AV124" i="185"/>
  <c r="AW124" i="185"/>
  <c r="AX124" i="185"/>
  <c r="AY124" i="185"/>
  <c r="AZ124" i="185"/>
  <c r="BA124" i="185"/>
  <c r="BB124" i="185"/>
  <c r="BC124" i="185"/>
  <c r="BD124" i="185"/>
  <c r="BE124" i="185"/>
  <c r="BF124" i="185"/>
  <c r="BG124" i="185"/>
  <c r="BH124" i="185"/>
  <c r="BI124" i="185"/>
  <c r="BJ124" i="185"/>
  <c r="BK124" i="185"/>
  <c r="BL124" i="185"/>
  <c r="BM124" i="185"/>
  <c r="BN124" i="185"/>
  <c r="BO124" i="185"/>
  <c r="BP124" i="185"/>
  <c r="Z140" i="185" l="1"/>
  <c r="Z139" i="185" s="1"/>
  <c r="Z162" i="185"/>
  <c r="Z172" i="185"/>
  <c r="Z167" i="185"/>
  <c r="Z176" i="185"/>
  <c r="Z128" i="185"/>
  <c r="Z166" i="185"/>
  <c r="Z165" i="185"/>
  <c r="Z173" i="185"/>
  <c r="Z163" i="185"/>
  <c r="Z171" i="185"/>
  <c r="Z149" i="185"/>
  <c r="Z164" i="185"/>
  <c r="Z130" i="185"/>
  <c r="Z161" i="185"/>
  <c r="Z168" i="185"/>
  <c r="Z175" i="185"/>
  <c r="Z174" i="185"/>
  <c r="Y172" i="185"/>
  <c r="Y163" i="185"/>
  <c r="Y173" i="185"/>
  <c r="Y161" i="185"/>
  <c r="Y171" i="185"/>
  <c r="Y167" i="185"/>
  <c r="Y164" i="185"/>
  <c r="Y176" i="185"/>
  <c r="Y162" i="185"/>
  <c r="Y165" i="185"/>
  <c r="Y149" i="185"/>
  <c r="Y166" i="185"/>
  <c r="Y168" i="185"/>
  <c r="Y175" i="185"/>
  <c r="Y174" i="185"/>
  <c r="Y130" i="185"/>
  <c r="Y128" i="185"/>
  <c r="X140" i="185"/>
  <c r="X139" i="185" s="1"/>
  <c r="X143" i="185" s="1"/>
  <c r="X145" i="185" s="1"/>
  <c r="X147" i="185" s="1"/>
  <c r="X176" i="185"/>
  <c r="Y140" i="185"/>
  <c r="Y139" i="185" s="1"/>
  <c r="Z153" i="185" l="1"/>
  <c r="Z160" i="185" s="1"/>
  <c r="Z150" i="185"/>
  <c r="Z157" i="185" s="1"/>
  <c r="Z151" i="185"/>
  <c r="Z158" i="185" s="1"/>
  <c r="Z152" i="185"/>
  <c r="Z159" i="185" s="1"/>
  <c r="Z132" i="185"/>
  <c r="AA132" i="185" s="1"/>
  <c r="AB132" i="185" s="1"/>
  <c r="AC132" i="185" s="1"/>
  <c r="Y132" i="185"/>
  <c r="Y153" i="185"/>
  <c r="Y160" i="185" s="1"/>
  <c r="Y151" i="185"/>
  <c r="Y158" i="185" s="1"/>
  <c r="Y152" i="185"/>
  <c r="Y159" i="185" s="1"/>
  <c r="Y150" i="185"/>
  <c r="Y157" i="185" s="1"/>
  <c r="Q171" i="185"/>
  <c r="Q140" i="185"/>
  <c r="Q139" i="185" s="1"/>
  <c r="Q143" i="185" s="1"/>
  <c r="Q128" i="185"/>
  <c r="Q161" i="185"/>
  <c r="Q149" i="185"/>
  <c r="Q130" i="185"/>
  <c r="Q163" i="185"/>
  <c r="Q172" i="185"/>
  <c r="Q175" i="185"/>
  <c r="Q174" i="185"/>
  <c r="Q173" i="185"/>
  <c r="Q162" i="185"/>
  <c r="X149" i="185"/>
  <c r="X153" i="185" s="1"/>
  <c r="X174" i="185"/>
  <c r="X164" i="185"/>
  <c r="X167" i="185"/>
  <c r="X171" i="185"/>
  <c r="X166" i="185"/>
  <c r="X173" i="185"/>
  <c r="X172" i="185"/>
  <c r="X161" i="185"/>
  <c r="X128" i="185"/>
  <c r="X130" i="185"/>
  <c r="X162" i="185"/>
  <c r="X165" i="185"/>
  <c r="X175" i="185"/>
  <c r="X168" i="185"/>
  <c r="V149" i="185"/>
  <c r="V140" i="185"/>
  <c r="V139" i="185" s="1"/>
  <c r="V143" i="185" s="1"/>
  <c r="V162" i="185"/>
  <c r="V161" i="185"/>
  <c r="V171" i="185"/>
  <c r="V128" i="185"/>
  <c r="V174" i="185"/>
  <c r="V130" i="185"/>
  <c r="V173" i="185"/>
  <c r="V172" i="185"/>
  <c r="V175" i="185"/>
  <c r="V163" i="185"/>
  <c r="S149" i="185"/>
  <c r="S140" i="185"/>
  <c r="S139" i="185" s="1"/>
  <c r="S143" i="185" s="1"/>
  <c r="S172" i="185"/>
  <c r="S163" i="185"/>
  <c r="S128" i="185"/>
  <c r="S130" i="185"/>
  <c r="S171" i="185"/>
  <c r="S173" i="185"/>
  <c r="S162" i="185"/>
  <c r="S161" i="185"/>
  <c r="S175" i="185"/>
  <c r="S174" i="185"/>
  <c r="W149" i="185"/>
  <c r="W140" i="185"/>
  <c r="W139" i="185" s="1"/>
  <c r="W143" i="185" s="1"/>
  <c r="W173" i="185"/>
  <c r="W162" i="185"/>
  <c r="W175" i="185"/>
  <c r="W174" i="185"/>
  <c r="W130" i="185"/>
  <c r="W128" i="185"/>
  <c r="W161" i="185"/>
  <c r="W172" i="185"/>
  <c r="W171" i="185"/>
  <c r="W163" i="185"/>
  <c r="T140" i="185"/>
  <c r="T139" i="185" s="1"/>
  <c r="T143" i="185" s="1"/>
  <c r="T149" i="185"/>
  <c r="T174" i="185"/>
  <c r="T173" i="185"/>
  <c r="T172" i="185"/>
  <c r="T161" i="185"/>
  <c r="T128" i="185"/>
  <c r="T171" i="185"/>
  <c r="T130" i="185"/>
  <c r="T163" i="185"/>
  <c r="T162" i="185"/>
  <c r="T175" i="185"/>
  <c r="U140" i="185"/>
  <c r="U139" i="185" s="1"/>
  <c r="U143" i="185" s="1"/>
  <c r="U149" i="185"/>
  <c r="U128" i="185"/>
  <c r="U130" i="185"/>
  <c r="U163" i="185"/>
  <c r="U175" i="185"/>
  <c r="U162" i="185"/>
  <c r="U173" i="185"/>
  <c r="U171" i="185"/>
  <c r="U161" i="185"/>
  <c r="U172" i="185"/>
  <c r="U174" i="185"/>
  <c r="P140" i="185"/>
  <c r="P139" i="185" s="1"/>
  <c r="P143" i="185" s="1"/>
  <c r="P130" i="185"/>
  <c r="P128" i="185"/>
  <c r="P149" i="185"/>
  <c r="P163" i="185"/>
  <c r="P162" i="185"/>
  <c r="P175" i="185"/>
  <c r="P173" i="185"/>
  <c r="P161" i="185"/>
  <c r="P171" i="185"/>
  <c r="P174" i="185"/>
  <c r="P172" i="185"/>
  <c r="R149" i="185"/>
  <c r="R140" i="185"/>
  <c r="R139" i="185" s="1"/>
  <c r="R143" i="185" s="1"/>
  <c r="R175" i="185"/>
  <c r="R163" i="185"/>
  <c r="R171" i="185"/>
  <c r="R162" i="185"/>
  <c r="R161" i="185"/>
  <c r="R174" i="185"/>
  <c r="R173" i="185"/>
  <c r="R172" i="185"/>
  <c r="R128" i="185"/>
  <c r="R130" i="185"/>
  <c r="O149" i="185"/>
  <c r="O140" i="185"/>
  <c r="O139" i="185" s="1"/>
  <c r="O143" i="185" s="1"/>
  <c r="O130" i="185"/>
  <c r="O128" i="185"/>
  <c r="O167" i="185"/>
  <c r="O171" i="185"/>
  <c r="O173" i="185"/>
  <c r="O162" i="185"/>
  <c r="O172" i="185"/>
  <c r="O163" i="185"/>
  <c r="O161" i="185"/>
  <c r="O175" i="185"/>
  <c r="O174" i="185"/>
  <c r="O166" i="185"/>
  <c r="O168" i="185"/>
  <c r="Y170" i="185" l="1"/>
  <c r="Y169" i="185"/>
  <c r="Z170" i="185"/>
  <c r="Z169" i="185"/>
  <c r="W132" i="185"/>
  <c r="R132" i="185"/>
  <c r="X132" i="185"/>
  <c r="T132" i="185"/>
  <c r="U132" i="185"/>
  <c r="S132" i="185"/>
  <c r="V132" i="185"/>
  <c r="Q150" i="185"/>
  <c r="Q157" i="185" s="1"/>
  <c r="Q145" i="185"/>
  <c r="Q152" i="185" s="1"/>
  <c r="Q159" i="185" s="1"/>
  <c r="P150" i="185"/>
  <c r="P157" i="185" s="1"/>
  <c r="P145" i="185"/>
  <c r="P152" i="185" s="1"/>
  <c r="P159" i="185" s="1"/>
  <c r="S145" i="185"/>
  <c r="S152" i="185" s="1"/>
  <c r="S159" i="185" s="1"/>
  <c r="S150" i="185"/>
  <c r="S157" i="185" s="1"/>
  <c r="O145" i="185"/>
  <c r="O152" i="185" s="1"/>
  <c r="O159" i="185" s="1"/>
  <c r="O150" i="185"/>
  <c r="O157" i="185" s="1"/>
  <c r="R145" i="185"/>
  <c r="R152" i="185" s="1"/>
  <c r="R159" i="185" s="1"/>
  <c r="R150" i="185"/>
  <c r="R157" i="185" s="1"/>
  <c r="P153" i="185"/>
  <c r="P160" i="185" s="1"/>
  <c r="P151" i="185"/>
  <c r="P158" i="185" s="1"/>
  <c r="U150" i="185"/>
  <c r="U157" i="185" s="1"/>
  <c r="U145" i="185"/>
  <c r="U152" i="185" s="1"/>
  <c r="U159" i="185" s="1"/>
  <c r="T150" i="185"/>
  <c r="T157" i="185" s="1"/>
  <c r="T145" i="185"/>
  <c r="T152" i="185" s="1"/>
  <c r="T159" i="185" s="1"/>
  <c r="W145" i="185"/>
  <c r="W152" i="185" s="1"/>
  <c r="W159" i="185" s="1"/>
  <c r="W150" i="185"/>
  <c r="W157" i="185" s="1"/>
  <c r="V151" i="185"/>
  <c r="V158" i="185" s="1"/>
  <c r="V153" i="185"/>
  <c r="V160" i="185" s="1"/>
  <c r="Q151" i="185"/>
  <c r="Q158" i="185" s="1"/>
  <c r="Q153" i="185"/>
  <c r="Q160" i="185" s="1"/>
  <c r="O153" i="185"/>
  <c r="O160" i="185" s="1"/>
  <c r="O151" i="185"/>
  <c r="O158" i="185" s="1"/>
  <c r="T151" i="185"/>
  <c r="T158" i="185" s="1"/>
  <c r="T153" i="185"/>
  <c r="T160" i="185" s="1"/>
  <c r="W153" i="185"/>
  <c r="W160" i="185" s="1"/>
  <c r="W151" i="185"/>
  <c r="W158" i="185" s="1"/>
  <c r="R153" i="185"/>
  <c r="R160" i="185" s="1"/>
  <c r="R151" i="185"/>
  <c r="R158" i="185" s="1"/>
  <c r="U153" i="185"/>
  <c r="U160" i="185" s="1"/>
  <c r="U151" i="185"/>
  <c r="U158" i="185" s="1"/>
  <c r="X152" i="185"/>
  <c r="X159" i="185" s="1"/>
  <c r="X151" i="185"/>
  <c r="X158" i="185" s="1"/>
  <c r="X150" i="185"/>
  <c r="X160" i="185"/>
  <c r="S151" i="185"/>
  <c r="S158" i="185" s="1"/>
  <c r="S153" i="185"/>
  <c r="S160" i="185" s="1"/>
  <c r="V145" i="185"/>
  <c r="V152" i="185" s="1"/>
  <c r="V159" i="185" s="1"/>
  <c r="V150" i="185"/>
  <c r="V157" i="185" s="1"/>
  <c r="O147" i="185" l="1"/>
  <c r="X157" i="185"/>
  <c r="Q169" i="185"/>
  <c r="Q170" i="185"/>
  <c r="T169" i="185"/>
  <c r="T170" i="185"/>
  <c r="O170" i="185"/>
  <c r="O169" i="185"/>
  <c r="V170" i="185"/>
  <c r="V169" i="185"/>
  <c r="W170" i="185"/>
  <c r="W169" i="185"/>
  <c r="R170" i="185"/>
  <c r="R169" i="185"/>
  <c r="P169" i="185"/>
  <c r="P170" i="185"/>
  <c r="U170" i="185"/>
  <c r="U169" i="185"/>
  <c r="S169" i="185"/>
  <c r="S170" i="185"/>
  <c r="V147" i="185"/>
  <c r="R147" i="185"/>
  <c r="U147" i="185"/>
  <c r="W147" i="185"/>
  <c r="P147" i="185"/>
  <c r="Q147" i="185"/>
  <c r="T147" i="185"/>
  <c r="S147" i="185"/>
  <c r="X169" i="185" l="1"/>
  <c r="X170" i="185"/>
  <c r="Z90" i="183" l="1"/>
  <c r="Y90" i="183" l="1"/>
  <c r="Z91" i="183"/>
  <c r="Z20" i="183" s="1"/>
  <c r="W97" i="185" s="1"/>
  <c r="W166" i="185" s="1"/>
  <c r="Z92" i="183" l="1"/>
  <c r="Z21" i="183" s="1"/>
  <c r="W98" i="185" s="1"/>
  <c r="W167" i="185" s="1"/>
  <c r="Z93" i="183"/>
  <c r="X90" i="183"/>
  <c r="Y91" i="183"/>
  <c r="Y20" i="183" s="1"/>
  <c r="V97" i="185" s="1"/>
  <c r="V166" i="185" s="1"/>
  <c r="Z94" i="183" l="1"/>
  <c r="Z22" i="183" s="1"/>
  <c r="W99" i="185" s="1"/>
  <c r="W168" i="185" s="1"/>
  <c r="Y92" i="183"/>
  <c r="Y93" i="183" s="1"/>
  <c r="X91" i="183"/>
  <c r="X20" i="183" s="1"/>
  <c r="U97" i="185" s="1"/>
  <c r="U166" i="185" s="1"/>
  <c r="W90" i="183"/>
  <c r="Y94" i="183" l="1"/>
  <c r="Y22" i="183" s="1"/>
  <c r="V99" i="185" s="1"/>
  <c r="V168" i="185" s="1"/>
  <c r="Y21" i="183"/>
  <c r="V98" i="185" s="1"/>
  <c r="V167" i="185" s="1"/>
  <c r="X92" i="183"/>
  <c r="X93" i="183" s="1"/>
  <c r="X21" i="183"/>
  <c r="U98" i="185" s="1"/>
  <c r="U167" i="185" s="1"/>
  <c r="V90" i="183"/>
  <c r="W91" i="183"/>
  <c r="W20" i="183" s="1"/>
  <c r="T97" i="185" s="1"/>
  <c r="T166" i="185" s="1"/>
  <c r="X94" i="183" l="1"/>
  <c r="X22" i="183" s="1"/>
  <c r="U99" i="185" s="1"/>
  <c r="U168" i="185" s="1"/>
  <c r="W92" i="183"/>
  <c r="W93" i="183" s="1"/>
  <c r="U90" i="183"/>
  <c r="V91" i="183"/>
  <c r="V20" i="183" s="1"/>
  <c r="S97" i="185" s="1"/>
  <c r="S166" i="185" s="1"/>
  <c r="W21" i="183" l="1"/>
  <c r="T98" i="185" s="1"/>
  <c r="T167" i="185" s="1"/>
  <c r="W94" i="183"/>
  <c r="W22" i="183" s="1"/>
  <c r="T99" i="185" s="1"/>
  <c r="T168" i="185" s="1"/>
  <c r="T90" i="183"/>
  <c r="U91" i="183"/>
  <c r="U20" i="183" s="1"/>
  <c r="R97" i="185" s="1"/>
  <c r="R166" i="185" s="1"/>
  <c r="V92" i="183"/>
  <c r="U92" i="183" l="1"/>
  <c r="U93" i="183" s="1"/>
  <c r="U94" i="183"/>
  <c r="U22" i="183" s="1"/>
  <c r="R99" i="185" s="1"/>
  <c r="R168" i="185" s="1"/>
  <c r="V21" i="183"/>
  <c r="S98" i="185" s="1"/>
  <c r="S167" i="185" s="1"/>
  <c r="V94" i="183"/>
  <c r="V22" i="183" s="1"/>
  <c r="S99" i="185" s="1"/>
  <c r="S168" i="185" s="1"/>
  <c r="V93" i="183"/>
  <c r="T91" i="183"/>
  <c r="T20" i="183" s="1"/>
  <c r="Q97" i="185" s="1"/>
  <c r="Q166" i="185" s="1"/>
  <c r="S90" i="183"/>
  <c r="T92" i="183" l="1"/>
  <c r="U21" i="183"/>
  <c r="R98" i="185" s="1"/>
  <c r="R167" i="185" s="1"/>
  <c r="T21" i="183"/>
  <c r="Q98" i="185" s="1"/>
  <c r="Q167" i="185" s="1"/>
  <c r="T94" i="183"/>
  <c r="T22" i="183" s="1"/>
  <c r="Q99" i="185" s="1"/>
  <c r="Q168" i="185" s="1"/>
  <c r="S91" i="183"/>
  <c r="S20" i="183" s="1"/>
  <c r="P97" i="185" s="1"/>
  <c r="P166" i="185" s="1"/>
  <c r="T93" i="183"/>
  <c r="S92" i="183" l="1"/>
  <c r="S93" i="183" s="1"/>
  <c r="S94" i="183" l="1"/>
  <c r="S22" i="183" s="1"/>
  <c r="P99" i="185" s="1"/>
  <c r="P168" i="185" s="1"/>
  <c r="S21" i="183"/>
  <c r="P98" i="185" s="1"/>
  <c r="P167" i="185" s="1"/>
  <c r="AL51" i="184" l="1"/>
  <c r="AM51" i="184"/>
  <c r="BL51" i="184"/>
  <c r="AC51" i="184"/>
  <c r="BI51" i="184"/>
  <c r="AF51" i="184"/>
  <c r="BB51" i="184"/>
  <c r="AW51" i="184"/>
  <c r="AE51" i="184"/>
  <c r="AI51" i="184"/>
  <c r="V51" i="184"/>
  <c r="W51" i="184"/>
  <c r="BC51" i="184"/>
  <c r="Y51" i="184"/>
  <c r="BH51" i="184"/>
  <c r="AT51" i="184"/>
  <c r="BK51" i="184"/>
  <c r="AG51" i="184"/>
  <c r="X51" i="184"/>
  <c r="AU51" i="184"/>
  <c r="AV51" i="184"/>
  <c r="AY51" i="184"/>
  <c r="BD51" i="184"/>
  <c r="BN51" i="184"/>
  <c r="AH51" i="184"/>
  <c r="AA51" i="184"/>
  <c r="U51" i="184"/>
  <c r="BE51" i="184"/>
  <c r="AB51" i="184"/>
  <c r="AZ51" i="184"/>
  <c r="AK51" i="184"/>
  <c r="BJ51" i="184"/>
  <c r="BM51" i="184"/>
  <c r="Z51" i="184"/>
  <c r="T51" i="184"/>
  <c r="AR51" i="184"/>
  <c r="AO51" i="184"/>
  <c r="BG51" i="184"/>
  <c r="BA51" i="184"/>
  <c r="BF51" i="184"/>
  <c r="AN51" i="184"/>
  <c r="S51" i="184"/>
  <c r="AQ51" i="184"/>
  <c r="AD51" i="184"/>
  <c r="AX51" i="184"/>
  <c r="AS51" i="184"/>
  <c r="AP51" i="184"/>
  <c r="AJ51" i="184"/>
  <c r="BO51" i="184"/>
  <c r="BP51" i="184"/>
  <c r="AA128" i="185" l="1"/>
  <c r="AB128" i="185" l="1"/>
  <c r="AA130" i="185"/>
  <c r="AC128" i="185" l="1"/>
  <c r="AB130" i="185"/>
  <c r="AD128" i="185" l="1"/>
  <c r="AC130" i="185"/>
  <c r="AD130" i="185" l="1"/>
  <c r="AE128" i="185"/>
  <c r="AF128" i="185" l="1"/>
  <c r="AE130" i="185"/>
  <c r="AG128" i="185" l="1"/>
  <c r="AF130" i="185"/>
  <c r="AG130" i="185" l="1"/>
  <c r="AH128" i="185"/>
  <c r="AI128" i="185" l="1"/>
  <c r="AH130" i="185"/>
  <c r="AI130" i="185" l="1"/>
  <c r="AJ128" i="185"/>
  <c r="AK128" i="185" l="1"/>
  <c r="AJ130" i="185"/>
  <c r="AL128" i="185" l="1"/>
  <c r="AK130" i="185"/>
  <c r="AL130" i="185" l="1"/>
  <c r="AM128" i="185"/>
  <c r="AM130" i="185" l="1"/>
  <c r="AN128" i="185"/>
  <c r="AN130" i="185" l="1"/>
  <c r="AO128" i="185"/>
  <c r="AP128" i="185" l="1"/>
  <c r="AO130" i="185"/>
  <c r="AP130" i="185" l="1"/>
  <c r="AQ128" i="185"/>
  <c r="AR128" i="185" l="1"/>
  <c r="AQ130" i="185"/>
  <c r="AR130" i="185" l="1"/>
  <c r="AS128" i="185"/>
  <c r="AT128" i="185" l="1"/>
  <c r="AS130" i="185"/>
  <c r="AT130" i="185" l="1"/>
  <c r="AU128" i="185"/>
  <c r="AU130" i="185" l="1"/>
  <c r="AV128" i="185"/>
  <c r="AV130" i="185" l="1"/>
  <c r="AW128" i="185"/>
  <c r="AX128" i="185" l="1"/>
  <c r="AW130" i="185"/>
  <c r="AY128" i="185" l="1"/>
  <c r="AX130" i="185"/>
  <c r="AZ128" i="185" l="1"/>
  <c r="AY130" i="185"/>
  <c r="AZ130" i="185" l="1"/>
  <c r="BA128" i="185"/>
  <c r="BA130" i="185" l="1"/>
  <c r="BB128" i="185"/>
  <c r="BC128" i="185" l="1"/>
  <c r="BB130" i="185"/>
  <c r="BC130" i="185" l="1"/>
  <c r="BD128" i="185"/>
  <c r="BD130" i="185" l="1"/>
  <c r="BE128" i="185"/>
  <c r="BE130" i="185" l="1"/>
  <c r="BF128" i="185"/>
  <c r="BF130" i="185" l="1"/>
  <c r="BG128" i="185"/>
  <c r="BG130" i="185" l="1"/>
  <c r="BH128" i="185"/>
  <c r="BI128" i="185" l="1"/>
  <c r="BH130" i="185"/>
  <c r="BI130" i="185" l="1"/>
  <c r="BJ128" i="185"/>
  <c r="BK128" i="185" l="1"/>
  <c r="BJ130" i="185"/>
  <c r="BL128" i="185" l="1"/>
  <c r="BK130" i="185"/>
  <c r="BL130" i="185" l="1"/>
  <c r="BM128" i="185"/>
  <c r="BN128" i="185" l="1"/>
  <c r="BM130" i="185"/>
  <c r="BO128" i="185" l="1"/>
  <c r="BN130" i="185"/>
  <c r="BO130" i="185" l="1"/>
  <c r="BP128" i="185"/>
  <c r="BP130" i="185" l="1"/>
  <c r="AB51" i="185" l="1"/>
  <c r="AR48" i="185"/>
  <c r="AX50" i="185"/>
  <c r="AU51" i="185"/>
  <c r="BE52" i="185"/>
  <c r="AW54" i="185"/>
  <c r="BJ48" i="185"/>
  <c r="AF50" i="185"/>
  <c r="AH47" i="185"/>
  <c r="W48" i="185"/>
  <c r="AN49" i="185"/>
  <c r="BL50" i="185"/>
  <c r="AO51" i="185"/>
  <c r="AB54" i="185"/>
  <c r="AV56" i="185"/>
  <c r="BP58" i="185"/>
  <c r="BP47" i="185"/>
  <c r="AU49" i="185"/>
  <c r="AL47" i="185"/>
  <c r="AP51" i="185"/>
  <c r="AT50" i="185"/>
  <c r="T47" i="185"/>
  <c r="AQ50" i="185"/>
  <c r="AX53" i="185"/>
  <c r="AJ58" i="185"/>
  <c r="AS52" i="185"/>
  <c r="AQ56" i="185"/>
  <c r="O178" i="185"/>
  <c r="X49" i="185"/>
  <c r="BC50" i="185"/>
  <c r="BE53" i="185"/>
  <c r="AQ54" i="185"/>
  <c r="AC55" i="185"/>
  <c r="W56" i="185"/>
  <c r="BK56" i="185"/>
  <c r="AW57" i="185"/>
  <c r="AQ58" i="185"/>
  <c r="AC59" i="185"/>
  <c r="O177" i="185"/>
  <c r="AQ55" i="185"/>
  <c r="BA56" i="185"/>
  <c r="BK57" i="185"/>
  <c r="AC60" i="185"/>
  <c r="U47" i="185"/>
  <c r="AB49" i="185"/>
  <c r="U54" i="185"/>
  <c r="AE55" i="185"/>
  <c r="BI58" i="185"/>
  <c r="W47" i="185"/>
  <c r="AC50" i="185"/>
  <c r="BH47" i="185"/>
  <c r="BP50" i="185"/>
  <c r="BF51" i="185"/>
  <c r="AZ47" i="185"/>
  <c r="AV47" i="185"/>
  <c r="BD51" i="185"/>
  <c r="BN52" i="185"/>
  <c r="U57" i="185"/>
  <c r="AE58" i="185"/>
  <c r="Y53" i="185"/>
  <c r="U55" i="185"/>
  <c r="AE56" i="185"/>
  <c r="AG57" i="185"/>
  <c r="BF52" i="185"/>
  <c r="AK56" i="185"/>
  <c r="Y58" i="185"/>
  <c r="AY59" i="185"/>
  <c r="BG50" i="185"/>
  <c r="BA54" i="185"/>
  <c r="R177" i="185"/>
  <c r="AT67" i="185"/>
  <c r="AM48" i="185"/>
  <c r="AE52" i="185"/>
  <c r="AY53" i="185"/>
  <c r="BI54" i="185"/>
  <c r="AB47" i="185"/>
  <c r="AL51" i="185"/>
  <c r="AB53" i="185"/>
  <c r="BP57" i="185"/>
  <c r="T61" i="185"/>
  <c r="AD48" i="185"/>
  <c r="Y52" i="185"/>
  <c r="AB48" i="185"/>
  <c r="AS53" i="185"/>
  <c r="AW55" i="185"/>
  <c r="BA57" i="185"/>
  <c r="BM59" i="185"/>
  <c r="BK60" i="185"/>
  <c r="BK48" i="185"/>
  <c r="AM52" i="185"/>
  <c r="AO53" i="185"/>
  <c r="BC56" i="185"/>
  <c r="BM57" i="185"/>
  <c r="BG58" i="185"/>
  <c r="BI59" i="185"/>
  <c r="AP47" i="185"/>
  <c r="BC53" i="185"/>
  <c r="AE57" i="185"/>
  <c r="BE58" i="185"/>
  <c r="AS60" i="185"/>
  <c r="AD67" i="185"/>
  <c r="BF69" i="185"/>
  <c r="BD49" i="185"/>
  <c r="U52" i="185"/>
  <c r="AG60" i="185"/>
  <c r="AL50" i="185"/>
  <c r="Z52" i="185"/>
  <c r="BO55" i="185"/>
  <c r="W57" i="185"/>
  <c r="AG58" i="185"/>
  <c r="AQ59" i="185"/>
  <c r="AO49" i="185"/>
  <c r="AQ51" i="185"/>
  <c r="AC54" i="185"/>
  <c r="AM55" i="185"/>
  <c r="AW56" i="185"/>
  <c r="Y60" i="185"/>
  <c r="W61" i="185"/>
  <c r="AB67" i="185"/>
  <c r="AV69" i="185"/>
  <c r="BF70" i="185"/>
  <c r="AJ71" i="185"/>
  <c r="BP71" i="185"/>
  <c r="AT72" i="185"/>
  <c r="X73" i="185"/>
  <c r="BD73" i="185"/>
  <c r="AH74" i="185"/>
  <c r="BN74" i="185"/>
  <c r="AR75" i="185"/>
  <c r="V76" i="185"/>
  <c r="BB76" i="185"/>
  <c r="AT71" i="185"/>
  <c r="BD72" i="185"/>
  <c r="BN73" i="185"/>
  <c r="V75" i="185"/>
  <c r="AF76" i="185"/>
  <c r="AP70" i="185"/>
  <c r="T65" i="185"/>
  <c r="AL69" i="185"/>
  <c r="BM48" i="185"/>
  <c r="AO50" i="185"/>
  <c r="Z50" i="185"/>
  <c r="BN47" i="185"/>
  <c r="BH50" i="185"/>
  <c r="BD57" i="185"/>
  <c r="BN60" i="185"/>
  <c r="AG49" i="185"/>
  <c r="BK51" i="185"/>
  <c r="BL56" i="185"/>
  <c r="AR58" i="185"/>
  <c r="AH50" i="185"/>
  <c r="AC53" i="185"/>
  <c r="AS57" i="185"/>
  <c r="AO59" i="185"/>
  <c r="AX48" i="185"/>
  <c r="AI54" i="185"/>
  <c r="AM56" i="185"/>
  <c r="AU60" i="185"/>
  <c r="AY50" i="185"/>
  <c r="AA55" i="185"/>
  <c r="AA165" i="185" s="1"/>
  <c r="AO58" i="185"/>
  <c r="V63" i="185"/>
  <c r="BB67" i="185"/>
  <c r="BA51" i="185"/>
  <c r="AC58" i="185"/>
  <c r="AC47" i="185"/>
  <c r="BG51" i="185"/>
  <c r="BI56" i="185"/>
  <c r="AA59" i="185"/>
  <c r="AA169" i="185" s="1"/>
  <c r="BO53" i="185"/>
  <c r="AG56" i="185"/>
  <c r="AU59" i="185"/>
  <c r="BP67" i="185"/>
  <c r="AJ70" i="185"/>
  <c r="AD70" i="185"/>
  <c r="AB71" i="185"/>
  <c r="V72" i="185"/>
  <c r="BJ72" i="185"/>
  <c r="AB75" i="185"/>
  <c r="BP75" i="185"/>
  <c r="BC47" i="185"/>
  <c r="AE49" i="185"/>
  <c r="BI50" i="185"/>
  <c r="AV48" i="185"/>
  <c r="AZ50" i="185"/>
  <c r="AJ52" i="185"/>
  <c r="BC48" i="185"/>
  <c r="AT56" i="185"/>
  <c r="Z47" i="185"/>
  <c r="BP49" i="185"/>
  <c r="X54" i="185"/>
  <c r="W164" i="185" s="1"/>
  <c r="BB55" i="185"/>
  <c r="AH57" i="185"/>
  <c r="BM55" i="185"/>
  <c r="AS69" i="185"/>
  <c r="AX52" i="185"/>
  <c r="BO54" i="185"/>
  <c r="U59" i="185"/>
  <c r="S177" i="185"/>
  <c r="AV51" i="185"/>
  <c r="U56" i="185"/>
  <c r="X64" i="185"/>
  <c r="P178" i="185"/>
  <c r="AX47" i="185"/>
  <c r="AP52" i="185"/>
  <c r="BK55" i="185"/>
  <c r="W59" i="185"/>
  <c r="AE48" i="185"/>
  <c r="AU52" i="185"/>
  <c r="AM57" i="185"/>
  <c r="BG59" i="185"/>
  <c r="BL47" i="185"/>
  <c r="BM56" i="185"/>
  <c r="AK58" i="185"/>
  <c r="AU67" i="185"/>
  <c r="U48" i="185"/>
  <c r="Y51" i="185"/>
  <c r="AJ49" i="185"/>
  <c r="BH53" i="185"/>
  <c r="V60" i="185"/>
  <c r="BD50" i="185"/>
  <c r="AR54" i="185"/>
  <c r="BB57" i="185"/>
  <c r="AM54" i="185"/>
  <c r="U65" i="185"/>
  <c r="AG53" i="185"/>
  <c r="AO57" i="185"/>
  <c r="W53" i="185"/>
  <c r="BO59" i="185"/>
  <c r="Z69" i="185"/>
  <c r="AY75" i="185"/>
  <c r="BJ49" i="185"/>
  <c r="AY55" i="185"/>
  <c r="AK60" i="185"/>
  <c r="AQ72" i="185"/>
  <c r="BK74" i="185"/>
  <c r="W55" i="185"/>
  <c r="BA58" i="185"/>
  <c r="T63" i="185"/>
  <c r="AX67" i="185"/>
  <c r="BN70" i="185"/>
  <c r="BH71" i="185"/>
  <c r="V66" i="185"/>
  <c r="AD71" i="185"/>
  <c r="BL72" i="185"/>
  <c r="AX73" i="185"/>
  <c r="AJ74" i="185"/>
  <c r="BD76" i="185"/>
  <c r="BB73" i="185"/>
  <c r="BJ70" i="185"/>
  <c r="AV71" i="185"/>
  <c r="AH72" i="185"/>
  <c r="AB73" i="185"/>
  <c r="BP73" i="185"/>
  <c r="BB74" i="185"/>
  <c r="AV75" i="185"/>
  <c r="AH76" i="185"/>
  <c r="BN75" i="185"/>
  <c r="AY49" i="185"/>
  <c r="BH52" i="185"/>
  <c r="BM51" i="185"/>
  <c r="AJ55" i="185"/>
  <c r="AT58" i="185"/>
  <c r="BJ47" i="185"/>
  <c r="X56" i="185"/>
  <c r="AD59" i="185"/>
  <c r="BO51" i="185"/>
  <c r="AI56" i="185"/>
  <c r="AY60" i="185"/>
  <c r="AA50" i="185"/>
  <c r="AA160" i="185" s="1"/>
  <c r="AS55" i="185"/>
  <c r="BA59" i="185"/>
  <c r="AE67" i="185"/>
  <c r="AE73" i="185"/>
  <c r="AQ53" i="185"/>
  <c r="AE53" i="185"/>
  <c r="V65" i="185"/>
  <c r="AM69" i="185"/>
  <c r="BM71" i="185"/>
  <c r="AE74" i="185"/>
  <c r="AY76" i="185"/>
  <c r="AA57" i="185"/>
  <c r="AA167" i="185" s="1"/>
  <c r="AO60" i="185"/>
  <c r="AD69" i="185"/>
  <c r="T70" i="185"/>
  <c r="AV70" i="185"/>
  <c r="BP69" i="185"/>
  <c r="AR71" i="185"/>
  <c r="AL72" i="185"/>
  <c r="AX74" i="185"/>
  <c r="AT76" i="185"/>
  <c r="BH70" i="185"/>
  <c r="BB71" i="185"/>
  <c r="AN72" i="185"/>
  <c r="Z73" i="185"/>
  <c r="T74" i="185"/>
  <c r="BH74" i="185"/>
  <c r="AT75" i="185"/>
  <c r="AN76" i="185"/>
  <c r="V69" i="185"/>
  <c r="T76" i="185"/>
  <c r="BF72" i="185"/>
  <c r="AL74" i="185"/>
  <c r="X75" i="185"/>
  <c r="AQ69" i="185"/>
  <c r="BF71" i="185"/>
  <c r="AT73" i="185"/>
  <c r="U50" i="185"/>
  <c r="AQ52" i="185"/>
  <c r="AY48" i="185"/>
  <c r="AH53" i="185"/>
  <c r="AR56" i="185"/>
  <c r="BP60" i="185"/>
  <c r="AC51" i="185"/>
  <c r="AE60" i="185"/>
  <c r="AU57" i="185"/>
  <c r="AK54" i="185"/>
  <c r="AW60" i="185"/>
  <c r="BK53" i="185"/>
  <c r="AW58" i="185"/>
  <c r="AX69" i="185"/>
  <c r="BK70" i="185"/>
  <c r="AC73" i="185"/>
  <c r="BG76" i="185"/>
  <c r="AQ57" i="185"/>
  <c r="BD60" i="185"/>
  <c r="AJ67" i="185"/>
  <c r="AI69" i="185"/>
  <c r="AZ70" i="185"/>
  <c r="AT70" i="185"/>
  <c r="AZ71" i="185"/>
  <c r="BF74" i="185"/>
  <c r="BB69" i="185"/>
  <c r="V71" i="185"/>
  <c r="BJ71" i="185"/>
  <c r="AP73" i="185"/>
  <c r="AB74" i="185"/>
  <c r="BJ75" i="185"/>
  <c r="AV76" i="185"/>
  <c r="BL69" i="185"/>
  <c r="AL73" i="185"/>
  <c r="BL74" i="185"/>
  <c r="AZ76" i="185"/>
  <c r="BH67" i="185"/>
  <c r="AN71" i="185"/>
  <c r="Z72" i="185"/>
  <c r="BN72" i="185"/>
  <c r="BH73" i="185"/>
  <c r="AT74" i="185"/>
  <c r="AF75" i="185"/>
  <c r="Z76" i="185"/>
  <c r="BN76" i="185"/>
  <c r="Z70" i="185"/>
  <c r="AH75" i="185"/>
  <c r="AO48" i="185"/>
  <c r="Z54" i="185"/>
  <c r="BP54" i="185"/>
  <c r="BK75" i="185"/>
  <c r="AO71" i="185"/>
  <c r="V64" i="185"/>
  <c r="AX70" i="185"/>
  <c r="P177" i="185"/>
  <c r="BF75" i="185"/>
  <c r="AX51" i="185"/>
  <c r="AP60" i="185"/>
  <c r="AT47" i="185"/>
  <c r="AG54" i="185"/>
  <c r="BA72" i="185"/>
  <c r="BJ67" i="185"/>
  <c r="BI73" i="185"/>
  <c r="BN69" i="185"/>
  <c r="AL76" i="185"/>
  <c r="AF72" i="185"/>
  <c r="AL75" i="185"/>
  <c r="BG69" i="185"/>
  <c r="AJ73" i="185"/>
  <c r="BD74" i="185"/>
  <c r="AJ51" i="185"/>
  <c r="BC54" i="185"/>
  <c r="BG60" i="185"/>
  <c r="AE70" i="185"/>
  <c r="AE59" i="185"/>
  <c r="AR70" i="185"/>
  <c r="AF73" i="185"/>
  <c r="BC67" i="185"/>
  <c r="AF74" i="185"/>
  <c r="V74" i="185"/>
  <c r="BN67" i="185"/>
  <c r="AR47" i="185"/>
  <c r="Q177" i="185"/>
  <c r="W71" i="185"/>
  <c r="BL60" i="185"/>
  <c r="AJ75" i="185"/>
  <c r="AL71" i="185"/>
  <c r="AZ74" i="185"/>
  <c r="V62" i="185"/>
  <c r="AX72" i="185"/>
  <c r="BP72" i="185"/>
  <c r="Y65" i="185"/>
  <c r="Y64" i="185"/>
  <c r="Y62" i="185"/>
  <c r="Y63" i="185"/>
  <c r="Y61" i="185"/>
  <c r="AA62" i="185"/>
  <c r="AA172" i="185" s="1"/>
  <c r="Z61" i="185"/>
  <c r="AA64" i="185"/>
  <c r="AA174" i="185" s="1"/>
  <c r="AA66" i="185"/>
  <c r="AA176" i="185" s="1"/>
  <c r="AB62" i="185"/>
  <c r="AB65" i="185"/>
  <c r="AC62" i="185"/>
  <c r="AC66" i="185"/>
  <c r="AE63" i="185"/>
  <c r="AG62" i="185"/>
  <c r="AG65" i="185"/>
  <c r="AF61" i="185"/>
  <c r="AH63" i="185"/>
  <c r="AI62" i="185"/>
  <c r="AI64" i="185"/>
  <c r="AJ64" i="185"/>
  <c r="AK65" i="185"/>
  <c r="AL61" i="185"/>
  <c r="AM66" i="185"/>
  <c r="AP62" i="185"/>
  <c r="AQ62" i="185"/>
  <c r="AR66" i="185"/>
  <c r="AT64" i="185"/>
  <c r="AW63" i="185"/>
  <c r="AV61" i="185"/>
  <c r="AW66" i="185"/>
  <c r="AX62" i="185"/>
  <c r="AX61" i="185"/>
  <c r="AY66" i="185"/>
  <c r="BA66" i="185"/>
  <c r="BA63" i="185"/>
  <c r="BA62" i="185"/>
  <c r="BB63" i="185"/>
  <c r="BB65" i="185"/>
  <c r="BC65" i="185"/>
  <c r="BE66" i="185"/>
  <c r="BD61" i="185"/>
  <c r="BF65" i="185"/>
  <c r="BG61" i="185"/>
  <c r="BI63" i="185"/>
  <c r="BI66" i="185"/>
  <c r="BI62" i="185"/>
  <c r="BK62" i="185"/>
  <c r="BL64" i="185"/>
  <c r="BN61" i="185"/>
  <c r="AJ68" i="185"/>
  <c r="S178" i="185"/>
  <c r="R178" i="185"/>
  <c r="Q178" i="185"/>
  <c r="AF68" i="185"/>
  <c r="BF68" i="185"/>
  <c r="AD68" i="185"/>
  <c r="AM68" i="185"/>
  <c r="AS68" i="185" l="1"/>
  <c r="AG70" i="185"/>
  <c r="Z71" i="185"/>
  <c r="BC58" i="185"/>
  <c r="BO60" i="185"/>
  <c r="BK67" i="185"/>
  <c r="T58" i="185"/>
  <c r="AI53" i="185"/>
  <c r="AO74" i="185"/>
  <c r="AG67" i="185"/>
  <c r="BK68" i="185"/>
  <c r="BP62" i="185"/>
  <c r="BN66" i="185"/>
  <c r="BL65" i="185"/>
  <c r="BH66" i="185"/>
  <c r="BP66" i="185"/>
  <c r="BK61" i="185"/>
  <c r="BM53" i="185"/>
  <c r="AD72" i="185"/>
  <c r="Z74" i="185"/>
  <c r="BI55" i="185"/>
  <c r="AF69" i="185"/>
  <c r="AN73" i="185"/>
  <c r="AO75" i="185"/>
  <c r="BC70" i="185"/>
  <c r="BO52" i="185"/>
  <c r="AN60" i="185"/>
  <c r="AY58" i="185"/>
  <c r="BL76" i="185"/>
  <c r="AR74" i="185"/>
  <c r="X72" i="185"/>
  <c r="AJ47" i="185"/>
  <c r="BE54" i="185"/>
  <c r="BE47" i="185"/>
  <c r="V57" i="185"/>
  <c r="BB49" i="185"/>
  <c r="AH48" i="185"/>
  <c r="AM59" i="185"/>
  <c r="AK59" i="185"/>
  <c r="AY57" i="185"/>
  <c r="BK52" i="185"/>
  <c r="AI51" i="185"/>
  <c r="Z57" i="185"/>
  <c r="AD52" i="185"/>
  <c r="AA49" i="185"/>
  <c r="AA159" i="185" s="1"/>
  <c r="AM53" i="185"/>
  <c r="T71" i="185"/>
  <c r="X76" i="185"/>
  <c r="BN50" i="185"/>
  <c r="AC56" i="185"/>
  <c r="Y59" i="185"/>
  <c r="AL70" i="185"/>
  <c r="AV72" i="185"/>
  <c r="X63" i="185"/>
  <c r="AB70" i="185"/>
  <c r="BC52" i="185"/>
  <c r="BF76" i="185"/>
  <c r="BD69" i="185"/>
  <c r="BE56" i="185"/>
  <c r="BA47" i="185"/>
  <c r="BK59" i="185"/>
  <c r="BL58" i="185"/>
  <c r="AO52" i="185"/>
  <c r="AM51" i="185"/>
  <c r="BJ76" i="185"/>
  <c r="AV73" i="185"/>
  <c r="AO54" i="185"/>
  <c r="BF53" i="185"/>
  <c r="BG57" i="185"/>
  <c r="AU53" i="185"/>
  <c r="W52" i="185"/>
  <c r="AF56" i="185"/>
  <c r="AR50" i="185"/>
  <c r="AA58" i="185"/>
  <c r="AA168" i="185" s="1"/>
  <c r="T48" i="185"/>
  <c r="BH49" i="185"/>
  <c r="BI51" i="185"/>
  <c r="BF60" i="185"/>
  <c r="BM52" i="185"/>
  <c r="Z48" i="185"/>
  <c r="BC68" i="185"/>
  <c r="AO68" i="185"/>
  <c r="BN65" i="185"/>
  <c r="BJ62" i="185"/>
  <c r="BH64" i="185"/>
  <c r="BE61" i="185"/>
  <c r="BE64" i="185"/>
  <c r="BD62" i="185"/>
  <c r="BD65" i="185"/>
  <c r="BB64" i="185"/>
  <c r="BA61" i="185"/>
  <c r="AZ62" i="185"/>
  <c r="AY63" i="185"/>
  <c r="AX64" i="185"/>
  <c r="AX65" i="185"/>
  <c r="AV62" i="185"/>
  <c r="AV66" i="185"/>
  <c r="AT65" i="185"/>
  <c r="AR63" i="185"/>
  <c r="BD75" i="185"/>
  <c r="AD50" i="185"/>
  <c r="BC55" i="185"/>
  <c r="BF73" i="185"/>
  <c r="BP74" i="185"/>
  <c r="BH75" i="185"/>
  <c r="X66" i="185"/>
  <c r="AT48" i="185"/>
  <c r="BN58" i="185"/>
  <c r="AV49" i="185"/>
  <c r="AM67" i="185"/>
  <c r="BA52" i="185"/>
  <c r="U73" i="185"/>
  <c r="BE67" i="185"/>
  <c r="U49" i="185"/>
  <c r="BO48" i="185"/>
  <c r="BM70" i="185"/>
  <c r="AI59" i="185"/>
  <c r="AG55" i="185"/>
  <c r="BB75" i="185"/>
  <c r="AH73" i="185"/>
  <c r="BP70" i="185"/>
  <c r="BG55" i="185"/>
  <c r="AY54" i="185"/>
  <c r="U51" i="185"/>
  <c r="X48" i="185"/>
  <c r="AT59" i="185"/>
  <c r="BH54" i="185"/>
  <c r="AE51" i="185"/>
  <c r="AJ48" i="185"/>
  <c r="Y50" i="185"/>
  <c r="W50" i="185"/>
  <c r="BB68" i="185"/>
  <c r="AB76" i="185"/>
  <c r="AQ67" i="185"/>
  <c r="AR76" i="185"/>
  <c r="AV74" i="185"/>
  <c r="AP76" i="185"/>
  <c r="AA69" i="185"/>
  <c r="AD47" i="185"/>
  <c r="V70" i="185"/>
  <c r="X74" i="185"/>
  <c r="AB72" i="185"/>
  <c r="AD76" i="185"/>
  <c r="BI69" i="185"/>
  <c r="V58" i="185"/>
  <c r="AZ68" i="185"/>
  <c r="BP63" i="185"/>
  <c r="BO64" i="185"/>
  <c r="BM63" i="185"/>
  <c r="BJ64" i="185"/>
  <c r="BG63" i="185"/>
  <c r="BF66" i="185"/>
  <c r="BC63" i="185"/>
  <c r="AY61" i="185"/>
  <c r="AU64" i="185"/>
  <c r="AQ65" i="185"/>
  <c r="AN61" i="185"/>
  <c r="AM62" i="185"/>
  <c r="AK66" i="185"/>
  <c r="AJ63" i="185"/>
  <c r="AG63" i="185"/>
  <c r="AF64" i="185"/>
  <c r="AC74" i="185"/>
  <c r="BN71" i="185"/>
  <c r="BB59" i="185"/>
  <c r="AH71" i="185"/>
  <c r="AZ75" i="185"/>
  <c r="BP76" i="185"/>
  <c r="BN56" i="185"/>
  <c r="AY68" i="185"/>
  <c r="AB68" i="185"/>
  <c r="BP65" i="185"/>
  <c r="BO63" i="185"/>
  <c r="BN62" i="185"/>
  <c r="BM66" i="185"/>
  <c r="BK65" i="185"/>
  <c r="BH62" i="185"/>
  <c r="BG65" i="185"/>
  <c r="BA64" i="185"/>
  <c r="AZ66" i="185"/>
  <c r="AX63" i="185"/>
  <c r="AU61" i="185"/>
  <c r="AU66" i="185"/>
  <c r="AT63" i="185"/>
  <c r="AO63" i="185"/>
  <c r="AI61" i="185"/>
  <c r="AI65" i="185"/>
  <c r="AH62" i="185"/>
  <c r="AE61" i="185"/>
  <c r="AC65" i="185"/>
  <c r="AV68" i="185"/>
  <c r="Y66" i="185"/>
  <c r="BD71" i="185"/>
  <c r="AJ69" i="185"/>
  <c r="AJ72" i="185"/>
  <c r="AG71" i="185"/>
  <c r="V51" i="185"/>
  <c r="BI76" i="185"/>
  <c r="Z56" i="185"/>
  <c r="BA60" i="185"/>
  <c r="BI60" i="185"/>
  <c r="AM60" i="185"/>
  <c r="BK58" i="185"/>
  <c r="Y47" i="185"/>
  <c r="BF57" i="185"/>
  <c r="AR72" i="185"/>
  <c r="BL73" i="185"/>
  <c r="AW75" i="185"/>
  <c r="BO56" i="185"/>
  <c r="AP74" i="185"/>
  <c r="X65" i="185"/>
  <c r="AU55" i="185"/>
  <c r="AJ50" i="185"/>
  <c r="AH69" i="185"/>
  <c r="BN49" i="185"/>
  <c r="BC51" i="185"/>
  <c r="BG48" i="185"/>
  <c r="AQ49" i="185"/>
  <c r="AL48" i="185"/>
  <c r="AI57" i="185"/>
  <c r="AM74" i="185"/>
  <c r="AD75" i="185"/>
  <c r="BA73" i="185"/>
  <c r="X69" i="185"/>
  <c r="BL51" i="185"/>
  <c r="U72" i="185"/>
  <c r="BA55" i="185"/>
  <c r="BG56" i="185"/>
  <c r="Z53" i="185"/>
  <c r="BM54" i="185"/>
  <c r="Y55" i="185"/>
  <c r="AO56" i="185"/>
  <c r="AF51" i="185"/>
  <c r="W54" i="185"/>
  <c r="V164" i="185" s="1"/>
  <c r="X60" i="185"/>
  <c r="AL55" i="185"/>
  <c r="BN64" i="185"/>
  <c r="BL63" i="185"/>
  <c r="BI61" i="185"/>
  <c r="BJ63" i="185"/>
  <c r="BF63" i="185"/>
  <c r="AV65" i="185"/>
  <c r="AS61" i="185"/>
  <c r="AS64" i="185"/>
  <c r="AR62" i="185"/>
  <c r="AM61" i="185"/>
  <c r="AN65" i="185"/>
  <c r="AL62" i="185"/>
  <c r="AJ66" i="185"/>
  <c r="AH66" i="185"/>
  <c r="AF63" i="185"/>
  <c r="AC61" i="185"/>
  <c r="Z62" i="185"/>
  <c r="AG68" i="185"/>
  <c r="AT62" i="185"/>
  <c r="AS66" i="185"/>
  <c r="AQ61" i="185"/>
  <c r="AP66" i="185"/>
  <c r="AP63" i="185"/>
  <c r="AN66" i="185"/>
  <c r="AN64" i="185"/>
  <c r="AL65" i="185"/>
  <c r="AL63" i="185"/>
  <c r="AH64" i="185"/>
  <c r="AF66" i="185"/>
  <c r="AE62" i="185"/>
  <c r="AD65" i="185"/>
  <c r="AD64" i="185"/>
  <c r="AB66" i="185"/>
  <c r="AB176" i="185" s="1"/>
  <c r="Z63" i="185"/>
  <c r="AK68" i="185"/>
  <c r="AB64" i="185"/>
  <c r="AB174" i="185" s="1"/>
  <c r="AP68" i="185"/>
  <c r="BO68" i="185"/>
  <c r="BO61" i="185"/>
  <c r="BL61" i="185"/>
  <c r="BL62" i="185"/>
  <c r="BK66" i="185"/>
  <c r="BI64" i="185"/>
  <c r="BH65" i="185"/>
  <c r="BF61" i="185"/>
  <c r="BF62" i="185"/>
  <c r="BD66" i="185"/>
  <c r="BD63" i="185"/>
  <c r="BB61" i="185"/>
  <c r="BB66" i="185"/>
  <c r="AZ65" i="185"/>
  <c r="AZ63" i="185"/>
  <c r="AW61" i="185"/>
  <c r="AW62" i="185"/>
  <c r="AV64" i="185"/>
  <c r="AU63" i="185"/>
  <c r="AR65" i="185"/>
  <c r="AQ64" i="185"/>
  <c r="AO61" i="185"/>
  <c r="AP65" i="185"/>
  <c r="AO64" i="185"/>
  <c r="AM63" i="185"/>
  <c r="AL64" i="185"/>
  <c r="AJ61" i="185"/>
  <c r="AJ62" i="185"/>
  <c r="AI63" i="185"/>
  <c r="AG61" i="185"/>
  <c r="AF65" i="185"/>
  <c r="AE64" i="185"/>
  <c r="AD66" i="185"/>
  <c r="AB63" i="185"/>
  <c r="Z65" i="185"/>
  <c r="AA76" i="185"/>
  <c r="BI68" i="185"/>
  <c r="BM64" i="185"/>
  <c r="BJ65" i="185"/>
  <c r="BG64" i="185"/>
  <c r="BD64" i="185"/>
  <c r="BC62" i="185"/>
  <c r="AZ64" i="185"/>
  <c r="AO62" i="185"/>
  <c r="AJ65" i="185"/>
  <c r="AD63" i="185"/>
  <c r="AB61" i="185"/>
  <c r="AP71" i="185"/>
  <c r="V73" i="185"/>
  <c r="AG52" i="185"/>
  <c r="V68" i="185"/>
  <c r="V178" i="185"/>
  <c r="T68" i="185"/>
  <c r="T178" i="185"/>
  <c r="BD68" i="185"/>
  <c r="X68" i="185"/>
  <c r="X178" i="185"/>
  <c r="BM68" i="185"/>
  <c r="BA68" i="185"/>
  <c r="AC68" i="185"/>
  <c r="AB172" i="185"/>
  <c r="AC172" i="185" s="1"/>
  <c r="AW76" i="185"/>
  <c r="BD55" i="185"/>
  <c r="T177" i="185"/>
  <c r="T67" i="185"/>
  <c r="AO76" i="185"/>
  <c r="U70" i="185"/>
  <c r="AP75" i="185"/>
  <c r="AH70" i="185"/>
  <c r="AU58" i="185"/>
  <c r="AQ76" i="185"/>
  <c r="W74" i="185"/>
  <c r="BE71" i="185"/>
  <c r="AB69" i="185"/>
  <c r="AC76" i="185"/>
  <c r="BO69" i="185"/>
  <c r="AZ49" i="185"/>
  <c r="AP67" i="185"/>
  <c r="U58" i="185"/>
  <c r="BO76" i="185"/>
  <c r="AU74" i="185"/>
  <c r="AA72" i="185"/>
  <c r="BH69" i="185"/>
  <c r="AY73" i="185"/>
  <c r="AS70" i="185"/>
  <c r="W62" i="185"/>
  <c r="AX75" i="185"/>
  <c r="BL70" i="185"/>
  <c r="AN75" i="185"/>
  <c r="T73" i="185"/>
  <c r="BB70" i="185"/>
  <c r="Z75" i="185"/>
  <c r="X70" i="185"/>
  <c r="AZ67" i="185"/>
  <c r="W76" i="185"/>
  <c r="BO74" i="185"/>
  <c r="BE73" i="185"/>
  <c r="AU72" i="185"/>
  <c r="AK71" i="185"/>
  <c r="AA70" i="185"/>
  <c r="BD67" i="185"/>
  <c r="BC75" i="185"/>
  <c r="Y74" i="185"/>
  <c r="AW72" i="185"/>
  <c r="AE69" i="185"/>
  <c r="W63" i="185"/>
  <c r="AU54" i="185"/>
  <c r="BN57" i="185"/>
  <c r="BD54" i="185"/>
  <c r="AH60" i="185"/>
  <c r="X57" i="185"/>
  <c r="BP53" i="185"/>
  <c r="BE49" i="185"/>
  <c r="AG48" i="185"/>
  <c r="BK76" i="185"/>
  <c r="BA75" i="185"/>
  <c r="AQ74" i="185"/>
  <c r="AG73" i="185"/>
  <c r="W72" i="185"/>
  <c r="BO70" i="185"/>
  <c r="BC69" i="185"/>
  <c r="BM58" i="185"/>
  <c r="Y54" i="185"/>
  <c r="BE76" i="185"/>
  <c r="W75" i="185"/>
  <c r="AU73" i="185"/>
  <c r="AK70" i="185"/>
  <c r="AV67" i="185"/>
  <c r="T49" i="185"/>
  <c r="AY51" i="185"/>
  <c r="Y69" i="185"/>
  <c r="BJ59" i="185"/>
  <c r="BD56" i="185"/>
  <c r="AT53" i="185"/>
  <c r="BN48" i="185"/>
  <c r="X59" i="185"/>
  <c r="BP55" i="185"/>
  <c r="BB52" i="185"/>
  <c r="BL49" i="185"/>
  <c r="BG75" i="185"/>
  <c r="AW74" i="185"/>
  <c r="AM73" i="185"/>
  <c r="AC72" i="185"/>
  <c r="BK69" i="185"/>
  <c r="AL67" i="185"/>
  <c r="BE55" i="185"/>
  <c r="Z59" i="185"/>
  <c r="AX57" i="185"/>
  <c r="AN54" i="185"/>
  <c r="BJ52" i="185"/>
  <c r="BD47" i="185"/>
  <c r="AL58" i="185"/>
  <c r="BJ56" i="185"/>
  <c r="AF55" i="185"/>
  <c r="AZ53" i="185"/>
  <c r="BH51" i="185"/>
  <c r="AC49" i="185"/>
  <c r="AZ52" i="185"/>
  <c r="T51" i="185"/>
  <c r="W51" i="185"/>
  <c r="AL59" i="185"/>
  <c r="AB56" i="185"/>
  <c r="AZ54" i="185"/>
  <c r="Z60" i="185"/>
  <c r="AX58" i="185"/>
  <c r="T57" i="185"/>
  <c r="AN55" i="185"/>
  <c r="BL53" i="185"/>
  <c r="V52" i="185"/>
  <c r="AR49" i="185"/>
  <c r="BL52" i="185"/>
  <c r="AH51" i="185"/>
  <c r="Z49" i="185"/>
  <c r="V47" i="185"/>
  <c r="BG49" i="185"/>
  <c r="Y48" i="185"/>
  <c r="AS59" i="185"/>
  <c r="Y57" i="185"/>
  <c r="BG54" i="185"/>
  <c r="AC52" i="185"/>
  <c r="AI48" i="185"/>
  <c r="U69" i="185"/>
  <c r="W66" i="185"/>
  <c r="BE60" i="185"/>
  <c r="AM58" i="185"/>
  <c r="BA53" i="185"/>
  <c r="AV50" i="185"/>
  <c r="AR60" i="185"/>
  <c r="AH59" i="185"/>
  <c r="X58" i="185"/>
  <c r="BP56" i="185"/>
  <c r="BF55" i="185"/>
  <c r="AV54" i="185"/>
  <c r="AL53" i="185"/>
  <c r="BP51" i="185"/>
  <c r="V50" i="185"/>
  <c r="AT60" i="185"/>
  <c r="AJ59" i="185"/>
  <c r="Z58" i="185"/>
  <c r="BH55" i="185"/>
  <c r="AX54" i="185"/>
  <c r="AN53" i="185"/>
  <c r="X50" i="185"/>
  <c r="AN52" i="185"/>
  <c r="AD51" i="185"/>
  <c r="BA49" i="185"/>
  <c r="V48" i="185"/>
  <c r="BM50" i="185"/>
  <c r="BC49" i="185"/>
  <c r="AS48" i="185"/>
  <c r="AI47" i="185"/>
  <c r="AQ68" i="185"/>
  <c r="BJ68" i="185"/>
  <c r="AN68" i="185"/>
  <c r="Y68" i="185"/>
  <c r="Y178" i="185"/>
  <c r="BE68" i="185"/>
  <c r="BH68" i="185"/>
  <c r="AU68" i="185"/>
  <c r="AI68" i="185"/>
  <c r="BO62" i="185"/>
  <c r="BM61" i="185"/>
  <c r="BM65" i="185"/>
  <c r="BK64" i="185"/>
  <c r="BJ66" i="185"/>
  <c r="BI65" i="185"/>
  <c r="BG66" i="185"/>
  <c r="BF64" i="185"/>
  <c r="BE62" i="185"/>
  <c r="BC61" i="185"/>
  <c r="BC64" i="185"/>
  <c r="BC66" i="185"/>
  <c r="BB62" i="185"/>
  <c r="AY64" i="185"/>
  <c r="AY65" i="185"/>
  <c r="AW64" i="185"/>
  <c r="AU62" i="185"/>
  <c r="AS65" i="185"/>
  <c r="AS62" i="185"/>
  <c r="AQ66" i="185"/>
  <c r="AQ63" i="185"/>
  <c r="AP64" i="185"/>
  <c r="AO65" i="185"/>
  <c r="AN62" i="185"/>
  <c r="AM64" i="185"/>
  <c r="AL66" i="185"/>
  <c r="AK63" i="185"/>
  <c r="AK64" i="185"/>
  <c r="AG64" i="185"/>
  <c r="AE65" i="185"/>
  <c r="AE66" i="185"/>
  <c r="AD62" i="185"/>
  <c r="AC63" i="185"/>
  <c r="AA61" i="185"/>
  <c r="AA171" i="185" s="1"/>
  <c r="AB171" i="185" s="1"/>
  <c r="AC171" i="185" s="1"/>
  <c r="AA63" i="185"/>
  <c r="AA173" i="185" s="1"/>
  <c r="Z66" i="185"/>
  <c r="AY72" i="185"/>
  <c r="AJ57" i="185"/>
  <c r="X71" i="185"/>
  <c r="BI74" i="185"/>
  <c r="V67" i="185"/>
  <c r="V177" i="185"/>
  <c r="AF70" i="185"/>
  <c r="W70" i="185"/>
  <c r="U74" i="185"/>
  <c r="AY69" i="185"/>
  <c r="AS54" i="185"/>
  <c r="BM75" i="185"/>
  <c r="AS73" i="185"/>
  <c r="Y71" i="185"/>
  <c r="AN67" i="185"/>
  <c r="AM75" i="185"/>
  <c r="AG72" i="185"/>
  <c r="BD59" i="185"/>
  <c r="AJ53" i="185"/>
  <c r="AI76" i="185"/>
  <c r="AW71" i="185"/>
  <c r="BM72" i="185"/>
  <c r="AZ69" i="185"/>
  <c r="AH55" i="185"/>
  <c r="AT54" i="185"/>
  <c r="AN74" i="185"/>
  <c r="AR67" i="185"/>
  <c r="BJ74" i="185"/>
  <c r="AP72" i="185"/>
  <c r="AF67" i="185"/>
  <c r="BJ69" i="185"/>
  <c r="BI75" i="185"/>
  <c r="AY74" i="185"/>
  <c r="AO73" i="185"/>
  <c r="AE72" i="185"/>
  <c r="U71" i="185"/>
  <c r="BM69" i="185"/>
  <c r="AH67" i="185"/>
  <c r="BM76" i="185"/>
  <c r="AI75" i="185"/>
  <c r="BG73" i="185"/>
  <c r="Y72" i="185"/>
  <c r="AW70" i="185"/>
  <c r="BL67" i="185"/>
  <c r="Z51" i="185"/>
  <c r="BM60" i="185"/>
  <c r="AO69" i="185"/>
  <c r="AF60" i="185"/>
  <c r="BN53" i="185"/>
  <c r="AR59" i="185"/>
  <c r="AH56" i="185"/>
  <c r="BA50" i="185"/>
  <c r="AQ47" i="185"/>
  <c r="AU76" i="185"/>
  <c r="AK75" i="185"/>
  <c r="AA74" i="185"/>
  <c r="BI71" i="185"/>
  <c r="AY70" i="185"/>
  <c r="T64" i="185"/>
  <c r="BC57" i="185"/>
  <c r="AA53" i="185"/>
  <c r="AA163" i="185" s="1"/>
  <c r="AB163" i="185" s="1"/>
  <c r="AC163" i="185" s="1"/>
  <c r="AG76" i="185"/>
  <c r="BE74" i="185"/>
  <c r="AA73" i="185"/>
  <c r="AU71" i="185"/>
  <c r="T66" i="185"/>
  <c r="W67" i="185"/>
  <c r="W177" i="185"/>
  <c r="BA67" i="185"/>
  <c r="AI60" i="185"/>
  <c r="AA56" i="185"/>
  <c r="AA166" i="185" s="1"/>
  <c r="V59" i="185"/>
  <c r="BN55" i="185"/>
  <c r="AY52" i="185"/>
  <c r="AH58" i="185"/>
  <c r="X55" i="185"/>
  <c r="W165" i="185" s="1"/>
  <c r="V165" i="185" s="1"/>
  <c r="AV52" i="185"/>
  <c r="BH48" i="185"/>
  <c r="BA76" i="185"/>
  <c r="AQ75" i="185"/>
  <c r="AG74" i="185"/>
  <c r="W73" i="185"/>
  <c r="BO71" i="185"/>
  <c r="BE70" i="185"/>
  <c r="AP69" i="185"/>
  <c r="AK52" i="185"/>
  <c r="U64" i="185"/>
  <c r="BI52" i="185"/>
  <c r="BI47" i="185"/>
  <c r="AW67" i="185"/>
  <c r="W58" i="185"/>
  <c r="AJ60" i="185"/>
  <c r="BH58" i="185"/>
  <c r="AX55" i="185"/>
  <c r="T54" i="185"/>
  <c r="BI49" i="185"/>
  <c r="AV59" i="185"/>
  <c r="AP56" i="185"/>
  <c r="BJ54" i="185"/>
  <c r="AF53" i="185"/>
  <c r="AG51" i="185"/>
  <c r="AN48" i="185"/>
  <c r="AF52" i="185"/>
  <c r="AU50" i="185"/>
  <c r="BE50" i="185"/>
  <c r="AB159" i="185"/>
  <c r="AU47" i="185"/>
  <c r="AV60" i="185"/>
  <c r="AL57" i="185"/>
  <c r="BJ55" i="185"/>
  <c r="AT52" i="185"/>
  <c r="AB50" i="185"/>
  <c r="AB160" i="185" s="1"/>
  <c r="AC160" i="185" s="1"/>
  <c r="AD160" i="185" s="1"/>
  <c r="BH59" i="185"/>
  <c r="AD58" i="185"/>
  <c r="AX56" i="185"/>
  <c r="T55" i="185"/>
  <c r="AR53" i="185"/>
  <c r="AR51" i="185"/>
  <c r="AR52" i="185"/>
  <c r="BF50" i="185"/>
  <c r="BB48" i="185"/>
  <c r="AI49" i="185"/>
  <c r="BG47" i="185"/>
  <c r="AA67" i="185"/>
  <c r="V61" i="185"/>
  <c r="BO58" i="185"/>
  <c r="AU56" i="185"/>
  <c r="AA54" i="185"/>
  <c r="AA164" i="185" s="1"/>
  <c r="AB164" i="185" s="1"/>
  <c r="AC164" i="185" s="1"/>
  <c r="AN51" i="185"/>
  <c r="AF47" i="185"/>
  <c r="BI67" i="185"/>
  <c r="AA60" i="185"/>
  <c r="AA170" i="185" s="1"/>
  <c r="BI57" i="185"/>
  <c r="AO55" i="185"/>
  <c r="U53" i="185"/>
  <c r="AS49" i="185"/>
  <c r="AB60" i="185"/>
  <c r="BJ57" i="185"/>
  <c r="AZ56" i="185"/>
  <c r="AP55" i="185"/>
  <c r="AF54" i="185"/>
  <c r="V53" i="185"/>
  <c r="AT49" i="185"/>
  <c r="AO47" i="185"/>
  <c r="AD60" i="185"/>
  <c r="T59" i="185"/>
  <c r="BL57" i="185"/>
  <c r="BB56" i="185"/>
  <c r="AR55" i="185"/>
  <c r="AH54" i="185"/>
  <c r="X53" i="185"/>
  <c r="AW51" i="185"/>
  <c r="AX49" i="185"/>
  <c r="AS47" i="185"/>
  <c r="X52" i="185"/>
  <c r="BK50" i="185"/>
  <c r="AF49" i="185"/>
  <c r="BB47" i="185"/>
  <c r="AW50" i="185"/>
  <c r="AM49" i="185"/>
  <c r="AC48" i="185"/>
  <c r="AX68" i="185"/>
  <c r="Z68" i="185"/>
  <c r="Z178" i="185"/>
  <c r="W178" i="185"/>
  <c r="W68" i="185"/>
  <c r="AA68" i="185"/>
  <c r="AT68" i="185"/>
  <c r="AL68" i="185"/>
  <c r="AH68" i="185"/>
  <c r="AE68" i="185"/>
  <c r="BP68" i="185"/>
  <c r="BP61" i="185"/>
  <c r="BP64" i="185"/>
  <c r="BO65" i="185"/>
  <c r="BO66" i="185"/>
  <c r="BN63" i="185"/>
  <c r="BM62" i="185"/>
  <c r="BL66" i="185"/>
  <c r="BK63" i="185"/>
  <c r="BJ61" i="185"/>
  <c r="BH61" i="185"/>
  <c r="BH63" i="185"/>
  <c r="BG62" i="185"/>
  <c r="BE63" i="185"/>
  <c r="BE65" i="185"/>
  <c r="BA65" i="185"/>
  <c r="AZ61" i="185"/>
  <c r="AY62" i="185"/>
  <c r="AX66" i="185"/>
  <c r="AW65" i="185"/>
  <c r="AV63" i="185"/>
  <c r="AT61" i="185"/>
  <c r="AU65" i="185"/>
  <c r="AT66" i="185"/>
  <c r="AS63" i="185"/>
  <c r="AR61" i="185"/>
  <c r="AR64" i="185"/>
  <c r="AP61" i="185"/>
  <c r="AO66" i="185"/>
  <c r="AN63" i="185"/>
  <c r="AM65" i="185"/>
  <c r="AK61" i="185"/>
  <c r="AK62" i="185"/>
  <c r="AH61" i="185"/>
  <c r="AI66" i="185"/>
  <c r="AH65" i="185"/>
  <c r="AG66" i="185"/>
  <c r="AF62" i="185"/>
  <c r="AD61" i="185"/>
  <c r="AC64" i="185"/>
  <c r="AC174" i="185" s="1"/>
  <c r="AD174" i="185" s="1"/>
  <c r="AE174" i="185" s="1"/>
  <c r="AF174" i="185" s="1"/>
  <c r="AG174" i="185" s="1"/>
  <c r="AH174" i="185" s="1"/>
  <c r="AI174" i="185" s="1"/>
  <c r="AJ174" i="185" s="1"/>
  <c r="AK174" i="185" s="1"/>
  <c r="AL174" i="185" s="1"/>
  <c r="AM174" i="185" s="1"/>
  <c r="AN174" i="185" s="1"/>
  <c r="AO174" i="185" s="1"/>
  <c r="AP174" i="185" s="1"/>
  <c r="AQ174" i="185" s="1"/>
  <c r="AR174" i="185" s="1"/>
  <c r="AS174" i="185" s="1"/>
  <c r="AT174" i="185" s="1"/>
  <c r="AU174" i="185" s="1"/>
  <c r="AV174" i="185" s="1"/>
  <c r="AW174" i="185" s="1"/>
  <c r="AX174" i="185" s="1"/>
  <c r="AY174" i="185" s="1"/>
  <c r="AZ174" i="185" s="1"/>
  <c r="BA174" i="185" s="1"/>
  <c r="BB174" i="185" s="1"/>
  <c r="BC174" i="185" s="1"/>
  <c r="BD174" i="185" s="1"/>
  <c r="BE174" i="185" s="1"/>
  <c r="BF174" i="185" s="1"/>
  <c r="BG174" i="185" s="1"/>
  <c r="BH174" i="185" s="1"/>
  <c r="BI174" i="185" s="1"/>
  <c r="BJ174" i="185" s="1"/>
  <c r="BK174" i="185" s="1"/>
  <c r="BL174" i="185" s="1"/>
  <c r="BM174" i="185" s="1"/>
  <c r="BN174" i="185" s="1"/>
  <c r="BO174" i="185" s="1"/>
  <c r="BP174" i="185" s="1"/>
  <c r="AA65" i="185"/>
  <c r="AA175" i="185" s="1"/>
  <c r="AB175" i="185" s="1"/>
  <c r="AC175" i="185" s="1"/>
  <c r="Z64" i="185"/>
  <c r="BB72" i="185"/>
  <c r="AQ73" i="185"/>
  <c r="AR73" i="185"/>
  <c r="BC59" i="185"/>
  <c r="AY67" i="185"/>
  <c r="AO72" i="185"/>
  <c r="AG75" i="185"/>
  <c r="BO72" i="185"/>
  <c r="AU70" i="185"/>
  <c r="BA74" i="185"/>
  <c r="AQ71" i="185"/>
  <c r="AO67" i="185"/>
  <c r="AT69" i="185"/>
  <c r="BE75" i="185"/>
  <c r="AK73" i="185"/>
  <c r="Z67" i="185"/>
  <c r="Z177" i="185"/>
  <c r="AE75" i="185"/>
  <c r="AC69" i="185"/>
  <c r="T60" i="185"/>
  <c r="AF59" i="185"/>
  <c r="AE47" i="185"/>
  <c r="AD73" i="185"/>
  <c r="AX76" i="185"/>
  <c r="AD74" i="185"/>
  <c r="BL71" i="185"/>
  <c r="BH72" i="185"/>
  <c r="AN69" i="185"/>
  <c r="BC76" i="185"/>
  <c r="AS75" i="185"/>
  <c r="AI74" i="185"/>
  <c r="Y73" i="185"/>
  <c r="BG70" i="185"/>
  <c r="AR69" i="185"/>
  <c r="BG53" i="185"/>
  <c r="AS76" i="185"/>
  <c r="AI73" i="185"/>
  <c r="BG71" i="185"/>
  <c r="AC70" i="185"/>
  <c r="BM67" i="185"/>
  <c r="AP59" i="185"/>
  <c r="BB58" i="185"/>
  <c r="AV55" i="185"/>
  <c r="AA52" i="185"/>
  <c r="AA162" i="185" s="1"/>
  <c r="BP52" i="185"/>
  <c r="AK49" i="185"/>
  <c r="BK49" i="185"/>
  <c r="AE76" i="185"/>
  <c r="U75" i="185"/>
  <c r="BM73" i="185"/>
  <c r="BC72" i="185"/>
  <c r="AS71" i="185"/>
  <c r="AI70" i="185"/>
  <c r="BO67" i="185"/>
  <c r="U61" i="185"/>
  <c r="AS56" i="185"/>
  <c r="AK51" i="185"/>
  <c r="BO57" i="185"/>
  <c r="BO75" i="185"/>
  <c r="AK74" i="185"/>
  <c r="BE72" i="185"/>
  <c r="AA71" i="185"/>
  <c r="AU69" i="185"/>
  <c r="U67" i="185"/>
  <c r="U177" i="185"/>
  <c r="AG59" i="185"/>
  <c r="AF58" i="185"/>
  <c r="V55" i="185"/>
  <c r="AZ51" i="185"/>
  <c r="BB60" i="185"/>
  <c r="AR57" i="185"/>
  <c r="AL54" i="185"/>
  <c r="AM50" i="185"/>
  <c r="BA48" i="185"/>
  <c r="AK76" i="185"/>
  <c r="AA75" i="185"/>
  <c r="BI72" i="185"/>
  <c r="AY71" i="185"/>
  <c r="AO70" i="185"/>
  <c r="T69" i="185"/>
  <c r="T62" i="185"/>
  <c r="AW49" i="185"/>
  <c r="U62" i="185"/>
  <c r="BE69" i="185"/>
  <c r="Y177" i="185"/>
  <c r="Y67" i="185"/>
  <c r="AQ60" i="185"/>
  <c r="AK57" i="185"/>
  <c r="BH56" i="185"/>
  <c r="AD55" i="185"/>
  <c r="BE51" i="185"/>
  <c r="Y49" i="185"/>
  <c r="AB59" i="185"/>
  <c r="AB169" i="185" s="1"/>
  <c r="AC169" i="185" s="1"/>
  <c r="AD169" i="185" s="1"/>
  <c r="AE169" i="185" s="1"/>
  <c r="AF169" i="185" s="1"/>
  <c r="AZ57" i="185"/>
  <c r="AP54" i="185"/>
  <c r="BF47" i="185"/>
  <c r="BN51" i="185"/>
  <c r="BM47" i="185"/>
  <c r="AK50" i="185"/>
  <c r="BE48" i="185"/>
  <c r="AA47" i="185"/>
  <c r="AA157" i="185" s="1"/>
  <c r="AV58" i="185"/>
  <c r="BJ53" i="185"/>
  <c r="AN59" i="185"/>
  <c r="BH57" i="185"/>
  <c r="AD56" i="185"/>
  <c r="BB54" i="185"/>
  <c r="T53" i="185"/>
  <c r="BO50" i="185"/>
  <c r="T52" i="185"/>
  <c r="AE50" i="185"/>
  <c r="AA48" i="185"/>
  <c r="AA158" i="185" s="1"/>
  <c r="AB158" i="185" s="1"/>
  <c r="AC158" i="185" s="1"/>
  <c r="AD158" i="185" s="1"/>
  <c r="AE158" i="185" s="1"/>
  <c r="AS50" i="185"/>
  <c r="AM47" i="185"/>
  <c r="U66" i="185"/>
  <c r="BC60" i="185"/>
  <c r="AI58" i="185"/>
  <c r="AW53" i="185"/>
  <c r="AN50" i="185"/>
  <c r="BA69" i="185"/>
  <c r="AS67" i="185"/>
  <c r="U63" i="185"/>
  <c r="AW59" i="185"/>
  <c r="AC57" i="185"/>
  <c r="BK54" i="185"/>
  <c r="AH52" i="185"/>
  <c r="AP48" i="185"/>
  <c r="BN59" i="185"/>
  <c r="BD58" i="185"/>
  <c r="AT57" i="185"/>
  <c r="AJ56" i="185"/>
  <c r="Z55" i="185"/>
  <c r="X51" i="185"/>
  <c r="X61" i="185"/>
  <c r="BP59" i="185"/>
  <c r="BF58" i="185"/>
  <c r="AV57" i="185"/>
  <c r="AL56" i="185"/>
  <c r="AB55" i="185"/>
  <c r="AB165" i="185" s="1"/>
  <c r="AC165" i="185" s="1"/>
  <c r="BG52" i="185"/>
  <c r="V49" i="185"/>
  <c r="BJ51" i="185"/>
  <c r="AP50" i="185"/>
  <c r="BL48" i="185"/>
  <c r="AG47" i="185"/>
  <c r="AG50" i="185"/>
  <c r="W49" i="185"/>
  <c r="BO47" i="185"/>
  <c r="U68" i="185"/>
  <c r="U178" i="185"/>
  <c r="AW68" i="185"/>
  <c r="BL68" i="185"/>
  <c r="BG68" i="185"/>
  <c r="AR68" i="185"/>
  <c r="BN68" i="185"/>
  <c r="AC176" i="185"/>
  <c r="AD176" i="185" s="1"/>
  <c r="AE176" i="185" s="1"/>
  <c r="AF176" i="185" s="1"/>
  <c r="AG176" i="185" s="1"/>
  <c r="AH176" i="185" s="1"/>
  <c r="BJ73" i="185"/>
  <c r="BK71" i="185"/>
  <c r="BL75" i="185"/>
  <c r="BC71" i="185"/>
  <c r="AZ72" i="185"/>
  <c r="BD70" i="185"/>
  <c r="T75" i="185"/>
  <c r="BF67" i="185"/>
  <c r="AZ48" i="185"/>
  <c r="BC74" i="185"/>
  <c r="AI72" i="185"/>
  <c r="BK73" i="185"/>
  <c r="BA70" i="185"/>
  <c r="BI53" i="185"/>
  <c r="X67" i="185"/>
  <c r="X177" i="185"/>
  <c r="Y75" i="185"/>
  <c r="BG72" i="185"/>
  <c r="AM70" i="185"/>
  <c r="AE71" i="185"/>
  <c r="W65" i="185"/>
  <c r="BH76" i="185"/>
  <c r="T72" i="185"/>
  <c r="AZ73" i="185"/>
  <c r="AF71" i="185"/>
  <c r="AJ76" i="185"/>
  <c r="AX71" i="185"/>
  <c r="AN70" i="185"/>
  <c r="AM76" i="185"/>
  <c r="AC75" i="185"/>
  <c r="BK72" i="185"/>
  <c r="BA71" i="185"/>
  <c r="AQ70" i="185"/>
  <c r="W69" i="185"/>
  <c r="X62" i="185"/>
  <c r="AS58" i="185"/>
  <c r="Y76" i="185"/>
  <c r="AS74" i="185"/>
  <c r="AM71" i="185"/>
  <c r="AK67" i="185"/>
  <c r="BJ50" i="185"/>
  <c r="AZ58" i="185"/>
  <c r="AT55" i="185"/>
  <c r="BF54" i="185"/>
  <c r="AB52" i="185"/>
  <c r="AF48" i="185"/>
  <c r="BG74" i="185"/>
  <c r="AW73" i="185"/>
  <c r="AM72" i="185"/>
  <c r="AC71" i="185"/>
  <c r="U60" i="185"/>
  <c r="AI55" i="185"/>
  <c r="AH49" i="185"/>
  <c r="Y56" i="185"/>
  <c r="AU75" i="185"/>
  <c r="BO73" i="185"/>
  <c r="AK72" i="185"/>
  <c r="BI70" i="185"/>
  <c r="AW69" i="185"/>
  <c r="W64" i="185"/>
  <c r="AZ60" i="185"/>
  <c r="AP57" i="185"/>
  <c r="AJ54" i="185"/>
  <c r="AI50" i="185"/>
  <c r="BL59" i="185"/>
  <c r="BF56" i="185"/>
  <c r="AV53" i="185"/>
  <c r="BP48" i="185"/>
  <c r="BK47" i="185"/>
  <c r="U76" i="185"/>
  <c r="BM74" i="185"/>
  <c r="BC73" i="185"/>
  <c r="AS72" i="185"/>
  <c r="AI71" i="185"/>
  <c r="Y70" i="185"/>
  <c r="BG67" i="185"/>
  <c r="AI67" i="185"/>
  <c r="BH60" i="185"/>
  <c r="AG69" i="185"/>
  <c r="BE59" i="185"/>
  <c r="AK53" i="185"/>
  <c r="BD48" i="185"/>
  <c r="AN56" i="185"/>
  <c r="AD53" i="185"/>
  <c r="AL60" i="185"/>
  <c r="BJ58" i="185"/>
  <c r="AB57" i="185"/>
  <c r="AB167" i="185" s="1"/>
  <c r="AC167" i="185" s="1"/>
  <c r="AZ55" i="185"/>
  <c r="V54" i="185"/>
  <c r="BM49" i="185"/>
  <c r="X47" i="185"/>
  <c r="AP49" i="185"/>
  <c r="BO49" i="185"/>
  <c r="AK48" i="185"/>
  <c r="AD49" i="185"/>
  <c r="BF59" i="185"/>
  <c r="AB58" i="185"/>
  <c r="AB168" i="185" s="1"/>
  <c r="AC168" i="185" s="1"/>
  <c r="AP53" i="185"/>
  <c r="BF48" i="185"/>
  <c r="AX60" i="185"/>
  <c r="AN57" i="185"/>
  <c r="BL55" i="185"/>
  <c r="AD54" i="185"/>
  <c r="AW52" i="185"/>
  <c r="AK47" i="185"/>
  <c r="BB51" i="185"/>
  <c r="BF49" i="185"/>
  <c r="AW47" i="185"/>
  <c r="AW48" i="185"/>
  <c r="W60" i="185"/>
  <c r="BE57" i="185"/>
  <c r="AK55" i="185"/>
  <c r="AL49" i="185"/>
  <c r="AK69" i="185"/>
  <c r="AC67" i="185"/>
  <c r="AY56" i="185"/>
  <c r="AE54" i="185"/>
  <c r="AS51" i="185"/>
  <c r="AN47" i="185"/>
  <c r="AX59" i="185"/>
  <c r="AN58" i="185"/>
  <c r="AD57" i="185"/>
  <c r="T56" i="185"/>
  <c r="BL54" i="185"/>
  <c r="BB53" i="185"/>
  <c r="AI52" i="185"/>
  <c r="BJ60" i="185"/>
  <c r="AZ59" i="185"/>
  <c r="AP58" i="185"/>
  <c r="AF57" i="185"/>
  <c r="V56" i="185"/>
  <c r="BN54" i="185"/>
  <c r="BD53" i="185"/>
  <c r="AL52" i="185"/>
  <c r="BB50" i="185"/>
  <c r="AU48" i="185"/>
  <c r="BD52" i="185"/>
  <c r="AT51" i="185"/>
  <c r="T50" i="185"/>
  <c r="AQ48" i="185"/>
  <c r="AA51" i="185"/>
  <c r="AA161" i="185" s="1"/>
  <c r="AB161" i="185" s="1"/>
  <c r="AC161" i="185" s="1"/>
  <c r="AD161" i="185" s="1"/>
  <c r="AE161" i="185" s="1"/>
  <c r="AF161" i="185" s="1"/>
  <c r="AG161" i="185" s="1"/>
  <c r="AH161" i="185" s="1"/>
  <c r="AI161" i="185" s="1"/>
  <c r="AJ161" i="185" s="1"/>
  <c r="BI48" i="185"/>
  <c r="AY47" i="185"/>
  <c r="AD165" i="185" l="1"/>
  <c r="AE165" i="185" s="1"/>
  <c r="AF165" i="185" s="1"/>
  <c r="AG165" i="185" s="1"/>
  <c r="AH165" i="185" s="1"/>
  <c r="AI165" i="185" s="1"/>
  <c r="AJ165" i="185" s="1"/>
  <c r="AK165" i="185" s="1"/>
  <c r="AL165" i="185" s="1"/>
  <c r="AM165" i="185" s="1"/>
  <c r="AN165" i="185" s="1"/>
  <c r="AO165" i="185" s="1"/>
  <c r="AP165" i="185" s="1"/>
  <c r="AQ165" i="185" s="1"/>
  <c r="AR165" i="185" s="1"/>
  <c r="AS165" i="185" s="1"/>
  <c r="AT165" i="185" s="1"/>
  <c r="AU165" i="185" s="1"/>
  <c r="AV165" i="185" s="1"/>
  <c r="AW165" i="185" s="1"/>
  <c r="AX165" i="185" s="1"/>
  <c r="AY165" i="185" s="1"/>
  <c r="AZ165" i="185" s="1"/>
  <c r="BA165" i="185" s="1"/>
  <c r="BB165" i="185" s="1"/>
  <c r="BC165" i="185" s="1"/>
  <c r="BD165" i="185" s="1"/>
  <c r="BE165" i="185" s="1"/>
  <c r="BF165" i="185" s="1"/>
  <c r="BG165" i="185" s="1"/>
  <c r="BH165" i="185" s="1"/>
  <c r="BI165" i="185" s="1"/>
  <c r="BJ165" i="185" s="1"/>
  <c r="BK165" i="185" s="1"/>
  <c r="BL165" i="185" s="1"/>
  <c r="BM165" i="185" s="1"/>
  <c r="BN165" i="185" s="1"/>
  <c r="BO165" i="185" s="1"/>
  <c r="BP165" i="185" s="1"/>
  <c r="AA177" i="185"/>
  <c r="AB177" i="185" s="1"/>
  <c r="U164" i="185"/>
  <c r="T164" i="185" s="1"/>
  <c r="S164" i="185" s="1"/>
  <c r="R164" i="185" s="1"/>
  <c r="Q164" i="185" s="1"/>
  <c r="P164" i="185" s="1"/>
  <c r="O164" i="185" s="1"/>
  <c r="AD175" i="185"/>
  <c r="AE175" i="185" s="1"/>
  <c r="AF175" i="185" s="1"/>
  <c r="AG175" i="185" s="1"/>
  <c r="AH175" i="185" s="1"/>
  <c r="AI175" i="185" s="1"/>
  <c r="AJ175" i="185" s="1"/>
  <c r="AK175" i="185" s="1"/>
  <c r="AL175" i="185" s="1"/>
  <c r="AM175" i="185" s="1"/>
  <c r="AN175" i="185" s="1"/>
  <c r="AO175" i="185" s="1"/>
  <c r="AP175" i="185" s="1"/>
  <c r="AQ175" i="185" s="1"/>
  <c r="AR175" i="185" s="1"/>
  <c r="AS175" i="185" s="1"/>
  <c r="AT175" i="185" s="1"/>
  <c r="AU175" i="185" s="1"/>
  <c r="AV175" i="185" s="1"/>
  <c r="AW175" i="185" s="1"/>
  <c r="AX175" i="185" s="1"/>
  <c r="AY175" i="185" s="1"/>
  <c r="AZ175" i="185" s="1"/>
  <c r="BA175" i="185" s="1"/>
  <c r="BB175" i="185" s="1"/>
  <c r="BC175" i="185" s="1"/>
  <c r="BD175" i="185" s="1"/>
  <c r="BE175" i="185" s="1"/>
  <c r="BF175" i="185" s="1"/>
  <c r="BG175" i="185" s="1"/>
  <c r="BH175" i="185" s="1"/>
  <c r="BI175" i="185" s="1"/>
  <c r="BJ175" i="185" s="1"/>
  <c r="BK175" i="185" s="1"/>
  <c r="BL175" i="185" s="1"/>
  <c r="BM175" i="185" s="1"/>
  <c r="BN175" i="185" s="1"/>
  <c r="BO175" i="185" s="1"/>
  <c r="BP175" i="185" s="1"/>
  <c r="AK161" i="185"/>
  <c r="AL161" i="185" s="1"/>
  <c r="AM161" i="185" s="1"/>
  <c r="AN161" i="185" s="1"/>
  <c r="AO161" i="185" s="1"/>
  <c r="AP161" i="185" s="1"/>
  <c r="AQ161" i="185" s="1"/>
  <c r="AR161" i="185" s="1"/>
  <c r="AS161" i="185" s="1"/>
  <c r="AT161" i="185" s="1"/>
  <c r="AU161" i="185" s="1"/>
  <c r="AV161" i="185" s="1"/>
  <c r="AW161" i="185" s="1"/>
  <c r="AX161" i="185" s="1"/>
  <c r="AY161" i="185" s="1"/>
  <c r="AZ161" i="185" s="1"/>
  <c r="BA161" i="185" s="1"/>
  <c r="BB161" i="185" s="1"/>
  <c r="BC161" i="185" s="1"/>
  <c r="BD161" i="185" s="1"/>
  <c r="BE161" i="185" s="1"/>
  <c r="BF161" i="185" s="1"/>
  <c r="BG161" i="185" s="1"/>
  <c r="BH161" i="185" s="1"/>
  <c r="BI161" i="185" s="1"/>
  <c r="BJ161" i="185" s="1"/>
  <c r="BK161" i="185" s="1"/>
  <c r="BL161" i="185" s="1"/>
  <c r="BM161" i="185" s="1"/>
  <c r="BN161" i="185" s="1"/>
  <c r="BO161" i="185" s="1"/>
  <c r="BP161" i="185" s="1"/>
  <c r="AD168" i="185"/>
  <c r="AE168" i="185" s="1"/>
  <c r="AF168" i="185" s="1"/>
  <c r="AG168" i="185" s="1"/>
  <c r="AH168" i="185" s="1"/>
  <c r="AI168" i="185" s="1"/>
  <c r="AJ168" i="185" s="1"/>
  <c r="AK168" i="185" s="1"/>
  <c r="AL168" i="185" s="1"/>
  <c r="AM168" i="185" s="1"/>
  <c r="AN168" i="185" s="1"/>
  <c r="AO168" i="185" s="1"/>
  <c r="AP168" i="185" s="1"/>
  <c r="AQ168" i="185" s="1"/>
  <c r="AR168" i="185" s="1"/>
  <c r="AS168" i="185" s="1"/>
  <c r="AT168" i="185" s="1"/>
  <c r="AU168" i="185" s="1"/>
  <c r="AV168" i="185" s="1"/>
  <c r="AW168" i="185" s="1"/>
  <c r="AX168" i="185" s="1"/>
  <c r="AY168" i="185" s="1"/>
  <c r="AZ168" i="185" s="1"/>
  <c r="BA168" i="185" s="1"/>
  <c r="BB168" i="185" s="1"/>
  <c r="BC168" i="185" s="1"/>
  <c r="BD168" i="185" s="1"/>
  <c r="BE168" i="185" s="1"/>
  <c r="BF168" i="185" s="1"/>
  <c r="BG168" i="185" s="1"/>
  <c r="BH168" i="185" s="1"/>
  <c r="BI168" i="185" s="1"/>
  <c r="BJ168" i="185" s="1"/>
  <c r="BK168" i="185" s="1"/>
  <c r="BL168" i="185" s="1"/>
  <c r="BM168" i="185" s="1"/>
  <c r="BN168" i="185" s="1"/>
  <c r="BO168" i="185" s="1"/>
  <c r="BP168" i="185" s="1"/>
  <c r="AB166" i="185"/>
  <c r="AC166" i="185" s="1"/>
  <c r="AD166" i="185" s="1"/>
  <c r="AE166" i="185" s="1"/>
  <c r="AF166" i="185" s="1"/>
  <c r="AG166" i="185" s="1"/>
  <c r="AH166" i="185" s="1"/>
  <c r="AI166" i="185" s="1"/>
  <c r="AJ166" i="185" s="1"/>
  <c r="AK166" i="185" s="1"/>
  <c r="AL166" i="185" s="1"/>
  <c r="AM166" i="185" s="1"/>
  <c r="AN166" i="185" s="1"/>
  <c r="AO166" i="185" s="1"/>
  <c r="AP166" i="185" s="1"/>
  <c r="AQ166" i="185" s="1"/>
  <c r="AR166" i="185" s="1"/>
  <c r="AS166" i="185" s="1"/>
  <c r="AT166" i="185" s="1"/>
  <c r="AU166" i="185" s="1"/>
  <c r="AV166" i="185" s="1"/>
  <c r="AW166" i="185" s="1"/>
  <c r="AX166" i="185" s="1"/>
  <c r="AY166" i="185" s="1"/>
  <c r="AZ166" i="185" s="1"/>
  <c r="BA166" i="185" s="1"/>
  <c r="BB166" i="185" s="1"/>
  <c r="BC166" i="185" s="1"/>
  <c r="BD166" i="185" s="1"/>
  <c r="BE166" i="185" s="1"/>
  <c r="BF166" i="185" s="1"/>
  <c r="BG166" i="185" s="1"/>
  <c r="BH166" i="185" s="1"/>
  <c r="BI166" i="185" s="1"/>
  <c r="BJ166" i="185" s="1"/>
  <c r="BK166" i="185" s="1"/>
  <c r="BL166" i="185" s="1"/>
  <c r="BM166" i="185" s="1"/>
  <c r="BN166" i="185" s="1"/>
  <c r="BO166" i="185" s="1"/>
  <c r="BP166" i="185" s="1"/>
  <c r="AB173" i="185"/>
  <c r="AC173" i="185" s="1"/>
  <c r="AD173" i="185" s="1"/>
  <c r="AE173" i="185" s="1"/>
  <c r="AF173" i="185" s="1"/>
  <c r="AG173" i="185" s="1"/>
  <c r="AH173" i="185" s="1"/>
  <c r="AI173" i="185" s="1"/>
  <c r="AJ173" i="185" s="1"/>
  <c r="AK173" i="185" s="1"/>
  <c r="AL173" i="185" s="1"/>
  <c r="AM173" i="185" s="1"/>
  <c r="AN173" i="185" s="1"/>
  <c r="AO173" i="185" s="1"/>
  <c r="AP173" i="185" s="1"/>
  <c r="AQ173" i="185" s="1"/>
  <c r="AR173" i="185" s="1"/>
  <c r="AS173" i="185" s="1"/>
  <c r="AT173" i="185" s="1"/>
  <c r="AU173" i="185" s="1"/>
  <c r="AV173" i="185" s="1"/>
  <c r="AW173" i="185" s="1"/>
  <c r="AX173" i="185" s="1"/>
  <c r="AY173" i="185" s="1"/>
  <c r="AZ173" i="185" s="1"/>
  <c r="BA173" i="185" s="1"/>
  <c r="BB173" i="185" s="1"/>
  <c r="BC173" i="185" s="1"/>
  <c r="BD173" i="185" s="1"/>
  <c r="BE173" i="185" s="1"/>
  <c r="BF173" i="185" s="1"/>
  <c r="BG173" i="185" s="1"/>
  <c r="BH173" i="185" s="1"/>
  <c r="BI173" i="185" s="1"/>
  <c r="BJ173" i="185" s="1"/>
  <c r="BK173" i="185" s="1"/>
  <c r="BL173" i="185" s="1"/>
  <c r="BM173" i="185" s="1"/>
  <c r="BN173" i="185" s="1"/>
  <c r="BO173" i="185" s="1"/>
  <c r="BP173" i="185" s="1"/>
  <c r="AI176" i="185"/>
  <c r="AJ176" i="185" s="1"/>
  <c r="AK176" i="185" s="1"/>
  <c r="AL176" i="185" s="1"/>
  <c r="AM176" i="185" s="1"/>
  <c r="AN176" i="185" s="1"/>
  <c r="AO176" i="185" s="1"/>
  <c r="AP176" i="185" s="1"/>
  <c r="AQ176" i="185" s="1"/>
  <c r="AR176" i="185" s="1"/>
  <c r="AS176" i="185" s="1"/>
  <c r="AT176" i="185" s="1"/>
  <c r="AU176" i="185" s="1"/>
  <c r="AV176" i="185" s="1"/>
  <c r="AW176" i="185" s="1"/>
  <c r="AX176" i="185" s="1"/>
  <c r="AY176" i="185" s="1"/>
  <c r="AZ176" i="185" s="1"/>
  <c r="BA176" i="185" s="1"/>
  <c r="BB176" i="185" s="1"/>
  <c r="BC176" i="185" s="1"/>
  <c r="BD176" i="185" s="1"/>
  <c r="BE176" i="185" s="1"/>
  <c r="BF176" i="185" s="1"/>
  <c r="BG176" i="185" s="1"/>
  <c r="BH176" i="185" s="1"/>
  <c r="BI176" i="185" s="1"/>
  <c r="BJ176" i="185" s="1"/>
  <c r="BK176" i="185" s="1"/>
  <c r="BL176" i="185" s="1"/>
  <c r="BM176" i="185" s="1"/>
  <c r="BN176" i="185" s="1"/>
  <c r="BO176" i="185" s="1"/>
  <c r="BP176" i="185" s="1"/>
  <c r="AA178" i="185"/>
  <c r="AB178" i="185" s="1"/>
  <c r="AC178" i="185" s="1"/>
  <c r="AD178" i="185" s="1"/>
  <c r="AE178" i="185" s="1"/>
  <c r="AF178" i="185" s="1"/>
  <c r="AG178" i="185" s="1"/>
  <c r="AH178" i="185" s="1"/>
  <c r="AI178" i="185" s="1"/>
  <c r="AJ178" i="185" s="1"/>
  <c r="AK178" i="185" s="1"/>
  <c r="AL178" i="185" s="1"/>
  <c r="AM178" i="185" s="1"/>
  <c r="AN178" i="185" s="1"/>
  <c r="AO178" i="185" s="1"/>
  <c r="AP178" i="185" s="1"/>
  <c r="AQ178" i="185" s="1"/>
  <c r="AR178" i="185" s="1"/>
  <c r="AS178" i="185" s="1"/>
  <c r="AT178" i="185" s="1"/>
  <c r="AU178" i="185" s="1"/>
  <c r="AV178" i="185" s="1"/>
  <c r="AW178" i="185" s="1"/>
  <c r="AX178" i="185" s="1"/>
  <c r="AY178" i="185" s="1"/>
  <c r="AZ178" i="185" s="1"/>
  <c r="BA178" i="185" s="1"/>
  <c r="BB178" i="185" s="1"/>
  <c r="BC178" i="185" s="1"/>
  <c r="BD178" i="185" s="1"/>
  <c r="BE178" i="185" s="1"/>
  <c r="BF178" i="185" s="1"/>
  <c r="BG178" i="185" s="1"/>
  <c r="BH178" i="185" s="1"/>
  <c r="BI178" i="185" s="1"/>
  <c r="BJ178" i="185" s="1"/>
  <c r="BK178" i="185" s="1"/>
  <c r="BL178" i="185" s="1"/>
  <c r="BM178" i="185" s="1"/>
  <c r="BN178" i="185" s="1"/>
  <c r="BO178" i="185" s="1"/>
  <c r="BP178" i="185" s="1"/>
  <c r="AB170" i="185"/>
  <c r="AC170" i="185" s="1"/>
  <c r="AD170" i="185" s="1"/>
  <c r="AE170" i="185" s="1"/>
  <c r="AF170" i="185" s="1"/>
  <c r="AG170" i="185" s="1"/>
  <c r="AH170" i="185" s="1"/>
  <c r="AI170" i="185" s="1"/>
  <c r="AJ170" i="185" s="1"/>
  <c r="AK170" i="185" s="1"/>
  <c r="AL170" i="185" s="1"/>
  <c r="AM170" i="185" s="1"/>
  <c r="AN170" i="185" s="1"/>
  <c r="AO170" i="185" s="1"/>
  <c r="AP170" i="185" s="1"/>
  <c r="AQ170" i="185" s="1"/>
  <c r="AR170" i="185" s="1"/>
  <c r="AS170" i="185" s="1"/>
  <c r="AT170" i="185" s="1"/>
  <c r="AU170" i="185" s="1"/>
  <c r="AV170" i="185" s="1"/>
  <c r="AW170" i="185" s="1"/>
  <c r="AX170" i="185" s="1"/>
  <c r="AY170" i="185" s="1"/>
  <c r="AZ170" i="185" s="1"/>
  <c r="BA170" i="185" s="1"/>
  <c r="BB170" i="185" s="1"/>
  <c r="BC170" i="185" s="1"/>
  <c r="BD170" i="185" s="1"/>
  <c r="BE170" i="185" s="1"/>
  <c r="BF170" i="185" s="1"/>
  <c r="BG170" i="185" s="1"/>
  <c r="BH170" i="185" s="1"/>
  <c r="BI170" i="185" s="1"/>
  <c r="BJ170" i="185" s="1"/>
  <c r="BK170" i="185" s="1"/>
  <c r="BL170" i="185" s="1"/>
  <c r="BM170" i="185" s="1"/>
  <c r="BN170" i="185" s="1"/>
  <c r="BO170" i="185" s="1"/>
  <c r="BP170" i="185" s="1"/>
  <c r="AC159" i="185"/>
  <c r="AD159" i="185" s="1"/>
  <c r="AE159" i="185" s="1"/>
  <c r="AF159" i="185" s="1"/>
  <c r="AG159" i="185" s="1"/>
  <c r="AH159" i="185" s="1"/>
  <c r="AI159" i="185" s="1"/>
  <c r="AJ159" i="185" s="1"/>
  <c r="AK159" i="185" s="1"/>
  <c r="AL159" i="185" s="1"/>
  <c r="AM159" i="185" s="1"/>
  <c r="AN159" i="185" s="1"/>
  <c r="AO159" i="185" s="1"/>
  <c r="AP159" i="185" s="1"/>
  <c r="AQ159" i="185" s="1"/>
  <c r="AR159" i="185" s="1"/>
  <c r="AS159" i="185" s="1"/>
  <c r="AT159" i="185" s="1"/>
  <c r="AU159" i="185" s="1"/>
  <c r="AV159" i="185" s="1"/>
  <c r="AW159" i="185" s="1"/>
  <c r="AX159" i="185" s="1"/>
  <c r="AY159" i="185" s="1"/>
  <c r="AZ159" i="185" s="1"/>
  <c r="BA159" i="185" s="1"/>
  <c r="BB159" i="185" s="1"/>
  <c r="BC159" i="185" s="1"/>
  <c r="BD159" i="185" s="1"/>
  <c r="BE159" i="185" s="1"/>
  <c r="BF159" i="185" s="1"/>
  <c r="BG159" i="185" s="1"/>
  <c r="BH159" i="185" s="1"/>
  <c r="BI159" i="185" s="1"/>
  <c r="BJ159" i="185" s="1"/>
  <c r="BK159" i="185" s="1"/>
  <c r="BL159" i="185" s="1"/>
  <c r="BM159" i="185" s="1"/>
  <c r="BN159" i="185" s="1"/>
  <c r="BO159" i="185" s="1"/>
  <c r="BP159" i="185" s="1"/>
  <c r="AB157" i="185"/>
  <c r="AC157" i="185" s="1"/>
  <c r="AD157" i="185" s="1"/>
  <c r="AE157" i="185" s="1"/>
  <c r="AF157" i="185" s="1"/>
  <c r="AG157" i="185" s="1"/>
  <c r="AH157" i="185" s="1"/>
  <c r="AI157" i="185" s="1"/>
  <c r="AJ157" i="185" s="1"/>
  <c r="AK157" i="185" s="1"/>
  <c r="AL157" i="185" s="1"/>
  <c r="AM157" i="185" s="1"/>
  <c r="AN157" i="185" s="1"/>
  <c r="AO157" i="185" s="1"/>
  <c r="AP157" i="185" s="1"/>
  <c r="AQ157" i="185" s="1"/>
  <c r="AR157" i="185" s="1"/>
  <c r="AS157" i="185" s="1"/>
  <c r="AT157" i="185" s="1"/>
  <c r="AU157" i="185" s="1"/>
  <c r="AV157" i="185" s="1"/>
  <c r="AW157" i="185" s="1"/>
  <c r="AX157" i="185" s="1"/>
  <c r="AY157" i="185" s="1"/>
  <c r="AZ157" i="185" s="1"/>
  <c r="BA157" i="185" s="1"/>
  <c r="BB157" i="185" s="1"/>
  <c r="BC157" i="185" s="1"/>
  <c r="BD157" i="185" s="1"/>
  <c r="BE157" i="185" s="1"/>
  <c r="BF157" i="185" s="1"/>
  <c r="BG157" i="185" s="1"/>
  <c r="BH157" i="185" s="1"/>
  <c r="BI157" i="185" s="1"/>
  <c r="BJ157" i="185" s="1"/>
  <c r="BK157" i="185" s="1"/>
  <c r="BL157" i="185" s="1"/>
  <c r="BM157" i="185" s="1"/>
  <c r="BN157" i="185" s="1"/>
  <c r="BO157" i="185" s="1"/>
  <c r="BP157" i="185" s="1"/>
  <c r="AG169" i="185"/>
  <c r="AH169" i="185" s="1"/>
  <c r="AI169" i="185" s="1"/>
  <c r="AJ169" i="185" s="1"/>
  <c r="AK169" i="185" s="1"/>
  <c r="AL169" i="185" s="1"/>
  <c r="AM169" i="185" s="1"/>
  <c r="AN169" i="185" s="1"/>
  <c r="AO169" i="185" s="1"/>
  <c r="AP169" i="185" s="1"/>
  <c r="AQ169" i="185" s="1"/>
  <c r="AR169" i="185" s="1"/>
  <c r="AS169" i="185" s="1"/>
  <c r="AT169" i="185" s="1"/>
  <c r="AU169" i="185" s="1"/>
  <c r="AV169" i="185" s="1"/>
  <c r="AW169" i="185" s="1"/>
  <c r="AX169" i="185" s="1"/>
  <c r="AY169" i="185" s="1"/>
  <c r="AZ169" i="185" s="1"/>
  <c r="BA169" i="185" s="1"/>
  <c r="BB169" i="185" s="1"/>
  <c r="BC169" i="185" s="1"/>
  <c r="BD169" i="185" s="1"/>
  <c r="BE169" i="185" s="1"/>
  <c r="BF169" i="185" s="1"/>
  <c r="BG169" i="185" s="1"/>
  <c r="BH169" i="185" s="1"/>
  <c r="BI169" i="185" s="1"/>
  <c r="BJ169" i="185" s="1"/>
  <c r="BK169" i="185" s="1"/>
  <c r="BL169" i="185" s="1"/>
  <c r="BM169" i="185" s="1"/>
  <c r="BN169" i="185" s="1"/>
  <c r="BO169" i="185" s="1"/>
  <c r="BP169" i="185" s="1"/>
  <c r="AC177" i="185"/>
  <c r="AD177" i="185" s="1"/>
  <c r="AE177" i="185" s="1"/>
  <c r="AF177" i="185" s="1"/>
  <c r="AG177" i="185" s="1"/>
  <c r="AH177" i="185" s="1"/>
  <c r="AI177" i="185" s="1"/>
  <c r="AJ177" i="185" s="1"/>
  <c r="AK177" i="185" s="1"/>
  <c r="AL177" i="185" s="1"/>
  <c r="AM177" i="185" s="1"/>
  <c r="AN177" i="185" s="1"/>
  <c r="AO177" i="185" s="1"/>
  <c r="AP177" i="185" s="1"/>
  <c r="AQ177" i="185" s="1"/>
  <c r="AR177" i="185" s="1"/>
  <c r="AS177" i="185" s="1"/>
  <c r="AT177" i="185" s="1"/>
  <c r="AU177" i="185" s="1"/>
  <c r="AV177" i="185" s="1"/>
  <c r="AW177" i="185" s="1"/>
  <c r="AX177" i="185" s="1"/>
  <c r="AY177" i="185" s="1"/>
  <c r="AZ177" i="185" s="1"/>
  <c r="BA177" i="185" s="1"/>
  <c r="BB177" i="185" s="1"/>
  <c r="BC177" i="185" s="1"/>
  <c r="BD177" i="185" s="1"/>
  <c r="BE177" i="185" s="1"/>
  <c r="BF177" i="185" s="1"/>
  <c r="BG177" i="185" s="1"/>
  <c r="BH177" i="185" s="1"/>
  <c r="BI177" i="185" s="1"/>
  <c r="BJ177" i="185" s="1"/>
  <c r="BK177" i="185" s="1"/>
  <c r="BL177" i="185" s="1"/>
  <c r="BM177" i="185" s="1"/>
  <c r="BN177" i="185" s="1"/>
  <c r="BO177" i="185" s="1"/>
  <c r="BP177" i="185" s="1"/>
  <c r="AD171" i="185"/>
  <c r="AE171" i="185" s="1"/>
  <c r="AF171" i="185" s="1"/>
  <c r="AG171" i="185" s="1"/>
  <c r="AH171" i="185" s="1"/>
  <c r="AI171" i="185" s="1"/>
  <c r="AJ171" i="185" s="1"/>
  <c r="AK171" i="185" s="1"/>
  <c r="AL171" i="185" s="1"/>
  <c r="AM171" i="185" s="1"/>
  <c r="AN171" i="185" s="1"/>
  <c r="AO171" i="185" s="1"/>
  <c r="AP171" i="185" s="1"/>
  <c r="AQ171" i="185" s="1"/>
  <c r="AR171" i="185" s="1"/>
  <c r="AS171" i="185" s="1"/>
  <c r="AT171" i="185" s="1"/>
  <c r="AU171" i="185" s="1"/>
  <c r="AV171" i="185" s="1"/>
  <c r="AW171" i="185" s="1"/>
  <c r="AX171" i="185" s="1"/>
  <c r="AY171" i="185" s="1"/>
  <c r="AZ171" i="185" s="1"/>
  <c r="BA171" i="185" s="1"/>
  <c r="BB171" i="185" s="1"/>
  <c r="BC171" i="185" s="1"/>
  <c r="BD171" i="185" s="1"/>
  <c r="BE171" i="185" s="1"/>
  <c r="BF171" i="185" s="1"/>
  <c r="BG171" i="185" s="1"/>
  <c r="BH171" i="185" s="1"/>
  <c r="BI171" i="185" s="1"/>
  <c r="BJ171" i="185" s="1"/>
  <c r="BK171" i="185" s="1"/>
  <c r="BL171" i="185" s="1"/>
  <c r="BM171" i="185" s="1"/>
  <c r="BN171" i="185" s="1"/>
  <c r="BO171" i="185" s="1"/>
  <c r="BP171" i="185" s="1"/>
  <c r="AD167" i="185"/>
  <c r="AE167" i="185" s="1"/>
  <c r="AF167" i="185" s="1"/>
  <c r="AG167" i="185" s="1"/>
  <c r="AH167" i="185" s="1"/>
  <c r="AI167" i="185" s="1"/>
  <c r="AJ167" i="185" s="1"/>
  <c r="AK167" i="185" s="1"/>
  <c r="AL167" i="185" s="1"/>
  <c r="AM167" i="185" s="1"/>
  <c r="AN167" i="185" s="1"/>
  <c r="AO167" i="185" s="1"/>
  <c r="AP167" i="185" s="1"/>
  <c r="AQ167" i="185" s="1"/>
  <c r="AR167" i="185" s="1"/>
  <c r="AS167" i="185" s="1"/>
  <c r="AT167" i="185" s="1"/>
  <c r="AU167" i="185" s="1"/>
  <c r="AV167" i="185" s="1"/>
  <c r="AW167" i="185" s="1"/>
  <c r="AX167" i="185" s="1"/>
  <c r="AY167" i="185" s="1"/>
  <c r="AZ167" i="185" s="1"/>
  <c r="BA167" i="185" s="1"/>
  <c r="BB167" i="185" s="1"/>
  <c r="BC167" i="185" s="1"/>
  <c r="BD167" i="185" s="1"/>
  <c r="BE167" i="185" s="1"/>
  <c r="BF167" i="185" s="1"/>
  <c r="BG167" i="185" s="1"/>
  <c r="BH167" i="185" s="1"/>
  <c r="BI167" i="185" s="1"/>
  <c r="BJ167" i="185" s="1"/>
  <c r="BK167" i="185" s="1"/>
  <c r="BL167" i="185" s="1"/>
  <c r="BM167" i="185" s="1"/>
  <c r="BN167" i="185" s="1"/>
  <c r="BO167" i="185" s="1"/>
  <c r="BP167" i="185" s="1"/>
  <c r="AF158" i="185"/>
  <c r="AG158" i="185" s="1"/>
  <c r="AH158" i="185" s="1"/>
  <c r="AI158" i="185" s="1"/>
  <c r="AJ158" i="185" s="1"/>
  <c r="AK158" i="185" s="1"/>
  <c r="AL158" i="185" s="1"/>
  <c r="AM158" i="185" s="1"/>
  <c r="AN158" i="185" s="1"/>
  <c r="AO158" i="185" s="1"/>
  <c r="AP158" i="185" s="1"/>
  <c r="AQ158" i="185" s="1"/>
  <c r="AR158" i="185" s="1"/>
  <c r="AS158" i="185" s="1"/>
  <c r="AT158" i="185" s="1"/>
  <c r="AU158" i="185" s="1"/>
  <c r="AV158" i="185" s="1"/>
  <c r="AW158" i="185" s="1"/>
  <c r="AX158" i="185" s="1"/>
  <c r="AY158" i="185" s="1"/>
  <c r="AZ158" i="185" s="1"/>
  <c r="BA158" i="185" s="1"/>
  <c r="BB158" i="185" s="1"/>
  <c r="BC158" i="185" s="1"/>
  <c r="BD158" i="185" s="1"/>
  <c r="BE158" i="185" s="1"/>
  <c r="BF158" i="185" s="1"/>
  <c r="BG158" i="185" s="1"/>
  <c r="BH158" i="185" s="1"/>
  <c r="BI158" i="185" s="1"/>
  <c r="BJ158" i="185" s="1"/>
  <c r="BK158" i="185" s="1"/>
  <c r="BL158" i="185" s="1"/>
  <c r="BM158" i="185" s="1"/>
  <c r="BN158" i="185" s="1"/>
  <c r="BO158" i="185" s="1"/>
  <c r="BP158" i="185" s="1"/>
  <c r="AB162" i="185"/>
  <c r="AC162" i="185" s="1"/>
  <c r="AD162" i="185" s="1"/>
  <c r="AE162" i="185" s="1"/>
  <c r="AF162" i="185" s="1"/>
  <c r="AG162" i="185" s="1"/>
  <c r="AH162" i="185" s="1"/>
  <c r="AI162" i="185" s="1"/>
  <c r="AJ162" i="185" s="1"/>
  <c r="AK162" i="185" s="1"/>
  <c r="AL162" i="185" s="1"/>
  <c r="AM162" i="185" s="1"/>
  <c r="AN162" i="185" s="1"/>
  <c r="AO162" i="185" s="1"/>
  <c r="AP162" i="185" s="1"/>
  <c r="AQ162" i="185" s="1"/>
  <c r="AR162" i="185" s="1"/>
  <c r="AS162" i="185" s="1"/>
  <c r="AT162" i="185" s="1"/>
  <c r="AU162" i="185" s="1"/>
  <c r="AV162" i="185" s="1"/>
  <c r="AW162" i="185" s="1"/>
  <c r="AX162" i="185" s="1"/>
  <c r="AY162" i="185" s="1"/>
  <c r="AZ162" i="185" s="1"/>
  <c r="BA162" i="185" s="1"/>
  <c r="BB162" i="185" s="1"/>
  <c r="BC162" i="185" s="1"/>
  <c r="BD162" i="185" s="1"/>
  <c r="BE162" i="185" s="1"/>
  <c r="BF162" i="185" s="1"/>
  <c r="BG162" i="185" s="1"/>
  <c r="BH162" i="185" s="1"/>
  <c r="BI162" i="185" s="1"/>
  <c r="BJ162" i="185" s="1"/>
  <c r="BK162" i="185" s="1"/>
  <c r="BL162" i="185" s="1"/>
  <c r="BM162" i="185" s="1"/>
  <c r="BN162" i="185" s="1"/>
  <c r="BO162" i="185" s="1"/>
  <c r="BP162" i="185" s="1"/>
  <c r="AD163" i="185"/>
  <c r="AE163" i="185" s="1"/>
  <c r="AF163" i="185" s="1"/>
  <c r="AG163" i="185" s="1"/>
  <c r="AH163" i="185" s="1"/>
  <c r="AI163" i="185" s="1"/>
  <c r="AJ163" i="185" s="1"/>
  <c r="AK163" i="185" s="1"/>
  <c r="AL163" i="185" s="1"/>
  <c r="AM163" i="185" s="1"/>
  <c r="AN163" i="185" s="1"/>
  <c r="AO163" i="185" s="1"/>
  <c r="AP163" i="185" s="1"/>
  <c r="AQ163" i="185" s="1"/>
  <c r="AR163" i="185" s="1"/>
  <c r="AS163" i="185" s="1"/>
  <c r="AT163" i="185" s="1"/>
  <c r="AU163" i="185" s="1"/>
  <c r="AV163" i="185" s="1"/>
  <c r="AW163" i="185" s="1"/>
  <c r="AX163" i="185" s="1"/>
  <c r="AY163" i="185" s="1"/>
  <c r="AZ163" i="185" s="1"/>
  <c r="BA163" i="185" s="1"/>
  <c r="BB163" i="185" s="1"/>
  <c r="BC163" i="185" s="1"/>
  <c r="BD163" i="185" s="1"/>
  <c r="BE163" i="185" s="1"/>
  <c r="BF163" i="185" s="1"/>
  <c r="BG163" i="185" s="1"/>
  <c r="BH163" i="185" s="1"/>
  <c r="BI163" i="185" s="1"/>
  <c r="BJ163" i="185" s="1"/>
  <c r="BK163" i="185" s="1"/>
  <c r="BL163" i="185" s="1"/>
  <c r="BM163" i="185" s="1"/>
  <c r="BN163" i="185" s="1"/>
  <c r="BO163" i="185" s="1"/>
  <c r="BP163" i="185" s="1"/>
  <c r="AD172" i="185"/>
  <c r="AE172" i="185" s="1"/>
  <c r="AF172" i="185" s="1"/>
  <c r="AG172" i="185" s="1"/>
  <c r="AH172" i="185" s="1"/>
  <c r="AI172" i="185" s="1"/>
  <c r="AJ172" i="185" s="1"/>
  <c r="AK172" i="185" s="1"/>
  <c r="AL172" i="185" s="1"/>
  <c r="AM172" i="185" s="1"/>
  <c r="AN172" i="185" s="1"/>
  <c r="AO172" i="185" s="1"/>
  <c r="AP172" i="185" s="1"/>
  <c r="AQ172" i="185" s="1"/>
  <c r="AR172" i="185" s="1"/>
  <c r="AS172" i="185" s="1"/>
  <c r="AT172" i="185" s="1"/>
  <c r="AU172" i="185" s="1"/>
  <c r="AV172" i="185" s="1"/>
  <c r="AW172" i="185" s="1"/>
  <c r="AX172" i="185" s="1"/>
  <c r="AY172" i="185" s="1"/>
  <c r="AZ172" i="185" s="1"/>
  <c r="BA172" i="185" s="1"/>
  <c r="BB172" i="185" s="1"/>
  <c r="BC172" i="185" s="1"/>
  <c r="BD172" i="185" s="1"/>
  <c r="BE172" i="185" s="1"/>
  <c r="BF172" i="185" s="1"/>
  <c r="BG172" i="185" s="1"/>
  <c r="BH172" i="185" s="1"/>
  <c r="BI172" i="185" s="1"/>
  <c r="BJ172" i="185" s="1"/>
  <c r="BK172" i="185" s="1"/>
  <c r="BL172" i="185" s="1"/>
  <c r="BM172" i="185" s="1"/>
  <c r="BN172" i="185" s="1"/>
  <c r="BO172" i="185" s="1"/>
  <c r="BP172" i="185" s="1"/>
  <c r="AD164" i="185"/>
  <c r="AE164" i="185" s="1"/>
  <c r="AF164" i="185" s="1"/>
  <c r="AG164" i="185" s="1"/>
  <c r="AH164" i="185" s="1"/>
  <c r="AI164" i="185" s="1"/>
  <c r="AJ164" i="185" s="1"/>
  <c r="AK164" i="185" s="1"/>
  <c r="AL164" i="185" s="1"/>
  <c r="AM164" i="185" s="1"/>
  <c r="AN164" i="185" s="1"/>
  <c r="AO164" i="185" s="1"/>
  <c r="AP164" i="185" s="1"/>
  <c r="AQ164" i="185" s="1"/>
  <c r="AR164" i="185" s="1"/>
  <c r="AS164" i="185" s="1"/>
  <c r="AT164" i="185" s="1"/>
  <c r="AU164" i="185" s="1"/>
  <c r="AV164" i="185" s="1"/>
  <c r="AW164" i="185" s="1"/>
  <c r="AX164" i="185" s="1"/>
  <c r="AY164" i="185" s="1"/>
  <c r="AZ164" i="185" s="1"/>
  <c r="BA164" i="185" s="1"/>
  <c r="BB164" i="185" s="1"/>
  <c r="BC164" i="185" s="1"/>
  <c r="BD164" i="185" s="1"/>
  <c r="BE164" i="185" s="1"/>
  <c r="BF164" i="185" s="1"/>
  <c r="BG164" i="185" s="1"/>
  <c r="BH164" i="185" s="1"/>
  <c r="BI164" i="185" s="1"/>
  <c r="BJ164" i="185" s="1"/>
  <c r="BK164" i="185" s="1"/>
  <c r="BL164" i="185" s="1"/>
  <c r="BM164" i="185" s="1"/>
  <c r="BN164" i="185" s="1"/>
  <c r="BO164" i="185" s="1"/>
  <c r="BP164" i="185" s="1"/>
  <c r="AE160" i="185"/>
  <c r="AF160" i="185" s="1"/>
  <c r="AG160" i="185" s="1"/>
  <c r="AH160" i="185" s="1"/>
  <c r="AI160" i="185" s="1"/>
  <c r="AJ160" i="185" s="1"/>
  <c r="AK160" i="185" s="1"/>
  <c r="AL160" i="185" s="1"/>
  <c r="AM160" i="185" s="1"/>
  <c r="AN160" i="185" s="1"/>
  <c r="AO160" i="185" s="1"/>
  <c r="AP160" i="185" s="1"/>
  <c r="AQ160" i="185" s="1"/>
  <c r="AR160" i="185" s="1"/>
  <c r="AS160" i="185" s="1"/>
  <c r="AT160" i="185" s="1"/>
  <c r="AU160" i="185" s="1"/>
  <c r="AV160" i="185" s="1"/>
  <c r="AW160" i="185" s="1"/>
  <c r="AX160" i="185" s="1"/>
  <c r="AY160" i="185" s="1"/>
  <c r="AZ160" i="185" s="1"/>
  <c r="BA160" i="185" s="1"/>
  <c r="BB160" i="185" s="1"/>
  <c r="BC160" i="185" s="1"/>
  <c r="BD160" i="185" s="1"/>
  <c r="BE160" i="185" s="1"/>
  <c r="BF160" i="185" s="1"/>
  <c r="BG160" i="185" s="1"/>
  <c r="BH160" i="185" s="1"/>
  <c r="BI160" i="185" s="1"/>
  <c r="BJ160" i="185" s="1"/>
  <c r="BK160" i="185" s="1"/>
  <c r="BL160" i="185" s="1"/>
  <c r="BM160" i="185" s="1"/>
  <c r="BN160" i="185" s="1"/>
  <c r="BO160" i="185" s="1"/>
  <c r="BP160" i="185" s="1"/>
  <c r="U165" i="185"/>
  <c r="T165" i="185" s="1"/>
  <c r="S165" i="185" s="1"/>
  <c r="R165" i="185" s="1"/>
  <c r="Q165" i="185" s="1"/>
  <c r="P165" i="185" s="1"/>
  <c r="O165" i="185" s="1"/>
  <c r="Y78" i="184" l="1"/>
  <c r="BO79" i="184"/>
  <c r="T73" i="184"/>
  <c r="BG84" i="184"/>
  <c r="AJ79" i="184"/>
  <c r="X84" i="184"/>
  <c r="AF79" i="184"/>
  <c r="BE84" i="184"/>
  <c r="U91" i="184"/>
  <c r="T90" i="184"/>
  <c r="S71" i="184"/>
  <c r="AM79" i="184"/>
  <c r="AR79" i="184"/>
  <c r="AS79" i="184"/>
  <c r="AE84" i="184"/>
  <c r="BH84" i="184"/>
  <c r="T91" i="184"/>
  <c r="S86" i="184"/>
  <c r="U79" i="184"/>
  <c r="BI84" i="184"/>
  <c r="U86" i="184"/>
  <c r="AG78" i="184"/>
  <c r="AB78" i="184"/>
  <c r="X78" i="184"/>
  <c r="BO84" i="184"/>
  <c r="AT79" i="184"/>
  <c r="AF84" i="184"/>
  <c r="S85" i="184"/>
  <c r="AH84" i="184"/>
  <c r="S92" i="184"/>
  <c r="AL84" i="184"/>
  <c r="U78" i="184"/>
  <c r="BK79" i="184"/>
  <c r="X72" i="184"/>
  <c r="V73" i="184"/>
  <c r="V77" i="184"/>
  <c r="BC84" i="184"/>
  <c r="AD79" i="184"/>
  <c r="T84" i="184"/>
  <c r="V78" i="184"/>
  <c r="AW84" i="184"/>
  <c r="AI78" i="184"/>
  <c r="AM78" i="184"/>
  <c r="AQ78" i="184"/>
  <c r="AU78" i="184"/>
  <c r="AY78" i="184"/>
  <c r="BC78" i="184"/>
  <c r="BG78" i="184"/>
  <c r="BK78" i="184"/>
  <c r="BO78" i="184"/>
  <c r="X71" i="184"/>
  <c r="AH77" i="184"/>
  <c r="AG77" i="184"/>
  <c r="AG73" i="184"/>
  <c r="AC72" i="184"/>
  <c r="Z71" i="184"/>
  <c r="AE72" i="184"/>
  <c r="AB71" i="184"/>
  <c r="AI77" i="184"/>
  <c r="Y77" i="184"/>
  <c r="Y73" i="184"/>
  <c r="AE77" i="184"/>
  <c r="AK72" i="184"/>
  <c r="AL73" i="184"/>
  <c r="AL71" i="184"/>
  <c r="AN77" i="184"/>
  <c r="AO72" i="184"/>
  <c r="AO77" i="184"/>
  <c r="AP73" i="184"/>
  <c r="AR73" i="184"/>
  <c r="AS71" i="184"/>
  <c r="AS77" i="184"/>
  <c r="AT77" i="184"/>
  <c r="AU73" i="184"/>
  <c r="AV72" i="184"/>
  <c r="AW77" i="184"/>
  <c r="AX71" i="184"/>
  <c r="AZ77" i="184"/>
  <c r="AY77" i="184"/>
  <c r="BA72" i="184"/>
  <c r="BC73" i="184"/>
  <c r="BD73" i="184"/>
  <c r="BE73" i="184"/>
  <c r="BE71" i="184"/>
  <c r="BG73" i="184"/>
  <c r="BH71" i="184"/>
  <c r="BI73" i="184"/>
  <c r="BI77" i="184"/>
  <c r="BL73" i="184"/>
  <c r="BK72" i="184"/>
  <c r="BL77" i="184"/>
  <c r="BM73" i="184"/>
  <c r="BO72" i="184"/>
  <c r="BP72" i="184"/>
  <c r="BP77" i="184"/>
  <c r="Z90" i="184"/>
  <c r="AE90" i="184"/>
  <c r="X91" i="184"/>
  <c r="AA91" i="184"/>
  <c r="AC91" i="184"/>
  <c r="AF90" i="184"/>
  <c r="AC92" i="184"/>
  <c r="AF89" i="184"/>
  <c r="AH90" i="184"/>
  <c r="AI90" i="184"/>
  <c r="AI91" i="184"/>
  <c r="AK90" i="184"/>
  <c r="AK92" i="184"/>
  <c r="AL92" i="184"/>
  <c r="AL91" i="184"/>
  <c r="AN89" i="184"/>
  <c r="AN91" i="184"/>
  <c r="AQ89" i="184"/>
  <c r="AR89" i="184"/>
  <c r="AS90" i="184"/>
  <c r="AR91" i="184"/>
  <c r="AT91" i="184"/>
  <c r="AU92" i="184"/>
  <c r="AW90" i="184"/>
  <c r="AW89" i="184"/>
  <c r="AY90" i="184"/>
  <c r="AY92" i="184"/>
  <c r="AZ91" i="184"/>
  <c r="BB89" i="184"/>
  <c r="BC90" i="184"/>
  <c r="BB91" i="184"/>
  <c r="BD89" i="184"/>
  <c r="BE92" i="184"/>
  <c r="BF91" i="184"/>
  <c r="BH89" i="184"/>
  <c r="BG91" i="184"/>
  <c r="BJ90" i="184"/>
  <c r="BI91" i="184"/>
  <c r="BL90" i="184"/>
  <c r="BM92" i="184"/>
  <c r="BK89" i="184"/>
  <c r="BN91" i="184"/>
  <c r="BO92" i="184"/>
  <c r="BP90" i="184"/>
  <c r="V86" i="184"/>
  <c r="Y86" i="184"/>
  <c r="Z86" i="184"/>
  <c r="AB85" i="184"/>
  <c r="AD85" i="184"/>
  <c r="AF85" i="184"/>
  <c r="AI85" i="184"/>
  <c r="AL86" i="184"/>
  <c r="AM85" i="184"/>
  <c r="AN86" i="184"/>
  <c r="AP85" i="184"/>
  <c r="AS86" i="184"/>
  <c r="AU86" i="184"/>
  <c r="AV85" i="184"/>
  <c r="AY86" i="184"/>
  <c r="BA86" i="184"/>
  <c r="BC86" i="184"/>
  <c r="BE86" i="184"/>
  <c r="BG86" i="184"/>
  <c r="BI86" i="184"/>
  <c r="BK86" i="184"/>
  <c r="BM86" i="184"/>
  <c r="BO86" i="184"/>
  <c r="X82" i="184"/>
  <c r="AF82" i="184"/>
  <c r="AK81" i="184"/>
  <c r="U82" i="184"/>
  <c r="Z82" i="184"/>
  <c r="AT81" i="184"/>
  <c r="T82" i="184"/>
  <c r="W82" i="184"/>
  <c r="AU82" i="184"/>
  <c r="BG81" i="184"/>
  <c r="AE82" i="184"/>
  <c r="AQ81" i="184"/>
  <c r="BM81" i="184"/>
  <c r="BO82" i="184"/>
  <c r="AX82" i="184"/>
  <c r="BJ82" i="184"/>
  <c r="AH81" i="184"/>
  <c r="BE82" i="184"/>
  <c r="AJ81" i="184"/>
  <c r="BH82" i="184"/>
  <c r="BL82" i="184"/>
  <c r="AL81" i="184"/>
  <c r="BP82" i="184"/>
  <c r="S79" i="184"/>
  <c r="U85" i="184"/>
  <c r="BE79" i="184"/>
  <c r="AN84" i="184"/>
  <c r="AX84" i="184"/>
  <c r="U84" i="184"/>
  <c r="BB84" i="184"/>
  <c r="W73" i="184"/>
  <c r="W77" i="184"/>
  <c r="BC79" i="184"/>
  <c r="BM79" i="184"/>
  <c r="BN79" i="184"/>
  <c r="AU84" i="184"/>
  <c r="T79" i="184"/>
  <c r="X73" i="184"/>
  <c r="AG84" i="184"/>
  <c r="S90" i="184"/>
  <c r="AA79" i="184"/>
  <c r="AB79" i="184"/>
  <c r="AC79" i="184"/>
  <c r="S84" i="184"/>
  <c r="BP79" i="184"/>
  <c r="AV84" i="184"/>
  <c r="BF79" i="184"/>
  <c r="BN84" i="184"/>
  <c r="AK84" i="184"/>
  <c r="X92" i="184"/>
  <c r="V72" i="184"/>
  <c r="AH78" i="184"/>
  <c r="AD78" i="184"/>
  <c r="AZ79" i="184"/>
  <c r="AJ84" i="184"/>
  <c r="AA78" i="184"/>
  <c r="AP84" i="184"/>
  <c r="W92" i="184"/>
  <c r="V91" i="184"/>
  <c r="W89" i="184"/>
  <c r="AJ78" i="184"/>
  <c r="AN78" i="184"/>
  <c r="AR78" i="184"/>
  <c r="AV78" i="184"/>
  <c r="AZ78" i="184"/>
  <c r="BD78" i="184"/>
  <c r="BH78" i="184"/>
  <c r="BL78" i="184"/>
  <c r="BP78" i="184"/>
  <c r="AA73" i="184"/>
  <c r="AA71" i="184"/>
  <c r="AC77" i="184"/>
  <c r="Y72" i="184"/>
  <c r="AG72" i="184"/>
  <c r="AE73" i="184"/>
  <c r="AB73" i="184"/>
  <c r="AC71" i="184"/>
  <c r="Z72" i="184"/>
  <c r="AF77" i="184"/>
  <c r="AI71" i="184"/>
  <c r="AJ73" i="184"/>
  <c r="AK73" i="184"/>
  <c r="AJ77" i="184"/>
  <c r="AN73" i="184"/>
  <c r="AM73" i="184"/>
  <c r="AO71" i="184"/>
  <c r="AP71" i="184"/>
  <c r="AQ73" i="184"/>
  <c r="AQ71" i="184"/>
  <c r="AS72" i="184"/>
  <c r="AT72" i="184"/>
  <c r="AU72" i="184"/>
  <c r="AW71" i="184"/>
  <c r="AV77" i="184"/>
  <c r="AX72" i="184"/>
  <c r="AY71" i="184"/>
  <c r="AZ72" i="184"/>
  <c r="BA73" i="184"/>
  <c r="BB71" i="184"/>
  <c r="BB77" i="184"/>
  <c r="BD71" i="184"/>
  <c r="BD72" i="184"/>
  <c r="BF71" i="184"/>
  <c r="BF77" i="184"/>
  <c r="BH72" i="184"/>
  <c r="BI72" i="184"/>
  <c r="BJ72" i="184"/>
  <c r="BK77" i="184"/>
  <c r="BJ77" i="184"/>
  <c r="BM71" i="184"/>
  <c r="BN73" i="184"/>
  <c r="BO73" i="184"/>
  <c r="BO77" i="184"/>
  <c r="AB89" i="184"/>
  <c r="AD89" i="184"/>
  <c r="AB90" i="184"/>
  <c r="AE92" i="184"/>
  <c r="AD91" i="184"/>
  <c r="AA92" i="184"/>
  <c r="Y89" i="184"/>
  <c r="AF91" i="184"/>
  <c r="AF92" i="184"/>
  <c r="AH92" i="184"/>
  <c r="AI89" i="184"/>
  <c r="AJ90" i="184"/>
  <c r="AL89" i="184"/>
  <c r="AK91" i="184"/>
  <c r="AM90" i="184"/>
  <c r="AN90" i="184"/>
  <c r="AO90" i="184"/>
  <c r="AP90" i="184"/>
  <c r="AP92" i="184"/>
  <c r="AQ91" i="184"/>
  <c r="AS89" i="184"/>
  <c r="AS92" i="184"/>
  <c r="AU89" i="184"/>
  <c r="AV90" i="184"/>
  <c r="AW91" i="184"/>
  <c r="AX90" i="184"/>
  <c r="AX91" i="184"/>
  <c r="AZ90" i="184"/>
  <c r="AZ92" i="184"/>
  <c r="BA91" i="184"/>
  <c r="BC92" i="184"/>
  <c r="BC91" i="184"/>
  <c r="BE90" i="184"/>
  <c r="BF90" i="184"/>
  <c r="BG90" i="184"/>
  <c r="BH90" i="184"/>
  <c r="BH91" i="184"/>
  <c r="BL89" i="184"/>
  <c r="BK90" i="184"/>
  <c r="BM89" i="184"/>
  <c r="BM91" i="184"/>
  <c r="BN90" i="184"/>
  <c r="BO91" i="184"/>
  <c r="BP89" i="184"/>
  <c r="W85" i="184"/>
  <c r="Y85" i="184"/>
  <c r="AA85" i="184"/>
  <c r="AD86" i="184"/>
  <c r="AE85" i="184"/>
  <c r="AG85" i="184"/>
  <c r="AI86" i="184"/>
  <c r="AK85" i="184"/>
  <c r="AM86" i="184"/>
  <c r="AO85" i="184"/>
  <c r="AQ85" i="184"/>
  <c r="AS85" i="184"/>
  <c r="AU85" i="184"/>
  <c r="AW85" i="184"/>
  <c r="AY85" i="184"/>
  <c r="BA85" i="184"/>
  <c r="BD86" i="184"/>
  <c r="BE85" i="184"/>
  <c r="BG85" i="184"/>
  <c r="BI85" i="184"/>
  <c r="BK85" i="184"/>
  <c r="BM85" i="184"/>
  <c r="BO85" i="184"/>
  <c r="S81" i="184"/>
  <c r="AF81" i="184"/>
  <c r="AD82" i="184"/>
  <c r="AS82" i="184"/>
  <c r="BA82" i="184"/>
  <c r="BN81" i="184"/>
  <c r="BE81" i="184"/>
  <c r="AN81" i="184"/>
  <c r="AC81" i="184"/>
  <c r="AY82" i="184"/>
  <c r="AS81" i="184"/>
  <c r="AA81" i="184"/>
  <c r="AV81" i="184"/>
  <c r="BH81" i="184"/>
  <c r="AI82" i="184"/>
  <c r="Y82" i="184"/>
  <c r="BB81" i="184"/>
  <c r="AN82" i="184"/>
  <c r="BO81" i="184"/>
  <c r="BA81" i="184"/>
  <c r="BJ81" i="184"/>
  <c r="AZ82" i="184"/>
  <c r="AD81" i="184"/>
  <c r="BF82" i="184"/>
  <c r="AJ82" i="184"/>
  <c r="W72" i="184"/>
  <c r="AI79" i="184"/>
  <c r="AL79" i="184"/>
  <c r="AN79" i="184"/>
  <c r="AA84" i="184"/>
  <c r="BD84" i="184"/>
  <c r="AF78" i="184"/>
  <c r="BA84" i="184"/>
  <c r="S89" i="184"/>
  <c r="T71" i="184"/>
  <c r="AC78" i="184"/>
  <c r="W78" i="184"/>
  <c r="S78" i="184"/>
  <c r="BK84" i="184"/>
  <c r="AO79" i="184"/>
  <c r="AB84" i="184"/>
  <c r="BA79" i="184"/>
  <c r="BM84" i="184"/>
  <c r="Z84" i="184"/>
  <c r="X90" i="184"/>
  <c r="U92" i="184"/>
  <c r="U72" i="184"/>
  <c r="AQ79" i="184"/>
  <c r="T77" i="184"/>
  <c r="AW79" i="184"/>
  <c r="AX79" i="184"/>
  <c r="AI84" i="184"/>
  <c r="T78" i="184"/>
  <c r="BL84" i="184"/>
  <c r="AP79" i="184"/>
  <c r="U90" i="184"/>
  <c r="AT84" i="184"/>
  <c r="S72" i="184"/>
  <c r="AE79" i="184"/>
  <c r="AG79" i="184"/>
  <c r="AH79" i="184"/>
  <c r="W84" i="184"/>
  <c r="AZ84" i="184"/>
  <c r="V90" i="184"/>
  <c r="T85" i="184"/>
  <c r="U77" i="184"/>
  <c r="AS84" i="184"/>
  <c r="AV79" i="184"/>
  <c r="W91" i="184"/>
  <c r="AK78" i="184"/>
  <c r="AO78" i="184"/>
  <c r="AS78" i="184"/>
  <c r="AW78" i="184"/>
  <c r="BA78" i="184"/>
  <c r="BE78" i="184"/>
  <c r="BI78" i="184"/>
  <c r="BM78" i="184"/>
  <c r="AH73" i="184"/>
  <c r="AH71" i="184"/>
  <c r="AD72" i="184"/>
  <c r="AA77" i="184"/>
  <c r="AB72" i="184"/>
  <c r="AC73" i="184"/>
  <c r="AF73" i="184"/>
  <c r="AE71" i="184"/>
  <c r="Z73" i="184"/>
  <c r="AB77" i="184"/>
  <c r="Y71" i="184"/>
  <c r="AJ71" i="184"/>
  <c r="AK77" i="184"/>
  <c r="AL77" i="184"/>
  <c r="AM71" i="184"/>
  <c r="AN71" i="184"/>
  <c r="AO73" i="184"/>
  <c r="AP72" i="184"/>
  <c r="AQ72" i="184"/>
  <c r="AR72" i="184"/>
  <c r="AR77" i="184"/>
  <c r="AT73" i="184"/>
  <c r="AU77" i="184"/>
  <c r="AV71" i="184"/>
  <c r="AW73" i="184"/>
  <c r="AX73" i="184"/>
  <c r="AZ73" i="184"/>
  <c r="AY73" i="184"/>
  <c r="BA77" i="184"/>
  <c r="BB73" i="184"/>
  <c r="BC72" i="184"/>
  <c r="BD77" i="184"/>
  <c r="BC77" i="184"/>
  <c r="BF72" i="184"/>
  <c r="BG71" i="184"/>
  <c r="BG77" i="184"/>
  <c r="BH77" i="184"/>
  <c r="BK73" i="184"/>
  <c r="BK71" i="184"/>
  <c r="BL72" i="184"/>
  <c r="BN72" i="184"/>
  <c r="BN71" i="184"/>
  <c r="BO71" i="184"/>
  <c r="BP73" i="184"/>
  <c r="AD90" i="184"/>
  <c r="AC89" i="184"/>
  <c r="AB91" i="184"/>
  <c r="AA89" i="184"/>
  <c r="AD92" i="184"/>
  <c r="Z89" i="184"/>
  <c r="AB92" i="184"/>
  <c r="AG89" i="184"/>
  <c r="AE91" i="184"/>
  <c r="AH89" i="184"/>
  <c r="AH91" i="184"/>
  <c r="AJ92" i="184"/>
  <c r="AJ91" i="184"/>
  <c r="AK89" i="184"/>
  <c r="AM92" i="184"/>
  <c r="AO89" i="184"/>
  <c r="AO91" i="184"/>
  <c r="AP89" i="184"/>
  <c r="AQ90" i="184"/>
  <c r="AR90" i="184"/>
  <c r="AS91" i="184"/>
  <c r="AT89" i="184"/>
  <c r="AU90" i="184"/>
  <c r="AU91" i="184"/>
  <c r="AV91" i="184"/>
  <c r="AX89" i="184"/>
  <c r="AY89" i="184"/>
  <c r="BA89" i="184"/>
  <c r="BA90" i="184"/>
  <c r="BB90" i="184"/>
  <c r="BD91" i="184"/>
  <c r="BC89" i="184"/>
  <c r="BE89" i="184"/>
  <c r="BF89" i="184"/>
  <c r="BG92" i="184"/>
  <c r="BH92" i="184"/>
  <c r="BI90" i="184"/>
  <c r="BJ92" i="184"/>
  <c r="BJ91" i="184"/>
  <c r="BL91" i="184"/>
  <c r="BL92" i="184"/>
  <c r="BN92" i="184"/>
  <c r="BO90" i="184"/>
  <c r="BP91" i="184"/>
  <c r="W86" i="184"/>
  <c r="V85" i="184"/>
  <c r="AA86" i="184"/>
  <c r="AB86" i="184"/>
  <c r="AC85" i="184"/>
  <c r="AF86" i="184"/>
  <c r="AH86" i="184"/>
  <c r="AJ86" i="184"/>
  <c r="AK86" i="184"/>
  <c r="AO86" i="184"/>
  <c r="AP86" i="184"/>
  <c r="AR86" i="184"/>
  <c r="AT86" i="184"/>
  <c r="AW86" i="184"/>
  <c r="AX86" i="184"/>
  <c r="AZ86" i="184"/>
  <c r="BB86" i="184"/>
  <c r="BC85" i="184"/>
  <c r="BF86" i="184"/>
  <c r="BH86" i="184"/>
  <c r="BJ86" i="184"/>
  <c r="BL86" i="184"/>
  <c r="BN86" i="184"/>
  <c r="BP86" i="184"/>
  <c r="AO82" i="184"/>
  <c r="V81" i="184"/>
  <c r="AM81" i="184"/>
  <c r="AG82" i="184"/>
  <c r="AA82" i="184"/>
  <c r="U81" i="184"/>
  <c r="Z81" i="184"/>
  <c r="BD81" i="184"/>
  <c r="AY81" i="184"/>
  <c r="BD82" i="184"/>
  <c r="AE81" i="184"/>
  <c r="AR82" i="184"/>
  <c r="BP81" i="184"/>
  <c r="BF81" i="184"/>
  <c r="AW81" i="184"/>
  <c r="BN82" i="184"/>
  <c r="AL82" i="184"/>
  <c r="AU81" i="184"/>
  <c r="BC81" i="184"/>
  <c r="AG81" i="184"/>
  <c r="T81" i="184"/>
  <c r="BM82" i="184"/>
  <c r="W81" i="184"/>
  <c r="AX81" i="184"/>
  <c r="AP81" i="184"/>
  <c r="BC82" i="184"/>
  <c r="S73" i="184"/>
  <c r="T72" i="184"/>
  <c r="AE78" i="184"/>
  <c r="Y84" i="184"/>
  <c r="W79" i="184"/>
  <c r="AK79" i="184"/>
  <c r="W71" i="184"/>
  <c r="AY84" i="184"/>
  <c r="W90" i="184"/>
  <c r="V89" i="184"/>
  <c r="Z79" i="184"/>
  <c r="X77" i="184"/>
  <c r="BD79" i="184"/>
  <c r="V92" i="184"/>
  <c r="BJ84" i="184"/>
  <c r="AL78" i="184"/>
  <c r="BB78" i="184"/>
  <c r="AF71" i="184"/>
  <c r="AF72" i="184"/>
  <c r="AJ72" i="184"/>
  <c r="AM72" i="184"/>
  <c r="AQ77" i="184"/>
  <c r="AV73" i="184"/>
  <c r="AX77" i="184"/>
  <c r="BE72" i="184"/>
  <c r="BH73" i="184"/>
  <c r="BL71" i="184"/>
  <c r="BP71" i="184"/>
  <c r="AE89" i="184"/>
  <c r="AG90" i="184"/>
  <c r="AJ89" i="184"/>
  <c r="AN92" i="184"/>
  <c r="AR92" i="184"/>
  <c r="AV92" i="184"/>
  <c r="AZ89" i="184"/>
  <c r="BD92" i="184"/>
  <c r="BI89" i="184"/>
  <c r="BM90" i="184"/>
  <c r="BP92" i="184"/>
  <c r="X86" i="184"/>
  <c r="AE86" i="184"/>
  <c r="AL85" i="184"/>
  <c r="AT85" i="184"/>
  <c r="BB85" i="184"/>
  <c r="BJ85" i="184"/>
  <c r="AO81" i="184"/>
  <c r="AP82" i="184"/>
  <c r="AB82" i="184"/>
  <c r="AI81" i="184"/>
  <c r="Y81" i="184"/>
  <c r="BK81" i="184"/>
  <c r="S77" i="184"/>
  <c r="BI79" i="184"/>
  <c r="AD84" i="184"/>
  <c r="V79" i="184"/>
  <c r="AR84" i="184"/>
  <c r="BF84" i="184"/>
  <c r="AC84" i="184"/>
  <c r="U73" i="184"/>
  <c r="Y79" i="184"/>
  <c r="AO84" i="184"/>
  <c r="AU79" i="184"/>
  <c r="V71" i="184"/>
  <c r="BL79" i="184"/>
  <c r="AP78" i="184"/>
  <c r="BF78" i="184"/>
  <c r="AH72" i="184"/>
  <c r="AG71" i="184"/>
  <c r="AI72" i="184"/>
  <c r="AK71" i="184"/>
  <c r="AP77" i="184"/>
  <c r="AS73" i="184"/>
  <c r="AW72" i="184"/>
  <c r="BA71" i="184"/>
  <c r="BE77" i="184"/>
  <c r="BI71" i="184"/>
  <c r="BM72" i="184"/>
  <c r="AA90" i="184"/>
  <c r="Y91" i="184"/>
  <c r="AG92" i="184"/>
  <c r="AL90" i="184"/>
  <c r="AO92" i="184"/>
  <c r="AT90" i="184"/>
  <c r="AW92" i="184"/>
  <c r="BA92" i="184"/>
  <c r="BE91" i="184"/>
  <c r="BI92" i="184"/>
  <c r="BN89" i="184"/>
  <c r="X85" i="184"/>
  <c r="AG86" i="184"/>
  <c r="AN85" i="184"/>
  <c r="AV86" i="184"/>
  <c r="BD85" i="184"/>
  <c r="BL85" i="184"/>
  <c r="AV82" i="184"/>
  <c r="AM82" i="184"/>
  <c r="AH82" i="184"/>
  <c r="BI82" i="184"/>
  <c r="AT82" i="184"/>
  <c r="AC82" i="184"/>
  <c r="Y90" i="184"/>
  <c r="AY79" i="184"/>
  <c r="U71" i="184"/>
  <c r="T92" i="184"/>
  <c r="V84" i="184"/>
  <c r="S91" i="184"/>
  <c r="BB79" i="184"/>
  <c r="AM84" i="184"/>
  <c r="BP84" i="184"/>
  <c r="U89" i="184"/>
  <c r="AT78" i="184"/>
  <c r="BJ78" i="184"/>
  <c r="AD73" i="184"/>
  <c r="AD77" i="184"/>
  <c r="AI73" i="184"/>
  <c r="AL72" i="184"/>
  <c r="AM77" i="184"/>
  <c r="AT71" i="184"/>
  <c r="AY72" i="184"/>
  <c r="BB72" i="184"/>
  <c r="BF73" i="184"/>
  <c r="BJ73" i="184"/>
  <c r="BM77" i="184"/>
  <c r="AC90" i="184"/>
  <c r="Z92" i="184"/>
  <c r="AG91" i="184"/>
  <c r="AM89" i="184"/>
  <c r="AP91" i="184"/>
  <c r="AT92" i="184"/>
  <c r="AX92" i="184"/>
  <c r="BB92" i="184"/>
  <c r="BF92" i="184"/>
  <c r="BJ89" i="184"/>
  <c r="BO89" i="184"/>
  <c r="Z85" i="184"/>
  <c r="AH85" i="184"/>
  <c r="AQ86" i="184"/>
  <c r="AX85" i="184"/>
  <c r="BF85" i="184"/>
  <c r="BN85" i="184"/>
  <c r="S82" i="184"/>
  <c r="AR81" i="184"/>
  <c r="AB81" i="184"/>
  <c r="BB82" i="184"/>
  <c r="BK82" i="184"/>
  <c r="V82" i="184"/>
  <c r="AZ81" i="184"/>
  <c r="BH79" i="184"/>
  <c r="AQ84" i="184"/>
  <c r="T86" i="184"/>
  <c r="X79" i="184"/>
  <c r="BJ79" i="184"/>
  <c r="T89" i="184"/>
  <c r="BG79" i="184"/>
  <c r="Z78" i="184"/>
  <c r="AX78" i="184"/>
  <c r="BN78" i="184"/>
  <c r="AA72" i="184"/>
  <c r="AD71" i="184"/>
  <c r="Z77" i="184"/>
  <c r="AN72" i="184"/>
  <c r="AR71" i="184"/>
  <c r="AU71" i="184"/>
  <c r="AZ71" i="184"/>
  <c r="BC71" i="184"/>
  <c r="BG72" i="184"/>
  <c r="BJ71" i="184"/>
  <c r="BN77" i="184"/>
  <c r="Z91" i="184"/>
  <c r="X89" i="184"/>
  <c r="AI92" i="184"/>
  <c r="AM91" i="184"/>
  <c r="AQ92" i="184"/>
  <c r="AV89" i="184"/>
  <c r="AY91" i="184"/>
  <c r="BD90" i="184"/>
  <c r="BG89" i="184"/>
  <c r="BK92" i="184"/>
  <c r="BK91" i="184"/>
  <c r="AC86" i="184"/>
  <c r="AJ85" i="184"/>
  <c r="AR85" i="184"/>
  <c r="AZ85" i="184"/>
  <c r="BH85" i="184"/>
  <c r="BP85" i="184"/>
  <c r="X81" i="184"/>
  <c r="BI81" i="184"/>
  <c r="AQ82" i="184"/>
  <c r="BL81" i="184"/>
  <c r="AK82" i="184"/>
  <c r="BG82" i="184"/>
  <c r="AW82" i="184"/>
  <c r="Y92" i="184"/>
  <c r="AW67" i="184" l="1"/>
  <c r="AW69" i="184"/>
  <c r="AW75" i="184" s="1"/>
  <c r="AL67" i="184"/>
  <c r="AL69" i="184"/>
  <c r="AL75" i="184" s="1"/>
  <c r="AZ67" i="184"/>
  <c r="AZ69" i="184"/>
  <c r="AZ75" i="184" s="1"/>
  <c r="V67" i="184"/>
  <c r="V69" i="184"/>
  <c r="V75" i="184" s="1"/>
  <c r="T70" i="184"/>
  <c r="T76" i="184" s="1"/>
  <c r="T68" i="184"/>
  <c r="AJ69" i="184"/>
  <c r="AJ75" i="184" s="1"/>
  <c r="AJ67" i="184"/>
  <c r="BN69" i="184"/>
  <c r="BN75" i="184" s="1"/>
  <c r="BN67" i="184"/>
  <c r="BF70" i="184"/>
  <c r="BF76" i="184" s="1"/>
  <c r="BF68" i="184"/>
  <c r="Z67" i="184"/>
  <c r="Z69" i="184"/>
  <c r="Z75" i="184" s="1"/>
  <c r="W68" i="184"/>
  <c r="W70" i="184"/>
  <c r="W76" i="184" s="1"/>
  <c r="BJ68" i="184"/>
  <c r="BJ70" i="184"/>
  <c r="BJ76" i="184" s="1"/>
  <c r="AR68" i="184"/>
  <c r="AR70" i="184"/>
  <c r="AR76" i="184" s="1"/>
  <c r="AQ67" i="184"/>
  <c r="AQ69" i="184"/>
  <c r="AQ75" i="184" s="1"/>
  <c r="BM67" i="184"/>
  <c r="BM69" i="184"/>
  <c r="BM75" i="184" s="1"/>
  <c r="AR67" i="184"/>
  <c r="AR69" i="184"/>
  <c r="AR75" i="184" s="1"/>
  <c r="U70" i="184"/>
  <c r="U76" i="184" s="1"/>
  <c r="U68" i="184"/>
  <c r="BC67" i="184"/>
  <c r="BC69" i="184"/>
  <c r="BC75" i="184" s="1"/>
  <c r="BM68" i="184"/>
  <c r="BM70" i="184"/>
  <c r="BM76" i="184" s="1"/>
  <c r="BE69" i="184"/>
  <c r="BE75" i="184" s="1"/>
  <c r="BE67" i="184"/>
  <c r="AV70" i="184"/>
  <c r="AV76" i="184" s="1"/>
  <c r="AV68" i="184"/>
  <c r="AU70" i="184"/>
  <c r="AU76" i="184" s="1"/>
  <c r="AU68" i="184"/>
  <c r="BO67" i="184"/>
  <c r="BO69" i="184"/>
  <c r="BO75" i="184" s="1"/>
  <c r="AT70" i="184"/>
  <c r="AT76" i="184" s="1"/>
  <c r="AT68" i="184"/>
  <c r="AD68" i="184"/>
  <c r="AD70" i="184"/>
  <c r="AD76" i="184" s="1"/>
  <c r="AH70" i="184"/>
  <c r="AH76" i="184" s="1"/>
  <c r="AH68" i="184"/>
  <c r="AK67" i="184"/>
  <c r="AK69" i="184"/>
  <c r="AK75" i="184" s="1"/>
  <c r="Y70" i="184"/>
  <c r="Y76" i="184" s="1"/>
  <c r="Y68" i="184"/>
  <c r="Y67" i="184"/>
  <c r="Y69" i="184"/>
  <c r="Y75" i="184" s="1"/>
  <c r="AZ70" i="184"/>
  <c r="AZ76" i="184" s="1"/>
  <c r="AZ68" i="184"/>
  <c r="AE70" i="184"/>
  <c r="AE76" i="184" s="1"/>
  <c r="AE68" i="184"/>
  <c r="AI70" i="184"/>
  <c r="AI76" i="184" s="1"/>
  <c r="AI68" i="184"/>
  <c r="W69" i="184"/>
  <c r="W75" i="184" s="1"/>
  <c r="W67" i="184"/>
  <c r="AY69" i="184"/>
  <c r="AY75" i="184" s="1"/>
  <c r="AY67" i="184"/>
  <c r="BD70" i="184"/>
  <c r="BD76" i="184" s="1"/>
  <c r="BD68" i="184"/>
  <c r="BI69" i="184"/>
  <c r="BI75" i="184" s="1"/>
  <c r="BI67" i="184"/>
  <c r="U67" i="184"/>
  <c r="U69" i="184"/>
  <c r="U75" i="184" s="1"/>
  <c r="AM69" i="184"/>
  <c r="AM75" i="184" s="1"/>
  <c r="AM67" i="184"/>
  <c r="AL68" i="184"/>
  <c r="AL70" i="184"/>
  <c r="AL76" i="184" s="1"/>
  <c r="AF67" i="184"/>
  <c r="AF69" i="184"/>
  <c r="AF75" i="184" s="1"/>
  <c r="S70" i="184"/>
  <c r="S76" i="184" s="1"/>
  <c r="S68" i="184"/>
  <c r="AA70" i="184"/>
  <c r="AA76" i="184" s="1"/>
  <c r="AA68" i="184"/>
  <c r="BF67" i="184"/>
  <c r="BF69" i="184"/>
  <c r="BF75" i="184" s="1"/>
  <c r="BC68" i="184"/>
  <c r="BC70" i="184"/>
  <c r="BC76" i="184" s="1"/>
  <c r="AB70" i="184"/>
  <c r="AB76" i="184" s="1"/>
  <c r="AB68" i="184"/>
  <c r="BK68" i="184"/>
  <c r="BK70" i="184"/>
  <c r="BK76" i="184" s="1"/>
  <c r="AF68" i="184"/>
  <c r="AF70" i="184"/>
  <c r="AF76" i="184" s="1"/>
  <c r="X68" i="184"/>
  <c r="X70" i="184"/>
  <c r="X76" i="184" s="1"/>
  <c r="AJ68" i="184"/>
  <c r="AJ70" i="184"/>
  <c r="AJ76" i="184" s="1"/>
  <c r="BG69" i="184"/>
  <c r="BG75" i="184" s="1"/>
  <c r="BG67" i="184"/>
  <c r="AP70" i="184"/>
  <c r="AP76" i="184" s="1"/>
  <c r="AP68" i="184"/>
  <c r="Z70" i="184"/>
  <c r="Z76" i="184" s="1"/>
  <c r="Z68" i="184"/>
  <c r="AS70" i="184"/>
  <c r="AS76" i="184" s="1"/>
  <c r="AS68" i="184"/>
  <c r="BI68" i="184"/>
  <c r="BI70" i="184"/>
  <c r="BI76" i="184" s="1"/>
  <c r="X67" i="184"/>
  <c r="X69" i="184"/>
  <c r="X75" i="184" s="1"/>
  <c r="AN67" i="184"/>
  <c r="AN69" i="184"/>
  <c r="AN75" i="184" s="1"/>
  <c r="AU67" i="184"/>
  <c r="AU69" i="184"/>
  <c r="AU75" i="184" s="1"/>
  <c r="AB67" i="184"/>
  <c r="AB69" i="184"/>
  <c r="AB75" i="184" s="1"/>
  <c r="AC67" i="184"/>
  <c r="AC69" i="184"/>
  <c r="AC75" i="184" s="1"/>
  <c r="BD67" i="184"/>
  <c r="BD69" i="184"/>
  <c r="BD75" i="184" s="1"/>
  <c r="AC70" i="184"/>
  <c r="AC76" i="184" s="1"/>
  <c r="AC68" i="184"/>
  <c r="AX67" i="184"/>
  <c r="AX69" i="184"/>
  <c r="AX75" i="184" s="1"/>
  <c r="BP67" i="184"/>
  <c r="BP69" i="184"/>
  <c r="BP75" i="184" s="1"/>
  <c r="BA70" i="184"/>
  <c r="BA76" i="184" s="1"/>
  <c r="BA68" i="184"/>
  <c r="BN70" i="184"/>
  <c r="BN76" i="184" s="1"/>
  <c r="BN68" i="184"/>
  <c r="BJ67" i="184"/>
  <c r="BJ69" i="184"/>
  <c r="BJ75" i="184" s="1"/>
  <c r="AD69" i="184"/>
  <c r="AD75" i="184" s="1"/>
  <c r="AD67" i="184"/>
  <c r="AI69" i="184"/>
  <c r="AI75" i="184" s="1"/>
  <c r="AI67" i="184"/>
  <c r="AM68" i="184"/>
  <c r="AM70" i="184"/>
  <c r="AM76" i="184" s="1"/>
  <c r="BA69" i="184"/>
  <c r="BA75" i="184" s="1"/>
  <c r="BA67" i="184"/>
  <c r="AN68" i="184"/>
  <c r="AN70" i="184"/>
  <c r="AN76" i="184" s="1"/>
  <c r="AQ70" i="184"/>
  <c r="AQ76" i="184" s="1"/>
  <c r="AQ68" i="184"/>
  <c r="AO68" i="184"/>
  <c r="AO70" i="184"/>
  <c r="AO76" i="184" s="1"/>
  <c r="BG70" i="184"/>
  <c r="BG76" i="184" s="1"/>
  <c r="BG68" i="184"/>
  <c r="AX70" i="184"/>
  <c r="AX76" i="184" s="1"/>
  <c r="AX68" i="184"/>
  <c r="BB70" i="184"/>
  <c r="BB76" i="184" s="1"/>
  <c r="BB68" i="184"/>
  <c r="BL67" i="184"/>
  <c r="BL69" i="184"/>
  <c r="BL75" i="184" s="1"/>
  <c r="AK70" i="184"/>
  <c r="AK76" i="184" s="1"/>
  <c r="AK68" i="184"/>
  <c r="AO69" i="184"/>
  <c r="AO75" i="184" s="1"/>
  <c r="AO67" i="184"/>
  <c r="AP69" i="184"/>
  <c r="AP75" i="184" s="1"/>
  <c r="AP67" i="184"/>
  <c r="AV69" i="184"/>
  <c r="AV75" i="184" s="1"/>
  <c r="AV67" i="184"/>
  <c r="BH69" i="184"/>
  <c r="BH75" i="184" s="1"/>
  <c r="BH67" i="184"/>
  <c r="AE69" i="184"/>
  <c r="AE75" i="184" s="1"/>
  <c r="AE67" i="184"/>
  <c r="BO70" i="184"/>
  <c r="BO76" i="184" s="1"/>
  <c r="BO68" i="184"/>
  <c r="AS67" i="184"/>
  <c r="AS69" i="184"/>
  <c r="AS75" i="184" s="1"/>
  <c r="BB67" i="184"/>
  <c r="BB69" i="184"/>
  <c r="BB75" i="184" s="1"/>
  <c r="BH68" i="184"/>
  <c r="BH70" i="184"/>
  <c r="BH76" i="184" s="1"/>
  <c r="AY68" i="184"/>
  <c r="AY70" i="184"/>
  <c r="AY76" i="184" s="1"/>
  <c r="BL68" i="184"/>
  <c r="BL70" i="184"/>
  <c r="BL76" i="184" s="1"/>
  <c r="AT69" i="184"/>
  <c r="AT75" i="184" s="1"/>
  <c r="AT67" i="184"/>
  <c r="BK67" i="184"/>
  <c r="BK69" i="184"/>
  <c r="BK75" i="184" s="1"/>
  <c r="AA67" i="184"/>
  <c r="AA69" i="184"/>
  <c r="AA75" i="184" s="1"/>
  <c r="AG70" i="184"/>
  <c r="AG76" i="184" s="1"/>
  <c r="AG68" i="184"/>
  <c r="T69" i="184"/>
  <c r="T75" i="184" s="1"/>
  <c r="T67" i="184"/>
  <c r="AH69" i="184"/>
  <c r="AH75" i="184" s="1"/>
  <c r="AH67" i="184"/>
  <c r="AG67" i="184"/>
  <c r="AG69" i="184"/>
  <c r="AG75" i="184" s="1"/>
  <c r="BP70" i="184"/>
  <c r="BP76" i="184" s="1"/>
  <c r="BP68" i="184"/>
  <c r="BE70" i="184"/>
  <c r="BE76" i="184" s="1"/>
  <c r="BE68" i="184"/>
  <c r="AW68" i="184"/>
  <c r="AW70" i="184"/>
  <c r="AW76" i="184" s="1"/>
  <c r="V68" i="184"/>
  <c r="V70" i="184"/>
  <c r="V76" i="184" s="1"/>
  <c r="S69" i="184"/>
  <c r="S75" i="184" s="1"/>
  <c r="S67" i="184"/>
</calcChain>
</file>

<file path=xl/sharedStrings.xml><?xml version="1.0" encoding="utf-8"?>
<sst xmlns="http://schemas.openxmlformats.org/spreadsheetml/2006/main" count="545" uniqueCount="279">
  <si>
    <t>Fixed.operator.market.share</t>
  </si>
  <si>
    <t>Mobile.operator.market.share</t>
  </si>
  <si>
    <t>Micro/indoor</t>
  </si>
  <si>
    <t>MB</t>
  </si>
  <si>
    <t>GPRS</t>
  </si>
  <si>
    <t>EDGE</t>
  </si>
  <si>
    <t>R99</t>
  </si>
  <si>
    <t>Downlink</t>
  </si>
  <si>
    <t>Uplink</t>
  </si>
  <si>
    <t>HSDPA</t>
  </si>
  <si>
    <t>HSUPA</t>
  </si>
  <si>
    <t>Mbps</t>
  </si>
  <si>
    <t>Mobile.technologies</t>
  </si>
  <si>
    <t>2G</t>
  </si>
  <si>
    <t>R.99</t>
  </si>
  <si>
    <t>HSPA</t>
  </si>
  <si>
    <t>Voice.technologies</t>
  </si>
  <si>
    <t>Data.technologies</t>
  </si>
  <si>
    <t>IPTV</t>
  </si>
  <si>
    <t>Fixed.Retail.Services.Units</t>
  </si>
  <si>
    <t>Sheet</t>
  </si>
  <si>
    <t>Description</t>
  </si>
  <si>
    <t>Status</t>
  </si>
  <si>
    <t>Notes</t>
  </si>
  <si>
    <t>unlocked</t>
  </si>
  <si>
    <t>locked</t>
  </si>
  <si>
    <t>Calculation</t>
  </si>
  <si>
    <t>Output</t>
  </si>
  <si>
    <t>Highlight</t>
  </si>
  <si>
    <t>A cell that is special in some way</t>
  </si>
  <si>
    <t>Input Parameter</t>
  </si>
  <si>
    <t>Input Data</t>
  </si>
  <si>
    <t>Input Calculation</t>
  </si>
  <si>
    <t>Input Link</t>
  </si>
  <si>
    <t>Name</t>
  </si>
  <si>
    <t>A calculation of the model</t>
  </si>
  <si>
    <t>A piece of real data (only change if you have better data)</t>
  </si>
  <si>
    <t>An input to the model that it is expected the user will change (change at will)</t>
  </si>
  <si>
    <t>An input to the model that has, none the less, been calculated from other inputs (e.g. interpolated input values)</t>
  </si>
  <si>
    <t>Input Estimate</t>
  </si>
  <si>
    <t>An estimate used in the absence of real data (only change if you have a better estimate, or real data )</t>
  </si>
  <si>
    <t>Input cell styles</t>
  </si>
  <si>
    <t>Other cell styles</t>
  </si>
  <si>
    <t>Total</t>
  </si>
  <si>
    <t>Version</t>
  </si>
  <si>
    <t>Objective</t>
  </si>
  <si>
    <t xml:space="preserve">Title </t>
  </si>
  <si>
    <t>Author</t>
  </si>
  <si>
    <t>Information</t>
  </si>
  <si>
    <t>Contents</t>
  </si>
  <si>
    <t>Email</t>
  </si>
  <si>
    <t>S</t>
  </si>
  <si>
    <t>C</t>
  </si>
  <si>
    <t xml:space="preserve"> </t>
  </si>
  <si>
    <t>Input Link (different Workbook)</t>
  </si>
  <si>
    <t>An input to this part of the model, which is linked to a source on a worksheet in a different workbook</t>
  </si>
  <si>
    <t>Checksum</t>
  </si>
  <si>
    <t>An input to this part of the model, which is linked to a source on this or another worksheet within this workbook</t>
  </si>
  <si>
    <t>Market.Years</t>
  </si>
  <si>
    <t>Mobile.Retail.Services</t>
  </si>
  <si>
    <t>Fixed.Retail.Services</t>
  </si>
  <si>
    <t>Mobile.Retail.Services.Units</t>
  </si>
  <si>
    <t>Urban</t>
  </si>
  <si>
    <t>Suburban</t>
  </si>
  <si>
    <t>Rural</t>
  </si>
  <si>
    <t>geotypes</t>
  </si>
  <si>
    <t>#</t>
  </si>
  <si>
    <t>%</t>
  </si>
  <si>
    <t>spare</t>
  </si>
  <si>
    <t>Market.Subscribers</t>
  </si>
  <si>
    <t>SMS</t>
  </si>
  <si>
    <t>TV.technologies</t>
  </si>
  <si>
    <t>Check</t>
  </si>
  <si>
    <t>kbps.per.Mbps</t>
  </si>
  <si>
    <t>Tecnologia de Voz</t>
  </si>
  <si>
    <t>Lineas moviles</t>
  </si>
  <si>
    <t>Fijas PSTN</t>
  </si>
  <si>
    <t>Fijas (otros)</t>
  </si>
  <si>
    <t>Modelo de demanda para servicios fijos y móviles</t>
  </si>
  <si>
    <t>Fuente</t>
  </si>
  <si>
    <t>Notas</t>
  </si>
  <si>
    <t>Periodo</t>
  </si>
  <si>
    <t>Unidades</t>
  </si>
  <si>
    <t>Conexiones</t>
  </si>
  <si>
    <t>Fin de año</t>
  </si>
  <si>
    <t>Usuarios moviles activos</t>
  </si>
  <si>
    <t>Microondas</t>
  </si>
  <si>
    <t>minutos</t>
  </si>
  <si>
    <t>Año</t>
  </si>
  <si>
    <t>Cable</t>
  </si>
  <si>
    <t>Móvil</t>
  </si>
  <si>
    <t>Fija</t>
  </si>
  <si>
    <t>Banda ancha móvil</t>
  </si>
  <si>
    <t>Usuarios</t>
  </si>
  <si>
    <t>Satelite</t>
  </si>
  <si>
    <t>Voz Móvil</t>
  </si>
  <si>
    <t>Tráfico saliente</t>
  </si>
  <si>
    <t>SMS Móvil</t>
  </si>
  <si>
    <t>mensajes</t>
  </si>
  <si>
    <t>Llamadas salientes Local on-net</t>
  </si>
  <si>
    <t>Llamadas salientes Larga Distancia on-net</t>
  </si>
  <si>
    <t>Llamadas salientes Local a otros operadores fijos</t>
  </si>
  <si>
    <t>Llamadas salientes larga Distancia a otros operadores fijos</t>
  </si>
  <si>
    <t>Llamadas salientes a móvil</t>
  </si>
  <si>
    <t>Llamadas salientes a internacional</t>
  </si>
  <si>
    <t>Llamadas salientes a números no geográficos</t>
  </si>
  <si>
    <t>Llamadas entrantes Local de otros operadores fijos</t>
  </si>
  <si>
    <t>Llamadas entrantes Larga Distancia de otros operadores fijos</t>
  </si>
  <si>
    <t>Llamadas entrantes de móvil</t>
  </si>
  <si>
    <t>Llamadas entrantes de internacional</t>
  </si>
  <si>
    <t>Llamadas entrantes de números no geográficos</t>
  </si>
  <si>
    <t>Llamadas en tránsito Larga Distancia</t>
  </si>
  <si>
    <t>SMS on-net</t>
  </si>
  <si>
    <t>Servicios de SMS</t>
  </si>
  <si>
    <t>On-net</t>
  </si>
  <si>
    <t>Servicio de correo de voz (VMS)</t>
  </si>
  <si>
    <t>VMS recuperación</t>
  </si>
  <si>
    <t>VMS depósito</t>
  </si>
  <si>
    <t>Servicios de banda ancha</t>
  </si>
  <si>
    <t>xDSL propio (contendido)</t>
  </si>
  <si>
    <t>xDSL propio (líneas)</t>
  </si>
  <si>
    <t>xDSL ajeno (bitstream)</t>
  </si>
  <si>
    <t>xDSL ajeno (líneas)</t>
  </si>
  <si>
    <t>Distribución de tráfico de la banda ancha móvil</t>
  </si>
  <si>
    <t>Distribución de tráfico de la banda ancha móvil (%)</t>
  </si>
  <si>
    <t>Demanda del operador fijo modelado</t>
  </si>
  <si>
    <t>Período</t>
  </si>
  <si>
    <t>Año promedio</t>
  </si>
  <si>
    <t>Demanda del operador móvil modelado</t>
  </si>
  <si>
    <t>Minutos</t>
  </si>
  <si>
    <t># lineas</t>
  </si>
  <si>
    <t>Panel de Control</t>
  </si>
  <si>
    <t>Cuota de Mercado</t>
  </si>
  <si>
    <t>Cuota Fija</t>
  </si>
  <si>
    <t>Cuota Móvil</t>
  </si>
  <si>
    <t>Migración en cuota de mercado</t>
  </si>
  <si>
    <t>Serie de tiempo</t>
  </si>
  <si>
    <t>Mercado</t>
  </si>
  <si>
    <t>Usuarios / Conexiones</t>
  </si>
  <si>
    <t>Tráfico anual</t>
  </si>
  <si>
    <t>Demanda del operador modelado</t>
  </si>
  <si>
    <t>Cuota de mercado</t>
  </si>
  <si>
    <t>Usuarios o conexiones</t>
  </si>
  <si>
    <t>De usuarios</t>
  </si>
  <si>
    <t>De usuarios fijos</t>
  </si>
  <si>
    <t>Listas</t>
  </si>
  <si>
    <t>Años</t>
  </si>
  <si>
    <t>Servicios móviles a nivel de mercado</t>
  </si>
  <si>
    <t>Servicios fijos a nivel de mercado</t>
  </si>
  <si>
    <t>Geotipos</t>
  </si>
  <si>
    <t>Tecnologías Móviles</t>
  </si>
  <si>
    <t>Acceso a Internet</t>
  </si>
  <si>
    <t>Tecnologías de Televisión de Paga</t>
  </si>
  <si>
    <t>Llamadas en tránsito Local</t>
  </si>
  <si>
    <t>Líneas Móviles</t>
  </si>
  <si>
    <t>Promedio</t>
  </si>
  <si>
    <t>Correos de voz como % de minutos entrantes móviles</t>
  </si>
  <si>
    <t>Llamadas on-net</t>
  </si>
  <si>
    <t>Llamadas a redes fijas</t>
  </si>
  <si>
    <t>Llamadas a otras redes móviles</t>
  </si>
  <si>
    <t>Llamadas a internacional</t>
  </si>
  <si>
    <t>Llamadas entrantes de fijos</t>
  </si>
  <si>
    <t>Llamadas entrantes de otros móviles</t>
  </si>
  <si>
    <t>Llamadas entrantes internacionales</t>
  </si>
  <si>
    <t>Supuesto Analysys Mason</t>
  </si>
  <si>
    <t>Proporción de HSPA downlink y uplink</t>
  </si>
  <si>
    <t>Anual</t>
  </si>
  <si>
    <t>Usuarios del mercado móvil</t>
  </si>
  <si>
    <t>Servicios del mercado móvil</t>
  </si>
  <si>
    <t>Guía de estilo</t>
  </si>
  <si>
    <t>A total</t>
  </si>
  <si>
    <t>A side calculation intended solely to cross check a result</t>
  </si>
  <si>
    <t>A key result from this part of the model</t>
  </si>
  <si>
    <t>An Excel Name applying to one or more adjacent cells</t>
  </si>
  <si>
    <t>Aprobado para publicación</t>
  </si>
  <si>
    <t>Versión</t>
  </si>
  <si>
    <t>Estatus</t>
  </si>
  <si>
    <t>En construcción</t>
  </si>
  <si>
    <t>Trabajo en curso</t>
  </si>
  <si>
    <t>Listo para revisión</t>
  </si>
  <si>
    <t>Autor</t>
  </si>
  <si>
    <t>Título</t>
  </si>
  <si>
    <t>Objetivo</t>
  </si>
  <si>
    <t>Final</t>
  </si>
  <si>
    <t>Tráfico on-net</t>
  </si>
  <si>
    <t>Tráfico off-net</t>
  </si>
  <si>
    <t>Tráfico saliente (total)</t>
  </si>
  <si>
    <t>Market.Retail.Services.Volumes.Movil</t>
  </si>
  <si>
    <t>Proporción de tráfico urbano</t>
  </si>
  <si>
    <t>Operator.Retail.Services.Proporcion.Urbano</t>
  </si>
  <si>
    <t>Fijo</t>
  </si>
  <si>
    <t>Televisión</t>
  </si>
  <si>
    <t>Prepago</t>
  </si>
  <si>
    <t>Pospago</t>
  </si>
  <si>
    <t>thousand</t>
  </si>
  <si>
    <t>IFT</t>
  </si>
  <si>
    <t>Modelo fijo</t>
  </si>
  <si>
    <t>Modelo móvil</t>
  </si>
  <si>
    <t>Modelo de demanda de Mercado para el IFT</t>
  </si>
  <si>
    <t>V</t>
  </si>
  <si>
    <t>Control</t>
  </si>
  <si>
    <t>Esta hoja de contenidos</t>
  </si>
  <si>
    <t>Una historia de las versiones de el modelo</t>
  </si>
  <si>
    <t>Una guía de los estilos utilizados en el modelo</t>
  </si>
  <si>
    <t>Hoja de control de los principales escenarios y opciones del modelo</t>
  </si>
  <si>
    <t>Listas estándar utilizadas en el modelo</t>
  </si>
  <si>
    <t>Demanda del mercado fijo y móvil de telecomunicaciones</t>
  </si>
  <si>
    <t>LTE</t>
  </si>
  <si>
    <t>Datos historicos de modelos anteriores, Información Estadísticas UPR.xlsx</t>
  </si>
  <si>
    <t>Operator.Retail.Services.Volumes.Fijo</t>
  </si>
  <si>
    <t>Operator.Subscribers.Fijo</t>
  </si>
  <si>
    <t>Porcentaje de tráfico off-net (%)</t>
  </si>
  <si>
    <t>Tráfico off-net (%)</t>
  </si>
  <si>
    <t>Cuota de mercado (%)</t>
  </si>
  <si>
    <t>A otras redes móviles</t>
  </si>
  <si>
    <t>SMS salientes</t>
  </si>
  <si>
    <t>SMS entrantes</t>
  </si>
  <si>
    <t>cuota_operador_movil_elegido</t>
  </si>
  <si>
    <t>Operadores fijos</t>
  </si>
  <si>
    <t>Incumbente</t>
  </si>
  <si>
    <t>cuota_operador_fijo_incumbente</t>
  </si>
  <si>
    <t>Operadores móviles</t>
  </si>
  <si>
    <t>cuota_operador_movil_incumbente</t>
  </si>
  <si>
    <t>Resumen mercado móvil - Telcel</t>
  </si>
  <si>
    <t>Datos de suscriptores - Telcel</t>
  </si>
  <si>
    <t>Demanda de servicio móviles - Telcel</t>
  </si>
  <si>
    <t>Servicios de voz móvil</t>
  </si>
  <si>
    <t>Información detallada de Telcel e IFT</t>
  </si>
  <si>
    <t>Tráfico entrante (teniendo en cuenta on-net)</t>
  </si>
  <si>
    <t>Tráfico entrante (sin tener en cuenta on-net)</t>
  </si>
  <si>
    <t>Servicio de roaming</t>
  </si>
  <si>
    <t>Roaming en originación</t>
  </si>
  <si>
    <t>Roaming en terminación</t>
  </si>
  <si>
    <t>Tráfico saliente - Total mercado</t>
  </si>
  <si>
    <t>Modelo de mercado del CS</t>
  </si>
  <si>
    <t>% de tráfico on-net - Incumbente</t>
  </si>
  <si>
    <t>Tráfico saliente - Telcel</t>
  </si>
  <si>
    <t>Tráfico entrante de otras redes móviles</t>
  </si>
  <si>
    <t>Consumo anual por línea</t>
  </si>
  <si>
    <t>Consumo total anual</t>
  </si>
  <si>
    <t>Demanda total del mercado</t>
  </si>
  <si>
    <t>Demanda de Telmex/Telnor</t>
  </si>
  <si>
    <t>Enlaces de dedicados</t>
  </si>
  <si>
    <t>Fuente: Modelo de enlaces dedicados</t>
  </si>
  <si>
    <t>Reparto del tráfico</t>
  </si>
  <si>
    <t>Demanda del operador móvil incumbente</t>
  </si>
  <si>
    <t>Usuarios de banda ancha</t>
  </si>
  <si>
    <t>Tráfico de Telcel</t>
  </si>
  <si>
    <t>Operator.Subscribers.Share.incumbente</t>
  </si>
  <si>
    <t>Operator.Subscribers.incumbente</t>
  </si>
  <si>
    <t>Líneas de datos</t>
  </si>
  <si>
    <t>Proporción de usuarios que utilizan datos</t>
  </si>
  <si>
    <t>usuarios.datos.incumbente</t>
  </si>
  <si>
    <t>Operator.data.Subscribers.Movil.incumbente</t>
  </si>
  <si>
    <t>usuarios.datos.4G.incumbente</t>
  </si>
  <si>
    <t>Proporción de usuarios de datos que cuentan con 4G</t>
  </si>
  <si>
    <t>Fuente: Modelo de los CS</t>
  </si>
  <si>
    <t>Tráfico total de enlaces dedicados locales - Telmex</t>
  </si>
  <si>
    <t>Tráfico total de enlaces dedicados de larga distancia - Telmex</t>
  </si>
  <si>
    <t>Enlaces dedicados locales</t>
  </si>
  <si>
    <t>Enlaces dedicados larga distancia</t>
  </si>
  <si>
    <t>SMS salientes a otras redes</t>
  </si>
  <si>
    <t>SMS entrantes de otras redes</t>
  </si>
  <si>
    <t>Recuperación de correo de voz</t>
  </si>
  <si>
    <t>Depósito de correo de voz</t>
  </si>
  <si>
    <t xml:space="preserve">Datos GPRS </t>
  </si>
  <si>
    <t>megabytes</t>
  </si>
  <si>
    <t>Datos EDGE</t>
  </si>
  <si>
    <t>Datos Release 99</t>
  </si>
  <si>
    <t>Datos - HSDPA</t>
  </si>
  <si>
    <t>Datos - HSUPA</t>
  </si>
  <si>
    <t>Datos - LTE</t>
  </si>
  <si>
    <t>MB por año por usuario (promedio)</t>
  </si>
  <si>
    <t>IFT para 2015-2017 - Para años anteriores extrapolado de Pyramid</t>
  </si>
  <si>
    <t>Joan Obradors, David de Antonio</t>
  </si>
  <si>
    <t>joan.obradors@analysysmason.com, david.de.antonio@analysysmason.com</t>
  </si>
  <si>
    <t>Fuente: Informe Estadístico 4º Trimestre 2017 (IFT)</t>
  </si>
  <si>
    <t>Anonymized</t>
  </si>
  <si>
    <t>A cell that contains anonymized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</si>
</sst>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3">
    <numFmt numFmtId="43" formatCode="_-* #,##0.00_-;\-* #,##0.00_-;_-* &quot;-&quot;??_-;_-@_-"/>
    <numFmt numFmtId="164" formatCode="#,##0_);[Red]\-#,##0_);0_);@_)"/>
    <numFmt numFmtId="165" formatCode="#,##0.00_);[Red]\-#,##0.00_);0.00_);@_)"/>
    <numFmt numFmtId="166" formatCode="#,##0%;[Red]\-#,##0%;0%;@_)"/>
    <numFmt numFmtId="167" formatCode="#,##0.00%;[Red]\-#,##0.00%;0.00%;@_)"/>
    <numFmt numFmtId="168" formatCode="dd\ mmm\ yy_)"/>
    <numFmt numFmtId="169" formatCode="* _(#,##0_);[Red]* \(#,##0\);* _(&quot;-&quot;?_);@_)"/>
    <numFmt numFmtId="170" formatCode="* _(#,##0.00_);[Red]* \(#,##0.00\);* _(&quot;-&quot;?_);@_)"/>
    <numFmt numFmtId="171" formatCode="\€\ * _(#,##0_);[Red]\€\ * \(#,##0\);\€\ * _(&quot;-&quot;?_);@_)"/>
    <numFmt numFmtId="172" formatCode="\€\ * _(#,##0.00_);[Red]\€\ * \(#,##0.00\);\€\ * _(&quot;-&quot;?_);@_)"/>
    <numFmt numFmtId="173" formatCode="[$EUR]\ * _(#,##0_);[Red][$EUR]\ * \(#,##0\);[$EUR]\ * _(&quot;-&quot;?_);@_)"/>
    <numFmt numFmtId="174" formatCode="[$EUR]\ * _(#,##0.00_);[Red][$EUR]\ * \(#,##0.00\);[$EUR]\ * _(&quot;-&quot;?_);@_)"/>
    <numFmt numFmtId="175" formatCode="\$\ * _(#,##0_);[Red]\$\ * \(#,##0\);\$\ * _(&quot;-&quot;?_);@_)"/>
    <numFmt numFmtId="176" formatCode="\$\ * _(#,##0.00_);[Red]\$\ * \(#,##0.00\);\$\ * _(&quot;-&quot;?_);@_)"/>
    <numFmt numFmtId="177" formatCode="[$USD]\ * _(#,##0_);[Red][$USD]\ * \(#,##0\);[$USD]\ * _(&quot;-&quot;?_);@_)"/>
    <numFmt numFmtId="178" formatCode="[$USD]\ * _(#,##0.00_);[Red][$USD]\ * \(#,##0.00\);[$USD]\ * _(&quot;-&quot;?_);@_)"/>
    <numFmt numFmtId="179" formatCode="\£\ * _(#,##0_);[Red]\£\ * \(#,##0\);\£\ * _(&quot;-&quot;?_);@_)"/>
    <numFmt numFmtId="180" formatCode="\£\ * _(#,##0.00_);[Red]\£\ * \(#,##0.00\);\£\ * _(&quot;-&quot;?_);@_)"/>
    <numFmt numFmtId="181" formatCode="[$GBP]\ * _(#,##0_);[Red][$GBP]\ * \(#,##0\);[$GBP]\ * _(&quot;-&quot;?_);@_)"/>
    <numFmt numFmtId="182" formatCode="[$GBP]\ * _(#,##0.00_);[Red][$GBP]\ * \(#,##0.00\);[$GBP]\ * _(&quot;-&quot;?_);@_)"/>
    <numFmt numFmtId="183" formatCode="mmm\ yy_)"/>
    <numFmt numFmtId="184" formatCode="yyyy_)"/>
    <numFmt numFmtId="185" formatCode="0.0%"/>
    <numFmt numFmtId="186" formatCode="#,##0.0%;[Red]\-#,##0.0%;0.0%;@_)"/>
    <numFmt numFmtId="187" formatCode="_(* #,##0.00_);_(* \(#,##0.00\);_(* &quot;-&quot;??_);_(@_)"/>
    <numFmt numFmtId="188" formatCode="_-[$€-2]* #,##0.00_-;\-[$€-2]* #,##0.00_-;_-[$€-2]* &quot;-&quot;??_-"/>
    <numFmt numFmtId="189" formatCode="_(* #,##0_);_(* \(#,##0\);_(* &quot;-&quot;_);_(@_)"/>
    <numFmt numFmtId="190" formatCode="_(&quot;$&quot;* #,##0.00_);_(&quot;$&quot;* \(#,##0.00\);_(&quot;$&quot;* &quot;-&quot;??_);_(@_)"/>
    <numFmt numFmtId="191" formatCode="#,##0.0_);\(#,##0.0\)"/>
    <numFmt numFmtId="192" formatCode="0.0_)\%;\(0.0\)\%;0.0_)\%;@_)_%"/>
    <numFmt numFmtId="193" formatCode="0.0_)%;\(0.0&quot;)%&quot;;0.0_)%;@_)_%"/>
    <numFmt numFmtId="194" formatCode="&quot;£&quot;_(#,##0.00_);&quot;£&quot;\(#,##0.00\);&quot;£&quot;_(0.00_);@_)"/>
    <numFmt numFmtId="195" formatCode="#,##0.0_)_%;\(#,##0.0\)_%;0.0_)_%;@_)_%"/>
    <numFmt numFmtId="196" formatCode="\€_(#,##0.00_);\€\(#,##0.00\);\€_(0.00_);@_)"/>
    <numFmt numFmtId="197" formatCode="#,##0.0_);\(#,##0.0\);#,##0.0_);@_)"/>
    <numFmt numFmtId="198" formatCode="#,##0_)\x;\(#,##0\)\x;0_)\x;@_)_x"/>
    <numFmt numFmtId="199" formatCode="\£_(#,##0.00_);&quot;£(&quot;#,##0.00\);\£_(0.00_);@_)"/>
    <numFmt numFmtId="200" formatCode="&quot;$&quot;#,##0.000_);\(&quot;$&quot;#,##0.000\)"/>
    <numFmt numFmtId="201" formatCode="#,##0.00_);\(#,##0.00\);0.00_);@_)"/>
    <numFmt numFmtId="202" formatCode="0.0000000"/>
    <numFmt numFmtId="203" formatCode="#,##0\ \ "/>
    <numFmt numFmtId="204" formatCode="#,##0.00_ ;[Red]\-#,##0.00;\-"/>
    <numFmt numFmtId="205" formatCode="[&gt;=0]&quot;OK ...     &quot;;[Red]General;&quot;???&quot;;[Red]General"/>
    <numFmt numFmtId="206" formatCode="#,##0_ ;[Red]\-#,##0;\-"/>
    <numFmt numFmtId="207" formatCode="0.000"/>
    <numFmt numFmtId="208" formatCode="\€_(#,##0.00_);&quot;€(&quot;#,##0.00\);\€_(0.00_);@_)"/>
    <numFmt numFmtId="209" formatCode="0.0_)"/>
    <numFmt numFmtId="210" formatCode="_(* #,##0.00_);_(* \(#,##0.00\);_(* \-??_);_(@_)"/>
    <numFmt numFmtId="211" formatCode="0.0000"/>
    <numFmt numFmtId="212" formatCode="#,##0_)\x;\(#,##0&quot;)x&quot;;0_)\x;@_)_x"/>
    <numFmt numFmtId="213" formatCode="&quot;$&quot;#,##0.0_);\(&quot;$&quot;#,##0.0\)"/>
    <numFmt numFmtId="214" formatCode="#,##0_)_x;\(#,##0\)_x;0_)_x;@_)_x"/>
    <numFmt numFmtId="215" formatCode="d/m/yyyy"/>
    <numFmt numFmtId="216" formatCode="0.00;[Red]0.00"/>
    <numFmt numFmtId="217" formatCode="00000000"/>
    <numFmt numFmtId="218" formatCode="#,##0,;\-#,##0,"/>
    <numFmt numFmtId="219" formatCode="0.000_)"/>
    <numFmt numFmtId="220" formatCode="_-* #,##0\ _P_t_s_-;\-* #,##0\ _P_t_s_-;_-* &quot;-&quot;\ _P_t_s_-;_-@_-"/>
    <numFmt numFmtId="221" formatCode="0.0"/>
    <numFmt numFmtId="222" formatCode="ddd* yyyy\-mm\-dd"/>
    <numFmt numFmtId="223" formatCode="_-* #,##0.00\ [$€]_-;\-* #,##0.00\ [$€]_-;_-* &quot;-&quot;??\ [$€]_-;_-@_-"/>
    <numFmt numFmtId="224" formatCode="_([$€-2]* #,##0.00_);_([$€-2]* \(#,##0.00\);_([$€-2]* &quot;-&quot;??_)"/>
    <numFmt numFmtId="225" formatCode="####"/>
    <numFmt numFmtId="226" formatCode="#,##0.0"/>
    <numFmt numFmtId="227" formatCode="[=0]#;#,##0.0"/>
    <numFmt numFmtId="228" formatCode="#,##0.0\ \P;[Red]\-#,##0.0\ \P"/>
    <numFmt numFmtId="229" formatCode="&quot;Re-Nr. 2001-&quot;00\ 00\ 00"/>
    <numFmt numFmtId="230" formatCode="0%\);[Red]\(0%"/>
    <numFmt numFmtId="231" formatCode="#,##0_);[Red]\-#,##0_);&quot;-&quot;?_);@_)"/>
    <numFmt numFmtId="232" formatCode="#,##0%;[Red]\-#,##0%;&quot;-&quot;\%;@_)"/>
    <numFmt numFmtId="233" formatCode="#,##0.00%;[Red]\-#,##0.00%;&quot;-&quot;\%;@_)"/>
    <numFmt numFmtId="234" formatCode="#,##0.0%;[Red]\-#,##0.0%;&quot;-&quot;\%;@_)"/>
    <numFmt numFmtId="235" formatCode="#,##0.0000_);[Red]\-#,##0.0000_);&quot;-&quot;?_);@_)"/>
  </numFmts>
  <fonts count="93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22"/>
      <name val="Arial"/>
      <family val="2"/>
    </font>
    <font>
      <sz val="8"/>
      <name val="Arial"/>
      <family val="2"/>
    </font>
    <font>
      <i/>
      <sz val="9"/>
      <color indexed="55"/>
      <name val="Arial"/>
      <family val="2"/>
    </font>
    <font>
      <i/>
      <sz val="9"/>
      <color indexed="16"/>
      <name val="Arial"/>
      <family val="2"/>
    </font>
    <font>
      <i/>
      <sz val="8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i/>
      <sz val="9"/>
      <color indexed="55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u/>
      <sz val="10"/>
      <color theme="10"/>
      <name val="Arial"/>
      <family val="2"/>
    </font>
    <font>
      <sz val="10.25"/>
      <name val="Arial"/>
      <family val="2"/>
    </font>
    <font>
      <sz val="10"/>
      <name val="MS Sans Serif"/>
      <family val="2"/>
    </font>
    <font>
      <sz val="10"/>
      <name val="Arial MT"/>
    </font>
    <font>
      <sz val="10"/>
      <name val="Tahoma"/>
      <family val="2"/>
    </font>
    <font>
      <b/>
      <sz val="10"/>
      <name val="Arial"/>
      <family val="2"/>
    </font>
    <font>
      <b/>
      <sz val="10"/>
      <name val="Tahoma"/>
      <family val="2"/>
    </font>
    <font>
      <i/>
      <sz val="10"/>
      <name val="Arial"/>
      <family val="2"/>
    </font>
    <font>
      <i/>
      <sz val="10"/>
      <name val="Tahoma"/>
      <family val="2"/>
    </font>
    <font>
      <b/>
      <i/>
      <sz val="10"/>
      <name val="Arial"/>
      <family val="2"/>
    </font>
    <font>
      <b/>
      <i/>
      <sz val="10"/>
      <name val="Tahoma"/>
      <family val="2"/>
    </font>
    <font>
      <b/>
      <i/>
      <sz val="9"/>
      <name val="Arial"/>
      <family val="2"/>
    </font>
    <font>
      <b/>
      <i/>
      <sz val="9"/>
      <name val="Tahoma"/>
      <family val="2"/>
    </font>
    <font>
      <b/>
      <sz val="9"/>
      <name val="Tahoma"/>
      <family val="2"/>
    </font>
    <font>
      <sz val="8"/>
      <name val="Tahoma"/>
      <family val="2"/>
    </font>
    <font>
      <sz val="10"/>
      <name val="CorpoS"/>
    </font>
    <font>
      <i/>
      <sz val="9"/>
      <name val="Tahoma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b/>
      <u/>
      <sz val="10"/>
      <color indexed="18"/>
      <name val="Arial"/>
      <family val="2"/>
    </font>
    <font>
      <sz val="10"/>
      <name val="Helv"/>
    </font>
    <font>
      <sz val="12"/>
      <name val="DTMLetterRegular"/>
    </font>
    <font>
      <sz val="9"/>
      <name val="Helv"/>
    </font>
    <font>
      <sz val="8"/>
      <name val="Antique Olive"/>
      <family val="2"/>
    </font>
    <font>
      <sz val="8"/>
      <name val="Geneva"/>
      <family val="2"/>
    </font>
    <font>
      <sz val="8"/>
      <name val="Times New Roman"/>
      <family val="1"/>
    </font>
    <font>
      <b/>
      <sz val="10"/>
      <name val="Helv"/>
    </font>
    <font>
      <sz val="11"/>
      <name val="Tms Rmn"/>
    </font>
    <font>
      <i/>
      <sz val="6"/>
      <name val="Times New Roman"/>
      <family val="1"/>
    </font>
    <font>
      <b/>
      <sz val="11"/>
      <name val="Arial"/>
      <family val="2"/>
    </font>
    <font>
      <u/>
      <sz val="10"/>
      <color theme="10"/>
      <name val="Times New Roman"/>
      <family val="1"/>
    </font>
    <font>
      <sz val="12"/>
      <name val="Helv"/>
    </font>
    <font>
      <sz val="12"/>
      <color indexed="18"/>
      <name val="Tele-GroteskNor"/>
    </font>
    <font>
      <b/>
      <i/>
      <sz val="16"/>
      <name val="Helv"/>
    </font>
    <font>
      <sz val="9"/>
      <name val="Times New Roman"/>
      <family val="1"/>
    </font>
    <font>
      <sz val="10"/>
      <name val="Arial CE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2"/>
      <color indexed="20"/>
      <name val="Arial"/>
      <family val="2"/>
    </font>
    <font>
      <sz val="9"/>
      <color indexed="20"/>
      <name val="Arial"/>
      <family val="2"/>
    </font>
    <font>
      <b/>
      <sz val="9"/>
      <name val="Helv"/>
    </font>
    <font>
      <sz val="12"/>
      <name val="Arial"/>
      <family val="2"/>
    </font>
    <font>
      <b/>
      <sz val="8"/>
      <color indexed="8"/>
      <name val="Arial"/>
      <family val="2"/>
    </font>
    <font>
      <b/>
      <sz val="11"/>
      <name val="Helv"/>
    </font>
    <font>
      <b/>
      <sz val="16"/>
      <color indexed="62"/>
      <name val="Arial"/>
      <family val="2"/>
    </font>
    <font>
      <sz val="10"/>
      <name val="ＭＳ 明朝"/>
      <family val="3"/>
      <charset val="128"/>
    </font>
    <font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indexed="16"/>
      <name val="Arial"/>
      <family val="2"/>
    </font>
    <font>
      <i/>
      <sz val="9"/>
      <color theme="0" tint="-0.249977111117893"/>
      <name val="Arial"/>
      <family val="2"/>
    </font>
    <font>
      <b/>
      <sz val="2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9"/>
      <color indexed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sz val="14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6"/>
      <name val="Arial"/>
      <family val="2"/>
    </font>
    <font>
      <sz val="9"/>
      <color rgb="FFFF0000"/>
      <name val="Arial"/>
      <family val="2"/>
    </font>
    <font>
      <b/>
      <sz val="12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3"/>
        <bgColor indexed="15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1"/>
        <bgColor indexed="15"/>
      </patternFill>
    </fill>
    <fill>
      <patternFill patternType="gray125">
        <fgColor indexed="13"/>
      </patternFill>
    </fill>
    <fill>
      <patternFill patternType="solid">
        <fgColor indexed="41"/>
        <bgColor indexed="27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0FFD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AB3"/>
        <bgColor indexed="15"/>
      </patternFill>
    </fill>
    <fill>
      <patternFill patternType="solid">
        <fgColor rgb="FFB4FF3C"/>
        <bgColor indexed="64"/>
      </patternFill>
    </fill>
  </fills>
  <borders count="28">
    <border>
      <left/>
      <right/>
      <top/>
      <bottom/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medium">
        <color indexed="41"/>
      </top>
      <bottom style="medium">
        <color indexed="41"/>
      </bottom>
      <diagonal/>
    </border>
    <border>
      <left/>
      <right/>
      <top style="medium">
        <color indexed="4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C000"/>
      </left>
      <right style="thin">
        <color rgb="FF00C000"/>
      </right>
      <top style="thin">
        <color rgb="FF00C000"/>
      </top>
      <bottom style="thin">
        <color rgb="FF00C000"/>
      </bottom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 style="dotted">
        <color rgb="FF00C000"/>
      </bottom>
      <diagonal/>
    </border>
    <border>
      <left style="dotted">
        <color rgb="FF00C000"/>
      </left>
      <right style="dotted">
        <color rgb="FF00C000"/>
      </right>
      <top style="dotted">
        <color rgb="FF00C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703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 applyNumberFormat="0" applyAlignment="0">
      <alignment vertical="center"/>
    </xf>
    <xf numFmtId="165" fontId="10" fillId="0" borderId="0" applyNumberFormat="0" applyAlignment="0">
      <alignment vertical="center"/>
    </xf>
    <xf numFmtId="0" fontId="7" fillId="2" borderId="0" applyNumberFormat="0">
      <alignment horizontal="center" vertical="top" wrapText="1"/>
    </xf>
    <xf numFmtId="0" fontId="7" fillId="2" borderId="0" applyNumberFormat="0">
      <alignment horizontal="left" vertical="top" wrapText="1"/>
    </xf>
    <xf numFmtId="0" fontId="7" fillId="2" borderId="0" applyNumberFormat="0">
      <alignment horizontal="centerContinuous" vertical="top"/>
    </xf>
    <xf numFmtId="0" fontId="4" fillId="2" borderId="0" applyNumberFormat="0">
      <alignment horizontal="center" vertical="top" wrapText="1"/>
    </xf>
    <xf numFmtId="187" fontId="14" fillId="0" borderId="0" applyFont="0" applyFill="0" applyBorder="0" applyAlignment="0" applyProtection="0"/>
    <xf numFmtId="169" fontId="4" fillId="0" borderId="0" applyFont="0" applyFill="0" applyBorder="0" applyAlignment="0" applyProtection="0">
      <alignment vertical="center"/>
    </xf>
    <xf numFmtId="170" fontId="4" fillId="0" borderId="0" applyFont="0" applyFill="0" applyBorder="0" applyAlignment="0" applyProtection="0">
      <alignment vertical="center"/>
    </xf>
    <xf numFmtId="175" fontId="4" fillId="0" borderId="0" applyFont="0" applyFill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3" fontId="4" fillId="0" borderId="0" applyFont="0" applyFill="0" applyBorder="0" applyAlignment="0" applyProtection="0">
      <alignment vertical="center"/>
    </xf>
    <xf numFmtId="174" fontId="4" fillId="0" borderId="0" applyFont="0" applyFill="0" applyBorder="0" applyAlignment="0" applyProtection="0">
      <alignment vertical="center"/>
    </xf>
    <xf numFmtId="171" fontId="4" fillId="0" borderId="0" applyFont="0" applyFill="0" applyBorder="0" applyAlignment="0" applyProtection="0">
      <alignment vertical="center"/>
    </xf>
    <xf numFmtId="172" fontId="4" fillId="0" borderId="0" applyFont="0" applyFill="0" applyBorder="0" applyAlignment="0" applyProtection="0">
      <alignment vertical="center"/>
    </xf>
    <xf numFmtId="181" fontId="4" fillId="0" borderId="0" applyFont="0" applyFill="0" applyBorder="0" applyAlignment="0" applyProtection="0">
      <alignment vertical="center"/>
    </xf>
    <xf numFmtId="182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68" fontId="4" fillId="0" borderId="0" applyFont="0" applyFill="0" applyBorder="0" applyAlignment="0" applyProtection="0">
      <alignment vertical="center"/>
    </xf>
    <xf numFmtId="183" fontId="4" fillId="0" borderId="0" applyFont="0" applyFill="0" applyBorder="0" applyAlignment="0" applyProtection="0">
      <alignment vertical="center"/>
    </xf>
    <xf numFmtId="184" fontId="4" fillId="0" borderId="0" applyFont="0" applyFill="0" applyBorder="0" applyAlignment="0" applyProtection="0">
      <alignment vertical="center"/>
    </xf>
    <xf numFmtId="188" fontId="14" fillId="0" borderId="0" applyFont="0" applyFill="0" applyBorder="0" applyAlignment="0" applyProtection="0"/>
    <xf numFmtId="0" fontId="8" fillId="2" borderId="0" applyNumberFormat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horizontal="left" vertical="center"/>
    </xf>
    <xf numFmtId="0" fontId="7" fillId="0" borderId="0" applyNumberFormat="0" applyFill="0" applyBorder="0" applyAlignment="0" applyProtection="0">
      <alignment vertical="center"/>
    </xf>
    <xf numFmtId="0" fontId="4" fillId="3" borderId="0" applyNumberFormat="0" applyFont="0" applyBorder="0" applyAlignment="0" applyProtection="0">
      <alignment vertical="center"/>
    </xf>
    <xf numFmtId="0" fontId="4" fillId="0" borderId="1" applyNumberFormat="0" applyAlignment="0">
      <alignment vertical="center"/>
    </xf>
    <xf numFmtId="0" fontId="4" fillId="0" borderId="2" applyNumberFormat="0" applyAlignment="0">
      <alignment vertical="center"/>
      <protection locked="0"/>
    </xf>
    <xf numFmtId="164" fontId="4" fillId="4" borderId="2" applyNumberFormat="0" applyAlignment="0">
      <alignment vertical="center"/>
      <protection locked="0"/>
    </xf>
    <xf numFmtId="0" fontId="4" fillId="5" borderId="0" applyNumberFormat="0" applyAlignment="0">
      <alignment vertical="center"/>
    </xf>
    <xf numFmtId="0" fontId="4" fillId="6" borderId="0" applyNumberFormat="0" applyAlignment="0">
      <alignment vertical="center"/>
    </xf>
    <xf numFmtId="0" fontId="4" fillId="0" borderId="3" applyNumberFormat="0" applyAlignment="0">
      <alignment vertical="center"/>
      <protection locked="0"/>
    </xf>
    <xf numFmtId="43" fontId="14" fillId="0" borderId="0" applyFont="0" applyFill="0" applyBorder="0" applyAlignment="0" applyProtection="0"/>
    <xf numFmtId="0" fontId="11" fillId="0" borderId="0" applyNumberFormat="0" applyAlignment="0">
      <alignment vertical="center"/>
    </xf>
    <xf numFmtId="0" fontId="4" fillId="0" borderId="0"/>
    <xf numFmtId="0" fontId="4" fillId="0" borderId="0"/>
    <xf numFmtId="0" fontId="14" fillId="0" borderId="0"/>
    <xf numFmtId="0" fontId="17" fillId="0" borderId="0"/>
    <xf numFmtId="0" fontId="9" fillId="0" borderId="0" applyNumberFormat="0" applyFill="0" applyBorder="0" applyAlignment="0" applyProtection="0">
      <alignment vertical="center"/>
    </xf>
    <xf numFmtId="164" fontId="4" fillId="0" borderId="0" applyFont="0" applyFill="0" applyBorder="0" applyAlignment="0" applyProtection="0">
      <alignment vertical="center"/>
    </xf>
    <xf numFmtId="165" fontId="4" fillId="0" borderId="0" applyFont="0" applyFill="0" applyBorder="0" applyAlignment="0" applyProtection="0">
      <alignment vertical="center"/>
    </xf>
    <xf numFmtId="0" fontId="4" fillId="7" borderId="0" applyNumberFormat="0" applyFont="0" applyBorder="0" applyAlignment="0" applyProtection="0">
      <alignment vertical="center"/>
    </xf>
    <xf numFmtId="166" fontId="4" fillId="0" borderId="0" applyFont="0" applyFill="0" applyBorder="0" applyAlignment="0" applyProtection="0">
      <alignment horizontal="right" vertical="center"/>
    </xf>
    <xf numFmtId="167" fontId="4" fillId="0" borderId="0" applyFont="0" applyFill="0" applyBorder="0" applyAlignment="0" applyProtection="0">
      <alignment vertical="center"/>
    </xf>
    <xf numFmtId="0" fontId="7" fillId="0" borderId="0" applyNumberFormat="0" applyFill="0" applyBorder="0">
      <alignment horizontal="left" vertical="center" wrapText="1"/>
    </xf>
    <xf numFmtId="0" fontId="4" fillId="0" borderId="0" applyNumberFormat="0" applyFill="0" applyBorder="0">
      <alignment horizontal="left" vertical="center" wrapText="1" indent="1"/>
    </xf>
    <xf numFmtId="164" fontId="7" fillId="0" borderId="4" applyNumberFormat="0" applyFill="0" applyAlignment="0" applyProtection="0">
      <alignment vertical="center"/>
    </xf>
    <xf numFmtId="164" fontId="4" fillId="0" borderId="5" applyNumberFormat="0" applyFont="0" applyFill="0" applyAlignment="0" applyProtection="0">
      <alignment vertical="center"/>
    </xf>
    <xf numFmtId="0" fontId="4" fillId="8" borderId="0" applyNumberFormat="0" applyFont="0" applyBorder="0" applyAlignment="0" applyProtection="0">
      <alignment vertical="center"/>
    </xf>
    <xf numFmtId="0" fontId="4" fillId="0" borderId="0" applyNumberFormat="0" applyFont="0" applyFill="0" applyAlignment="0" applyProtection="0">
      <alignment vertical="center"/>
    </xf>
    <xf numFmtId="164" fontId="4" fillId="0" borderId="0" applyNumberFormat="0" applyFont="0" applyBorder="0" applyAlignment="0" applyProtection="0">
      <alignment vertical="center"/>
    </xf>
    <xf numFmtId="49" fontId="4" fillId="0" borderId="0" applyFont="0" applyFill="0" applyBorder="0" applyAlignment="0" applyProtection="0">
      <alignment horizontal="center" vertical="center"/>
    </xf>
    <xf numFmtId="164" fontId="7" fillId="0" borderId="0" applyNumberFormat="0" applyFill="0" applyBorder="0" applyAlignment="0" applyProtection="0">
      <alignment vertical="center"/>
    </xf>
    <xf numFmtId="164" fontId="7" fillId="2" borderId="0" applyNumberFormat="0" applyAlignment="0" applyProtection="0">
      <alignment vertical="center"/>
    </xf>
    <xf numFmtId="0" fontId="4" fillId="0" borderId="0" applyNumberFormat="0" applyFont="0" applyBorder="0" applyAlignment="0" applyProtection="0">
      <alignment vertical="center"/>
    </xf>
    <xf numFmtId="0" fontId="4" fillId="0" borderId="0" applyNumberFormat="0" applyFont="0" applyAlignment="0" applyProtection="0">
      <alignment vertical="center"/>
    </xf>
    <xf numFmtId="0" fontId="18" fillId="0" borderId="0"/>
    <xf numFmtId="187" fontId="18" fillId="0" borderId="0" applyFont="0" applyFill="0" applyBorder="0" applyAlignment="0" applyProtection="0"/>
    <xf numFmtId="19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9" fillId="0" borderId="0"/>
    <xf numFmtId="0" fontId="18" fillId="0" borderId="0"/>
    <xf numFmtId="0" fontId="21" fillId="0" borderId="0"/>
    <xf numFmtId="0" fontId="14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9" fillId="0" borderId="0"/>
    <xf numFmtId="0" fontId="19" fillId="0" borderId="0"/>
    <xf numFmtId="0" fontId="14" fillId="0" borderId="0"/>
    <xf numFmtId="0" fontId="14" fillId="0" borderId="0"/>
    <xf numFmtId="38" fontId="22" fillId="0" borderId="0" applyFont="0" applyFill="0" applyBorder="0" applyAlignment="0" applyProtection="0"/>
    <xf numFmtId="192" fontId="14" fillId="0" borderId="0" applyFont="0" applyFill="0" applyBorder="0" applyAlignment="0" applyProtection="0"/>
    <xf numFmtId="193" fontId="23" fillId="0" borderId="0" applyFont="0" applyFill="0" applyAlignment="0" applyProtection="0"/>
    <xf numFmtId="192" fontId="14" fillId="0" borderId="0" applyFont="0" applyFill="0" applyBorder="0" applyAlignment="0" applyProtection="0"/>
    <xf numFmtId="193" fontId="23" fillId="0" borderId="0" applyFont="0" applyFill="0" applyAlignment="0" applyProtection="0"/>
    <xf numFmtId="193" fontId="23" fillId="0" borderId="0" applyFont="0" applyFill="0" applyAlignment="0" applyProtection="0"/>
    <xf numFmtId="0" fontId="14" fillId="0" borderId="0" applyFont="0" applyFill="0" applyAlignment="0" applyProtection="0"/>
    <xf numFmtId="193" fontId="23" fillId="0" borderId="0" applyFont="0" applyFill="0" applyAlignment="0" applyProtection="0"/>
    <xf numFmtId="193" fontId="23" fillId="0" borderId="0" applyFont="0" applyFill="0" applyAlignment="0" applyProtection="0"/>
    <xf numFmtId="0" fontId="14" fillId="0" borderId="0" applyFont="0" applyFill="0" applyAlignment="0" applyProtection="0"/>
    <xf numFmtId="192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5" fontId="23" fillId="0" borderId="0" applyFont="0" applyFill="0" applyAlignment="0" applyProtection="0"/>
    <xf numFmtId="195" fontId="14" fillId="0" borderId="0" applyFont="0" applyFill="0" applyBorder="0" applyAlignment="0" applyProtection="0"/>
    <xf numFmtId="195" fontId="23" fillId="0" borderId="0" applyFont="0" applyFill="0" applyAlignment="0" applyProtection="0"/>
    <xf numFmtId="195" fontId="23" fillId="0" borderId="0" applyFont="0" applyFill="0" applyAlignment="0" applyProtection="0"/>
    <xf numFmtId="0" fontId="14" fillId="0" borderId="0" applyFont="0" applyFill="0" applyAlignment="0" applyProtection="0"/>
    <xf numFmtId="195" fontId="23" fillId="0" borderId="0" applyFont="0" applyFill="0" applyAlignment="0" applyProtection="0"/>
    <xf numFmtId="195" fontId="23" fillId="0" borderId="0" applyFont="0" applyFill="0" applyAlignment="0" applyProtection="0"/>
    <xf numFmtId="0" fontId="14" fillId="0" borderId="0" applyFont="0" applyFill="0" applyAlignment="0" applyProtection="0"/>
    <xf numFmtId="195" fontId="14" fillId="0" borderId="0" applyFont="0" applyFill="0" applyBorder="0" applyAlignment="0" applyProtection="0"/>
    <xf numFmtId="0" fontId="14" fillId="8" borderId="0"/>
    <xf numFmtId="0" fontId="14" fillId="8" borderId="0"/>
    <xf numFmtId="0" fontId="14" fillId="8" borderId="0"/>
    <xf numFmtId="0" fontId="24" fillId="9" borderId="0">
      <alignment vertical="center" wrapText="1"/>
    </xf>
    <xf numFmtId="0" fontId="24" fillId="9" borderId="0">
      <alignment vertical="center" wrapText="1"/>
    </xf>
    <xf numFmtId="0" fontId="24" fillId="9" borderId="0">
      <alignment vertical="center" wrapText="1"/>
    </xf>
    <xf numFmtId="0" fontId="14" fillId="8" borderId="0"/>
    <xf numFmtId="0" fontId="14" fillId="8" borderId="0"/>
    <xf numFmtId="0" fontId="25" fillId="8" borderId="0"/>
    <xf numFmtId="0" fontId="25" fillId="8" borderId="0"/>
    <xf numFmtId="0" fontId="25" fillId="8" borderId="0"/>
    <xf numFmtId="0" fontId="26" fillId="9" borderId="0">
      <alignment vertical="center" wrapText="1"/>
    </xf>
    <xf numFmtId="0" fontId="26" fillId="9" borderId="0">
      <alignment vertical="center" wrapText="1"/>
    </xf>
    <xf numFmtId="0" fontId="26" fillId="9" borderId="0">
      <alignment vertical="center" wrapText="1"/>
    </xf>
    <xf numFmtId="0" fontId="25" fillId="8" borderId="0"/>
    <xf numFmtId="0" fontId="25" fillId="8" borderId="0"/>
    <xf numFmtId="0" fontId="27" fillId="8" borderId="0"/>
    <xf numFmtId="0" fontId="27" fillId="8" borderId="0"/>
    <xf numFmtId="0" fontId="27" fillId="8" borderId="0"/>
    <xf numFmtId="0" fontId="28" fillId="9" borderId="0">
      <alignment vertical="center" wrapText="1"/>
    </xf>
    <xf numFmtId="0" fontId="28" fillId="9" borderId="0">
      <alignment vertical="center" wrapText="1"/>
    </xf>
    <xf numFmtId="0" fontId="28" fillId="9" borderId="0">
      <alignment vertical="center" wrapText="1"/>
    </xf>
    <xf numFmtId="0" fontId="27" fillId="8" borderId="0"/>
    <xf numFmtId="0" fontId="27" fillId="8" borderId="0"/>
    <xf numFmtId="0" fontId="29" fillId="8" borderId="0"/>
    <xf numFmtId="0" fontId="29" fillId="8" borderId="0"/>
    <xf numFmtId="0" fontId="29" fillId="8" borderId="0"/>
    <xf numFmtId="0" fontId="30" fillId="9" borderId="0">
      <alignment vertical="center" wrapText="1"/>
    </xf>
    <xf numFmtId="0" fontId="30" fillId="9" borderId="0">
      <alignment vertical="center" wrapText="1"/>
    </xf>
    <xf numFmtId="0" fontId="30" fillId="9" borderId="0">
      <alignment vertical="center" wrapText="1"/>
    </xf>
    <xf numFmtId="0" fontId="29" fillId="8" borderId="0"/>
    <xf numFmtId="0" fontId="29" fillId="8" borderId="0"/>
    <xf numFmtId="0" fontId="31" fillId="8" borderId="0"/>
    <xf numFmtId="0" fontId="31" fillId="8" borderId="0"/>
    <xf numFmtId="0" fontId="31" fillId="8" borderId="0"/>
    <xf numFmtId="0" fontId="32" fillId="9" borderId="0">
      <alignment vertical="center" wrapText="1"/>
    </xf>
    <xf numFmtId="0" fontId="32" fillId="9" borderId="0">
      <alignment vertical="center" wrapText="1"/>
    </xf>
    <xf numFmtId="0" fontId="32" fillId="9" borderId="0">
      <alignment vertical="center" wrapText="1"/>
    </xf>
    <xf numFmtId="0" fontId="31" fillId="8" borderId="0"/>
    <xf numFmtId="0" fontId="31" fillId="8" borderId="0"/>
    <xf numFmtId="0" fontId="7" fillId="8" borderId="0"/>
    <xf numFmtId="0" fontId="7" fillId="8" borderId="0"/>
    <xf numFmtId="0" fontId="7" fillId="8" borderId="0"/>
    <xf numFmtId="0" fontId="33" fillId="9" borderId="0">
      <alignment vertical="center" wrapText="1"/>
    </xf>
    <xf numFmtId="0" fontId="33" fillId="9" borderId="0">
      <alignment vertical="center" wrapText="1"/>
    </xf>
    <xf numFmtId="0" fontId="33" fillId="9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4" fillId="9" borderId="0">
      <alignment vertical="center" wrapText="1"/>
    </xf>
    <xf numFmtId="0" fontId="34" fillId="9" borderId="0">
      <alignment vertical="center" wrapText="1"/>
    </xf>
    <xf numFmtId="0" fontId="34" fillId="9" borderId="0">
      <alignment vertical="center" wrapText="1"/>
    </xf>
    <xf numFmtId="0" fontId="9" fillId="8" borderId="0"/>
    <xf numFmtId="0" fontId="9" fillId="8" borderId="0"/>
    <xf numFmtId="196" fontId="14" fillId="0" borderId="0" applyFont="0" applyFill="0" applyBorder="0" applyAlignment="0" applyProtection="0"/>
    <xf numFmtId="19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7" fontId="23" fillId="0" borderId="0" applyFont="0" applyFill="0" applyAlignment="0" applyProtection="0"/>
    <xf numFmtId="197" fontId="14" fillId="0" borderId="0" applyFont="0" applyFill="0" applyBorder="0" applyAlignment="0" applyProtection="0"/>
    <xf numFmtId="197" fontId="23" fillId="0" borderId="0" applyFont="0" applyFill="0" applyAlignment="0" applyProtection="0"/>
    <xf numFmtId="197" fontId="23" fillId="0" borderId="0" applyFont="0" applyFill="0" applyAlignment="0" applyProtection="0"/>
    <xf numFmtId="0" fontId="14" fillId="0" borderId="0" applyFont="0" applyFill="0" applyAlignment="0" applyProtection="0"/>
    <xf numFmtId="197" fontId="23" fillId="0" borderId="0" applyFont="0" applyFill="0" applyAlignment="0" applyProtection="0"/>
    <xf numFmtId="197" fontId="23" fillId="0" borderId="0" applyFont="0" applyFill="0" applyAlignment="0" applyProtection="0"/>
    <xf numFmtId="0" fontId="14" fillId="0" borderId="0" applyFont="0" applyFill="0" applyAlignment="0" applyProtection="0"/>
    <xf numFmtId="197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9" fontId="23" fillId="0" borderId="0" applyFont="0" applyFill="0" applyAlignment="0" applyProtection="0"/>
    <xf numFmtId="194" fontId="14" fillId="0" borderId="0" applyFont="0" applyFill="0" applyBorder="0" applyAlignment="0" applyProtection="0"/>
    <xf numFmtId="199" fontId="23" fillId="0" borderId="0" applyFont="0" applyFill="0" applyAlignment="0" applyProtection="0"/>
    <xf numFmtId="199" fontId="23" fillId="0" borderId="0" applyFont="0" applyFill="0" applyAlignment="0" applyProtection="0"/>
    <xf numFmtId="0" fontId="14" fillId="0" borderId="0" applyFont="0" applyFill="0" applyAlignment="0" applyProtection="0"/>
    <xf numFmtId="199" fontId="23" fillId="0" borderId="0" applyFont="0" applyFill="0" applyAlignment="0" applyProtection="0"/>
    <xf numFmtId="199" fontId="23" fillId="0" borderId="0" applyFont="0" applyFill="0" applyAlignment="0" applyProtection="0"/>
    <xf numFmtId="0" fontId="14" fillId="0" borderId="0" applyFont="0" applyFill="0" applyAlignment="0" applyProtection="0"/>
    <xf numFmtId="194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201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200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201" fontId="23" fillId="0" borderId="0" applyFont="0" applyFill="0" applyAlignment="0" applyProtection="0"/>
    <xf numFmtId="201" fontId="14" fillId="0" borderId="0" applyFont="0" applyFill="0" applyBorder="0" applyAlignment="0" applyProtection="0"/>
    <xf numFmtId="201" fontId="23" fillId="0" borderId="0" applyFont="0" applyFill="0" applyAlignment="0" applyProtection="0"/>
    <xf numFmtId="201" fontId="23" fillId="0" borderId="0" applyFont="0" applyFill="0" applyAlignment="0" applyProtection="0"/>
    <xf numFmtId="0" fontId="14" fillId="0" borderId="0" applyFont="0" applyFill="0" applyAlignment="0" applyProtection="0"/>
    <xf numFmtId="201" fontId="23" fillId="0" borderId="0" applyFont="0" applyFill="0" applyAlignment="0" applyProtection="0"/>
    <xf numFmtId="201" fontId="23" fillId="0" borderId="0" applyFont="0" applyFill="0" applyAlignment="0" applyProtection="0"/>
    <xf numFmtId="0" fontId="14" fillId="0" borderId="0" applyFont="0" applyFill="0" applyAlignment="0" applyProtection="0"/>
    <xf numFmtId="201" fontId="14" fillId="0" borderId="0" applyFont="0" applyFill="0" applyBorder="0" applyAlignment="0" applyProtection="0"/>
    <xf numFmtId="202" fontId="14" fillId="11" borderId="11"/>
    <xf numFmtId="202" fontId="14" fillId="11" borderId="11"/>
    <xf numFmtId="202" fontId="14" fillId="11" borderId="11"/>
    <xf numFmtId="203" fontId="35" fillId="11" borderId="11"/>
    <xf numFmtId="202" fontId="14" fillId="11" borderId="11"/>
    <xf numFmtId="203" fontId="35" fillId="11" borderId="11"/>
    <xf numFmtId="202" fontId="14" fillId="11" borderId="11"/>
    <xf numFmtId="203" fontId="35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3" fontId="35" fillId="11" borderId="11"/>
    <xf numFmtId="203" fontId="35" fillId="11" borderId="11"/>
    <xf numFmtId="202" fontId="14" fillId="11" borderId="11"/>
    <xf numFmtId="203" fontId="35" fillId="11" borderId="11"/>
    <xf numFmtId="203" fontId="35" fillId="11" borderId="11"/>
    <xf numFmtId="203" fontId="35" fillId="11" borderId="11"/>
    <xf numFmtId="203" fontId="35" fillId="11" borderId="11"/>
    <xf numFmtId="203" fontId="35" fillId="11" borderId="11"/>
    <xf numFmtId="203" fontId="35" fillId="11" borderId="11"/>
    <xf numFmtId="204" fontId="14" fillId="11" borderId="11"/>
    <xf numFmtId="202" fontId="14" fillId="11" borderId="11"/>
    <xf numFmtId="203" fontId="35" fillId="11" borderId="11"/>
    <xf numFmtId="202" fontId="14" fillId="11" borderId="11"/>
    <xf numFmtId="203" fontId="35" fillId="11" borderId="11"/>
    <xf numFmtId="205" fontId="14" fillId="11" borderId="11"/>
    <xf numFmtId="206" fontId="24" fillId="0" borderId="11">
      <alignment vertical="center" wrapText="1"/>
    </xf>
    <xf numFmtId="206" fontId="24" fillId="0" borderId="11">
      <alignment vertical="center" wrapText="1"/>
    </xf>
    <xf numFmtId="206" fontId="24" fillId="0" borderId="11">
      <alignment vertical="center" wrapText="1"/>
    </xf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3" fontId="35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2" fontId="14" fillId="11" borderId="11"/>
    <xf numFmtId="204" fontId="14" fillId="11" borderId="11"/>
    <xf numFmtId="202" fontId="14" fillId="11" borderId="11"/>
    <xf numFmtId="203" fontId="35" fillId="11" borderId="11"/>
    <xf numFmtId="203" fontId="35" fillId="11" borderId="11"/>
    <xf numFmtId="203" fontId="35" fillId="11" borderId="11"/>
    <xf numFmtId="203" fontId="35" fillId="11" borderId="11"/>
    <xf numFmtId="202" fontId="14" fillId="11" borderId="11"/>
    <xf numFmtId="202" fontId="14" fillId="11" borderId="11"/>
    <xf numFmtId="204" fontId="14" fillId="11" borderId="11"/>
    <xf numFmtId="20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207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208" fontId="23" fillId="0" borderId="0" applyFont="0" applyFill="0" applyAlignment="0" applyProtection="0"/>
    <xf numFmtId="196" fontId="14" fillId="0" borderId="0" applyFont="0" applyFill="0" applyBorder="0" applyAlignment="0" applyProtection="0"/>
    <xf numFmtId="208" fontId="23" fillId="0" borderId="0" applyFont="0" applyFill="0" applyAlignment="0" applyProtection="0"/>
    <xf numFmtId="208" fontId="23" fillId="0" borderId="0" applyFont="0" applyFill="0" applyAlignment="0" applyProtection="0"/>
    <xf numFmtId="0" fontId="14" fillId="0" borderId="0" applyFont="0" applyFill="0" applyAlignment="0" applyProtection="0"/>
    <xf numFmtId="208" fontId="23" fillId="0" borderId="0" applyFont="0" applyFill="0" applyAlignment="0" applyProtection="0"/>
    <xf numFmtId="208" fontId="23" fillId="0" borderId="0" applyFont="0" applyFill="0" applyAlignment="0" applyProtection="0"/>
    <xf numFmtId="0" fontId="14" fillId="0" borderId="0" applyFont="0" applyFill="0" applyAlignment="0" applyProtection="0"/>
    <xf numFmtId="196" fontId="14" fillId="0" borderId="0" applyFont="0" applyFill="0" applyBorder="0" applyAlignment="0" applyProtection="0"/>
    <xf numFmtId="0" fontId="27" fillId="11" borderId="0"/>
    <xf numFmtId="0" fontId="27" fillId="11" borderId="0"/>
    <xf numFmtId="0" fontId="27" fillId="11" borderId="0"/>
    <xf numFmtId="0" fontId="36" fillId="0" borderId="0">
      <alignment vertical="center" wrapText="1"/>
    </xf>
    <xf numFmtId="0" fontId="36" fillId="0" borderId="0">
      <alignment vertical="center" wrapText="1"/>
    </xf>
    <xf numFmtId="0" fontId="36" fillId="0" borderId="0">
      <alignment vertical="center" wrapText="1"/>
    </xf>
    <xf numFmtId="0" fontId="27" fillId="11" borderId="0"/>
    <xf numFmtId="0" fontId="27" fillId="11" borderId="0"/>
    <xf numFmtId="0" fontId="37" fillId="0" borderId="0" applyNumberFormat="0" applyFill="0" applyBorder="0" applyAlignment="0" applyProtection="0"/>
    <xf numFmtId="209" fontId="37" fillId="0" borderId="0" applyFill="0" applyAlignment="0" applyProtection="0"/>
    <xf numFmtId="0" fontId="37" fillId="0" borderId="0" applyNumberFormat="0" applyFill="0" applyBorder="0" applyAlignment="0" applyProtection="0"/>
    <xf numFmtId="209" fontId="37" fillId="0" borderId="0" applyFill="0" applyAlignment="0" applyProtection="0"/>
    <xf numFmtId="209" fontId="37" fillId="0" borderId="0" applyFill="0" applyAlignment="0" applyProtection="0"/>
    <xf numFmtId="210" fontId="37" fillId="0" borderId="0" applyFill="0" applyAlignment="0" applyProtection="0"/>
    <xf numFmtId="209" fontId="37" fillId="0" borderId="0" applyFill="0" applyAlignment="0" applyProtection="0"/>
    <xf numFmtId="209" fontId="37" fillId="0" borderId="0" applyFill="0" applyAlignment="0" applyProtection="0"/>
    <xf numFmtId="210" fontId="37" fillId="0" borderId="0" applyFill="0" applyAlignment="0" applyProtection="0"/>
    <xf numFmtId="0" fontId="37" fillId="0" borderId="0" applyNumberFormat="0" applyFill="0" applyBorder="0" applyAlignment="0" applyProtection="0"/>
    <xf numFmtId="0" fontId="14" fillId="12" borderId="0" applyNumberFormat="0" applyFont="0" applyAlignment="0" applyProtection="0"/>
    <xf numFmtId="209" fontId="23" fillId="13" borderId="0" applyFont="0" applyAlignment="0" applyProtection="0"/>
    <xf numFmtId="0" fontId="14" fillId="12" borderId="0" applyNumberFormat="0" applyFont="0" applyAlignment="0" applyProtection="0"/>
    <xf numFmtId="209" fontId="23" fillId="13" borderId="0" applyFont="0" applyAlignment="0" applyProtection="0"/>
    <xf numFmtId="209" fontId="23" fillId="13" borderId="0" applyFont="0" applyAlignment="0" applyProtection="0"/>
    <xf numFmtId="0" fontId="14" fillId="13" borderId="0" applyFont="0" applyAlignment="0" applyProtection="0"/>
    <xf numFmtId="209" fontId="23" fillId="13" borderId="0" applyFont="0" applyAlignment="0" applyProtection="0"/>
    <xf numFmtId="209" fontId="23" fillId="13" borderId="0" applyFont="0" applyAlignment="0" applyProtection="0"/>
    <xf numFmtId="0" fontId="14" fillId="13" borderId="0" applyFont="0" applyAlignment="0" applyProtection="0"/>
    <xf numFmtId="0" fontId="14" fillId="12" borderId="0" applyNumberFormat="0" applyFont="0" applyAlignment="0" applyProtection="0"/>
    <xf numFmtId="21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211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12" fontId="23" fillId="0" borderId="0" applyFont="0" applyFill="0" applyAlignment="0" applyProtection="0"/>
    <xf numFmtId="198" fontId="14" fillId="0" borderId="0" applyFont="0" applyFill="0" applyBorder="0" applyAlignment="0" applyProtection="0"/>
    <xf numFmtId="212" fontId="23" fillId="0" borderId="0" applyFont="0" applyFill="0" applyAlignment="0" applyProtection="0"/>
    <xf numFmtId="212" fontId="23" fillId="0" borderId="0" applyFont="0" applyFill="0" applyAlignment="0" applyProtection="0"/>
    <xf numFmtId="0" fontId="14" fillId="0" borderId="0" applyFont="0" applyFill="0" applyAlignment="0" applyProtection="0"/>
    <xf numFmtId="212" fontId="23" fillId="0" borderId="0" applyFont="0" applyFill="0" applyAlignment="0" applyProtection="0"/>
    <xf numFmtId="212" fontId="23" fillId="0" borderId="0" applyFont="0" applyFill="0" applyAlignment="0" applyProtection="0"/>
    <xf numFmtId="0" fontId="14" fillId="0" borderId="0" applyFont="0" applyFill="0" applyAlignment="0" applyProtection="0"/>
    <xf numFmtId="198" fontId="14" fillId="0" borderId="0" applyFont="0" applyFill="0" applyBorder="0" applyAlignment="0" applyProtection="0"/>
    <xf numFmtId="213" fontId="14" fillId="0" borderId="0" applyFont="0" applyFill="0" applyBorder="0" applyProtection="0">
      <alignment horizontal="right"/>
    </xf>
    <xf numFmtId="214" fontId="14" fillId="0" borderId="0" applyFont="0" applyFill="0" applyBorder="0" applyProtection="0">
      <alignment horizontal="right"/>
    </xf>
    <xf numFmtId="213" fontId="14" fillId="0" borderId="0" applyFont="0" applyFill="0" applyBorder="0" applyProtection="0">
      <alignment horizontal="right"/>
    </xf>
    <xf numFmtId="213" fontId="14" fillId="0" borderId="0" applyFont="0" applyFill="0" applyBorder="0" applyProtection="0">
      <alignment horizontal="right"/>
    </xf>
    <xf numFmtId="200" fontId="14" fillId="0" borderId="0" applyFont="0" applyFill="0" applyBorder="0" applyProtection="0">
      <alignment horizontal="right"/>
    </xf>
    <xf numFmtId="214" fontId="23" fillId="0" borderId="0" applyFont="0" applyFill="0" applyProtection="0">
      <alignment horizontal="right"/>
    </xf>
    <xf numFmtId="214" fontId="14" fillId="0" borderId="0" applyFont="0" applyFill="0" applyBorder="0" applyProtection="0">
      <alignment horizontal="right"/>
    </xf>
    <xf numFmtId="214" fontId="23" fillId="0" borderId="0" applyFont="0" applyFill="0" applyProtection="0">
      <alignment horizontal="right"/>
    </xf>
    <xf numFmtId="214" fontId="23" fillId="0" borderId="0" applyFont="0" applyFill="0" applyProtection="0">
      <alignment horizontal="right"/>
    </xf>
    <xf numFmtId="0" fontId="14" fillId="0" borderId="0" applyFont="0" applyFill="0" applyProtection="0">
      <alignment horizontal="right"/>
    </xf>
    <xf numFmtId="214" fontId="23" fillId="0" borderId="0" applyFont="0" applyFill="0" applyProtection="0">
      <alignment horizontal="right"/>
    </xf>
    <xf numFmtId="214" fontId="23" fillId="0" borderId="0" applyFont="0" applyFill="0" applyProtection="0">
      <alignment horizontal="right"/>
    </xf>
    <xf numFmtId="0" fontId="14" fillId="0" borderId="0" applyFont="0" applyFill="0" applyProtection="0">
      <alignment horizontal="right"/>
    </xf>
    <xf numFmtId="214" fontId="14" fillId="0" borderId="0" applyFont="0" applyFill="0" applyBorder="0" applyProtection="0">
      <alignment horizontal="right"/>
    </xf>
    <xf numFmtId="0" fontId="14" fillId="8" borderId="0"/>
    <xf numFmtId="0" fontId="14" fillId="8" borderId="0"/>
    <xf numFmtId="0" fontId="14" fillId="8" borderId="0"/>
    <xf numFmtId="0" fontId="24" fillId="14" borderId="0">
      <alignment vertical="center" wrapText="1"/>
    </xf>
    <xf numFmtId="0" fontId="24" fillId="14" borderId="0">
      <alignment vertical="center" wrapText="1"/>
    </xf>
    <xf numFmtId="0" fontId="24" fillId="14" borderId="0">
      <alignment vertical="center" wrapText="1"/>
    </xf>
    <xf numFmtId="0" fontId="14" fillId="8" borderId="0"/>
    <xf numFmtId="0" fontId="14" fillId="8" borderId="0"/>
    <xf numFmtId="0" fontId="25" fillId="8" borderId="0"/>
    <xf numFmtId="0" fontId="25" fillId="8" borderId="0"/>
    <xf numFmtId="0" fontId="25" fillId="8" borderId="0"/>
    <xf numFmtId="0" fontId="24" fillId="14" borderId="0">
      <alignment vertical="center" wrapText="1"/>
    </xf>
    <xf numFmtId="0" fontId="24" fillId="14" borderId="0">
      <alignment vertical="center" wrapText="1"/>
    </xf>
    <xf numFmtId="0" fontId="24" fillId="14" borderId="0">
      <alignment vertical="center" wrapText="1"/>
    </xf>
    <xf numFmtId="0" fontId="25" fillId="8" borderId="0"/>
    <xf numFmtId="0" fontId="25" fillId="8" borderId="0"/>
    <xf numFmtId="0" fontId="27" fillId="8" borderId="0"/>
    <xf numFmtId="0" fontId="27" fillId="8" borderId="0"/>
    <xf numFmtId="0" fontId="27" fillId="8" borderId="0"/>
    <xf numFmtId="0" fontId="28" fillId="14" borderId="0">
      <alignment vertical="center" wrapText="1"/>
    </xf>
    <xf numFmtId="0" fontId="28" fillId="14" borderId="0">
      <alignment vertical="center" wrapText="1"/>
    </xf>
    <xf numFmtId="0" fontId="28" fillId="14" borderId="0">
      <alignment vertical="center" wrapText="1"/>
    </xf>
    <xf numFmtId="0" fontId="27" fillId="8" borderId="0"/>
    <xf numFmtId="0" fontId="27" fillId="8" borderId="0"/>
    <xf numFmtId="0" fontId="14" fillId="8" borderId="0"/>
    <xf numFmtId="0" fontId="14" fillId="8" borderId="0"/>
    <xf numFmtId="0" fontId="14" fillId="8" borderId="0"/>
    <xf numFmtId="0" fontId="24" fillId="14" borderId="0">
      <alignment vertical="center" wrapText="1"/>
    </xf>
    <xf numFmtId="0" fontId="24" fillId="14" borderId="0">
      <alignment vertical="center" wrapText="1"/>
    </xf>
    <xf numFmtId="0" fontId="24" fillId="14" borderId="0">
      <alignment vertical="center" wrapText="1"/>
    </xf>
    <xf numFmtId="0" fontId="14" fillId="8" borderId="0"/>
    <xf numFmtId="0" fontId="14" fillId="8" borderId="0"/>
    <xf numFmtId="0" fontId="31" fillId="8" borderId="0"/>
    <xf numFmtId="0" fontId="31" fillId="8" borderId="0"/>
    <xf numFmtId="0" fontId="31" fillId="8" borderId="0"/>
    <xf numFmtId="0" fontId="32" fillId="14" borderId="0">
      <alignment vertical="center" wrapText="1"/>
    </xf>
    <xf numFmtId="0" fontId="32" fillId="14" borderId="0">
      <alignment vertical="center" wrapText="1"/>
    </xf>
    <xf numFmtId="0" fontId="32" fillId="14" borderId="0">
      <alignment vertical="center" wrapText="1"/>
    </xf>
    <xf numFmtId="0" fontId="31" fillId="8" borderId="0"/>
    <xf numFmtId="0" fontId="31" fillId="8" borderId="0"/>
    <xf numFmtId="0" fontId="7" fillId="8" borderId="0"/>
    <xf numFmtId="0" fontId="7" fillId="8" borderId="0"/>
    <xf numFmtId="0" fontId="7" fillId="8" borderId="0"/>
    <xf numFmtId="0" fontId="33" fillId="14" borderId="0">
      <alignment vertical="center" wrapText="1"/>
    </xf>
    <xf numFmtId="0" fontId="33" fillId="14" borderId="0">
      <alignment vertical="center" wrapText="1"/>
    </xf>
    <xf numFmtId="0" fontId="33" fillId="14" borderId="0">
      <alignment vertical="center" wrapText="1"/>
    </xf>
    <xf numFmtId="0" fontId="7" fillId="8" borderId="0"/>
    <xf numFmtId="0" fontId="7" fillId="8" borderId="0"/>
    <xf numFmtId="0" fontId="9" fillId="8" borderId="0"/>
    <xf numFmtId="0" fontId="9" fillId="8" borderId="0"/>
    <xf numFmtId="0" fontId="9" fillId="8" borderId="0"/>
    <xf numFmtId="0" fontId="34" fillId="14" borderId="0">
      <alignment vertical="center" wrapText="1"/>
    </xf>
    <xf numFmtId="0" fontId="34" fillId="14" borderId="0">
      <alignment vertical="center" wrapText="1"/>
    </xf>
    <xf numFmtId="0" fontId="34" fillId="14" borderId="0">
      <alignment vertical="center" wrapText="1"/>
    </xf>
    <xf numFmtId="0" fontId="9" fillId="8" borderId="0"/>
    <xf numFmtId="0" fontId="9" fillId="8" borderId="0"/>
    <xf numFmtId="0" fontId="38" fillId="0" borderId="0" applyNumberFormat="0" applyFill="0" applyBorder="0" applyProtection="0">
      <alignment vertical="top"/>
    </xf>
    <xf numFmtId="209" fontId="38" fillId="0" borderId="0" applyFill="0" applyProtection="0">
      <alignment vertical="top"/>
    </xf>
    <xf numFmtId="0" fontId="38" fillId="0" borderId="0" applyNumberFormat="0" applyFill="0" applyBorder="0" applyProtection="0">
      <alignment vertical="top"/>
    </xf>
    <xf numFmtId="209" fontId="38" fillId="0" borderId="0" applyFill="0" applyProtection="0">
      <alignment vertical="top"/>
    </xf>
    <xf numFmtId="209" fontId="38" fillId="0" borderId="0" applyFill="0" applyProtection="0">
      <alignment vertical="top"/>
    </xf>
    <xf numFmtId="209" fontId="38" fillId="0" borderId="0" applyFill="0" applyProtection="0">
      <alignment vertical="top"/>
    </xf>
    <xf numFmtId="209" fontId="38" fillId="0" borderId="0" applyFill="0" applyProtection="0">
      <alignment vertical="top"/>
    </xf>
    <xf numFmtId="209" fontId="38" fillId="0" borderId="0" applyFill="0" applyProtection="0">
      <alignment vertical="top"/>
    </xf>
    <xf numFmtId="209" fontId="38" fillId="0" borderId="0" applyFill="0" applyProtection="0">
      <alignment vertical="top"/>
    </xf>
    <xf numFmtId="0" fontId="38" fillId="0" borderId="0" applyNumberFormat="0" applyFill="0" applyBorder="0" applyProtection="0">
      <alignment vertical="top"/>
    </xf>
    <xf numFmtId="0" fontId="39" fillId="0" borderId="12" applyNumberFormat="0" applyFill="0" applyAlignment="0" applyProtection="0"/>
    <xf numFmtId="209" fontId="39" fillId="0" borderId="12" applyFill="0" applyAlignment="0" applyProtection="0"/>
    <xf numFmtId="0" fontId="39" fillId="0" borderId="12" applyNumberFormat="0" applyFill="0" applyAlignment="0" applyProtection="0"/>
    <xf numFmtId="209" fontId="39" fillId="0" borderId="12" applyFill="0" applyAlignment="0" applyProtection="0"/>
    <xf numFmtId="209" fontId="39" fillId="0" borderId="12" applyFill="0" applyAlignment="0" applyProtection="0"/>
    <xf numFmtId="209" fontId="39" fillId="0" borderId="12" applyFill="0" applyAlignment="0" applyProtection="0"/>
    <xf numFmtId="209" fontId="39" fillId="0" borderId="12" applyFill="0" applyAlignment="0" applyProtection="0"/>
    <xf numFmtId="209" fontId="39" fillId="0" borderId="12" applyFill="0" applyAlignment="0" applyProtection="0"/>
    <xf numFmtId="209" fontId="39" fillId="0" borderId="12" applyFill="0" applyAlignment="0" applyProtection="0"/>
    <xf numFmtId="0" fontId="39" fillId="0" borderId="12" applyNumberFormat="0" applyFill="0" applyAlignment="0" applyProtection="0"/>
    <xf numFmtId="0" fontId="40" fillId="0" borderId="13" applyNumberFormat="0" applyFill="0" applyProtection="0">
      <alignment horizontal="center"/>
    </xf>
    <xf numFmtId="209" fontId="40" fillId="0" borderId="13" applyFill="0" applyProtection="0">
      <alignment horizontal="center"/>
    </xf>
    <xf numFmtId="0" fontId="40" fillId="0" borderId="13" applyNumberFormat="0" applyFill="0" applyProtection="0">
      <alignment horizontal="center"/>
    </xf>
    <xf numFmtId="209" fontId="40" fillId="0" borderId="13" applyFill="0" applyProtection="0">
      <alignment horizontal="center"/>
    </xf>
    <xf numFmtId="209" fontId="40" fillId="0" borderId="13" applyFill="0" applyProtection="0">
      <alignment horizontal="center"/>
    </xf>
    <xf numFmtId="209" fontId="40" fillId="0" borderId="13" applyFill="0" applyProtection="0">
      <alignment horizontal="center"/>
    </xf>
    <xf numFmtId="209" fontId="40" fillId="0" borderId="13" applyFill="0" applyProtection="0">
      <alignment horizontal="center"/>
    </xf>
    <xf numFmtId="209" fontId="40" fillId="0" borderId="13" applyFill="0" applyProtection="0">
      <alignment horizontal="center"/>
    </xf>
    <xf numFmtId="209" fontId="40" fillId="0" borderId="13" applyFill="0" applyProtection="0">
      <alignment horizontal="center"/>
    </xf>
    <xf numFmtId="0" fontId="40" fillId="0" borderId="13" applyNumberFormat="0" applyFill="0" applyProtection="0">
      <alignment horizontal="center"/>
    </xf>
    <xf numFmtId="0" fontId="40" fillId="0" borderId="0" applyNumberFormat="0" applyFill="0" applyBorder="0" applyProtection="0">
      <alignment horizontal="left"/>
    </xf>
    <xf numFmtId="209" fontId="40" fillId="0" borderId="0" applyFill="0" applyProtection="0">
      <alignment horizontal="left"/>
    </xf>
    <xf numFmtId="0" fontId="40" fillId="0" borderId="0" applyNumberFormat="0" applyFill="0" applyBorder="0" applyProtection="0">
      <alignment horizontal="left"/>
    </xf>
    <xf numFmtId="209" fontId="40" fillId="0" borderId="0" applyFill="0" applyProtection="0">
      <alignment horizontal="left"/>
    </xf>
    <xf numFmtId="209" fontId="40" fillId="0" borderId="0" applyFill="0" applyProtection="0">
      <alignment horizontal="left"/>
    </xf>
    <xf numFmtId="209" fontId="40" fillId="0" borderId="0" applyFill="0" applyProtection="0">
      <alignment horizontal="left"/>
    </xf>
    <xf numFmtId="209" fontId="40" fillId="0" borderId="0" applyFill="0" applyProtection="0">
      <alignment horizontal="left"/>
    </xf>
    <xf numFmtId="209" fontId="40" fillId="0" borderId="0" applyFill="0" applyProtection="0">
      <alignment horizontal="left"/>
    </xf>
    <xf numFmtId="209" fontId="40" fillId="0" borderId="0" applyFill="0" applyProtection="0">
      <alignment horizontal="left"/>
    </xf>
    <xf numFmtId="0" fontId="40" fillId="0" borderId="0" applyNumberFormat="0" applyFill="0" applyBorder="0" applyProtection="0">
      <alignment horizontal="left"/>
    </xf>
    <xf numFmtId="0" fontId="41" fillId="0" borderId="0" applyNumberFormat="0" applyFill="0" applyBorder="0" applyProtection="0">
      <alignment horizontal="centerContinuous"/>
    </xf>
    <xf numFmtId="209" fontId="42" fillId="0" borderId="0" applyFill="0" applyProtection="0">
      <alignment horizontal="center"/>
    </xf>
    <xf numFmtId="0" fontId="41" fillId="0" borderId="0" applyNumberFormat="0" applyFill="0" applyBorder="0" applyProtection="0">
      <alignment horizontal="centerContinuous"/>
    </xf>
    <xf numFmtId="209" fontId="42" fillId="0" borderId="0" applyFill="0" applyProtection="0">
      <alignment horizontal="center"/>
    </xf>
    <xf numFmtId="209" fontId="42" fillId="0" borderId="0" applyFill="0" applyProtection="0">
      <alignment horizontal="center"/>
    </xf>
    <xf numFmtId="0" fontId="14" fillId="0" borderId="0" applyFill="0" applyProtection="0">
      <alignment horizontal="center"/>
    </xf>
    <xf numFmtId="209" fontId="42" fillId="0" borderId="0" applyFill="0" applyProtection="0">
      <alignment horizontal="center"/>
    </xf>
    <xf numFmtId="209" fontId="42" fillId="0" borderId="0" applyFill="0" applyProtection="0">
      <alignment horizontal="center"/>
    </xf>
    <xf numFmtId="0" fontId="14" fillId="0" borderId="0" applyFill="0" applyProtection="0">
      <alignment horizontal="center"/>
    </xf>
    <xf numFmtId="0" fontId="41" fillId="0" borderId="0" applyNumberFormat="0" applyFill="0" applyBorder="0" applyProtection="0">
      <alignment horizontal="centerContinuous"/>
    </xf>
    <xf numFmtId="0" fontId="43" fillId="0" borderId="0"/>
    <xf numFmtId="0" fontId="19" fillId="0" borderId="0" applyNumberFormat="0" applyFill="0" applyBorder="0" applyAlignment="0" applyProtection="0"/>
    <xf numFmtId="0" fontId="19" fillId="0" borderId="0" applyNumberFormat="0" applyFill="0" applyAlignment="0" applyProtection="0"/>
    <xf numFmtId="209" fontId="19" fillId="0" borderId="0" applyFill="0" applyAlignment="0" applyProtection="0"/>
    <xf numFmtId="0" fontId="19" fillId="0" borderId="0" applyNumberFormat="0" applyFill="0" applyAlignment="0" applyProtection="0"/>
    <xf numFmtId="209" fontId="19" fillId="0" borderId="0" applyFill="0" applyAlignment="0" applyProtection="0"/>
    <xf numFmtId="0" fontId="44" fillId="0" borderId="0"/>
    <xf numFmtId="215" fontId="45" fillId="0" borderId="14">
      <alignment horizontal="centerContinuous"/>
    </xf>
    <xf numFmtId="215" fontId="45" fillId="0" borderId="14">
      <alignment horizontal="center"/>
    </xf>
    <xf numFmtId="216" fontId="46" fillId="0" borderId="0">
      <alignment horizontal="left"/>
    </xf>
    <xf numFmtId="217" fontId="47" fillId="0" borderId="0">
      <alignment horizontal="left"/>
    </xf>
    <xf numFmtId="0" fontId="43" fillId="0" borderId="0">
      <protection locked="0"/>
    </xf>
    <xf numFmtId="0" fontId="48" fillId="0" borderId="0">
      <alignment horizontal="center" wrapText="1"/>
      <protection locked="0"/>
    </xf>
    <xf numFmtId="218" fontId="14" fillId="0" borderId="0" applyFont="0" applyFill="0" applyBorder="0" applyAlignment="0" applyProtection="0"/>
    <xf numFmtId="0" fontId="47" fillId="0" borderId="0" applyFont="0" applyFill="0" applyBorder="0" applyAlignment="0" applyProtection="0">
      <alignment horizontal="right"/>
    </xf>
    <xf numFmtId="0" fontId="14" fillId="0" borderId="0"/>
    <xf numFmtId="0" fontId="49" fillId="0" borderId="0"/>
    <xf numFmtId="219" fontId="50" fillId="0" borderId="0"/>
    <xf numFmtId="219" fontId="50" fillId="0" borderId="0"/>
    <xf numFmtId="219" fontId="50" fillId="0" borderId="0"/>
    <xf numFmtId="219" fontId="50" fillId="0" borderId="0"/>
    <xf numFmtId="219" fontId="50" fillId="0" borderId="0"/>
    <xf numFmtId="219" fontId="50" fillId="0" borderId="0"/>
    <xf numFmtId="219" fontId="50" fillId="0" borderId="0"/>
    <xf numFmtId="219" fontId="50" fillId="0" borderId="0"/>
    <xf numFmtId="220" fontId="14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5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221" fontId="14" fillId="0" borderId="0" applyFont="0" applyFill="0" applyBorder="0" applyAlignment="0" applyProtection="0"/>
    <xf numFmtId="221" fontId="14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9" fontId="18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90" fontId="14" fillId="0" borderId="0" applyFont="0" applyFill="0" applyBorder="0" applyAlignment="0" applyProtection="0"/>
    <xf numFmtId="14" fontId="14" fillId="0" borderId="10" applyFill="0" applyBorder="0"/>
    <xf numFmtId="222" fontId="1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23" fontId="14" fillId="0" borderId="0" applyFont="0" applyFill="0" applyBorder="0" applyAlignment="0" applyProtection="0"/>
    <xf numFmtId="224" fontId="14" fillId="0" borderId="0" applyFont="0" applyFill="0" applyBorder="0" applyAlignment="0" applyProtection="0"/>
    <xf numFmtId="22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23" fillId="0" borderId="0" applyFont="0" applyFill="0" applyAlignment="0" applyProtection="0"/>
    <xf numFmtId="3" fontId="23" fillId="0" borderId="0" applyFont="0" applyFill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51" fillId="0" borderId="0" applyNumberFormat="0" applyFill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38" fontId="9" fillId="8" borderId="0" applyNumberFormat="0" applyBorder="0" applyAlignment="0" applyProtection="0"/>
    <xf numFmtId="225" fontId="52" fillId="0" borderId="0" applyNumberFormat="0" applyFill="0" applyBorder="0" applyProtection="0">
      <alignment horizontal="right"/>
    </xf>
    <xf numFmtId="0" fontId="3" fillId="0" borderId="15" applyNumberFormat="0" applyAlignment="0" applyProtection="0">
      <alignment horizontal="left" vertical="center"/>
    </xf>
    <xf numFmtId="0" fontId="3" fillId="0" borderId="16">
      <alignment horizontal="left"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10" fontId="9" fillId="11" borderId="17" applyNumberFormat="0" applyBorder="0" applyAlignment="0" applyProtection="0"/>
    <xf numFmtId="10" fontId="9" fillId="11" borderId="17" applyNumberFormat="0" applyBorder="0" applyAlignment="0" applyProtection="0"/>
    <xf numFmtId="10" fontId="9" fillId="11" borderId="17" applyNumberFormat="0" applyBorder="0" applyAlignment="0" applyProtection="0"/>
    <xf numFmtId="10" fontId="9" fillId="11" borderId="17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54" fillId="15" borderId="0"/>
    <xf numFmtId="226" fontId="55" fillId="0" borderId="0"/>
    <xf numFmtId="191" fontId="14" fillId="16" borderId="0"/>
    <xf numFmtId="0" fontId="14" fillId="17" borderId="0" applyNumberFormat="0" applyFont="0" applyBorder="0" applyAlignment="0"/>
    <xf numFmtId="227" fontId="14" fillId="18" borderId="18" applyNumberFormat="0" applyFont="0" applyBorder="0" applyAlignment="0"/>
    <xf numFmtId="209" fontId="23" fillId="19" borderId="0" applyFont="0" applyAlignment="0"/>
    <xf numFmtId="40" fontId="22" fillId="0" borderId="0" applyFont="0" applyFill="0" applyBorder="0" applyAlignment="0" applyProtection="0"/>
    <xf numFmtId="0" fontId="14" fillId="0" borderId="9"/>
    <xf numFmtId="228" fontId="14" fillId="0" borderId="19" applyBorder="0" applyAlignment="0" applyProtection="0">
      <alignment horizontal="center"/>
    </xf>
    <xf numFmtId="221" fontId="56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57" fillId="0" borderId="0"/>
    <xf numFmtId="0" fontId="58" fillId="0" borderId="0"/>
    <xf numFmtId="3" fontId="4" fillId="0" borderId="0" applyBorder="0"/>
    <xf numFmtId="0" fontId="14" fillId="0" borderId="0" applyNumberFormat="0" applyFill="0" applyBorder="0" applyAlignment="0" applyProtection="0"/>
    <xf numFmtId="14" fontId="48" fillId="0" borderId="0">
      <alignment horizontal="center" wrapText="1"/>
      <protection locked="0"/>
    </xf>
    <xf numFmtId="185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2" fillId="0" borderId="0" applyNumberFormat="0" applyFont="0" applyFill="0" applyBorder="0" applyAlignment="0" applyProtection="0">
      <alignment horizontal="left"/>
    </xf>
    <xf numFmtId="15" fontId="22" fillId="0" borderId="0" applyFont="0" applyFill="0" applyBorder="0" applyAlignment="0" applyProtection="0"/>
    <xf numFmtId="4" fontId="22" fillId="0" borderId="0" applyFont="0" applyFill="0" applyBorder="0" applyAlignment="0" applyProtection="0"/>
    <xf numFmtId="0" fontId="14" fillId="0" borderId="9">
      <alignment horizontal="center"/>
    </xf>
    <xf numFmtId="3" fontId="22" fillId="0" borderId="0" applyFont="0" applyFill="0" applyBorder="0" applyAlignment="0" applyProtection="0"/>
    <xf numFmtId="0" fontId="22" fillId="20" borderId="0" applyNumberFormat="0" applyFont="0" applyBorder="0" applyAlignment="0" applyProtection="0"/>
    <xf numFmtId="229" fontId="14" fillId="0" borderId="0" applyFont="0" applyFill="0" applyBorder="0" applyAlignment="0" applyProtection="0"/>
    <xf numFmtId="49" fontId="4" fillId="0" borderId="0">
      <alignment horizontal="right"/>
    </xf>
    <xf numFmtId="4" fontId="59" fillId="12" borderId="20" applyNumberFormat="0" applyProtection="0">
      <alignment vertical="center"/>
    </xf>
    <xf numFmtId="4" fontId="60" fillId="21" borderId="20" applyNumberFormat="0" applyProtection="0">
      <alignment vertical="center"/>
    </xf>
    <xf numFmtId="4" fontId="59" fillId="21" borderId="20" applyNumberFormat="0" applyProtection="0">
      <alignment horizontal="left" vertical="center" indent="1"/>
    </xf>
    <xf numFmtId="0" fontId="59" fillId="21" borderId="20" applyNumberFormat="0" applyProtection="0">
      <alignment horizontal="left" vertical="top" indent="1"/>
    </xf>
    <xf numFmtId="4" fontId="59" fillId="22" borderId="0" applyNumberFormat="0" applyProtection="0">
      <alignment horizontal="left" vertical="center" indent="1"/>
    </xf>
    <xf numFmtId="4" fontId="61" fillId="23" borderId="20" applyNumberFormat="0" applyProtection="0">
      <alignment horizontal="right" vertical="center"/>
    </xf>
    <xf numFmtId="4" fontId="61" fillId="24" borderId="20" applyNumberFormat="0" applyProtection="0">
      <alignment horizontal="right" vertical="center"/>
    </xf>
    <xf numFmtId="4" fontId="61" fillId="25" borderId="20" applyNumberFormat="0" applyProtection="0">
      <alignment horizontal="right" vertical="center"/>
    </xf>
    <xf numFmtId="4" fontId="61" fillId="26" borderId="20" applyNumberFormat="0" applyProtection="0">
      <alignment horizontal="right" vertical="center"/>
    </xf>
    <xf numFmtId="4" fontId="61" fillId="27" borderId="20" applyNumberFormat="0" applyProtection="0">
      <alignment horizontal="right" vertical="center"/>
    </xf>
    <xf numFmtId="4" fontId="61" fillId="28" borderId="20" applyNumberFormat="0" applyProtection="0">
      <alignment horizontal="right" vertical="center"/>
    </xf>
    <xf numFmtId="4" fontId="61" fillId="29" borderId="20" applyNumberFormat="0" applyProtection="0">
      <alignment horizontal="right" vertical="center"/>
    </xf>
    <xf numFmtId="4" fontId="61" fillId="30" borderId="20" applyNumberFormat="0" applyProtection="0">
      <alignment horizontal="right" vertical="center"/>
    </xf>
    <xf numFmtId="4" fontId="61" fillId="31" borderId="20" applyNumberFormat="0" applyProtection="0">
      <alignment horizontal="right" vertical="center"/>
    </xf>
    <xf numFmtId="4" fontId="59" fillId="32" borderId="21" applyNumberFormat="0" applyProtection="0">
      <alignment horizontal="left" vertical="center" indent="1"/>
    </xf>
    <xf numFmtId="4" fontId="61" fillId="33" borderId="0" applyNumberFormat="0" applyProtection="0">
      <alignment horizontal="left" vertical="center" indent="1"/>
    </xf>
    <xf numFmtId="4" fontId="62" fillId="34" borderId="0" applyNumberFormat="0" applyProtection="0">
      <alignment horizontal="left" vertical="center" indent="1"/>
    </xf>
    <xf numFmtId="4" fontId="61" fillId="35" borderId="20" applyNumberFormat="0" applyProtection="0">
      <alignment horizontal="right" vertical="center"/>
    </xf>
    <xf numFmtId="4" fontId="61" fillId="33" borderId="0" applyNumberFormat="0" applyProtection="0">
      <alignment horizontal="left" vertical="center" indent="1"/>
    </xf>
    <xf numFmtId="4" fontId="61" fillId="22" borderId="0" applyNumberFormat="0" applyProtection="0">
      <alignment horizontal="left" vertical="center" indent="1"/>
    </xf>
    <xf numFmtId="0" fontId="14" fillId="34" borderId="20" applyNumberFormat="0" applyProtection="0">
      <alignment horizontal="left" vertical="center" indent="1"/>
    </xf>
    <xf numFmtId="0" fontId="14" fillId="34" borderId="20" applyNumberFormat="0" applyProtection="0">
      <alignment horizontal="left" vertical="top" indent="1"/>
    </xf>
    <xf numFmtId="0" fontId="14" fillId="22" borderId="20" applyNumberFormat="0" applyProtection="0">
      <alignment horizontal="left" vertical="center" indent="1"/>
    </xf>
    <xf numFmtId="0" fontId="14" fillId="22" borderId="20" applyNumberFormat="0" applyProtection="0">
      <alignment horizontal="left" vertical="top" indent="1"/>
    </xf>
    <xf numFmtId="0" fontId="14" fillId="9" borderId="20" applyNumberFormat="0" applyProtection="0">
      <alignment horizontal="left" vertical="center" indent="1"/>
    </xf>
    <xf numFmtId="0" fontId="14" fillId="9" borderId="20" applyNumberFormat="0" applyProtection="0">
      <alignment horizontal="left" vertical="top" indent="1"/>
    </xf>
    <xf numFmtId="0" fontId="14" fillId="2" borderId="20" applyNumberFormat="0" applyProtection="0">
      <alignment horizontal="left" vertical="center" indent="1"/>
    </xf>
    <xf numFmtId="0" fontId="14" fillId="2" borderId="20" applyNumberFormat="0" applyProtection="0">
      <alignment horizontal="left" vertical="top" indent="1"/>
    </xf>
    <xf numFmtId="4" fontId="61" fillId="11" borderId="20" applyNumberFormat="0" applyProtection="0">
      <alignment vertical="center"/>
    </xf>
    <xf numFmtId="4" fontId="63" fillId="11" borderId="20" applyNumberFormat="0" applyProtection="0">
      <alignment vertical="center"/>
    </xf>
    <xf numFmtId="4" fontId="61" fillId="11" borderId="20" applyNumberFormat="0" applyProtection="0">
      <alignment horizontal="left" vertical="center" indent="1"/>
    </xf>
    <xf numFmtId="0" fontId="61" fillId="11" borderId="20" applyNumberFormat="0" applyProtection="0">
      <alignment horizontal="left" vertical="top" indent="1"/>
    </xf>
    <xf numFmtId="4" fontId="61" fillId="33" borderId="20" applyNumberFormat="0" applyProtection="0">
      <alignment horizontal="right" vertical="center"/>
    </xf>
    <xf numFmtId="4" fontId="63" fillId="33" borderId="20" applyNumberFormat="0" applyProtection="0">
      <alignment horizontal="right" vertical="center"/>
    </xf>
    <xf numFmtId="4" fontId="61" fillId="35" borderId="20" applyNumberFormat="0" applyProtection="0">
      <alignment horizontal="left" vertical="center" indent="1"/>
    </xf>
    <xf numFmtId="0" fontId="61" fillId="22" borderId="20" applyNumberFormat="0" applyProtection="0">
      <alignment horizontal="left" vertical="top" indent="1"/>
    </xf>
    <xf numFmtId="4" fontId="64" fillId="15" borderId="0" applyNumberFormat="0" applyProtection="0">
      <alignment horizontal="left" vertical="center" indent="1"/>
    </xf>
    <xf numFmtId="4" fontId="65" fillId="33" borderId="20" applyNumberFormat="0" applyProtection="0">
      <alignment horizontal="right" vertical="center"/>
    </xf>
    <xf numFmtId="0" fontId="14" fillId="0" borderId="0" applyNumberFormat="0" applyFont="0" applyFill="0" applyBorder="0" applyAlignment="0" applyProtection="0"/>
    <xf numFmtId="49" fontId="66" fillId="36" borderId="22"/>
    <xf numFmtId="49" fontId="66" fillId="36" borderId="0"/>
    <xf numFmtId="0" fontId="67" fillId="10" borderId="22">
      <protection locked="0"/>
    </xf>
    <xf numFmtId="0" fontId="67" fillId="36" borderId="0"/>
    <xf numFmtId="3" fontId="9" fillId="0" borderId="0"/>
    <xf numFmtId="0" fontId="43" fillId="0" borderId="0" applyFill="0"/>
    <xf numFmtId="4" fontId="68" fillId="0" borderId="0"/>
    <xf numFmtId="4" fontId="45" fillId="0" borderId="0">
      <alignment horizontal="center"/>
    </xf>
    <xf numFmtId="0" fontId="14" fillId="0" borderId="0"/>
    <xf numFmtId="3" fontId="4" fillId="0" borderId="0"/>
    <xf numFmtId="0" fontId="69" fillId="0" borderId="0"/>
    <xf numFmtId="0" fontId="14" fillId="0" borderId="0"/>
    <xf numFmtId="4" fontId="70" fillId="0" borderId="23" applyFill="0" applyProtection="0"/>
    <xf numFmtId="3" fontId="7" fillId="0" borderId="0" applyNumberFormat="0"/>
    <xf numFmtId="0" fontId="14" fillId="0" borderId="0"/>
    <xf numFmtId="0" fontId="6" fillId="0" borderId="0" applyNumberFormat="0" applyFont="0" applyBorder="0" applyAlignment="0"/>
    <xf numFmtId="4" fontId="71" fillId="0" borderId="0">
      <alignment horizontal="left"/>
    </xf>
    <xf numFmtId="0" fontId="14" fillId="0" borderId="14" applyFill="0" applyAlignment="0" applyProtection="0"/>
    <xf numFmtId="3" fontId="72" fillId="0" borderId="0"/>
    <xf numFmtId="0" fontId="7" fillId="0" borderId="16">
      <alignment horizontal="right" wrapText="1"/>
    </xf>
    <xf numFmtId="3" fontId="7" fillId="0" borderId="14" applyNumberFormat="0"/>
    <xf numFmtId="230" fontId="14" fillId="0" borderId="0" applyBorder="0" applyProtection="0"/>
    <xf numFmtId="4" fontId="45" fillId="0" borderId="0"/>
    <xf numFmtId="230" fontId="14" fillId="0" borderId="0" applyBorder="0"/>
    <xf numFmtId="0" fontId="14" fillId="0" borderId="0"/>
    <xf numFmtId="0" fontId="73" fillId="0" borderId="0" applyNumberFormat="0" applyFont="0" applyFill="0" applyBorder="0" applyProtection="0">
      <alignment vertical="center"/>
    </xf>
    <xf numFmtId="0" fontId="1" fillId="0" borderId="0"/>
    <xf numFmtId="169" fontId="4" fillId="0" borderId="0">
      <alignment vertical="center"/>
    </xf>
    <xf numFmtId="0" fontId="4" fillId="48" borderId="0" applyNumberFormat="0" applyAlignment="0">
      <alignment vertical="center"/>
    </xf>
  </cellStyleXfs>
  <cellXfs count="217">
    <xf numFmtId="0" fontId="0" fillId="0" borderId="0" xfId="0" applyAlignment="1">
      <alignment vertical="center"/>
    </xf>
    <xf numFmtId="0" fontId="7" fillId="2" borderId="0" xfId="5">
      <alignment horizontal="center" vertical="top" wrapText="1"/>
    </xf>
    <xf numFmtId="0" fontId="0" fillId="0" borderId="0" xfId="0" applyFill="1" applyAlignment="1">
      <alignment vertical="center"/>
    </xf>
    <xf numFmtId="0" fontId="3" fillId="0" borderId="0" xfId="31" applyAlignment="1"/>
    <xf numFmtId="0" fontId="7" fillId="0" borderId="0" xfId="52">
      <alignment horizontal="left" vertical="center" wrapText="1"/>
    </xf>
    <xf numFmtId="0" fontId="6" fillId="0" borderId="0" xfId="30">
      <alignment vertical="center"/>
    </xf>
    <xf numFmtId="164" fontId="4" fillId="0" borderId="3" xfId="39" applyNumberFormat="1">
      <alignment vertical="center"/>
      <protection locked="0"/>
    </xf>
    <xf numFmtId="164" fontId="4" fillId="0" borderId="1" xfId="34" applyNumberFormat="1">
      <alignment vertical="center"/>
    </xf>
    <xf numFmtId="164" fontId="4" fillId="0" borderId="2" xfId="35" applyNumberFormat="1">
      <alignment vertical="center"/>
      <protection locked="0"/>
    </xf>
    <xf numFmtId="164" fontId="4" fillId="5" borderId="0" xfId="37" applyNumberFormat="1">
      <alignment vertical="center"/>
    </xf>
    <xf numFmtId="164" fontId="4" fillId="0" borderId="0" xfId="3" applyNumberFormat="1">
      <alignment vertical="center"/>
    </xf>
    <xf numFmtId="164" fontId="4" fillId="7" borderId="0" xfId="49" applyNumberFormat="1">
      <alignment vertical="center"/>
    </xf>
    <xf numFmtId="164" fontId="4" fillId="3" borderId="0" xfId="33" applyNumberFormat="1">
      <alignment vertical="center"/>
    </xf>
    <xf numFmtId="0" fontId="9" fillId="0" borderId="0" xfId="46">
      <alignment vertical="center"/>
    </xf>
    <xf numFmtId="0" fontId="7" fillId="0" borderId="0" xfId="32">
      <alignment vertical="center"/>
    </xf>
    <xf numFmtId="0" fontId="3" fillId="0" borderId="0" xfId="31" applyAlignment="1">
      <alignment vertical="center"/>
    </xf>
    <xf numFmtId="164" fontId="11" fillId="0" borderId="0" xfId="41" applyNumberFormat="1">
      <alignment vertical="center"/>
    </xf>
    <xf numFmtId="0" fontId="11" fillId="0" borderId="0" xfId="41">
      <alignment vertical="center"/>
    </xf>
    <xf numFmtId="0" fontId="0" fillId="0" borderId="0" xfId="62" applyFont="1">
      <alignment vertical="center"/>
    </xf>
    <xf numFmtId="164" fontId="4" fillId="4" borderId="2" xfId="36">
      <alignment vertical="center"/>
      <protection locked="0"/>
    </xf>
    <xf numFmtId="0" fontId="7" fillId="0" borderId="0" xfId="52" applyAlignment="1">
      <alignment horizontal="left" vertical="center" wrapText="1"/>
    </xf>
    <xf numFmtId="0" fontId="0" fillId="0" borderId="0" xfId="0" applyBorder="1" applyAlignment="1">
      <alignment vertical="center"/>
    </xf>
    <xf numFmtId="49" fontId="0" fillId="0" borderId="0" xfId="59" applyFont="1" applyAlignment="1">
      <alignment horizontal="center" vertical="center"/>
    </xf>
    <xf numFmtId="168" fontId="0" fillId="0" borderId="0" xfId="24" applyFont="1" applyAlignment="1">
      <alignment horizontal="center" vertical="center"/>
    </xf>
    <xf numFmtId="0" fontId="6" fillId="0" borderId="0" xfId="30" applyFill="1" applyAlignment="1">
      <alignment horizontal="left"/>
    </xf>
    <xf numFmtId="0" fontId="7" fillId="0" borderId="0" xfId="52" applyAlignment="1">
      <alignment horizontal="left" vertical="center" wrapText="1" indent="1"/>
    </xf>
    <xf numFmtId="49" fontId="0" fillId="0" borderId="0" xfId="59" applyFont="1" applyAlignment="1">
      <alignment vertical="center"/>
    </xf>
    <xf numFmtId="164" fontId="4" fillId="6" borderId="0" xfId="38" applyNumberFormat="1" applyFill="1">
      <alignment vertical="center"/>
    </xf>
    <xf numFmtId="165" fontId="10" fillId="0" borderId="0" xfId="4">
      <alignment vertical="center"/>
    </xf>
    <xf numFmtId="164" fontId="7" fillId="0" borderId="0" xfId="60">
      <alignment vertical="center"/>
    </xf>
    <xf numFmtId="49" fontId="0" fillId="0" borderId="5" xfId="59" applyFont="1" applyBorder="1" applyAlignment="1">
      <alignment vertical="center"/>
    </xf>
    <xf numFmtId="49" fontId="12" fillId="0" borderId="5" xfId="46" applyNumberFormat="1" applyFont="1" applyBorder="1">
      <alignment vertical="center"/>
    </xf>
    <xf numFmtId="49" fontId="4" fillId="0" borderId="0" xfId="59" applyFon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28" applyFill="1" applyAlignment="1">
      <alignment horizontal="center" vertical="center"/>
    </xf>
    <xf numFmtId="38" fontId="8" fillId="0" borderId="0" xfId="28" applyNumberFormat="1" applyFill="1" applyBorder="1" applyAlignment="1">
      <alignment horizontal="center" vertical="center"/>
    </xf>
    <xf numFmtId="38" fontId="8" fillId="0" borderId="0" xfId="28" applyNumberFormat="1" applyFill="1" applyBorder="1">
      <alignment vertical="center"/>
    </xf>
    <xf numFmtId="0" fontId="8" fillId="0" borderId="0" xfId="28" applyFill="1" applyBorder="1">
      <alignment vertical="center"/>
    </xf>
    <xf numFmtId="0" fontId="8" fillId="0" borderId="0" xfId="28" applyFill="1">
      <alignment vertical="center"/>
    </xf>
    <xf numFmtId="0" fontId="0" fillId="0" borderId="6" xfId="0" applyBorder="1" applyAlignment="1">
      <alignment vertical="center"/>
    </xf>
    <xf numFmtId="38" fontId="8" fillId="0" borderId="7" xfId="28" applyNumberFormat="1" applyFill="1" applyBorder="1" applyAlignment="1">
      <alignment horizontal="center" vertical="center"/>
    </xf>
    <xf numFmtId="38" fontId="8" fillId="0" borderId="7" xfId="28" applyNumberFormat="1" applyFill="1" applyBorder="1">
      <alignment vertical="center"/>
    </xf>
    <xf numFmtId="0" fontId="7" fillId="2" borderId="0" xfId="5" applyFont="1">
      <alignment horizontal="center" vertical="top" wrapText="1"/>
    </xf>
    <xf numFmtId="0" fontId="4" fillId="0" borderId="3" xfId="39">
      <alignment vertical="center"/>
      <protection locked="0"/>
    </xf>
    <xf numFmtId="0" fontId="4" fillId="0" borderId="1" xfId="34">
      <alignment vertical="center"/>
    </xf>
    <xf numFmtId="0" fontId="4" fillId="0" borderId="2" xfId="35">
      <alignment vertical="center"/>
      <protection locked="0"/>
    </xf>
    <xf numFmtId="0" fontId="8" fillId="0" borderId="0" xfId="28" applyFont="1" applyFill="1">
      <alignment vertical="center"/>
    </xf>
    <xf numFmtId="0" fontId="4" fillId="5" borderId="0" xfId="37">
      <alignment vertical="center"/>
    </xf>
    <xf numFmtId="0" fontId="7" fillId="0" borderId="0" xfId="32" applyFont="1">
      <alignment vertical="center"/>
    </xf>
    <xf numFmtId="49" fontId="0" fillId="0" borderId="0" xfId="59" applyFont="1" applyFill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/>
    </xf>
    <xf numFmtId="0" fontId="10" fillId="0" borderId="0" xfId="4" applyNumberFormat="1">
      <alignment vertical="center"/>
    </xf>
    <xf numFmtId="0" fontId="7" fillId="0" borderId="0" xfId="0" applyFont="1" applyAlignment="1">
      <alignment vertical="center"/>
    </xf>
    <xf numFmtId="166" fontId="4" fillId="0" borderId="1" xfId="50" applyBorder="1" applyAlignment="1">
      <alignment vertical="center"/>
    </xf>
    <xf numFmtId="0" fontId="6" fillId="8" borderId="8" xfId="0" applyFont="1" applyFill="1" applyBorder="1" applyAlignment="1"/>
    <xf numFmtId="0" fontId="15" fillId="8" borderId="8" xfId="0" applyFont="1" applyFill="1" applyBorder="1" applyAlignment="1"/>
    <xf numFmtId="0" fontId="15" fillId="0" borderId="0" xfId="0" applyFont="1" applyAlignment="1"/>
    <xf numFmtId="0" fontId="16" fillId="0" borderId="0" xfId="4" applyNumberFormat="1" applyFont="1">
      <alignment vertical="center"/>
    </xf>
    <xf numFmtId="166" fontId="0" fillId="0" borderId="0" xfId="0" applyNumberFormat="1" applyAlignment="1">
      <alignment vertical="center"/>
    </xf>
    <xf numFmtId="0" fontId="4" fillId="0" borderId="2" xfId="62" applyBorder="1" applyProtection="1">
      <alignment vertical="center"/>
      <protection locked="0"/>
    </xf>
    <xf numFmtId="169" fontId="0" fillId="0" borderId="0" xfId="0" applyNumberFormat="1" applyAlignment="1">
      <alignment vertical="center"/>
    </xf>
    <xf numFmtId="0" fontId="13" fillId="0" borderId="0" xfId="0" applyFont="1" applyFill="1" applyAlignment="1">
      <alignment vertical="center"/>
    </xf>
    <xf numFmtId="186" fontId="4" fillId="4" borderId="2" xfId="36" applyNumberFormat="1" applyAlignment="1">
      <alignment vertical="center"/>
      <protection locked="0"/>
    </xf>
    <xf numFmtId="43" fontId="0" fillId="0" borderId="0" xfId="0" applyNumberFormat="1" applyAlignment="1">
      <alignment vertical="center"/>
    </xf>
    <xf numFmtId="164" fontId="0" fillId="0" borderId="0" xfId="47" applyFont="1" applyAlignment="1">
      <alignment vertical="center"/>
    </xf>
    <xf numFmtId="167" fontId="4" fillId="5" borderId="0" xfId="37" applyNumberFormat="1" applyAlignment="1">
      <alignment vertical="center"/>
    </xf>
    <xf numFmtId="0" fontId="0" fillId="0" borderId="0" xfId="0" applyAlignment="1">
      <alignment horizontal="left" vertical="center" indent="2"/>
    </xf>
    <xf numFmtId="164" fontId="4" fillId="0" borderId="2" xfId="35" applyNumberFormat="1" applyAlignment="1">
      <alignment vertical="center"/>
      <protection locked="0"/>
    </xf>
    <xf numFmtId="167" fontId="10" fillId="0" borderId="0" xfId="4" applyNumberFormat="1" applyAlignment="1">
      <alignment vertical="center"/>
    </xf>
    <xf numFmtId="166" fontId="4" fillId="5" borderId="0" xfId="37" applyNumberFormat="1" applyAlignment="1">
      <alignment vertical="center"/>
    </xf>
    <xf numFmtId="164" fontId="4" fillId="0" borderId="1" xfId="47" applyBorder="1" applyAlignment="1">
      <alignment vertical="center"/>
    </xf>
    <xf numFmtId="164" fontId="10" fillId="0" borderId="0" xfId="4" applyNumberFormat="1" applyAlignment="1">
      <alignment vertical="center"/>
    </xf>
    <xf numFmtId="9" fontId="4" fillId="5" borderId="0" xfId="37" applyNumberFormat="1" applyAlignment="1">
      <alignment vertical="center"/>
    </xf>
    <xf numFmtId="169" fontId="4" fillId="0" borderId="1" xfId="34" applyNumberFormat="1" applyAlignment="1">
      <alignment vertical="center"/>
    </xf>
    <xf numFmtId="169" fontId="4" fillId="0" borderId="1" xfId="10" applyBorder="1" applyAlignment="1">
      <alignment vertical="center"/>
    </xf>
    <xf numFmtId="9" fontId="4" fillId="0" borderId="3" xfId="39" applyNumberFormat="1" applyAlignment="1">
      <alignment vertical="center"/>
      <protection locked="0"/>
    </xf>
    <xf numFmtId="9" fontId="4" fillId="0" borderId="1" xfId="34" applyNumberFormat="1" applyAlignment="1">
      <alignment vertical="center"/>
    </xf>
    <xf numFmtId="0" fontId="0" fillId="0" borderId="0" xfId="0" applyFont="1" applyAlignment="1">
      <alignment horizontal="left" vertical="center" indent="1"/>
    </xf>
    <xf numFmtId="166" fontId="4" fillId="4" borderId="2" xfId="36" applyNumberFormat="1" applyAlignment="1">
      <alignment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>
      <alignment vertical="center"/>
    </xf>
    <xf numFmtId="0" fontId="10" fillId="0" borderId="0" xfId="4" applyNumberFormat="1" applyAlignment="1">
      <alignment vertical="center"/>
    </xf>
    <xf numFmtId="0" fontId="11" fillId="0" borderId="0" xfId="41" applyAlignment="1">
      <alignment vertical="center"/>
    </xf>
    <xf numFmtId="186" fontId="4" fillId="37" borderId="1" xfId="34" applyNumberFormat="1" applyFill="1" applyAlignment="1">
      <alignment vertical="center"/>
    </xf>
    <xf numFmtId="164" fontId="4" fillId="0" borderId="2" xfId="47" applyBorder="1" applyAlignment="1" applyProtection="1">
      <alignment vertical="center"/>
      <protection locked="0"/>
    </xf>
    <xf numFmtId="167" fontId="0" fillId="0" borderId="0" xfId="51" applyFont="1" applyAlignment="1">
      <alignment vertical="center"/>
    </xf>
    <xf numFmtId="167" fontId="4" fillId="0" borderId="1" xfId="34" applyNumberFormat="1" applyAlignment="1">
      <alignment vertical="center"/>
    </xf>
    <xf numFmtId="0" fontId="74" fillId="0" borderId="0" xfId="0" applyFont="1" applyAlignment="1">
      <alignment vertical="center"/>
    </xf>
    <xf numFmtId="0" fontId="75" fillId="8" borderId="8" xfId="0" applyFont="1" applyFill="1" applyBorder="1" applyAlignment="1"/>
    <xf numFmtId="0" fontId="0" fillId="0" borderId="0" xfId="0">
      <alignment vertical="center"/>
    </xf>
    <xf numFmtId="0" fontId="76" fillId="0" borderId="0" xfId="41" applyFont="1" applyAlignment="1">
      <alignment vertical="center"/>
    </xf>
    <xf numFmtId="164" fontId="76" fillId="0" borderId="0" xfId="41" applyNumberFormat="1" applyFont="1" applyAlignment="1">
      <alignment vertical="center"/>
    </xf>
    <xf numFmtId="0" fontId="76" fillId="0" borderId="0" xfId="41" applyFont="1">
      <alignment vertical="center"/>
    </xf>
    <xf numFmtId="186" fontId="4" fillId="0" borderId="3" xfId="39" applyNumberFormat="1" applyAlignment="1">
      <alignment vertical="center"/>
      <protection locked="0"/>
    </xf>
    <xf numFmtId="49" fontId="0" fillId="0" borderId="0" xfId="59" applyFont="1" applyAlignment="1">
      <alignment vertical="center" wrapText="1"/>
    </xf>
    <xf numFmtId="0" fontId="7" fillId="0" borderId="0" xfId="0" applyFont="1">
      <alignment vertical="center"/>
    </xf>
    <xf numFmtId="166" fontId="4" fillId="39" borderId="1" xfId="34" applyNumberFormat="1" applyFill="1" applyAlignment="1">
      <alignment vertical="center"/>
    </xf>
    <xf numFmtId="167" fontId="4" fillId="4" borderId="2" xfId="36" applyNumberFormat="1" applyAlignment="1">
      <alignment vertical="center"/>
      <protection locked="0"/>
    </xf>
    <xf numFmtId="186" fontId="4" fillId="41" borderId="1" xfId="34" applyNumberFormat="1" applyFill="1" applyAlignment="1">
      <alignment vertical="center"/>
    </xf>
    <xf numFmtId="186" fontId="4" fillId="42" borderId="1" xfId="34" applyNumberFormat="1" applyFill="1" applyAlignment="1">
      <alignment vertical="center"/>
    </xf>
    <xf numFmtId="166" fontId="7" fillId="0" borderId="0" xfId="50" applyFont="1" applyAlignment="1">
      <alignment vertical="center"/>
    </xf>
    <xf numFmtId="0" fontId="4" fillId="0" borderId="0" xfId="0" applyFont="1">
      <alignment vertical="center"/>
    </xf>
    <xf numFmtId="164" fontId="4" fillId="0" borderId="24" xfId="47" applyBorder="1" applyAlignment="1" applyProtection="1">
      <alignment vertical="center"/>
      <protection locked="0"/>
    </xf>
    <xf numFmtId="231" fontId="4" fillId="0" borderId="1" xfId="34" applyNumberFormat="1" applyAlignment="1">
      <alignment vertical="center"/>
    </xf>
    <xf numFmtId="0" fontId="77" fillId="0" borderId="0" xfId="0" applyFont="1" applyAlignment="1">
      <alignment vertical="center"/>
    </xf>
    <xf numFmtId="231" fontId="4" fillId="5" borderId="0" xfId="37" applyNumberFormat="1" applyAlignment="1">
      <alignment vertical="center"/>
    </xf>
    <xf numFmtId="164" fontId="0" fillId="46" borderId="0" xfId="47" applyFont="1" applyFill="1" applyAlignment="1">
      <alignment vertical="center"/>
    </xf>
    <xf numFmtId="164" fontId="0" fillId="38" borderId="0" xfId="47" applyFont="1" applyFill="1" applyAlignment="1">
      <alignment vertical="center"/>
    </xf>
    <xf numFmtId="164" fontId="4" fillId="0" borderId="25" xfId="47" applyBorder="1" applyAlignment="1">
      <alignment vertical="center"/>
    </xf>
    <xf numFmtId="0" fontId="4" fillId="0" borderId="0" xfId="0" applyFont="1" applyFill="1" applyBorder="1" applyAlignment="1">
      <alignment horizontal="left" vertical="center" indent="1"/>
    </xf>
    <xf numFmtId="164" fontId="4" fillId="47" borderId="24" xfId="47" applyFill="1" applyBorder="1" applyAlignment="1" applyProtection="1">
      <alignment vertical="center"/>
      <protection locked="0"/>
    </xf>
    <xf numFmtId="164" fontId="4" fillId="47" borderId="24" xfId="47" applyFill="1" applyBorder="1" applyProtection="1">
      <alignment vertical="center"/>
      <protection locked="0"/>
    </xf>
    <xf numFmtId="166" fontId="0" fillId="46" borderId="0" xfId="50" applyFont="1" applyFill="1" applyAlignment="1">
      <alignment vertical="center"/>
    </xf>
    <xf numFmtId="0" fontId="25" fillId="0" borderId="0" xfId="31" applyFont="1" applyAlignment="1">
      <alignment vertical="center"/>
    </xf>
    <xf numFmtId="169" fontId="4" fillId="0" borderId="2" xfId="35" applyNumberFormat="1" applyAlignment="1">
      <alignment vertical="center"/>
      <protection locked="0"/>
    </xf>
    <xf numFmtId="232" fontId="4" fillId="48" borderId="0" xfId="702" applyNumberFormat="1" applyAlignment="1">
      <alignment vertical="center"/>
    </xf>
    <xf numFmtId="231" fontId="4" fillId="0" borderId="1" xfId="34" applyNumberFormat="1">
      <alignment vertical="center"/>
    </xf>
    <xf numFmtId="0" fontId="11" fillId="0" borderId="0" xfId="0" applyFont="1">
      <alignment vertical="center"/>
    </xf>
    <xf numFmtId="232" fontId="4" fillId="0" borderId="2" xfId="35" applyNumberFormat="1" applyAlignment="1">
      <alignment vertical="center"/>
      <protection locked="0"/>
    </xf>
    <xf numFmtId="232" fontId="4" fillId="0" borderId="1" xfId="34" applyNumberFormat="1" applyAlignment="1">
      <alignment vertical="center"/>
    </xf>
    <xf numFmtId="231" fontId="4" fillId="5" borderId="0" xfId="37" applyNumberFormat="1">
      <alignment vertical="center"/>
    </xf>
    <xf numFmtId="235" fontId="4" fillId="0" borderId="1" xfId="34" applyNumberFormat="1">
      <alignment vertical="center"/>
    </xf>
    <xf numFmtId="231" fontId="4" fillId="48" borderId="0" xfId="702" applyNumberFormat="1">
      <alignment vertical="center"/>
    </xf>
    <xf numFmtId="0" fontId="4" fillId="0" borderId="0" xfId="3" applyAlignment="1">
      <alignment vertical="center"/>
    </xf>
    <xf numFmtId="0" fontId="4" fillId="0" borderId="0" xfId="3">
      <alignment vertical="center"/>
    </xf>
    <xf numFmtId="231" fontId="4" fillId="0" borderId="0" xfId="3" applyNumberFormat="1">
      <alignment vertical="center"/>
    </xf>
    <xf numFmtId="164" fontId="0" fillId="7" borderId="0" xfId="47" applyFont="1" applyFill="1">
      <alignment vertical="center"/>
    </xf>
    <xf numFmtId="0" fontId="7" fillId="0" borderId="0" xfId="3" applyFont="1" applyAlignment="1">
      <alignment vertical="center"/>
    </xf>
    <xf numFmtId="232" fontId="4" fillId="43" borderId="1" xfId="34" applyNumberFormat="1" applyFill="1" applyAlignment="1">
      <alignment vertical="center"/>
    </xf>
    <xf numFmtId="232" fontId="4" fillId="5" borderId="0" xfId="37" applyNumberFormat="1" applyAlignment="1">
      <alignment vertical="center"/>
    </xf>
    <xf numFmtId="164" fontId="11" fillId="0" borderId="0" xfId="47" applyFont="1">
      <alignment vertical="center"/>
    </xf>
    <xf numFmtId="164" fontId="4" fillId="0" borderId="0" xfId="47" applyAlignment="1">
      <alignment vertical="center"/>
    </xf>
    <xf numFmtId="232" fontId="4" fillId="0" borderId="0" xfId="3" applyNumberFormat="1" applyAlignment="1">
      <alignment vertical="center"/>
    </xf>
    <xf numFmtId="10" fontId="4" fillId="0" borderId="1" xfId="34" applyNumberFormat="1" applyAlignment="1">
      <alignment vertical="center"/>
    </xf>
    <xf numFmtId="233" fontId="4" fillId="0" borderId="0" xfId="47" applyNumberFormat="1" applyAlignment="1">
      <alignment vertical="center"/>
    </xf>
    <xf numFmtId="167" fontId="4" fillId="43" borderId="1" xfId="34" applyNumberFormat="1" applyFill="1" applyAlignment="1">
      <alignment vertical="center"/>
    </xf>
    <xf numFmtId="233" fontId="4" fillId="45" borderId="0" xfId="50" applyNumberFormat="1" applyFill="1" applyAlignment="1">
      <alignment vertical="center"/>
    </xf>
    <xf numFmtId="233" fontId="4" fillId="0" borderId="25" xfId="50" applyNumberFormat="1" applyBorder="1" applyAlignment="1">
      <alignment vertical="center"/>
    </xf>
    <xf numFmtId="231" fontId="10" fillId="0" borderId="0" xfId="4" applyNumberFormat="1" applyAlignment="1">
      <alignment vertical="center"/>
    </xf>
    <xf numFmtId="164" fontId="4" fillId="44" borderId="25" xfId="47" applyFill="1" applyBorder="1">
      <alignment vertical="center"/>
    </xf>
    <xf numFmtId="164" fontId="4" fillId="0" borderId="25" xfId="47" applyBorder="1">
      <alignment vertical="center"/>
    </xf>
    <xf numFmtId="164" fontId="4" fillId="40" borderId="25" xfId="47" applyFill="1" applyBorder="1">
      <alignment vertical="center"/>
    </xf>
    <xf numFmtId="164" fontId="4" fillId="46" borderId="0" xfId="47" applyFill="1" applyBorder="1">
      <alignment vertical="center"/>
    </xf>
    <xf numFmtId="164" fontId="4" fillId="0" borderId="26" xfId="47" applyBorder="1">
      <alignment vertical="center"/>
    </xf>
    <xf numFmtId="0" fontId="4" fillId="0" borderId="0" xfId="3" applyAlignment="1">
      <alignment horizontal="left" vertical="center" indent="1"/>
    </xf>
    <xf numFmtId="0" fontId="78" fillId="0" borderId="0" xfId="28" applyFont="1" applyFill="1" applyBorder="1">
      <alignment vertical="center"/>
    </xf>
    <xf numFmtId="0" fontId="78" fillId="0" borderId="0" xfId="28" applyFont="1" applyFill="1">
      <alignment vertical="center"/>
    </xf>
    <xf numFmtId="0" fontId="79" fillId="0" borderId="0" xfId="0" applyFont="1" applyAlignment="1">
      <alignment vertical="center"/>
    </xf>
    <xf numFmtId="0" fontId="80" fillId="0" borderId="0" xfId="32" applyFont="1">
      <alignment vertical="center"/>
    </xf>
    <xf numFmtId="0" fontId="80" fillId="2" borderId="0" xfId="5" applyFont="1">
      <alignment horizontal="center" vertical="top" wrapText="1"/>
    </xf>
    <xf numFmtId="0" fontId="81" fillId="8" borderId="8" xfId="0" applyFont="1" applyFill="1" applyBorder="1" applyAlignment="1"/>
    <xf numFmtId="0" fontId="82" fillId="8" borderId="8" xfId="0" applyFont="1" applyFill="1" applyBorder="1" applyAlignment="1"/>
    <xf numFmtId="0" fontId="82" fillId="0" borderId="0" xfId="0" applyFont="1" applyAlignment="1"/>
    <xf numFmtId="0" fontId="83" fillId="0" borderId="0" xfId="31" applyFont="1" applyAlignment="1">
      <alignment vertical="center"/>
    </xf>
    <xf numFmtId="0" fontId="79" fillId="0" borderId="0" xfId="0" applyFont="1">
      <alignment vertical="center"/>
    </xf>
    <xf numFmtId="0" fontId="84" fillId="0" borderId="0" xfId="41" applyFont="1">
      <alignment vertical="center"/>
    </xf>
    <xf numFmtId="0" fontId="79" fillId="5" borderId="0" xfId="37" applyFont="1">
      <alignment vertical="center"/>
    </xf>
    <xf numFmtId="169" fontId="79" fillId="0" borderId="0" xfId="0" applyNumberFormat="1" applyFont="1" applyAlignment="1">
      <alignment vertical="center"/>
    </xf>
    <xf numFmtId="164" fontId="79" fillId="0" borderId="24" xfId="47" applyFont="1" applyBorder="1" applyProtection="1">
      <alignment vertical="center"/>
      <protection locked="0"/>
    </xf>
    <xf numFmtId="164" fontId="79" fillId="46" borderId="0" xfId="47" applyFont="1" applyFill="1" applyAlignment="1">
      <alignment vertical="center"/>
    </xf>
    <xf numFmtId="0" fontId="80" fillId="0" borderId="0" xfId="0" applyFont="1">
      <alignment vertical="center"/>
    </xf>
    <xf numFmtId="232" fontId="79" fillId="48" borderId="0" xfId="702" applyNumberFormat="1" applyFont="1" applyAlignment="1">
      <alignment vertical="center"/>
    </xf>
    <xf numFmtId="231" fontId="79" fillId="0" borderId="1" xfId="34" applyNumberFormat="1" applyFont="1">
      <alignment vertical="center"/>
    </xf>
    <xf numFmtId="0" fontId="84" fillId="0" borderId="0" xfId="0" applyFont="1">
      <alignment vertical="center"/>
    </xf>
    <xf numFmtId="0" fontId="80" fillId="0" borderId="0" xfId="0" applyFont="1" applyAlignment="1">
      <alignment vertical="center"/>
    </xf>
    <xf numFmtId="0" fontId="79" fillId="0" borderId="0" xfId="0" applyFont="1" applyAlignment="1">
      <alignment horizontal="left" vertical="center" indent="1"/>
    </xf>
    <xf numFmtId="232" fontId="79" fillId="0" borderId="1" xfId="34" applyNumberFormat="1" applyFont="1" applyAlignment="1">
      <alignment vertical="center"/>
    </xf>
    <xf numFmtId="231" fontId="79" fillId="40" borderId="1" xfId="34" applyNumberFormat="1" applyFont="1" applyFill="1">
      <alignment vertical="center"/>
    </xf>
    <xf numFmtId="164" fontId="79" fillId="0" borderId="25" xfId="47" applyFont="1" applyBorder="1" applyAlignment="1">
      <alignment vertical="center"/>
    </xf>
    <xf numFmtId="231" fontId="79" fillId="5" borderId="0" xfId="37" applyNumberFormat="1" applyFont="1">
      <alignment vertical="center"/>
    </xf>
    <xf numFmtId="0" fontId="79" fillId="0" borderId="0" xfId="0" applyFont="1" applyAlignment="1">
      <alignment horizontal="center" vertical="top"/>
    </xf>
    <xf numFmtId="0" fontId="79" fillId="5" borderId="0" xfId="37" quotePrefix="1" applyFont="1">
      <alignment vertical="center"/>
    </xf>
    <xf numFmtId="167" fontId="79" fillId="0" borderId="0" xfId="51" applyFont="1" applyAlignment="1">
      <alignment vertical="center"/>
    </xf>
    <xf numFmtId="235" fontId="4" fillId="38" borderId="0" xfId="34" applyNumberFormat="1" applyFill="1" applyBorder="1">
      <alignment vertical="center"/>
    </xf>
    <xf numFmtId="0" fontId="85" fillId="0" borderId="0" xfId="28" applyFont="1" applyFill="1" applyBorder="1">
      <alignment vertical="center"/>
    </xf>
    <xf numFmtId="0" fontId="85" fillId="0" borderId="0" xfId="28" applyFont="1" applyFill="1">
      <alignment vertical="center"/>
    </xf>
    <xf numFmtId="0" fontId="86" fillId="8" borderId="8" xfId="0" applyFont="1" applyFill="1" applyBorder="1" applyAlignment="1"/>
    <xf numFmtId="0" fontId="87" fillId="8" borderId="8" xfId="0" applyFont="1" applyFill="1" applyBorder="1" applyAlignment="1"/>
    <xf numFmtId="165" fontId="87" fillId="8" borderId="8" xfId="48" applyFont="1" applyFill="1" applyBorder="1" applyAlignment="1"/>
    <xf numFmtId="0" fontId="87" fillId="0" borderId="0" xfId="0" applyFont="1" applyAlignment="1"/>
    <xf numFmtId="0" fontId="88" fillId="0" borderId="0" xfId="0" applyFont="1" applyAlignment="1">
      <alignment vertical="center"/>
    </xf>
    <xf numFmtId="0" fontId="89" fillId="0" borderId="0" xfId="0" applyFont="1" applyAlignment="1">
      <alignment vertical="center"/>
    </xf>
    <xf numFmtId="0" fontId="89" fillId="2" borderId="0" xfId="5" applyFont="1">
      <alignment horizontal="center" vertical="top" wrapText="1"/>
    </xf>
    <xf numFmtId="0" fontId="90" fillId="0" borderId="0" xfId="41" applyFont="1" applyAlignment="1">
      <alignment vertical="center"/>
    </xf>
    <xf numFmtId="0" fontId="91" fillId="0" borderId="0" xfId="0" applyFont="1" applyAlignment="1">
      <alignment vertical="center"/>
    </xf>
    <xf numFmtId="0" fontId="90" fillId="0" borderId="0" xfId="41" applyFont="1">
      <alignment vertical="center"/>
    </xf>
    <xf numFmtId="9" fontId="88" fillId="0" borderId="0" xfId="0" applyNumberFormat="1" applyFont="1" applyAlignment="1">
      <alignment vertical="center"/>
    </xf>
    <xf numFmtId="0" fontId="92" fillId="0" borderId="0" xfId="31" applyFont="1" applyAlignment="1">
      <alignment vertical="center"/>
    </xf>
    <xf numFmtId="166" fontId="88" fillId="3" borderId="3" xfId="33" applyNumberFormat="1" applyFont="1" applyBorder="1" applyProtection="1">
      <alignment vertical="center"/>
      <protection locked="0"/>
    </xf>
    <xf numFmtId="167" fontId="88" fillId="0" borderId="1" xfId="34" applyNumberFormat="1" applyFont="1">
      <alignment vertical="center"/>
    </xf>
    <xf numFmtId="166" fontId="88" fillId="5" borderId="0" xfId="37" applyNumberFormat="1" applyFont="1">
      <alignment vertical="center"/>
    </xf>
    <xf numFmtId="166" fontId="88" fillId="39" borderId="0" xfId="37" applyNumberFormat="1" applyFont="1" applyFill="1">
      <alignment vertical="center"/>
    </xf>
    <xf numFmtId="166" fontId="88" fillId="39" borderId="1" xfId="34" applyNumberFormat="1" applyFont="1" applyFill="1">
      <alignment vertical="center"/>
    </xf>
    <xf numFmtId="164" fontId="4" fillId="0" borderId="1" xfId="34" applyNumberFormat="1" applyAlignment="1">
      <alignment vertical="center"/>
    </xf>
    <xf numFmtId="166" fontId="79" fillId="0" borderId="0" xfId="50" applyFont="1" applyAlignment="1">
      <alignment vertical="center"/>
    </xf>
    <xf numFmtId="186" fontId="79" fillId="0" borderId="0" xfId="50" applyNumberFormat="1" applyFont="1" applyAlignment="1">
      <alignment vertical="center"/>
    </xf>
    <xf numFmtId="185" fontId="4" fillId="0" borderId="3" xfId="39" applyNumberFormat="1" applyFont="1" applyAlignment="1">
      <alignment vertical="center"/>
      <protection locked="0"/>
    </xf>
    <xf numFmtId="0" fontId="4" fillId="0" borderId="0" xfId="0" applyFont="1" applyAlignment="1">
      <alignment vertical="center"/>
    </xf>
    <xf numFmtId="186" fontId="4" fillId="0" borderId="3" xfId="39" applyNumberFormat="1" applyFont="1" applyAlignment="1">
      <alignment vertical="center"/>
      <protection locked="0"/>
    </xf>
    <xf numFmtId="231" fontId="4" fillId="0" borderId="2" xfId="35" applyNumberFormat="1">
      <alignment vertical="center"/>
      <protection locked="0"/>
    </xf>
    <xf numFmtId="166" fontId="4" fillId="0" borderId="2" xfId="35" applyNumberFormat="1" applyAlignment="1">
      <alignment vertical="center"/>
      <protection locked="0"/>
    </xf>
    <xf numFmtId="167" fontId="0" fillId="0" borderId="0" xfId="50" applyNumberFormat="1" applyFont="1" applyAlignment="1">
      <alignment vertical="center"/>
    </xf>
    <xf numFmtId="167" fontId="4" fillId="4" borderId="2" xfId="50" applyNumberFormat="1" applyFill="1" applyBorder="1" applyAlignment="1" applyProtection="1">
      <alignment vertical="center"/>
      <protection locked="0"/>
    </xf>
    <xf numFmtId="164" fontId="4" fillId="0" borderId="27" xfId="35" applyNumberFormat="1" applyBorder="1" applyAlignment="1">
      <alignment vertical="center"/>
      <protection locked="0"/>
    </xf>
    <xf numFmtId="164" fontId="4" fillId="0" borderId="0" xfId="35" applyNumberFormat="1" applyFill="1" applyBorder="1" applyAlignment="1">
      <alignment vertical="center"/>
      <protection locked="0"/>
    </xf>
    <xf numFmtId="164" fontId="4" fillId="0" borderId="27" xfId="35" applyNumberFormat="1" applyFill="1" applyBorder="1" applyAlignment="1">
      <alignment vertical="center"/>
      <protection locked="0"/>
    </xf>
    <xf numFmtId="164" fontId="4" fillId="0" borderId="27" xfId="47" applyBorder="1" applyAlignment="1" applyProtection="1">
      <alignment vertical="center"/>
      <protection locked="0"/>
    </xf>
    <xf numFmtId="166" fontId="4" fillId="0" borderId="27" xfId="50" applyBorder="1" applyAlignment="1" applyProtection="1">
      <alignment vertical="center"/>
      <protection locked="0"/>
    </xf>
    <xf numFmtId="231" fontId="4" fillId="0" borderId="27" xfId="35" applyNumberFormat="1" applyFont="1" applyBorder="1">
      <alignment vertical="center"/>
      <protection locked="0"/>
    </xf>
    <xf numFmtId="231" fontId="4" fillId="0" borderId="27" xfId="35" applyNumberFormat="1" applyBorder="1">
      <alignment vertical="center"/>
      <protection locked="0"/>
    </xf>
    <xf numFmtId="231" fontId="0" fillId="0" borderId="27" xfId="35" applyNumberFormat="1" applyFont="1" applyBorder="1">
      <alignment vertical="center"/>
      <protection locked="0"/>
    </xf>
    <xf numFmtId="232" fontId="4" fillId="0" borderId="27" xfId="35" applyNumberFormat="1" applyFont="1" applyBorder="1" applyAlignment="1">
      <alignment vertical="center"/>
      <protection locked="0"/>
    </xf>
    <xf numFmtId="234" fontId="4" fillId="0" borderId="27" xfId="35" applyNumberFormat="1" applyFont="1" applyBorder="1" applyAlignment="1">
      <alignment vertical="center"/>
      <protection locked="0"/>
    </xf>
    <xf numFmtId="166" fontId="4" fillId="0" borderId="27" xfId="50" applyFill="1" applyBorder="1" applyAlignment="1" applyProtection="1">
      <alignment vertical="center"/>
      <protection locked="0"/>
    </xf>
    <xf numFmtId="0" fontId="0" fillId="0" borderId="27" xfId="0" applyBorder="1">
      <alignment vertical="center"/>
    </xf>
  </cellXfs>
  <cellStyles count="703">
    <cellStyle name="_x000a_shell=progma" xfId="1"/>
    <cellStyle name="%" xfId="2"/>
    <cellStyle name="% 2" xfId="69"/>
    <cellStyle name="% 2 2" xfId="70"/>
    <cellStyle name="% 2 2 2" xfId="71"/>
    <cellStyle name="% 2 2 3" xfId="72"/>
    <cellStyle name="% 2 3" xfId="73"/>
    <cellStyle name="% 2 4" xfId="74"/>
    <cellStyle name="% 2 5" xfId="75"/>
    <cellStyle name="% 3" xfId="76"/>
    <cellStyle name="% 3 2" xfId="77"/>
    <cellStyle name="% 3 3" xfId="78"/>
    <cellStyle name="% 4" xfId="79"/>
    <cellStyle name="% 5" xfId="80"/>
    <cellStyle name="% 6" xfId="81"/>
    <cellStyle name="% 7" xfId="82"/>
    <cellStyle name="% 8" xfId="68"/>
    <cellStyle name="%_FT_AME_mini_models_deliverables_2Q08_mobile" xfId="83"/>
    <cellStyle name="%_Mobile_Q1_analysis" xfId="84"/>
    <cellStyle name="@_x000a_" xfId="85"/>
    <cellStyle name="_%(SignOnly)" xfId="86"/>
    <cellStyle name="_%(SignOnly)_AfricaMiddleEastMobileDemand3Q2005" xfId="87"/>
    <cellStyle name="_%(SignOnly)_AME Mobile Demand and Data Aggregation - 1Q06" xfId="88"/>
    <cellStyle name="_%(SignOnly)_AP Mobile Demand Aggregation and Check file - 1Q06 - USE THIS ONE" xfId="89"/>
    <cellStyle name="_%(SignOnly)_AP Mobile Demand Check File 1q2006 v.Linked" xfId="90"/>
    <cellStyle name="_%(SignOnly)_Definitions" xfId="91"/>
    <cellStyle name="_%(SignOnly)_FCMBEMEA_R" xfId="92"/>
    <cellStyle name="_%(SignOnly)_FCMBLABRA" xfId="93"/>
    <cellStyle name="_%(SignOnly)_MTN_Custom_Forecasts_Q1_2008" xfId="94"/>
    <cellStyle name="_%(SignOnly)_PakistabMob2005" xfId="95"/>
    <cellStyle name="_%(SignSpaceOnly)" xfId="96"/>
    <cellStyle name="_%(SignSpaceOnly) 2" xfId="97"/>
    <cellStyle name="_%(SignSpaceOnly) 3" xfId="98"/>
    <cellStyle name="_%(SignSpaceOnly) 4" xfId="99"/>
    <cellStyle name="_%(SignSpaceOnly)_AfricaMiddleEastMobileDemand3Q2005" xfId="100"/>
    <cellStyle name="_%(SignSpaceOnly)_AME Mobile Demand and Data Aggregation - 1Q06" xfId="101"/>
    <cellStyle name="_%(SignSpaceOnly)_AP Mobile Demand Aggregation and Check file - 1Q06 - USE THIS ONE" xfId="102"/>
    <cellStyle name="_%(SignSpaceOnly)_AP Mobile Demand Check File 1q2006 v.Linked" xfId="103"/>
    <cellStyle name="_%(SignSpaceOnly)_Definitions" xfId="104"/>
    <cellStyle name="_%(SignSpaceOnly)_FCMBEMEA_R" xfId="105"/>
    <cellStyle name="_%(SignSpaceOnly)_FCMBLABRA" xfId="106"/>
    <cellStyle name="_%(SignSpaceOnly)_MTN_Custom_Forecasts_Q1_2008" xfId="107"/>
    <cellStyle name="_%(SignSpaceOnly)_PakistabMob2005" xfId="108"/>
    <cellStyle name="_Column1" xfId="109"/>
    <cellStyle name="_Column1_GF-Kennzahlen" xfId="110"/>
    <cellStyle name="_Column1_kgfums" xfId="111"/>
    <cellStyle name="_Column1_KMR-back up-Folien Pa 2006 04 12" xfId="112"/>
    <cellStyle name="_Column1_KMR-back up-Folien Pa 2006 04 121" xfId="113"/>
    <cellStyle name="_Column1_KMR-back up-Folien Pa 2006 04 124" xfId="114"/>
    <cellStyle name="_Column1_Säulen" xfId="115"/>
    <cellStyle name="_Column1_Vorjahreswerte Anpassung 06 2001" xfId="116"/>
    <cellStyle name="_Column2" xfId="117"/>
    <cellStyle name="_Column2_GF-Kennzahlen" xfId="118"/>
    <cellStyle name="_Column2_kgfums" xfId="119"/>
    <cellStyle name="_Column2_KMR-back up-Folien Pa 2006 04 12" xfId="120"/>
    <cellStyle name="_Column2_KMR-back up-Folien Pa 2006 04 121" xfId="121"/>
    <cellStyle name="_Column2_KMR-back up-Folien Pa 2006 04 124" xfId="122"/>
    <cellStyle name="_Column2_Säulen" xfId="123"/>
    <cellStyle name="_Column2_Vorjahreswerte Anpassung 06 2001" xfId="124"/>
    <cellStyle name="_Column3" xfId="125"/>
    <cellStyle name="_Column3_GF-Kennzahlen" xfId="126"/>
    <cellStyle name="_Column3_kgfums" xfId="127"/>
    <cellStyle name="_Column3_KMR-back up-Folien Pa 2006 04 12" xfId="128"/>
    <cellStyle name="_Column3_KMR-back up-Folien Pa 2006 04 121" xfId="129"/>
    <cellStyle name="_Column3_KMR-back up-Folien Pa 2006 04 124" xfId="130"/>
    <cellStyle name="_Column3_Säulen" xfId="131"/>
    <cellStyle name="_Column3_Vorjahreswerte Anpassung 06 2001" xfId="132"/>
    <cellStyle name="_Column4" xfId="133"/>
    <cellStyle name="_Column4_GF-Kennzahlen" xfId="134"/>
    <cellStyle name="_Column4_kgfums" xfId="135"/>
    <cellStyle name="_Column4_KMR-back up-Folien Pa 2006 04 12" xfId="136"/>
    <cellStyle name="_Column4_KMR-back up-Folien Pa 2006 04 121" xfId="137"/>
    <cellStyle name="_Column4_KMR-back up-Folien Pa 2006 04 124" xfId="138"/>
    <cellStyle name="_Column4_Säulen" xfId="139"/>
    <cellStyle name="_Column4_Vorjahreswerte Anpassung 06 2001" xfId="140"/>
    <cellStyle name="_Column5" xfId="141"/>
    <cellStyle name="_Column5_GF-Kennzahlen" xfId="142"/>
    <cellStyle name="_Column5_kgfums" xfId="143"/>
    <cellStyle name="_Column5_KMR-back up-Folien Pa 2006 04 12" xfId="144"/>
    <cellStyle name="_Column5_KMR-back up-Folien Pa 2006 04 121" xfId="145"/>
    <cellStyle name="_Column5_KMR-back up-Folien Pa 2006 04 124" xfId="146"/>
    <cellStyle name="_Column5_Säulen" xfId="147"/>
    <cellStyle name="_Column5_Vorjahreswerte Anpassung 06 2001" xfId="148"/>
    <cellStyle name="_Column6" xfId="149"/>
    <cellStyle name="_Column6_GF-Kennzahlen" xfId="150"/>
    <cellStyle name="_Column6_kgfums" xfId="151"/>
    <cellStyle name="_Column6_KMR-back up-Folien Pa 2006 04 12" xfId="152"/>
    <cellStyle name="_Column6_KMR-back up-Folien Pa 2006 04 121" xfId="153"/>
    <cellStyle name="_Column6_KMR-back up-Folien Pa 2006 04 124" xfId="154"/>
    <cellStyle name="_Column6_Säulen" xfId="155"/>
    <cellStyle name="_Column6_Vorjahreswerte Anpassung 06 2001" xfId="156"/>
    <cellStyle name="_Column7" xfId="157"/>
    <cellStyle name="_Column7_GF-Kennzahlen" xfId="158"/>
    <cellStyle name="_Column7_kgfums" xfId="159"/>
    <cellStyle name="_Column7_KMR-back up-Folien Pa 2006 04 12" xfId="160"/>
    <cellStyle name="_Column7_KMR-back up-Folien Pa 2006 04 121" xfId="161"/>
    <cellStyle name="_Column7_KMR-back up-Folien Pa 2006 04 124" xfId="162"/>
    <cellStyle name="_Column7_Säulen" xfId="163"/>
    <cellStyle name="_Column7_Vorjahreswerte Anpassung 06 2001" xfId="164"/>
    <cellStyle name="_Comma" xfId="165"/>
    <cellStyle name="_Comma 2" xfId="166"/>
    <cellStyle name="_Comma 3" xfId="167"/>
    <cellStyle name="_Comma 4" xfId="168"/>
    <cellStyle name="_Comma_2Q08 AME Mobile Demand Aggregation copy" xfId="169"/>
    <cellStyle name="_Comma_AfricaMiddleEastMobileDemand3Q2005" xfId="170"/>
    <cellStyle name="_Comma_AME Mobile Demand and Data Aggregation - 1Q06" xfId="171"/>
    <cellStyle name="_Comma_AP Mobile Demand Aggregation and Check file - 1Q06 - USE THIS ONE" xfId="172"/>
    <cellStyle name="_Comma_AP Mobile Demand Check File 1q2006 v.Linked" xfId="173"/>
    <cellStyle name="_Comma_Definitions" xfId="174"/>
    <cellStyle name="_Comma_FCMBEMEA_R" xfId="175"/>
    <cellStyle name="_Comma_FCMBLABRA" xfId="176"/>
    <cellStyle name="_Comma_MTN_Custom_Forecasts_Q1_2008" xfId="177"/>
    <cellStyle name="_Comma_PakistabMob2005" xfId="178"/>
    <cellStyle name="_Currency" xfId="179"/>
    <cellStyle name="_Currency 2" xfId="180"/>
    <cellStyle name="_Currency 3" xfId="181"/>
    <cellStyle name="_Currency 4" xfId="182"/>
    <cellStyle name="_Currency_2Q08 AME Mobile Demand Aggregation copy" xfId="183"/>
    <cellStyle name="_Currency_AfricaMiddleEastMobileDemand3Q2005" xfId="184"/>
    <cellStyle name="_Currency_AME Mobile Demand and Data Aggregation - 1Q06" xfId="185"/>
    <cellStyle name="_Currency_AP Mobile Demand Aggregation and Check file - 1Q06 - USE THIS ONE" xfId="186"/>
    <cellStyle name="_Currency_AP Mobile Demand Check File 1q2006 v.Linked" xfId="187"/>
    <cellStyle name="_Currency_Definitions" xfId="188"/>
    <cellStyle name="_Currency_FCMBEMEA_R" xfId="189"/>
    <cellStyle name="_Currency_FCMBLABRA" xfId="190"/>
    <cellStyle name="_Currency_MTN_Custom_Forecasts_Q1_2008" xfId="191"/>
    <cellStyle name="_Currency_PakistabMob2005" xfId="192"/>
    <cellStyle name="_CurrencySpace" xfId="193"/>
    <cellStyle name="_CurrencySpace 2" xfId="194"/>
    <cellStyle name="_CurrencySpace 3" xfId="195"/>
    <cellStyle name="_CurrencySpace 4" xfId="196"/>
    <cellStyle name="_CurrencySpace_2Q08 AME Mobile Demand Aggregation copy" xfId="197"/>
    <cellStyle name="_CurrencySpace_AfricaMiddleEastMobileDemand3Q2005" xfId="198"/>
    <cellStyle name="_CurrencySpace_AME Mobile Demand and Data Aggregation - 1Q06" xfId="199"/>
    <cellStyle name="_CurrencySpace_AP Mobile Demand Aggregation and Check file - 1Q06 - USE THIS ONE" xfId="200"/>
    <cellStyle name="_CurrencySpace_AP Mobile Demand Check File 1q2006 v.Linked" xfId="201"/>
    <cellStyle name="_CurrencySpace_Definitions" xfId="202"/>
    <cellStyle name="_CurrencySpace_FCMBEMEA_R" xfId="203"/>
    <cellStyle name="_CurrencySpace_FCMBLABRA" xfId="204"/>
    <cellStyle name="_CurrencySpace_MTN_Custom_Forecasts_Q1_2008" xfId="205"/>
    <cellStyle name="_CurrencySpace_PakistabMob2005" xfId="206"/>
    <cellStyle name="_Data" xfId="207"/>
    <cellStyle name="_Data_030813 Überleitung &amp; Dash Board 2003" xfId="208"/>
    <cellStyle name="_Data_040727 ReviewMaßnahmen Juni 04" xfId="209"/>
    <cellStyle name="_Data_208-20004-v013" xfId="210"/>
    <cellStyle name="_Data_Auftragseingang" xfId="211"/>
    <cellStyle name="_Data_Budget-KPI 2004" xfId="212"/>
    <cellStyle name="_Data_EBIT nach SL" xfId="213"/>
    <cellStyle name="_Data_Ebita -Ebitda (ITS)" xfId="214"/>
    <cellStyle name="_Data_EBITDA nach SL" xfId="215"/>
    <cellStyle name="_Data_Eingabe KPI" xfId="216"/>
    <cellStyle name="_Data_Eingabe RFC" xfId="217"/>
    <cellStyle name="_Data_Eingabegabe-Sheet" xfId="218"/>
    <cellStyle name="_Data_Eingabe-Sheet" xfId="219"/>
    <cellStyle name="_Data_Eingabe-SL" xfId="220"/>
    <cellStyle name="_Data_Ereignisse die die TSI nicht zu vertreten hat 2002" xfId="221"/>
    <cellStyle name="_Data_Flash Apr 05" xfId="222"/>
    <cellStyle name="_Data_Flash Eckdaten" xfId="223"/>
    <cellStyle name="_Data_Flash März 05" xfId="224"/>
    <cellStyle name="_Data_Flash_2004" xfId="225"/>
    <cellStyle name="_Data_Flash_2004 o Entkonsolid" xfId="226"/>
    <cellStyle name="_Data_Flash_2004 ohne Entkonsolidierungen" xfId="227"/>
    <cellStyle name="_Data_Flash_IL_Eingabe_AKTUELL" xfId="228"/>
    <cellStyle name="_Data_Flash-Zahlen int Budget" xfId="229"/>
    <cellStyle name="_Data_GF-Kennzahlen" xfId="230"/>
    <cellStyle name="_Data_IL-Budget 2004 DTAG" xfId="231"/>
    <cellStyle name="_Data_Input für AR DTAG Q3 060202 final Rü Hr. Gärtner" xfId="232"/>
    <cellStyle name="_Data_Investitionen nach SL" xfId="233"/>
    <cellStyle name="_Data_Ist-KPI 2004" xfId="234"/>
    <cellStyle name="_Data_kgfums" xfId="235"/>
    <cellStyle name="_Data_KMR-back up-Folien Pa 2006 04 12" xfId="236"/>
    <cellStyle name="_Data_KMR-back up-Folien Pa 2006 04 121" xfId="237"/>
    <cellStyle name="_Data_KMR-back up-Folien Pa 2006 04 124" xfId="238"/>
    <cellStyle name="_Data_KPI" xfId="239"/>
    <cellStyle name="_Data_KPI IT" xfId="240"/>
    <cellStyle name="_Data_MMR-Report int Budget" xfId="241"/>
    <cellStyle name="_Data_MMR-Report_2004Teil1" xfId="242"/>
    <cellStyle name="_Data_MMR-Report_2004Teil1_neu" xfId="243"/>
    <cellStyle name="_Data_Personal nach SL" xfId="244"/>
    <cellStyle name="_Data_Personal-Aufträge (ITS)" xfId="245"/>
    <cellStyle name="_Data_Retrieve Flash 2003 030505" xfId="246"/>
    <cellStyle name="_Data_Retrieve KPI 2004" xfId="247"/>
    <cellStyle name="_Data_Retrieve MMR 2005" xfId="248"/>
    <cellStyle name="_Data_Retrieve_FLASH_2004 Forecast" xfId="249"/>
    <cellStyle name="_Data_Review&amp;Maßnahmen Jul 04" xfId="250"/>
    <cellStyle name="_Data_Roll FC Umsatz + EBITDA" xfId="251"/>
    <cellStyle name="_Data_Säulen" xfId="252"/>
    <cellStyle name="_Data_SL SI (II)" xfId="253"/>
    <cellStyle name="_Data_TSI Grafischer_Bericht_Template_TEC Herrn Heil mit Sternausrichtung" xfId="254"/>
    <cellStyle name="_Data_Übergabesheet MMR" xfId="255"/>
    <cellStyle name="_Data_Umsatz -Aussenumsatz (TCS)" xfId="256"/>
    <cellStyle name="_Data_Umsatz extern-intern für MMR" xfId="257"/>
    <cellStyle name="_Data_Umsatz nach SL" xfId="258"/>
    <cellStyle name="_Data_Umsatzstruktur GK Sep 05" xfId="259"/>
    <cellStyle name="_Data_Vorjahreswerte Anpassung 06 2001" xfId="260"/>
    <cellStyle name="_Euro" xfId="261"/>
    <cellStyle name="_Euro 2" xfId="262"/>
    <cellStyle name="_Euro 3" xfId="263"/>
    <cellStyle name="_Euro 4" xfId="264"/>
    <cellStyle name="_Euro_2Q08 AME Mobile Demand Aggregation copy" xfId="265"/>
    <cellStyle name="_Euro_AfricaMiddleEastMobileDemand3Q2005" xfId="266"/>
    <cellStyle name="_Euro_AME Mobile Demand and Data Aggregation - 1Q06" xfId="267"/>
    <cellStyle name="_Euro_AP Mobile Demand Aggregation and Check file - 1Q06 - USE THIS ONE" xfId="268"/>
    <cellStyle name="_Euro_AP Mobile Demand Check File 1q2006 v.Linked" xfId="269"/>
    <cellStyle name="_Euro_Definitions" xfId="270"/>
    <cellStyle name="_Euro_FCMBEMEA_R" xfId="271"/>
    <cellStyle name="_Euro_FCMBLABRA" xfId="272"/>
    <cellStyle name="_Euro_MTN_Custom_Forecasts_Q1_2008" xfId="273"/>
    <cellStyle name="_Euro_PakistabMob2005" xfId="274"/>
    <cellStyle name="_Header" xfId="275"/>
    <cellStyle name="_Header_GF-Kennzahlen" xfId="276"/>
    <cellStyle name="_Header_kgfums" xfId="277"/>
    <cellStyle name="_Header_KMR-back up-Folien Pa 2006 04 12" xfId="278"/>
    <cellStyle name="_Header_KMR-back up-Folien Pa 2006 04 121" xfId="279"/>
    <cellStyle name="_Header_KMR-back up-Folien Pa 2006 04 124" xfId="280"/>
    <cellStyle name="_Header_Säulen" xfId="281"/>
    <cellStyle name="_Header_Vorjahreswerte Anpassung 06 2001" xfId="282"/>
    <cellStyle name="_Heading" xfId="283"/>
    <cellStyle name="_Heading_AfricaMiddleEastMobileDemand3Q2005" xfId="284"/>
    <cellStyle name="_Heading_AME Mobile Demand and Data Aggregation - 1Q06" xfId="285"/>
    <cellStyle name="_Heading_AP Mobile Demand Aggregation and Check file - 1Q06 - USE THIS ONE" xfId="286"/>
    <cellStyle name="_Heading_AP Mobile Demand Check File 1q2006 v.Linked" xfId="287"/>
    <cellStyle name="_Heading_Definitions" xfId="288"/>
    <cellStyle name="_Heading_FCMBEMEA_R" xfId="289"/>
    <cellStyle name="_Heading_FCMBLABRA" xfId="290"/>
    <cellStyle name="_Heading_MTN_Custom_Forecasts_Q1_2008" xfId="291"/>
    <cellStyle name="_Heading_PakistabMob2005" xfId="292"/>
    <cellStyle name="_Highlight" xfId="293"/>
    <cellStyle name="_Highlight_AfricaMiddleEastMobileDemand3Q2005" xfId="294"/>
    <cellStyle name="_Highlight_AME Mobile Demand and Data Aggregation - 1Q06" xfId="295"/>
    <cellStyle name="_Highlight_AP Mobile Demand Aggregation and Check file - 1Q06 - USE THIS ONE" xfId="296"/>
    <cellStyle name="_Highlight_AP Mobile Demand Check File 1q2006 v.Linked" xfId="297"/>
    <cellStyle name="_Highlight_Definitions" xfId="298"/>
    <cellStyle name="_Highlight_FCMBEMEA_R" xfId="299"/>
    <cellStyle name="_Highlight_FCMBLABRA" xfId="300"/>
    <cellStyle name="_Highlight_MTN_Custom_Forecasts_Q1_2008" xfId="301"/>
    <cellStyle name="_Highlight_PakistabMob2005" xfId="302"/>
    <cellStyle name="_Multiple" xfId="303"/>
    <cellStyle name="_Multiple 2" xfId="304"/>
    <cellStyle name="_Multiple 3" xfId="305"/>
    <cellStyle name="_Multiple 4" xfId="306"/>
    <cellStyle name="_Multiple_2Q08 AME Mobile Demand Aggregation copy" xfId="307"/>
    <cellStyle name="_Multiple_AfricaMiddleEastMobileDemand3Q2005" xfId="308"/>
    <cellStyle name="_Multiple_AME Mobile Demand and Data Aggregation - 1Q06" xfId="309"/>
    <cellStyle name="_Multiple_AP Mobile Demand Aggregation and Check file - 1Q06 - USE THIS ONE" xfId="310"/>
    <cellStyle name="_Multiple_AP Mobile Demand Check File 1q2006 v.Linked" xfId="311"/>
    <cellStyle name="_Multiple_Definitions" xfId="312"/>
    <cellStyle name="_Multiple_FCMBEMEA_R" xfId="313"/>
    <cellStyle name="_Multiple_FCMBLABRA" xfId="314"/>
    <cellStyle name="_Multiple_MTN_Custom_Forecasts_Q1_2008" xfId="315"/>
    <cellStyle name="_Multiple_PakistabMob2005" xfId="316"/>
    <cellStyle name="_MultipleSpace" xfId="317"/>
    <cellStyle name="_MultipleSpace 2" xfId="318"/>
    <cellStyle name="_MultipleSpace 3" xfId="319"/>
    <cellStyle name="_MultipleSpace 4" xfId="320"/>
    <cellStyle name="_MultipleSpace_2Q08 AME Mobile Demand Aggregation copy" xfId="321"/>
    <cellStyle name="_MultipleSpace_AfricaMiddleEastMobileDemand3Q2005" xfId="322"/>
    <cellStyle name="_MultipleSpace_AME Mobile Demand and Data Aggregation - 1Q06" xfId="323"/>
    <cellStyle name="_MultipleSpace_AP Mobile Demand Aggregation and Check file - 1Q06 - USE THIS ONE" xfId="324"/>
    <cellStyle name="_MultipleSpace_AP Mobile Demand Check File 1q2006 v.Linked" xfId="325"/>
    <cellStyle name="_MultipleSpace_Definitions" xfId="326"/>
    <cellStyle name="_MultipleSpace_FCMBEMEA_R" xfId="327"/>
    <cellStyle name="_MultipleSpace_FCMBLABRA" xfId="328"/>
    <cellStyle name="_MultipleSpace_MTN_Custom_Forecasts_Q1_2008" xfId="329"/>
    <cellStyle name="_MultipleSpace_PakistabMob2005" xfId="330"/>
    <cellStyle name="_Row1" xfId="331"/>
    <cellStyle name="_Row1_GF-Kennzahlen" xfId="332"/>
    <cellStyle name="_Row1_kgfums" xfId="333"/>
    <cellStyle name="_Row1_KMR-back up-Folien Pa 2006 04 12" xfId="334"/>
    <cellStyle name="_Row1_KMR-back up-Folien Pa 2006 04 121" xfId="335"/>
    <cellStyle name="_Row1_KMR-back up-Folien Pa 2006 04 124" xfId="336"/>
    <cellStyle name="_Row1_Säulen" xfId="337"/>
    <cellStyle name="_Row1_Vorjahreswerte Anpassung 06 2001" xfId="338"/>
    <cellStyle name="_Row2" xfId="339"/>
    <cellStyle name="_Row2_GF-Kennzahlen" xfId="340"/>
    <cellStyle name="_Row2_kgfums" xfId="341"/>
    <cellStyle name="_Row2_KMR-back up-Folien Pa 2006 04 12" xfId="342"/>
    <cellStyle name="_Row2_KMR-back up-Folien Pa 2006 04 121" xfId="343"/>
    <cellStyle name="_Row2_KMR-back up-Folien Pa 2006 04 124" xfId="344"/>
    <cellStyle name="_Row2_Säulen" xfId="345"/>
    <cellStyle name="_Row2_Vorjahreswerte Anpassung 06 2001" xfId="346"/>
    <cellStyle name="_Row3" xfId="347"/>
    <cellStyle name="_Row3_GF-Kennzahlen" xfId="348"/>
    <cellStyle name="_Row3_kgfums" xfId="349"/>
    <cellStyle name="_Row3_KMR-back up-Folien Pa 2006 04 12" xfId="350"/>
    <cellStyle name="_Row3_KMR-back up-Folien Pa 2006 04 121" xfId="351"/>
    <cellStyle name="_Row3_KMR-back up-Folien Pa 2006 04 124" xfId="352"/>
    <cellStyle name="_Row3_Säulen" xfId="353"/>
    <cellStyle name="_Row3_Vorjahreswerte Anpassung 06 2001" xfId="354"/>
    <cellStyle name="_Row4" xfId="355"/>
    <cellStyle name="_Row4_GF-Kennzahlen" xfId="356"/>
    <cellStyle name="_Row4_kgfums" xfId="357"/>
    <cellStyle name="_Row4_KMR-back up-Folien Pa 2006 04 12" xfId="358"/>
    <cellStyle name="_Row4_KMR-back up-Folien Pa 2006 04 121" xfId="359"/>
    <cellStyle name="_Row4_KMR-back up-Folien Pa 2006 04 124" xfId="360"/>
    <cellStyle name="_Row4_Säulen" xfId="361"/>
    <cellStyle name="_Row4_Vorjahreswerte Anpassung 06 2001" xfId="362"/>
    <cellStyle name="_Row5" xfId="363"/>
    <cellStyle name="_Row5_GF-Kennzahlen" xfId="364"/>
    <cellStyle name="_Row5_kgfums" xfId="365"/>
    <cellStyle name="_Row5_KMR-back up-Folien Pa 2006 04 12" xfId="366"/>
    <cellStyle name="_Row5_KMR-back up-Folien Pa 2006 04 121" xfId="367"/>
    <cellStyle name="_Row5_KMR-back up-Folien Pa 2006 04 124" xfId="368"/>
    <cellStyle name="_Row5_Säulen" xfId="369"/>
    <cellStyle name="_Row5_Vorjahreswerte Anpassung 06 2001" xfId="370"/>
    <cellStyle name="_Row6" xfId="371"/>
    <cellStyle name="_Row6_GF-Kennzahlen" xfId="372"/>
    <cellStyle name="_Row6_kgfums" xfId="373"/>
    <cellStyle name="_Row6_KMR-back up-Folien Pa 2006 04 12" xfId="374"/>
    <cellStyle name="_Row6_KMR-back up-Folien Pa 2006 04 121" xfId="375"/>
    <cellStyle name="_Row6_KMR-back up-Folien Pa 2006 04 124" xfId="376"/>
    <cellStyle name="_Row6_Säulen" xfId="377"/>
    <cellStyle name="_Row6_Vorjahreswerte Anpassung 06 2001" xfId="378"/>
    <cellStyle name="_Row7" xfId="379"/>
    <cellStyle name="_Row7_GF-Kennzahlen" xfId="380"/>
    <cellStyle name="_Row7_kgfums" xfId="381"/>
    <cellStyle name="_Row7_KMR-back up-Folien Pa 2006 04 12" xfId="382"/>
    <cellStyle name="_Row7_KMR-back up-Folien Pa 2006 04 121" xfId="383"/>
    <cellStyle name="_Row7_KMR-back up-Folien Pa 2006 04 124" xfId="384"/>
    <cellStyle name="_Row7_Säulen" xfId="385"/>
    <cellStyle name="_Row7_Vorjahreswerte Anpassung 06 2001" xfId="386"/>
    <cellStyle name="_SubHeading" xfId="387"/>
    <cellStyle name="_SubHeading_AfricaMiddleEastMobileDemand3Q2005" xfId="388"/>
    <cellStyle name="_SubHeading_AME Mobile Demand and Data Aggregation - 1Q06" xfId="389"/>
    <cellStyle name="_SubHeading_AP Mobile Demand Aggregation and Check file - 1Q06 - USE THIS ONE" xfId="390"/>
    <cellStyle name="_SubHeading_AP Mobile Demand Check File 1q2006 v.Linked" xfId="391"/>
    <cellStyle name="_SubHeading_Definitions" xfId="392"/>
    <cellStyle name="_SubHeading_FCMBEMEA_R" xfId="393"/>
    <cellStyle name="_SubHeading_FCMBLABRA" xfId="394"/>
    <cellStyle name="_SubHeading_MTN_Custom_Forecasts_Q1_2008" xfId="395"/>
    <cellStyle name="_SubHeading_PakistabMob2005" xfId="396"/>
    <cellStyle name="_Table" xfId="397"/>
    <cellStyle name="_Table_AfricaMiddleEastMobileDemand3Q2005" xfId="398"/>
    <cellStyle name="_Table_AME Mobile Demand and Data Aggregation - 1Q06" xfId="399"/>
    <cellStyle name="_Table_AP Mobile Demand Aggregation and Check file - 1Q06 - USE THIS ONE" xfId="400"/>
    <cellStyle name="_Table_AP Mobile Demand Check File 1q2006 v.Linked" xfId="401"/>
    <cellStyle name="_Table_Definitions" xfId="402"/>
    <cellStyle name="_Table_FCMBEMEA_R" xfId="403"/>
    <cellStyle name="_Table_FCMBLABRA" xfId="404"/>
    <cellStyle name="_Table_MTN_Custom_Forecasts_Q1_2008" xfId="405"/>
    <cellStyle name="_Table_PakistabMob2005" xfId="406"/>
    <cellStyle name="_TableHead" xfId="407"/>
    <cellStyle name="_TableHead_AfricaMiddleEastMobileDemand3Q2005" xfId="408"/>
    <cellStyle name="_TableHead_AME Mobile Demand and Data Aggregation - 1Q06" xfId="409"/>
    <cellStyle name="_TableHead_AP Mobile Demand Aggregation and Check file - 1Q06 - USE THIS ONE" xfId="410"/>
    <cellStyle name="_TableHead_AP Mobile Demand Check File 1q2006 v.Linked" xfId="411"/>
    <cellStyle name="_TableHead_Definitions" xfId="412"/>
    <cellStyle name="_TableHead_FCMBEMEA_R" xfId="413"/>
    <cellStyle name="_TableHead_FCMBLABRA" xfId="414"/>
    <cellStyle name="_TableHead_Orange AME Forecast Templates Nov 06 final" xfId="415"/>
    <cellStyle name="_TableHead_PakistabMob2005" xfId="416"/>
    <cellStyle name="_TableRowHead" xfId="417"/>
    <cellStyle name="_TableRowHead_AfricaMiddleEastMobileDemand3Q2005" xfId="418"/>
    <cellStyle name="_TableRowHead_AME Mobile Demand and Data Aggregation - 1Q06" xfId="419"/>
    <cellStyle name="_TableRowHead_AP Mobile Demand Aggregation and Check file - 1Q06 - USE THIS ONE" xfId="420"/>
    <cellStyle name="_TableRowHead_AP Mobile Demand Check File 1q2006 v.Linked" xfId="421"/>
    <cellStyle name="_TableRowHead_Definitions" xfId="422"/>
    <cellStyle name="_TableRowHead_FCMBEMEA_R" xfId="423"/>
    <cellStyle name="_TableRowHead_FCMBLABRA" xfId="424"/>
    <cellStyle name="_TableRowHead_Orange AME Forecast Templates Nov 06 final" xfId="425"/>
    <cellStyle name="_TableRowHead_PakistabMob2005" xfId="426"/>
    <cellStyle name="_TableSuperHead" xfId="427"/>
    <cellStyle name="_TableSuperHead_AfricaMiddleEastMobileDemand3Q2005" xfId="428"/>
    <cellStyle name="_TableSuperHead_AME Mobile Demand and Data Aggregation - 1Q06" xfId="429"/>
    <cellStyle name="_TableSuperHead_AP Mobile Demand Aggregation and Check file - 1Q06 - USE THIS ONE" xfId="430"/>
    <cellStyle name="_TableSuperHead_AP Mobile Demand Check File 1q2006 v.Linked" xfId="431"/>
    <cellStyle name="_TableSuperHead_Definitions" xfId="432"/>
    <cellStyle name="_TableSuperHead_FCMBEMEA_R" xfId="433"/>
    <cellStyle name="_TableSuperHead_FCMBLABRA" xfId="434"/>
    <cellStyle name="_TableSuperHead_MTN_Custom_Forecasts_Q1_2008" xfId="435"/>
    <cellStyle name="_TableSuperHead_PakistabMob2005" xfId="436"/>
    <cellStyle name="_T-Mobile" xfId="437"/>
    <cellStyle name="=C:\WINNT\SYSTEM32\COMMAND.COM" xfId="438"/>
    <cellStyle name="=C:\WINNT\SYSTEM32\COMMAND.COM 1" xfId="439"/>
    <cellStyle name="=C:\WINNT\SYSTEM32\COMMAND.COM 1 2" xfId="440"/>
    <cellStyle name="=C:\WINNT\SYSTEM32\COMMAND.COM 1 3" xfId="441"/>
    <cellStyle name="=C:\WINNT\SYSTEM32\COMMAND.COM_Definitions" xfId="442"/>
    <cellStyle name="=C:\WINNT35\SYSTEM32\COMMAND.COM" xfId="443"/>
    <cellStyle name="◊Dat • Bereich T.M.JJJJ" xfId="444"/>
    <cellStyle name="◊Dat • Spalte T.M.JJJJ" xfId="445"/>
    <cellStyle name="0000" xfId="446"/>
    <cellStyle name="000000" xfId="447"/>
    <cellStyle name="6mal" xfId="448"/>
    <cellStyle name="args.style" xfId="449"/>
    <cellStyle name="auf tausender" xfId="450"/>
    <cellStyle name="blank" xfId="451"/>
    <cellStyle name="BvDAddIn_Currency" xfId="452"/>
    <cellStyle name="Cálculo" xfId="3" builtinId="22" customBuiltin="1"/>
    <cellStyle name="category" xfId="453"/>
    <cellStyle name="Checksum" xfId="4"/>
    <cellStyle name="Column label" xfId="5"/>
    <cellStyle name="Column label (left aligned)" xfId="6"/>
    <cellStyle name="Column label (no wrap)" xfId="7"/>
    <cellStyle name="Column label (not bold)" xfId="8"/>
    <cellStyle name="Comma  - Style1" xfId="454"/>
    <cellStyle name="Comma  - Style2" xfId="455"/>
    <cellStyle name="Comma  - Style3" xfId="456"/>
    <cellStyle name="Comma  - Style4" xfId="457"/>
    <cellStyle name="Comma  - Style5" xfId="458"/>
    <cellStyle name="Comma  - Style6" xfId="459"/>
    <cellStyle name="Comma  - Style7" xfId="460"/>
    <cellStyle name="Comma  - Style8" xfId="461"/>
    <cellStyle name="Comma [2]" xfId="462"/>
    <cellStyle name="Comma 10" xfId="463"/>
    <cellStyle name="Comma 10 2" xfId="464"/>
    <cellStyle name="Comma 11" xfId="65"/>
    <cellStyle name="Comma 2" xfId="9"/>
    <cellStyle name="Comma 2 2" xfId="466"/>
    <cellStyle name="Comma 2 2 2" xfId="467"/>
    <cellStyle name="Comma 2 2 3" xfId="468"/>
    <cellStyle name="Comma 2 3" xfId="469"/>
    <cellStyle name="Comma 2 4" xfId="465"/>
    <cellStyle name="Comma 3" xfId="470"/>
    <cellStyle name="Comma 3 2" xfId="471"/>
    <cellStyle name="Comma 3 2 2" xfId="472"/>
    <cellStyle name="Comma 3 2 3" xfId="473"/>
    <cellStyle name="Comma 3 3" xfId="474"/>
    <cellStyle name="Comma 4" xfId="475"/>
    <cellStyle name="Comma 4 2" xfId="476"/>
    <cellStyle name="Comma 5" xfId="477"/>
    <cellStyle name="Comma 5 2" xfId="478"/>
    <cellStyle name="Comma 6" xfId="479"/>
    <cellStyle name="Comma 7" xfId="480"/>
    <cellStyle name="Comma 7 2" xfId="481"/>
    <cellStyle name="Comma 8" xfId="482"/>
    <cellStyle name="Comma 8 2" xfId="483"/>
    <cellStyle name="Comma 9" xfId="484"/>
    <cellStyle name="Comma 9 2" xfId="485"/>
    <cellStyle name="Comma 9 3" xfId="486"/>
    <cellStyle name="Comma 9 4" xfId="487"/>
    <cellStyle name="Currency (0dp)" xfId="701"/>
    <cellStyle name="Currency (2dp)" xfId="11"/>
    <cellStyle name="Currency 2" xfId="488"/>
    <cellStyle name="Currency 2 2" xfId="489"/>
    <cellStyle name="Currency 2 2 2" xfId="490"/>
    <cellStyle name="Currency 2 2 3" xfId="491"/>
    <cellStyle name="Currency 2 3" xfId="492"/>
    <cellStyle name="Currency 3" xfId="493"/>
    <cellStyle name="Currency 3 2" xfId="494"/>
    <cellStyle name="Currency 4" xfId="66"/>
    <cellStyle name="Currency 5" xfId="495"/>
    <cellStyle name="Currency Dollar" xfId="12"/>
    <cellStyle name="Currency Dollar (2dp)" xfId="13"/>
    <cellStyle name="Currency EUR" xfId="14"/>
    <cellStyle name="Currency EUR (2dp)" xfId="15"/>
    <cellStyle name="Currency Euro" xfId="16"/>
    <cellStyle name="Currency Euro (2dp)" xfId="17"/>
    <cellStyle name="Currency GBP" xfId="18"/>
    <cellStyle name="Currency GBP (2dp)" xfId="19"/>
    <cellStyle name="Currency Pound" xfId="20"/>
    <cellStyle name="Currency Pound (2dp)" xfId="21"/>
    <cellStyle name="Currency USD" xfId="22"/>
    <cellStyle name="Currency USD (2dp)" xfId="23"/>
    <cellStyle name="Date" xfId="24"/>
    <cellStyle name="Date (Month)" xfId="25"/>
    <cellStyle name="Date (Year)" xfId="26"/>
    <cellStyle name="Datum" xfId="496"/>
    <cellStyle name="Datum mit Wochentag" xfId="497"/>
    <cellStyle name="Diseño" xfId="498"/>
    <cellStyle name="Euro" xfId="27"/>
    <cellStyle name="Euro 2" xfId="500"/>
    <cellStyle name="Euro 3" xfId="501"/>
    <cellStyle name="Euro 4" xfId="499"/>
    <cellStyle name="Finan?ní0" xfId="502"/>
    <cellStyle name="Finan?ní0 1" xfId="503"/>
    <cellStyle name="Finan?ní0_WEMobileAggregation3Q2008(calculations)" xfId="504"/>
    <cellStyle name="Finanční0" xfId="505"/>
    <cellStyle name="Finanční0 2" xfId="506"/>
    <cellStyle name="Finanční0 3" xfId="507"/>
    <cellStyle name="Finanční0 4" xfId="508"/>
    <cellStyle name="Footnote" xfId="509"/>
    <cellStyle name="Grey" xfId="510"/>
    <cellStyle name="Grey 2" xfId="511"/>
    <cellStyle name="Grey 3" xfId="512"/>
    <cellStyle name="Grey 4" xfId="513"/>
    <cellStyle name="H0" xfId="28"/>
    <cellStyle name="H1" xfId="29"/>
    <cellStyle name="H2" xfId="30"/>
    <cellStyle name="H3" xfId="31"/>
    <cellStyle name="H4" xfId="32"/>
    <cellStyle name="Header" xfId="514"/>
    <cellStyle name="Header1" xfId="515"/>
    <cellStyle name="Header2" xfId="516"/>
    <cellStyle name="Highlight" xfId="33"/>
    <cellStyle name="Hyperlink 2" xfId="517"/>
    <cellStyle name="Hyperlink 3" xfId="518"/>
    <cellStyle name="InLink" xfId="519"/>
    <cellStyle name="Input [yellow]" xfId="520"/>
    <cellStyle name="Input [yellow] 2" xfId="521"/>
    <cellStyle name="Input [yellow] 3" xfId="522"/>
    <cellStyle name="Input [yellow] 4" xfId="523"/>
    <cellStyle name="Input 2" xfId="524"/>
    <cellStyle name="Input 3" xfId="525"/>
    <cellStyle name="Input 4" xfId="526"/>
    <cellStyle name="Input calculation" xfId="34"/>
    <cellStyle name="Input Cells" xfId="527"/>
    <cellStyle name="Input data" xfId="35"/>
    <cellStyle name="Input estimate" xfId="36"/>
    <cellStyle name="Input link" xfId="37"/>
    <cellStyle name="Input link (different workbook)" xfId="38"/>
    <cellStyle name="Input Link (different Worksheet)" xfId="702"/>
    <cellStyle name="Input parameter" xfId="39"/>
    <cellStyle name="KC Layout yty mifri" xfId="528"/>
    <cellStyle name="Linked Cells" xfId="529"/>
    <cellStyle name="Lock" xfId="530"/>
    <cellStyle name="Lock partiel" xfId="531"/>
    <cellStyle name="Lock_AfricaMiddleEastMobileDemand2Q2005" xfId="532"/>
    <cellStyle name="Migliaia_Foglio1" xfId="533"/>
    <cellStyle name="Millares 2" xfId="40"/>
    <cellStyle name="Model" xfId="534"/>
    <cellStyle name="Moneda" xfId="10" builtinId="4"/>
    <cellStyle name="Name" xfId="41"/>
    <cellStyle name="neg0.0" xfId="535"/>
    <cellStyle name="Normal" xfId="0" builtinId="0"/>
    <cellStyle name="Normal - Style1" xfId="536"/>
    <cellStyle name="Normal 10" xfId="537"/>
    <cellStyle name="Normal 10 2" xfId="538"/>
    <cellStyle name="Normal 10 3" xfId="539"/>
    <cellStyle name="Normal 10 4" xfId="540"/>
    <cellStyle name="Normal 11" xfId="541"/>
    <cellStyle name="Normal 12" xfId="542"/>
    <cellStyle name="Normal 13" xfId="543"/>
    <cellStyle name="Normal 14" xfId="544"/>
    <cellStyle name="Normal 15" xfId="545"/>
    <cellStyle name="Normal 16" xfId="546"/>
    <cellStyle name="Normal 17" xfId="547"/>
    <cellStyle name="Normal 18" xfId="548"/>
    <cellStyle name="Normal 19" xfId="549"/>
    <cellStyle name="Normal 2" xfId="42"/>
    <cellStyle name="Normal 2 2" xfId="551"/>
    <cellStyle name="Normal 2 3" xfId="552"/>
    <cellStyle name="Normal 2 4" xfId="550"/>
    <cellStyle name="Normal 20" xfId="553"/>
    <cellStyle name="Normal 21" xfId="554"/>
    <cellStyle name="Normal 22" xfId="555"/>
    <cellStyle name="Normal 23" xfId="556"/>
    <cellStyle name="Normal 24" xfId="557"/>
    <cellStyle name="Normal 25" xfId="558"/>
    <cellStyle name="Normal 26" xfId="559"/>
    <cellStyle name="Normal 27" xfId="560"/>
    <cellStyle name="Normal 28" xfId="561"/>
    <cellStyle name="Normal 29" xfId="562"/>
    <cellStyle name="Normal 3" xfId="43"/>
    <cellStyle name="Normal 3 2" xfId="564"/>
    <cellStyle name="Normal 3 3" xfId="565"/>
    <cellStyle name="Normal 3 3 2" xfId="566"/>
    <cellStyle name="Normal 3 3 3" xfId="567"/>
    <cellStyle name="Normal 3 4" xfId="568"/>
    <cellStyle name="Normal 3 5" xfId="563"/>
    <cellStyle name="Normal 30" xfId="569"/>
    <cellStyle name="Normal 31" xfId="570"/>
    <cellStyle name="Normal 32" xfId="571"/>
    <cellStyle name="Normal 33" xfId="572"/>
    <cellStyle name="Normal 34" xfId="573"/>
    <cellStyle name="Normal 35" xfId="574"/>
    <cellStyle name="Normal 36" xfId="575"/>
    <cellStyle name="Normal 37" xfId="576"/>
    <cellStyle name="Normal 38" xfId="577"/>
    <cellStyle name="Normal 39" xfId="578"/>
    <cellStyle name="Normal 4" xfId="44"/>
    <cellStyle name="Normal 4 2" xfId="580"/>
    <cellStyle name="Normal 4 3" xfId="581"/>
    <cellStyle name="Normal 4 4" xfId="579"/>
    <cellStyle name="Normal 40" xfId="582"/>
    <cellStyle name="Normal 41" xfId="583"/>
    <cellStyle name="Normal 42" xfId="584"/>
    <cellStyle name="Normal 43" xfId="585"/>
    <cellStyle name="Normal 44" xfId="586"/>
    <cellStyle name="Normal 45" xfId="587"/>
    <cellStyle name="Normal 46" xfId="588"/>
    <cellStyle name="Normal 47" xfId="64"/>
    <cellStyle name="Normal 48" xfId="700"/>
    <cellStyle name="Normal 5" xfId="45"/>
    <cellStyle name="Normal 5 2" xfId="590"/>
    <cellStyle name="Normal 5 3" xfId="591"/>
    <cellStyle name="Normal 5 4" xfId="592"/>
    <cellStyle name="Normal 5 5" xfId="589"/>
    <cellStyle name="Normal 6" xfId="593"/>
    <cellStyle name="Normal 6 2" xfId="594"/>
    <cellStyle name="Normal 7" xfId="595"/>
    <cellStyle name="Normal 7 2" xfId="596"/>
    <cellStyle name="Normal 7 3" xfId="597"/>
    <cellStyle name="Normal 7 4" xfId="598"/>
    <cellStyle name="Normal 8" xfId="599"/>
    <cellStyle name="Normal 9" xfId="600"/>
    <cellStyle name="Normal 9 2" xfId="601"/>
    <cellStyle name="Normale_Ratios" xfId="602"/>
    <cellStyle name="Normalny_56.Podstawowe dane o woj.(1)" xfId="603"/>
    <cellStyle name="Notas" xfId="46" builtinId="10" customBuiltin="1"/>
    <cellStyle name="Number" xfId="47"/>
    <cellStyle name="Number (2dp)" xfId="48"/>
    <cellStyle name="Number 2" xfId="604"/>
    <cellStyle name="Output 2" xfId="605"/>
    <cellStyle name="per.style" xfId="606"/>
    <cellStyle name="Percent (0)" xfId="607"/>
    <cellStyle name="Percent [2]" xfId="608"/>
    <cellStyle name="Percent 2" xfId="609"/>
    <cellStyle name="Percent 2 2" xfId="610"/>
    <cellStyle name="Percent 2 3" xfId="611"/>
    <cellStyle name="Percent 2 3 2" xfId="612"/>
    <cellStyle name="Percent 2 3 3" xfId="613"/>
    <cellStyle name="Percent 2 4" xfId="614"/>
    <cellStyle name="Percent 3" xfId="615"/>
    <cellStyle name="Percent 3 2" xfId="616"/>
    <cellStyle name="Percent 4" xfId="617"/>
    <cellStyle name="Percent 4 2" xfId="618"/>
    <cellStyle name="Percent 4 2 2" xfId="619"/>
    <cellStyle name="Percent 4 3" xfId="620"/>
    <cellStyle name="Percent 5" xfId="621"/>
    <cellStyle name="Percent 5 2" xfId="622"/>
    <cellStyle name="Percent 6" xfId="623"/>
    <cellStyle name="Percent 6 2" xfId="624"/>
    <cellStyle name="Percent 6 3" xfId="625"/>
    <cellStyle name="Percent 6 4" xfId="626"/>
    <cellStyle name="Percent 7" xfId="67"/>
    <cellStyle name="Percentage" xfId="50"/>
    <cellStyle name="Percentage (2dp)" xfId="51"/>
    <cellStyle name="PSChar" xfId="627"/>
    <cellStyle name="PSDate" xfId="628"/>
    <cellStyle name="PSDec" xfId="629"/>
    <cellStyle name="PSHeading" xfId="630"/>
    <cellStyle name="PSInt" xfId="631"/>
    <cellStyle name="PSSpacer" xfId="632"/>
    <cellStyle name="Rechnungsnummer" xfId="633"/>
    <cellStyle name="Ref Numbers" xfId="634"/>
    <cellStyle name="Row label" xfId="52"/>
    <cellStyle name="Row label (indent)" xfId="53"/>
    <cellStyle name="Salida" xfId="49" builtinId="21" customBuiltin="1"/>
    <cellStyle name="SAPBEXaggData" xfId="635"/>
    <cellStyle name="SAPBEXaggDataEmph" xfId="636"/>
    <cellStyle name="SAPBEXaggItem" xfId="637"/>
    <cellStyle name="SAPBEXaggItemX" xfId="638"/>
    <cellStyle name="SAPBEXchaText" xfId="639"/>
    <cellStyle name="SAPBEXexcBad7" xfId="640"/>
    <cellStyle name="SAPBEXexcBad8" xfId="641"/>
    <cellStyle name="SAPBEXexcBad9" xfId="642"/>
    <cellStyle name="SAPBEXexcCritical4" xfId="643"/>
    <cellStyle name="SAPBEXexcCritical5" xfId="644"/>
    <cellStyle name="SAPBEXexcCritical6" xfId="645"/>
    <cellStyle name="SAPBEXexcGood1" xfId="646"/>
    <cellStyle name="SAPBEXexcGood2" xfId="647"/>
    <cellStyle name="SAPBEXexcGood3" xfId="648"/>
    <cellStyle name="SAPBEXfilterDrill" xfId="649"/>
    <cellStyle name="SAPBEXfilterItem" xfId="650"/>
    <cellStyle name="SAPBEXfilterText" xfId="651"/>
    <cellStyle name="SAPBEXformats" xfId="652"/>
    <cellStyle name="SAPBEXheaderItem" xfId="653"/>
    <cellStyle name="SAPBEXheaderText" xfId="654"/>
    <cellStyle name="SAPBEXHLevel0" xfId="655"/>
    <cellStyle name="SAPBEXHLevel0X" xfId="656"/>
    <cellStyle name="SAPBEXHLevel1" xfId="657"/>
    <cellStyle name="SAPBEXHLevel1X" xfId="658"/>
    <cellStyle name="SAPBEXHLevel2" xfId="659"/>
    <cellStyle name="SAPBEXHLevel2X" xfId="660"/>
    <cellStyle name="SAPBEXHLevel3" xfId="661"/>
    <cellStyle name="SAPBEXHLevel3X" xfId="662"/>
    <cellStyle name="SAPBEXresData" xfId="663"/>
    <cellStyle name="SAPBEXresDataEmph" xfId="664"/>
    <cellStyle name="SAPBEXresItem" xfId="665"/>
    <cellStyle name="SAPBEXresItemX" xfId="666"/>
    <cellStyle name="SAPBEXstdData" xfId="667"/>
    <cellStyle name="SAPBEXstdDataEmph" xfId="668"/>
    <cellStyle name="SAPBEXstdItem" xfId="669"/>
    <cellStyle name="SAPBEXstdItemX" xfId="670"/>
    <cellStyle name="SAPBEXtitle" xfId="671"/>
    <cellStyle name="SAPBEXundefined" xfId="672"/>
    <cellStyle name="SAPOutput" xfId="673"/>
    <cellStyle name="SEM-BPS-headdata" xfId="674"/>
    <cellStyle name="SEM-BPS-headkey" xfId="675"/>
    <cellStyle name="SEM-BPS-input-on" xfId="676"/>
    <cellStyle name="SEM-BPS-key" xfId="677"/>
    <cellStyle name="Source Line" xfId="678"/>
    <cellStyle name="Standaard_Bijlage1_1" xfId="679"/>
    <cellStyle name="Standard fett" xfId="680"/>
    <cellStyle name="Standard zentriert" xfId="681"/>
    <cellStyle name="Standard_41 Grundkompetenzen" xfId="682"/>
    <cellStyle name="Style 1" xfId="683"/>
    <cellStyle name="Style 2" xfId="684"/>
    <cellStyle name="subhead" xfId="685"/>
    <cellStyle name="Sub-total row" xfId="54"/>
    <cellStyle name="Summe" xfId="686"/>
    <cellStyle name="Table finish row" xfId="55"/>
    <cellStyle name="Table Heading" xfId="687"/>
    <cellStyle name="Table shading" xfId="56"/>
    <cellStyle name="Table unfinish row" xfId="57"/>
    <cellStyle name="Table unshading" xfId="58"/>
    <cellStyle name="taples Plaza" xfId="688"/>
    <cellStyle name="test" xfId="689"/>
    <cellStyle name="Text" xfId="59"/>
    <cellStyle name="Text • 11 fett" xfId="690"/>
    <cellStyle name="Title 2" xfId="691"/>
    <cellStyle name="Title Line" xfId="692"/>
    <cellStyle name="Top Row" xfId="693"/>
    <cellStyle name="Total" xfId="60" builtinId="25" customBuiltin="1"/>
    <cellStyle name="Total row" xfId="61"/>
    <cellStyle name="Total Row 2" xfId="694"/>
    <cellStyle name="Unhighlight" xfId="62"/>
    <cellStyle name="Untotal row" xfId="63"/>
    <cellStyle name="Zahl" xfId="695"/>
    <cellStyle name="Zahl • 0,00" xfId="696"/>
    <cellStyle name="Zahl1" xfId="697"/>
    <cellStyle name="Βασικό_cosmote us gaap 30.12.2000TEST1" xfId="698"/>
    <cellStyle name="標準_HH Worksheet JPN" xfId="699"/>
  </cellStyles>
  <dxfs count="7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b/>
        <i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8080"/>
      <rgbColor rgb="00BFDCF9"/>
      <rgbColor rgb="00C00000"/>
      <rgbColor rgb="00008000"/>
      <rgbColor rgb="000000C0"/>
      <rgbColor rgb="00808000"/>
      <rgbColor rgb="00FF00FF"/>
      <rgbColor rgb="000060C0"/>
      <rgbColor rgb="00E0E0E0"/>
      <rgbColor rgb="00A0A0A0"/>
      <rgbColor rgb="00B8CAD8"/>
      <rgbColor rgb="007A9FB6"/>
      <rgbColor rgb="003F6075"/>
      <rgbColor rgb="00B2CF81"/>
      <rgbColor rgb="007C9637"/>
      <rgbColor rgb="00E3CAB3"/>
      <rgbColor rgb="00A71930"/>
      <rgbColor rgb="008C8299"/>
      <rgbColor rgb="00A71930"/>
      <rgbColor rgb="000000B6"/>
      <rgbColor rgb="00EBC8A9"/>
      <rgbColor rgb="008A73A9"/>
      <rgbColor rgb="008AB01E"/>
      <rgbColor rgb="00B5E070"/>
      <rgbColor rgb="005FA6D1"/>
      <rgbColor rgb="00A9CCE7"/>
      <rgbColor rgb="00C0C0FF"/>
      <rgbColor rgb="00CCECFF"/>
      <rgbColor rgb="00D0FFD0"/>
      <rgbColor rgb="00FFFFA0"/>
      <rgbColor rgb="00E0E0FF"/>
      <rgbColor rgb="00FFC0C0"/>
      <rgbColor rgb="00FFC0FF"/>
      <rgbColor rgb="00FFF1C9"/>
      <rgbColor rgb="008080FF"/>
      <rgbColor rgb="000080FF"/>
      <rgbColor rgb="00C0C000"/>
      <rgbColor rgb="00FFE0A0"/>
      <rgbColor rgb="00FF8000"/>
      <rgbColor rgb="00C06000"/>
      <rgbColor rgb="00C000C0"/>
      <rgbColor rgb="00C0C0C0"/>
      <rgbColor rgb="00003352"/>
      <rgbColor rgb="0000C000"/>
      <rgbColor rgb="00006000"/>
      <rgbColor rgb="00606000"/>
      <rgbColor rgb="00804000"/>
      <rgbColor rgb="00FF80FF"/>
      <rgbColor rgb="00800080"/>
      <rgbColor rgb="00808080"/>
    </indexedColors>
    <mruColors>
      <color rgb="FFFFFF99"/>
      <color rgb="FFFFFFCC"/>
      <color rgb="FFFFFF00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1">
    <tabColor theme="7" tint="-0.499984740745262"/>
    <outlinePr summaryBelow="0"/>
    <pageSetUpPr autoPageBreaks="0"/>
  </sheetPr>
  <dimension ref="A1:D84"/>
  <sheetViews>
    <sheetView showGridLines="0" zoomScaleNormal="100" workbookViewId="0"/>
  </sheetViews>
  <sheetFormatPr baseColWidth="10" defaultColWidth="0" defaultRowHeight="11.4" zeroHeight="1"/>
  <cols>
    <col min="1" max="1" width="16.75" style="26" customWidth="1"/>
    <col min="2" max="2" width="72.625" style="26" bestFit="1" customWidth="1"/>
    <col min="3" max="3" width="16.75" style="26" customWidth="1"/>
    <col min="4" max="4" width="62.75" style="26" customWidth="1"/>
    <col min="5" max="16384" width="12.75" hidden="1"/>
  </cols>
  <sheetData>
    <row r="1" spans="1:4" s="35" customFormat="1" ht="33.75" customHeight="1">
      <c r="B1" s="36" t="str">
        <f>Workbook.Title</f>
        <v>Modelo de demanda de Mercado para el IFT</v>
      </c>
    </row>
    <row r="2" spans="1:4" s="39" customFormat="1" ht="12" customHeight="1"/>
    <row r="3" spans="1:4" s="2" customFormat="1" ht="17.399999999999999">
      <c r="A3" s="24" t="s">
        <v>48</v>
      </c>
    </row>
    <row r="4" spans="1:4" ht="6" customHeight="1">
      <c r="A4"/>
      <c r="B4"/>
      <c r="C4"/>
      <c r="D4"/>
    </row>
    <row r="5" spans="1:4" ht="12">
      <c r="A5" s="25" t="s">
        <v>181</v>
      </c>
      <c r="B5" s="32" t="s">
        <v>198</v>
      </c>
      <c r="C5"/>
      <c r="D5"/>
    </row>
    <row r="6" spans="1:4" ht="12">
      <c r="A6" s="25" t="s">
        <v>182</v>
      </c>
      <c r="B6" s="32" t="s">
        <v>206</v>
      </c>
      <c r="C6"/>
      <c r="D6"/>
    </row>
    <row r="7" spans="1:4">
      <c r="A7"/>
      <c r="B7"/>
      <c r="C7"/>
      <c r="D7"/>
    </row>
    <row r="8" spans="1:4" ht="12">
      <c r="A8" s="25" t="s">
        <v>175</v>
      </c>
      <c r="B8" s="26" t="s">
        <v>183</v>
      </c>
      <c r="C8"/>
      <c r="D8"/>
    </row>
    <row r="9" spans="1:4" ht="12">
      <c r="A9" s="25" t="s">
        <v>176</v>
      </c>
      <c r="B9" s="26" t="s">
        <v>174</v>
      </c>
      <c r="C9"/>
    </row>
    <row r="10" spans="1:4" ht="12" hidden="1">
      <c r="A10" s="25"/>
      <c r="B10" s="26" t="s">
        <v>177</v>
      </c>
      <c r="C10"/>
      <c r="D10"/>
    </row>
    <row r="11" spans="1:4" ht="12" hidden="1">
      <c r="A11" s="25"/>
      <c r="B11" s="26" t="s">
        <v>178</v>
      </c>
      <c r="C11"/>
      <c r="D11"/>
    </row>
    <row r="12" spans="1:4" ht="12" hidden="1">
      <c r="A12" s="25"/>
      <c r="B12" s="26" t="s">
        <v>179</v>
      </c>
      <c r="C12"/>
      <c r="D12"/>
    </row>
    <row r="13" spans="1:4" ht="12" hidden="1">
      <c r="A13" s="25"/>
      <c r="B13" s="26" t="s">
        <v>174</v>
      </c>
      <c r="C13"/>
      <c r="D13"/>
    </row>
    <row r="14" spans="1:4" ht="12">
      <c r="A14" s="25" t="s">
        <v>180</v>
      </c>
      <c r="B14" s="32" t="s">
        <v>274</v>
      </c>
      <c r="C14"/>
      <c r="D14"/>
    </row>
    <row r="15" spans="1:4" ht="12">
      <c r="A15" s="25" t="s">
        <v>50</v>
      </c>
      <c r="B15" s="91" t="s">
        <v>275</v>
      </c>
      <c r="C15"/>
      <c r="D15"/>
    </row>
    <row r="16" spans="1:4">
      <c r="A16"/>
      <c r="B16"/>
      <c r="C16"/>
      <c r="D16"/>
    </row>
    <row r="17" spans="1:4" s="2" customFormat="1" ht="17.399999999999999">
      <c r="A17" s="24" t="s">
        <v>49</v>
      </c>
    </row>
    <row r="18" spans="1:4" ht="6" customHeight="1">
      <c r="A18"/>
      <c r="B18"/>
      <c r="C18"/>
      <c r="D18"/>
    </row>
    <row r="19" spans="1:4" ht="15.6">
      <c r="A19" s="3" t="s">
        <v>20</v>
      </c>
      <c r="B19" s="3" t="s">
        <v>21</v>
      </c>
      <c r="C19" s="3" t="s">
        <v>22</v>
      </c>
      <c r="D19" s="3" t="s">
        <v>23</v>
      </c>
    </row>
    <row r="20" spans="1:4">
      <c r="A20" s="26" t="s">
        <v>52</v>
      </c>
      <c r="B20" s="96" t="s">
        <v>201</v>
      </c>
      <c r="C20" s="26" t="s">
        <v>174</v>
      </c>
    </row>
    <row r="21" spans="1:4">
      <c r="A21" s="26" t="s">
        <v>199</v>
      </c>
      <c r="B21" s="96" t="s">
        <v>202</v>
      </c>
      <c r="C21" s="26" t="s">
        <v>174</v>
      </c>
    </row>
    <row r="22" spans="1:4">
      <c r="A22" s="26" t="s">
        <v>51</v>
      </c>
      <c r="B22" s="96" t="s">
        <v>203</v>
      </c>
      <c r="C22" s="26" t="s">
        <v>174</v>
      </c>
    </row>
    <row r="23" spans="1:4">
      <c r="A23" s="26" t="s">
        <v>200</v>
      </c>
      <c r="B23" s="96" t="s">
        <v>204</v>
      </c>
      <c r="C23" s="26" t="s">
        <v>174</v>
      </c>
    </row>
    <row r="24" spans="1:4">
      <c r="A24" s="26" t="s">
        <v>145</v>
      </c>
      <c r="B24" s="96" t="s">
        <v>205</v>
      </c>
      <c r="C24" s="26" t="s">
        <v>174</v>
      </c>
    </row>
    <row r="25" spans="1:4">
      <c r="A25" s="49" t="s">
        <v>137</v>
      </c>
      <c r="B25" s="26" t="s">
        <v>78</v>
      </c>
      <c r="C25" s="26" t="s">
        <v>174</v>
      </c>
    </row>
    <row r="26" spans="1:4">
      <c r="A26" s="49" t="s">
        <v>190</v>
      </c>
      <c r="B26" s="26" t="s">
        <v>125</v>
      </c>
      <c r="C26" s="26" t="s">
        <v>174</v>
      </c>
    </row>
    <row r="27" spans="1:4" ht="12" thickBot="1">
      <c r="A27" s="49" t="s">
        <v>90</v>
      </c>
      <c r="B27" s="26" t="s">
        <v>128</v>
      </c>
      <c r="C27" s="26" t="s">
        <v>174</v>
      </c>
    </row>
    <row r="28" spans="1:4">
      <c r="A28" s="31"/>
      <c r="B28" s="30"/>
      <c r="C28" s="30"/>
      <c r="D28" s="30"/>
    </row>
    <row r="29" spans="1:4" hidden="1"/>
    <row r="30" spans="1:4" hidden="1"/>
    <row r="31" spans="1:4" hidden="1">
      <c r="A31"/>
      <c r="B31"/>
      <c r="C31"/>
      <c r="D31"/>
    </row>
    <row r="32" spans="1:4" hidden="1">
      <c r="A32"/>
      <c r="B32"/>
      <c r="C32"/>
      <c r="D32"/>
    </row>
    <row r="33" spans="1:4" hidden="1">
      <c r="A33"/>
      <c r="B33"/>
      <c r="C33"/>
      <c r="D33"/>
    </row>
    <row r="34" spans="1:4" hidden="1">
      <c r="A34"/>
      <c r="B34"/>
      <c r="C34"/>
      <c r="D34"/>
    </row>
    <row r="35" spans="1:4" hidden="1">
      <c r="A35"/>
      <c r="B35"/>
      <c r="C35"/>
      <c r="D35"/>
    </row>
    <row r="36" spans="1:4" hidden="1">
      <c r="A36"/>
      <c r="B36"/>
      <c r="C36"/>
      <c r="D36"/>
    </row>
    <row r="37" spans="1:4" hidden="1">
      <c r="A37"/>
      <c r="B37"/>
      <c r="C37"/>
      <c r="D37"/>
    </row>
    <row r="38" spans="1:4" hidden="1">
      <c r="A38"/>
      <c r="B38"/>
      <c r="C38"/>
      <c r="D38"/>
    </row>
    <row r="39" spans="1:4" hidden="1"/>
    <row r="40" spans="1:4" hidden="1"/>
    <row r="41" spans="1:4" hidden="1"/>
    <row r="42" spans="1:4" hidden="1"/>
    <row r="43" spans="1:4" hidden="1"/>
    <row r="44" spans="1:4" hidden="1"/>
    <row r="45" spans="1:4" hidden="1"/>
    <row r="46" spans="1:4" hidden="1"/>
    <row r="47" spans="1:4" hidden="1"/>
    <row r="48" spans="1:4" hidden="1"/>
    <row r="49" spans="1:4" hidden="1"/>
    <row r="50" spans="1:4" hidden="1"/>
    <row r="51" spans="1:4" hidden="1"/>
    <row r="52" spans="1:4" hidden="1"/>
    <row r="53" spans="1:4" hidden="1"/>
    <row r="54" spans="1:4" hidden="1"/>
    <row r="55" spans="1:4" hidden="1">
      <c r="A55"/>
      <c r="B55"/>
      <c r="C55"/>
      <c r="D55"/>
    </row>
    <row r="56" spans="1:4" hidden="1">
      <c r="A56"/>
      <c r="B56"/>
      <c r="C56"/>
      <c r="D56"/>
    </row>
    <row r="57" spans="1:4" hidden="1">
      <c r="A57"/>
      <c r="B57"/>
      <c r="C57"/>
      <c r="D57"/>
    </row>
    <row r="58" spans="1:4" hidden="1">
      <c r="A58"/>
      <c r="B58"/>
      <c r="C58"/>
      <c r="D58"/>
    </row>
    <row r="59" spans="1:4" hidden="1">
      <c r="A59"/>
      <c r="B59"/>
      <c r="C59"/>
      <c r="D59"/>
    </row>
    <row r="60" spans="1:4" hidden="1">
      <c r="A60"/>
      <c r="B60"/>
      <c r="C60"/>
      <c r="D60"/>
    </row>
    <row r="61" spans="1:4" hidden="1">
      <c r="A61"/>
      <c r="B61"/>
      <c r="C61"/>
      <c r="D61"/>
    </row>
    <row r="62" spans="1:4" hidden="1"/>
    <row r="63" spans="1:4" hidden="1"/>
    <row r="64" spans="1:4" hidden="1"/>
    <row r="65" spans="1:4" hidden="1"/>
    <row r="66" spans="1:4" hidden="1"/>
    <row r="67" spans="1:4" hidden="1"/>
    <row r="68" spans="1:4" hidden="1"/>
    <row r="69" spans="1:4" hidden="1"/>
    <row r="70" spans="1:4" hidden="1"/>
    <row r="71" spans="1:4" hidden="1"/>
    <row r="72" spans="1:4" hidden="1"/>
    <row r="73" spans="1:4" hidden="1"/>
    <row r="74" spans="1:4" hidden="1"/>
    <row r="75" spans="1:4" hidden="1"/>
    <row r="76" spans="1:4" hidden="1"/>
    <row r="77" spans="1:4" hidden="1"/>
    <row r="78" spans="1:4" hidden="1"/>
    <row r="79" spans="1:4" hidden="1">
      <c r="A79"/>
      <c r="B79"/>
      <c r="C79"/>
      <c r="D79"/>
    </row>
    <row r="80" spans="1:4" hidden="1">
      <c r="A80"/>
      <c r="B80"/>
      <c r="C80"/>
      <c r="D80"/>
    </row>
    <row r="81" spans="1:4" hidden="1">
      <c r="A81"/>
      <c r="B81"/>
      <c r="C81"/>
      <c r="D81"/>
    </row>
    <row r="82" spans="1:4" hidden="1">
      <c r="A82"/>
      <c r="B82"/>
      <c r="C82"/>
      <c r="D82"/>
    </row>
    <row r="83" spans="1:4" hidden="1">
      <c r="A83"/>
      <c r="B83"/>
      <c r="C83"/>
      <c r="D83"/>
    </row>
    <row r="84" spans="1:4" hidden="1">
      <c r="A84"/>
      <c r="B84"/>
      <c r="C84"/>
      <c r="D84"/>
    </row>
  </sheetData>
  <phoneticPr fontId="0" type="noConversion"/>
  <dataValidations disablePrompts="1" count="1">
    <dataValidation type="list" allowBlank="1" sqref="B9 C20:C27">
      <formula1>$B$10:$B$13</formula1>
    </dataValidation>
  </dataValidations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2">
    <tabColor theme="7" tint="-0.499984740745262"/>
    <pageSetUpPr autoPageBreaks="0"/>
  </sheetPr>
  <dimension ref="A1:D13"/>
  <sheetViews>
    <sheetView showGridLines="0" zoomScaleNormal="100" workbookViewId="0"/>
  </sheetViews>
  <sheetFormatPr baseColWidth="10" defaultColWidth="0" defaultRowHeight="11.4" zeroHeight="1"/>
  <cols>
    <col min="1" max="1" width="16.75" style="22" customWidth="1"/>
    <col min="2" max="2" width="16.75" style="23" customWidth="1"/>
    <col min="3" max="3" width="16.75" style="22" customWidth="1"/>
    <col min="4" max="4" width="92.75" style="26" customWidth="1"/>
    <col min="5" max="16384" width="12.75" hidden="1"/>
  </cols>
  <sheetData>
    <row r="1" spans="1:4" s="40" customFormat="1" ht="33.75" customHeight="1">
      <c r="C1" s="41" t="str">
        <f>Workbook.Title</f>
        <v>Modelo de demanda de Mercado para el IFT</v>
      </c>
    </row>
    <row r="2" spans="1:4" ht="12" customHeight="1">
      <c r="A2"/>
      <c r="B2"/>
      <c r="C2"/>
      <c r="D2"/>
    </row>
    <row r="3" spans="1:4" s="2" customFormat="1" ht="17.399999999999999">
      <c r="A3" s="24" t="s">
        <v>48</v>
      </c>
    </row>
    <row r="4" spans="1:4" ht="6" customHeight="1">
      <c r="A4"/>
      <c r="B4"/>
      <c r="C4"/>
      <c r="D4"/>
    </row>
    <row r="5" spans="1:4" ht="12">
      <c r="A5" s="25" t="s">
        <v>46</v>
      </c>
      <c r="B5" s="26" t="str">
        <f>Workbook.Title</f>
        <v>Modelo de demanda de Mercado para el IFT</v>
      </c>
      <c r="C5"/>
      <c r="D5"/>
    </row>
    <row r="6" spans="1:4" ht="12">
      <c r="A6" s="25" t="s">
        <v>45</v>
      </c>
      <c r="B6" s="26" t="str">
        <f>Workbook.Objective</f>
        <v>Demanda del mercado fijo y móvil de telecomunicaciones</v>
      </c>
      <c r="C6"/>
      <c r="D6"/>
    </row>
    <row r="7" spans="1:4">
      <c r="A7"/>
      <c r="B7"/>
      <c r="C7"/>
      <c r="D7"/>
    </row>
    <row r="8" spans="1:4" ht="12">
      <c r="A8" s="25" t="s">
        <v>44</v>
      </c>
      <c r="B8" t="str">
        <f>Workbook.Version</f>
        <v>Final</v>
      </c>
      <c r="D8"/>
    </row>
    <row r="9" spans="1:4" ht="12">
      <c r="A9" s="25" t="s">
        <v>22</v>
      </c>
      <c r="B9" s="26" t="str">
        <f>Workbook.Status</f>
        <v>Aprobado para publicación</v>
      </c>
      <c r="C9"/>
      <c r="D9"/>
    </row>
    <row r="10" spans="1:4" ht="12">
      <c r="A10" s="25" t="s">
        <v>47</v>
      </c>
      <c r="B10" s="26" t="str">
        <f>Workbook.Author</f>
        <v>Joan Obradors, David de Antonio</v>
      </c>
      <c r="C10"/>
      <c r="D10"/>
    </row>
    <row r="11" spans="1:4" ht="12">
      <c r="A11" s="25" t="s">
        <v>50</v>
      </c>
      <c r="B11" s="26" t="str">
        <f>Workbook.Authors_Email_Address</f>
        <v>joan.obradors@analysysmason.com, david.de.antonio@analysysmason.com</v>
      </c>
      <c r="C11"/>
      <c r="D11"/>
    </row>
    <row r="12" spans="1:4">
      <c r="A12"/>
      <c r="B12"/>
      <c r="C12"/>
      <c r="D12"/>
    </row>
    <row r="13" spans="1:4"/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reamble3">
    <tabColor theme="7" tint="-0.499984740745262"/>
    <outlinePr summaryBelow="0"/>
    <pageSetUpPr autoPageBreaks="0" fitToPage="1"/>
  </sheetPr>
  <dimension ref="A1:L33"/>
  <sheetViews>
    <sheetView showGridLines="0" zoomScaleNormal="100" workbookViewId="0"/>
  </sheetViews>
  <sheetFormatPr baseColWidth="10" defaultColWidth="0" defaultRowHeight="11.4" zeroHeight="1"/>
  <cols>
    <col min="1" max="1" width="2.75" style="82" customWidth="1"/>
    <col min="2" max="2" width="26.75" style="82" customWidth="1"/>
    <col min="3" max="12" width="12.75" style="82" customWidth="1"/>
    <col min="13" max="16384" width="12.75" style="82" hidden="1"/>
  </cols>
  <sheetData>
    <row r="1" spans="1:5" s="33" customFormat="1" ht="33.75" customHeight="1">
      <c r="C1" s="37" t="s">
        <v>169</v>
      </c>
    </row>
    <row r="2" spans="1:5"/>
    <row r="3" spans="1:5" ht="17.399999999999999">
      <c r="A3" s="5" t="s">
        <v>41</v>
      </c>
    </row>
    <row r="4" spans="1:5"/>
    <row r="5" spans="1:5" ht="12">
      <c r="B5" s="20" t="s">
        <v>30</v>
      </c>
      <c r="C5" s="6">
        <v>100</v>
      </c>
      <c r="D5" s="13" t="s">
        <v>24</v>
      </c>
      <c r="E5" s="82" t="s">
        <v>37</v>
      </c>
    </row>
    <row r="6" spans="1:5"/>
    <row r="7" spans="1:5" ht="12">
      <c r="B7" s="4" t="s">
        <v>31</v>
      </c>
      <c r="C7" s="8">
        <v>100</v>
      </c>
      <c r="D7" s="13" t="s">
        <v>24</v>
      </c>
      <c r="E7" s="82" t="s">
        <v>36</v>
      </c>
    </row>
    <row r="8" spans="1:5"/>
    <row r="9" spans="1:5" ht="12">
      <c r="B9" s="4" t="s">
        <v>39</v>
      </c>
      <c r="C9" s="19">
        <v>100</v>
      </c>
      <c r="D9" s="13" t="s">
        <v>24</v>
      </c>
      <c r="E9" s="82" t="s">
        <v>40</v>
      </c>
    </row>
    <row r="10" spans="1:5"/>
    <row r="11" spans="1:5" ht="12">
      <c r="B11" s="4" t="s">
        <v>32</v>
      </c>
      <c r="C11" s="7">
        <v>100</v>
      </c>
      <c r="D11" s="13" t="s">
        <v>25</v>
      </c>
      <c r="E11" s="82" t="s">
        <v>38</v>
      </c>
    </row>
    <row r="12" spans="1:5"/>
    <row r="13" spans="1:5" ht="12">
      <c r="B13" s="4" t="s">
        <v>33</v>
      </c>
      <c r="C13" s="9">
        <v>100</v>
      </c>
      <c r="D13" s="13" t="s">
        <v>25</v>
      </c>
      <c r="E13" s="82" t="s">
        <v>57</v>
      </c>
    </row>
    <row r="14" spans="1:5"/>
    <row r="15" spans="1:5" ht="24">
      <c r="B15" s="4" t="s">
        <v>54</v>
      </c>
      <c r="C15" s="27">
        <v>100</v>
      </c>
      <c r="D15" s="13" t="s">
        <v>25</v>
      </c>
      <c r="E15" s="82" t="s">
        <v>55</v>
      </c>
    </row>
    <row r="16" spans="1:5"/>
    <row r="17" spans="1:6" ht="17.399999999999999" hidden="1">
      <c r="A17" s="5" t="s">
        <v>42</v>
      </c>
    </row>
    <row r="18" spans="1:6" hidden="1"/>
    <row r="19" spans="1:6" ht="12" hidden="1">
      <c r="B19" s="4" t="s">
        <v>26</v>
      </c>
      <c r="C19" s="10">
        <v>100</v>
      </c>
      <c r="D19" s="13" t="s">
        <v>25</v>
      </c>
      <c r="E19" s="82" t="s">
        <v>35</v>
      </c>
    </row>
    <row r="20" spans="1:6">
      <c r="C20" s="10"/>
    </row>
    <row r="21" spans="1:6" ht="12">
      <c r="B21" s="4" t="s">
        <v>43</v>
      </c>
      <c r="C21" s="29">
        <v>123.45</v>
      </c>
      <c r="E21" s="82" t="s">
        <v>170</v>
      </c>
    </row>
    <row r="22" spans="1:6"/>
    <row r="23" spans="1:6" ht="12">
      <c r="B23" s="4" t="s">
        <v>56</v>
      </c>
      <c r="C23" s="28">
        <v>0</v>
      </c>
      <c r="D23" s="13" t="s">
        <v>25</v>
      </c>
      <c r="E23" s="82" t="s">
        <v>171</v>
      </c>
      <c r="F23" s="18"/>
    </row>
    <row r="24" spans="1:6"/>
    <row r="25" spans="1:6" ht="12">
      <c r="B25" s="4" t="s">
        <v>56</v>
      </c>
      <c r="C25" s="28">
        <v>0.1</v>
      </c>
      <c r="D25" s="13" t="s">
        <v>25</v>
      </c>
      <c r="E25" s="82" t="s">
        <v>171</v>
      </c>
      <c r="F25" s="18"/>
    </row>
    <row r="26" spans="1:6"/>
    <row r="27" spans="1:6" ht="12">
      <c r="B27" s="4" t="s">
        <v>27</v>
      </c>
      <c r="C27" s="11">
        <v>100</v>
      </c>
      <c r="E27" s="82" t="s">
        <v>172</v>
      </c>
    </row>
    <row r="28" spans="1:6"/>
    <row r="29" spans="1:6" ht="12">
      <c r="B29" s="4" t="s">
        <v>34</v>
      </c>
      <c r="C29" s="16" t="s">
        <v>34</v>
      </c>
      <c r="D29" s="13" t="s">
        <v>25</v>
      </c>
      <c r="E29" s="82" t="s">
        <v>173</v>
      </c>
    </row>
    <row r="30" spans="1:6"/>
    <row r="31" spans="1:6" ht="12">
      <c r="B31" s="4" t="s">
        <v>28</v>
      </c>
      <c r="C31" s="12">
        <v>100</v>
      </c>
      <c r="E31" s="82" t="s">
        <v>29</v>
      </c>
    </row>
    <row r="32" spans="1:6"/>
    <row r="33" spans="2:5" ht="12">
      <c r="B33" s="97" t="s">
        <v>277</v>
      </c>
      <c r="C33" s="216">
        <v>100</v>
      </c>
      <c r="E33" s="82" t="s">
        <v>278</v>
      </c>
    </row>
  </sheetData>
  <phoneticPr fontId="0" type="noConversion"/>
  <conditionalFormatting sqref="C25:C26">
    <cfRule type="cellIs" dxfId="6" priority="1" stopIfTrue="1" operator="notEqual">
      <formula>0</formula>
    </cfRule>
  </conditionalFormatting>
  <dataValidations disablePrompts="1" count="2">
    <dataValidation type="list" showInputMessage="1" showErrorMessage="1" errorTitle="Input Parameter" error="Please select value from list" promptTitle="Input Parameter" prompt="Select from list" sqref="C16">
      <formula1>$C$17:$C$19</formula1>
    </dataValidation>
    <dataValidation type="decimal" showInputMessage="1" showErrorMessage="1" errorTitle="Input Parameter" error="Value must lie between 100 and 300" promptTitle="Input Parameter" prompt="Value must lie between 100 and 300" sqref="C12">
      <formula1>C13</formula1>
      <formula2>C14</formula2>
    </dataValidation>
  </dataValidations>
  <pageMargins left="0.74803149606299213" right="0.74803149606299213" top="0.51181102362204722" bottom="0.51181102362204722" header="0.51181102362204722" footer="0.35433070866141736"/>
  <pageSetup paperSize="9" scale="85" fitToHeight="0" orientation="landscape" horizontalDpi="4294967292" verticalDpi="4294967292" r:id="rId1"/>
  <headerFooter alignWithMargins="0">
    <oddFooter xml:space="preserve">&amp;L&amp;F : &amp;A&amp;CPrinted at &amp;T on &amp;D&amp;RCONFIDENTIAL © Analysys </oddFooter>
  </headerFooter>
  <rowBreaks count="3" manualBreakCount="3">
    <brk id="52" max="16383" man="1"/>
    <brk id="84" max="16383" man="1"/>
    <brk id="11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C00000"/>
    <pageSetUpPr autoPageBreaks="0"/>
  </sheetPr>
  <dimension ref="A1:BX20"/>
  <sheetViews>
    <sheetView showGridLines="0" tabSelected="1" zoomScaleNormal="100" workbookViewId="0"/>
  </sheetViews>
  <sheetFormatPr baseColWidth="10" defaultColWidth="12.75" defaultRowHeight="11.4"/>
  <cols>
    <col min="1" max="1" width="6.75" style="182" customWidth="1"/>
    <col min="2" max="2" width="33" style="182" customWidth="1"/>
    <col min="3" max="4" width="12.75" style="182"/>
    <col min="5" max="5" width="12.625" style="182" customWidth="1"/>
    <col min="6" max="8" width="12.75" style="182"/>
    <col min="9" max="9" width="12.75" style="182" customWidth="1"/>
    <col min="10" max="16384" width="12.75" style="182"/>
  </cols>
  <sheetData>
    <row r="1" spans="1:76" s="176" customFormat="1" ht="33.75" customHeight="1">
      <c r="D1" s="177" t="s">
        <v>131</v>
      </c>
      <c r="L1" s="176" t="s">
        <v>53</v>
      </c>
    </row>
    <row r="3" spans="1:76" s="181" customFormat="1" ht="18" customHeight="1">
      <c r="A3" s="178">
        <v>1</v>
      </c>
      <c r="B3" s="178" t="s">
        <v>196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179"/>
      <c r="AK3" s="179"/>
      <c r="AL3" s="179"/>
      <c r="AM3" s="179"/>
      <c r="AN3" s="179"/>
      <c r="AO3" s="179"/>
      <c r="AP3" s="179"/>
      <c r="AQ3" s="179"/>
      <c r="AR3" s="179"/>
      <c r="AS3" s="179"/>
      <c r="AT3" s="179"/>
      <c r="AU3" s="179"/>
      <c r="AV3" s="179"/>
      <c r="AW3" s="179"/>
      <c r="AX3" s="179"/>
      <c r="AY3" s="179"/>
      <c r="AZ3" s="179"/>
      <c r="BA3" s="179"/>
      <c r="BB3" s="179"/>
      <c r="BC3" s="179"/>
      <c r="BD3" s="179"/>
      <c r="BE3" s="179"/>
      <c r="BF3" s="179"/>
      <c r="BG3" s="179"/>
      <c r="BH3" s="179"/>
      <c r="BI3" s="179"/>
      <c r="BJ3" s="179"/>
      <c r="BK3" s="179"/>
      <c r="BL3" s="179"/>
      <c r="BM3" s="179"/>
      <c r="BN3" s="179"/>
      <c r="BO3" s="179"/>
      <c r="BP3" s="179"/>
      <c r="BQ3" s="180"/>
      <c r="BR3" s="180"/>
      <c r="BS3" s="179"/>
      <c r="BT3" s="179"/>
      <c r="BU3" s="179"/>
      <c r="BV3" s="179"/>
      <c r="BW3" s="179"/>
      <c r="BX3" s="179"/>
    </row>
    <row r="5" spans="1:76" ht="24">
      <c r="B5" s="183" t="s">
        <v>218</v>
      </c>
      <c r="D5" s="184" t="s">
        <v>132</v>
      </c>
    </row>
    <row r="6" spans="1:76">
      <c r="B6" s="182" t="s">
        <v>219</v>
      </c>
      <c r="D6" s="198">
        <v>0.60799999999999998</v>
      </c>
      <c r="E6" s="185" t="s">
        <v>220</v>
      </c>
      <c r="H6" s="186" t="s">
        <v>276</v>
      </c>
      <c r="I6" s="199"/>
      <c r="J6" s="199"/>
      <c r="K6" s="199"/>
    </row>
    <row r="8" spans="1:76" s="181" customFormat="1" ht="18" customHeight="1">
      <c r="A8" s="178">
        <v>2</v>
      </c>
      <c r="B8" s="178" t="s">
        <v>197</v>
      </c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80"/>
      <c r="BR8" s="180"/>
      <c r="BS8" s="179"/>
      <c r="BT8" s="179"/>
      <c r="BU8" s="179"/>
      <c r="BV8" s="179"/>
      <c r="BW8" s="179"/>
      <c r="BX8" s="179"/>
    </row>
    <row r="10" spans="1:76" ht="24">
      <c r="B10" s="183" t="s">
        <v>221</v>
      </c>
      <c r="D10" s="184" t="s">
        <v>132</v>
      </c>
    </row>
    <row r="11" spans="1:76">
      <c r="B11" s="182" t="s">
        <v>219</v>
      </c>
      <c r="C11" s="187"/>
      <c r="D11" s="200">
        <v>0.64259999999999995</v>
      </c>
      <c r="E11" s="185" t="s">
        <v>222</v>
      </c>
      <c r="H11" s="186" t="s">
        <v>276</v>
      </c>
    </row>
    <row r="12" spans="1:76">
      <c r="D12" s="188"/>
    </row>
    <row r="13" spans="1:76" s="181" customFormat="1" ht="18" customHeight="1">
      <c r="A13" s="178">
        <v>3</v>
      </c>
      <c r="B13" s="178" t="s">
        <v>136</v>
      </c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179"/>
      <c r="BN13" s="179"/>
      <c r="BO13" s="179"/>
      <c r="BP13" s="179"/>
      <c r="BQ13" s="180"/>
      <c r="BR13" s="180"/>
      <c r="BS13" s="179"/>
      <c r="BT13" s="179"/>
      <c r="BU13" s="179"/>
      <c r="BV13" s="179"/>
      <c r="BW13" s="179"/>
      <c r="BX13" s="179"/>
    </row>
    <row r="15" spans="1:76" ht="15.6">
      <c r="B15" s="189" t="s">
        <v>135</v>
      </c>
    </row>
    <row r="17" spans="2:75" ht="12">
      <c r="D17" s="184">
        <f t="array" ref="D17:BV17">TRANSPOSE(Market.Years)</f>
        <v>2000</v>
      </c>
      <c r="E17" s="184">
        <v>2001</v>
      </c>
      <c r="F17" s="184">
        <v>2002</v>
      </c>
      <c r="G17" s="184">
        <v>2003</v>
      </c>
      <c r="H17" s="184">
        <v>2004</v>
      </c>
      <c r="I17" s="184">
        <v>2005</v>
      </c>
      <c r="J17" s="184">
        <v>2006</v>
      </c>
      <c r="K17" s="184">
        <v>2007</v>
      </c>
      <c r="L17" s="184">
        <v>2008</v>
      </c>
      <c r="M17" s="184">
        <v>2009</v>
      </c>
      <c r="N17" s="184">
        <v>2010</v>
      </c>
      <c r="O17" s="184">
        <v>2011</v>
      </c>
      <c r="P17" s="184">
        <v>2012</v>
      </c>
      <c r="Q17" s="184">
        <v>2013</v>
      </c>
      <c r="R17" s="184">
        <v>2014</v>
      </c>
      <c r="S17" s="184">
        <v>2015</v>
      </c>
      <c r="T17" s="184">
        <v>2016</v>
      </c>
      <c r="U17" s="184">
        <v>2017</v>
      </c>
      <c r="V17" s="184">
        <v>2018</v>
      </c>
      <c r="W17" s="184">
        <v>2019</v>
      </c>
      <c r="X17" s="184">
        <v>2020</v>
      </c>
      <c r="Y17" s="184">
        <v>2021</v>
      </c>
      <c r="Z17" s="184">
        <v>2022</v>
      </c>
      <c r="AA17" s="184">
        <v>2023</v>
      </c>
      <c r="AB17" s="184">
        <v>2024</v>
      </c>
      <c r="AC17" s="184">
        <v>2025</v>
      </c>
      <c r="AD17" s="184">
        <v>2026</v>
      </c>
      <c r="AE17" s="184">
        <v>2027</v>
      </c>
      <c r="AF17" s="184">
        <v>2028</v>
      </c>
      <c r="AG17" s="184">
        <v>2029</v>
      </c>
      <c r="AH17" s="184">
        <v>2030</v>
      </c>
      <c r="AI17" s="184">
        <v>2031</v>
      </c>
      <c r="AJ17" s="184">
        <v>2032</v>
      </c>
      <c r="AK17" s="184">
        <v>2033</v>
      </c>
      <c r="AL17" s="184">
        <v>2034</v>
      </c>
      <c r="AM17" s="184">
        <v>2035</v>
      </c>
      <c r="AN17" s="184">
        <v>2036</v>
      </c>
      <c r="AO17" s="184">
        <v>2037</v>
      </c>
      <c r="AP17" s="184">
        <v>2038</v>
      </c>
      <c r="AQ17" s="184">
        <v>2039</v>
      </c>
      <c r="AR17" s="184">
        <v>2040</v>
      </c>
      <c r="AS17" s="184">
        <v>2041</v>
      </c>
      <c r="AT17" s="184">
        <v>2042</v>
      </c>
      <c r="AU17" s="184">
        <v>2043</v>
      </c>
      <c r="AV17" s="184">
        <v>2044</v>
      </c>
      <c r="AW17" s="184">
        <v>2045</v>
      </c>
      <c r="AX17" s="184">
        <v>2046</v>
      </c>
      <c r="AY17" s="184">
        <v>2047</v>
      </c>
      <c r="AZ17" s="184">
        <v>2048</v>
      </c>
      <c r="BA17" s="184">
        <v>2049</v>
      </c>
      <c r="BB17" s="184">
        <v>2050</v>
      </c>
      <c r="BC17" s="184">
        <v>2051</v>
      </c>
      <c r="BD17" s="184">
        <v>2052</v>
      </c>
      <c r="BE17" s="184">
        <v>2053</v>
      </c>
      <c r="BF17" s="184">
        <v>2054</v>
      </c>
      <c r="BG17" s="184">
        <v>2055</v>
      </c>
      <c r="BH17" s="184">
        <v>2056</v>
      </c>
      <c r="BI17" s="184">
        <v>2057</v>
      </c>
      <c r="BJ17" s="184">
        <v>2058</v>
      </c>
      <c r="BK17" s="184">
        <v>2059</v>
      </c>
      <c r="BL17" s="184">
        <v>2060</v>
      </c>
      <c r="BM17" s="184">
        <v>2061</v>
      </c>
      <c r="BN17" s="184">
        <v>2062</v>
      </c>
      <c r="BO17" s="184">
        <v>2063</v>
      </c>
      <c r="BP17" s="184">
        <v>2064</v>
      </c>
      <c r="BQ17" s="184">
        <v>2065</v>
      </c>
      <c r="BR17" s="184">
        <v>2066</v>
      </c>
      <c r="BS17" s="184">
        <v>2067</v>
      </c>
      <c r="BT17" s="184">
        <v>2068</v>
      </c>
      <c r="BU17" s="184">
        <v>2069</v>
      </c>
      <c r="BV17" s="184">
        <v>2070</v>
      </c>
    </row>
    <row r="18" spans="2:75" ht="12">
      <c r="B18" s="183" t="s">
        <v>133</v>
      </c>
      <c r="D18" s="190">
        <v>0</v>
      </c>
      <c r="E18" s="190">
        <v>0</v>
      </c>
      <c r="F18" s="190">
        <v>0</v>
      </c>
      <c r="G18" s="190">
        <v>0</v>
      </c>
      <c r="H18" s="190">
        <v>0</v>
      </c>
      <c r="I18" s="190">
        <v>0</v>
      </c>
      <c r="J18" s="190">
        <v>0</v>
      </c>
      <c r="K18" s="190">
        <v>0</v>
      </c>
      <c r="L18" s="190">
        <v>0</v>
      </c>
      <c r="M18" s="190">
        <v>0</v>
      </c>
      <c r="N18" s="190">
        <v>0</v>
      </c>
      <c r="O18" s="190">
        <v>0</v>
      </c>
      <c r="P18" s="191">
        <f t="shared" ref="P18:S19" si="0">($T18-$O18)/($T$17-$O$17)+O18</f>
        <v>0.1216</v>
      </c>
      <c r="Q18" s="191">
        <f t="shared" si="0"/>
        <v>0.2432</v>
      </c>
      <c r="R18" s="191">
        <f t="shared" si="0"/>
        <v>0.36480000000000001</v>
      </c>
      <c r="S18" s="191">
        <f t="shared" si="0"/>
        <v>0.4864</v>
      </c>
      <c r="T18" s="192">
        <f>cuota_operador_fijo_incumbente</f>
        <v>0.60799999999999998</v>
      </c>
      <c r="U18" s="193">
        <f>T18</f>
        <v>0.60799999999999998</v>
      </c>
      <c r="V18" s="193">
        <f t="shared" ref="V18:BB18" si="1">U18</f>
        <v>0.60799999999999998</v>
      </c>
      <c r="W18" s="193">
        <f t="shared" si="1"/>
        <v>0.60799999999999998</v>
      </c>
      <c r="X18" s="193">
        <f t="shared" si="1"/>
        <v>0.60799999999999998</v>
      </c>
      <c r="Y18" s="193">
        <f t="shared" si="1"/>
        <v>0.60799999999999998</v>
      </c>
      <c r="Z18" s="193">
        <f t="shared" si="1"/>
        <v>0.60799999999999998</v>
      </c>
      <c r="AA18" s="193">
        <f t="shared" si="1"/>
        <v>0.60799999999999998</v>
      </c>
      <c r="AB18" s="193">
        <f t="shared" si="1"/>
        <v>0.60799999999999998</v>
      </c>
      <c r="AC18" s="193">
        <f t="shared" si="1"/>
        <v>0.60799999999999998</v>
      </c>
      <c r="AD18" s="193">
        <f t="shared" si="1"/>
        <v>0.60799999999999998</v>
      </c>
      <c r="AE18" s="193">
        <f t="shared" si="1"/>
        <v>0.60799999999999998</v>
      </c>
      <c r="AF18" s="193">
        <f t="shared" si="1"/>
        <v>0.60799999999999998</v>
      </c>
      <c r="AG18" s="193">
        <f t="shared" si="1"/>
        <v>0.60799999999999998</v>
      </c>
      <c r="AH18" s="193">
        <f t="shared" si="1"/>
        <v>0.60799999999999998</v>
      </c>
      <c r="AI18" s="193">
        <f t="shared" si="1"/>
        <v>0.60799999999999998</v>
      </c>
      <c r="AJ18" s="193">
        <f t="shared" si="1"/>
        <v>0.60799999999999998</v>
      </c>
      <c r="AK18" s="193">
        <f t="shared" si="1"/>
        <v>0.60799999999999998</v>
      </c>
      <c r="AL18" s="193">
        <f t="shared" si="1"/>
        <v>0.60799999999999998</v>
      </c>
      <c r="AM18" s="193">
        <f t="shared" si="1"/>
        <v>0.60799999999999998</v>
      </c>
      <c r="AN18" s="193">
        <f t="shared" si="1"/>
        <v>0.60799999999999998</v>
      </c>
      <c r="AO18" s="193">
        <f t="shared" si="1"/>
        <v>0.60799999999999998</v>
      </c>
      <c r="AP18" s="193">
        <f t="shared" si="1"/>
        <v>0.60799999999999998</v>
      </c>
      <c r="AQ18" s="193">
        <f t="shared" si="1"/>
        <v>0.60799999999999998</v>
      </c>
      <c r="AR18" s="193">
        <f t="shared" si="1"/>
        <v>0.60799999999999998</v>
      </c>
      <c r="AS18" s="193">
        <f t="shared" si="1"/>
        <v>0.60799999999999998</v>
      </c>
      <c r="AT18" s="193">
        <f t="shared" si="1"/>
        <v>0.60799999999999998</v>
      </c>
      <c r="AU18" s="193">
        <f t="shared" si="1"/>
        <v>0.60799999999999998</v>
      </c>
      <c r="AV18" s="193">
        <f t="shared" si="1"/>
        <v>0.60799999999999998</v>
      </c>
      <c r="AW18" s="193">
        <f t="shared" si="1"/>
        <v>0.60799999999999998</v>
      </c>
      <c r="AX18" s="193">
        <f t="shared" si="1"/>
        <v>0.60799999999999998</v>
      </c>
      <c r="AY18" s="193">
        <f t="shared" si="1"/>
        <v>0.60799999999999998</v>
      </c>
      <c r="AZ18" s="193">
        <f t="shared" si="1"/>
        <v>0.60799999999999998</v>
      </c>
      <c r="BA18" s="193">
        <f t="shared" si="1"/>
        <v>0.60799999999999998</v>
      </c>
      <c r="BB18" s="193">
        <f t="shared" si="1"/>
        <v>0.60799999999999998</v>
      </c>
      <c r="BC18" s="193">
        <f t="shared" ref="BC18:BE19" si="2">BB18</f>
        <v>0.60799999999999998</v>
      </c>
      <c r="BD18" s="193">
        <f t="shared" si="2"/>
        <v>0.60799999999999998</v>
      </c>
      <c r="BE18" s="193">
        <f t="shared" si="2"/>
        <v>0.60799999999999998</v>
      </c>
      <c r="BF18" s="193">
        <f t="shared" ref="BF18:BH19" si="3">BE18</f>
        <v>0.60799999999999998</v>
      </c>
      <c r="BG18" s="193">
        <f t="shared" si="3"/>
        <v>0.60799999999999998</v>
      </c>
      <c r="BH18" s="193">
        <f t="shared" si="3"/>
        <v>0.60799999999999998</v>
      </c>
      <c r="BI18" s="193">
        <f t="shared" ref="BI18:BV18" si="4">BH18</f>
        <v>0.60799999999999998</v>
      </c>
      <c r="BJ18" s="193">
        <f t="shared" si="4"/>
        <v>0.60799999999999998</v>
      </c>
      <c r="BK18" s="193">
        <f t="shared" si="4"/>
        <v>0.60799999999999998</v>
      </c>
      <c r="BL18" s="193">
        <f t="shared" si="4"/>
        <v>0.60799999999999998</v>
      </c>
      <c r="BM18" s="193">
        <f t="shared" si="4"/>
        <v>0.60799999999999998</v>
      </c>
      <c r="BN18" s="193">
        <f t="shared" si="4"/>
        <v>0.60799999999999998</v>
      </c>
      <c r="BO18" s="193">
        <f t="shared" si="4"/>
        <v>0.60799999999999998</v>
      </c>
      <c r="BP18" s="193">
        <f t="shared" si="4"/>
        <v>0.60799999999999998</v>
      </c>
      <c r="BQ18" s="193">
        <f t="shared" si="4"/>
        <v>0.60799999999999998</v>
      </c>
      <c r="BR18" s="193">
        <f t="shared" si="4"/>
        <v>0.60799999999999998</v>
      </c>
      <c r="BS18" s="193">
        <f t="shared" si="4"/>
        <v>0.60799999999999998</v>
      </c>
      <c r="BT18" s="193">
        <f t="shared" si="4"/>
        <v>0.60799999999999998</v>
      </c>
      <c r="BU18" s="193">
        <f t="shared" si="4"/>
        <v>0.60799999999999998</v>
      </c>
      <c r="BV18" s="193">
        <f t="shared" si="4"/>
        <v>0.60799999999999998</v>
      </c>
      <c r="BW18" s="187" t="s">
        <v>0</v>
      </c>
    </row>
    <row r="19" spans="2:75" ht="12">
      <c r="B19" s="183" t="s">
        <v>134</v>
      </c>
      <c r="D19" s="190">
        <v>0</v>
      </c>
      <c r="E19" s="190">
        <v>0</v>
      </c>
      <c r="F19" s="190">
        <v>0</v>
      </c>
      <c r="G19" s="190">
        <v>0</v>
      </c>
      <c r="H19" s="190">
        <v>0</v>
      </c>
      <c r="I19" s="190">
        <v>0</v>
      </c>
      <c r="J19" s="190">
        <v>0</v>
      </c>
      <c r="K19" s="190">
        <v>0</v>
      </c>
      <c r="L19" s="190">
        <v>0</v>
      </c>
      <c r="M19" s="190">
        <v>0</v>
      </c>
      <c r="N19" s="190">
        <v>0</v>
      </c>
      <c r="O19" s="190">
        <v>0</v>
      </c>
      <c r="P19" s="191">
        <f t="shared" si="0"/>
        <v>0.12852</v>
      </c>
      <c r="Q19" s="191">
        <f t="shared" si="0"/>
        <v>0.25703999999999999</v>
      </c>
      <c r="R19" s="191">
        <f t="shared" si="0"/>
        <v>0.38556000000000001</v>
      </c>
      <c r="S19" s="191">
        <f t="shared" si="0"/>
        <v>0.51407999999999998</v>
      </c>
      <c r="T19" s="192">
        <f>cuota_operador_movil_incumbente</f>
        <v>0.64259999999999995</v>
      </c>
      <c r="U19" s="194">
        <f>T19</f>
        <v>0.64259999999999995</v>
      </c>
      <c r="V19" s="194">
        <f t="shared" ref="V19:BB19" si="5">U19</f>
        <v>0.64259999999999995</v>
      </c>
      <c r="W19" s="194">
        <f t="shared" si="5"/>
        <v>0.64259999999999995</v>
      </c>
      <c r="X19" s="194">
        <f t="shared" si="5"/>
        <v>0.64259999999999995</v>
      </c>
      <c r="Y19" s="194">
        <f t="shared" si="5"/>
        <v>0.64259999999999995</v>
      </c>
      <c r="Z19" s="194">
        <f t="shared" si="5"/>
        <v>0.64259999999999995</v>
      </c>
      <c r="AA19" s="194">
        <f t="shared" si="5"/>
        <v>0.64259999999999995</v>
      </c>
      <c r="AB19" s="194">
        <f t="shared" si="5"/>
        <v>0.64259999999999995</v>
      </c>
      <c r="AC19" s="194">
        <f t="shared" si="5"/>
        <v>0.64259999999999995</v>
      </c>
      <c r="AD19" s="194">
        <f t="shared" si="5"/>
        <v>0.64259999999999995</v>
      </c>
      <c r="AE19" s="194">
        <f t="shared" si="5"/>
        <v>0.64259999999999995</v>
      </c>
      <c r="AF19" s="194">
        <f t="shared" si="5"/>
        <v>0.64259999999999995</v>
      </c>
      <c r="AG19" s="194">
        <f t="shared" si="5"/>
        <v>0.64259999999999995</v>
      </c>
      <c r="AH19" s="194">
        <f t="shared" si="5"/>
        <v>0.64259999999999995</v>
      </c>
      <c r="AI19" s="194">
        <f t="shared" si="5"/>
        <v>0.64259999999999995</v>
      </c>
      <c r="AJ19" s="194">
        <f t="shared" si="5"/>
        <v>0.64259999999999995</v>
      </c>
      <c r="AK19" s="194">
        <f t="shared" si="5"/>
        <v>0.64259999999999995</v>
      </c>
      <c r="AL19" s="194">
        <f t="shared" si="5"/>
        <v>0.64259999999999995</v>
      </c>
      <c r="AM19" s="194">
        <f t="shared" si="5"/>
        <v>0.64259999999999995</v>
      </c>
      <c r="AN19" s="194">
        <f t="shared" si="5"/>
        <v>0.64259999999999995</v>
      </c>
      <c r="AO19" s="194">
        <f t="shared" si="5"/>
        <v>0.64259999999999995</v>
      </c>
      <c r="AP19" s="194">
        <f t="shared" si="5"/>
        <v>0.64259999999999995</v>
      </c>
      <c r="AQ19" s="194">
        <f t="shared" si="5"/>
        <v>0.64259999999999995</v>
      </c>
      <c r="AR19" s="194">
        <f t="shared" si="5"/>
        <v>0.64259999999999995</v>
      </c>
      <c r="AS19" s="194">
        <f t="shared" si="5"/>
        <v>0.64259999999999995</v>
      </c>
      <c r="AT19" s="194">
        <f t="shared" si="5"/>
        <v>0.64259999999999995</v>
      </c>
      <c r="AU19" s="194">
        <f t="shared" si="5"/>
        <v>0.64259999999999995</v>
      </c>
      <c r="AV19" s="194">
        <f t="shared" si="5"/>
        <v>0.64259999999999995</v>
      </c>
      <c r="AW19" s="194">
        <f t="shared" si="5"/>
        <v>0.64259999999999995</v>
      </c>
      <c r="AX19" s="194">
        <f t="shared" si="5"/>
        <v>0.64259999999999995</v>
      </c>
      <c r="AY19" s="194">
        <f t="shared" si="5"/>
        <v>0.64259999999999995</v>
      </c>
      <c r="AZ19" s="194">
        <f t="shared" si="5"/>
        <v>0.64259999999999995</v>
      </c>
      <c r="BA19" s="194">
        <f t="shared" si="5"/>
        <v>0.64259999999999995</v>
      </c>
      <c r="BB19" s="194">
        <f t="shared" si="5"/>
        <v>0.64259999999999995</v>
      </c>
      <c r="BC19" s="194">
        <f t="shared" si="2"/>
        <v>0.64259999999999995</v>
      </c>
      <c r="BD19" s="194">
        <f t="shared" si="2"/>
        <v>0.64259999999999995</v>
      </c>
      <c r="BE19" s="194">
        <f t="shared" si="2"/>
        <v>0.64259999999999995</v>
      </c>
      <c r="BF19" s="194">
        <f t="shared" si="3"/>
        <v>0.64259999999999995</v>
      </c>
      <c r="BG19" s="194">
        <f t="shared" si="3"/>
        <v>0.64259999999999995</v>
      </c>
      <c r="BH19" s="194">
        <f t="shared" si="3"/>
        <v>0.64259999999999995</v>
      </c>
      <c r="BI19" s="194">
        <f t="shared" ref="BI19:BV19" si="6">BH19</f>
        <v>0.64259999999999995</v>
      </c>
      <c r="BJ19" s="194">
        <f t="shared" si="6"/>
        <v>0.64259999999999995</v>
      </c>
      <c r="BK19" s="194">
        <f t="shared" si="6"/>
        <v>0.64259999999999995</v>
      </c>
      <c r="BL19" s="194">
        <f t="shared" si="6"/>
        <v>0.64259999999999995</v>
      </c>
      <c r="BM19" s="194">
        <f t="shared" si="6"/>
        <v>0.64259999999999995</v>
      </c>
      <c r="BN19" s="194">
        <f t="shared" si="6"/>
        <v>0.64259999999999995</v>
      </c>
      <c r="BO19" s="194">
        <f t="shared" si="6"/>
        <v>0.64259999999999995</v>
      </c>
      <c r="BP19" s="194">
        <f t="shared" si="6"/>
        <v>0.64259999999999995</v>
      </c>
      <c r="BQ19" s="194">
        <f t="shared" si="6"/>
        <v>0.64259999999999995</v>
      </c>
      <c r="BR19" s="194">
        <f t="shared" si="6"/>
        <v>0.64259999999999995</v>
      </c>
      <c r="BS19" s="194">
        <f t="shared" si="6"/>
        <v>0.64259999999999995</v>
      </c>
      <c r="BT19" s="194">
        <f t="shared" si="6"/>
        <v>0.64259999999999995</v>
      </c>
      <c r="BU19" s="194">
        <f t="shared" si="6"/>
        <v>0.64259999999999995</v>
      </c>
      <c r="BV19" s="194">
        <f t="shared" si="6"/>
        <v>0.64259999999999995</v>
      </c>
      <c r="BW19" s="187" t="s">
        <v>1</v>
      </c>
    </row>
    <row r="20" spans="2:75">
      <c r="T20" s="185" t="s">
        <v>217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  <colBreaks count="1" manualBreakCount="1">
    <brk id="4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autoPageBreaks="0"/>
  </sheetPr>
  <dimension ref="A1:R77"/>
  <sheetViews>
    <sheetView showGridLines="0" zoomScaleNormal="100" workbookViewId="0"/>
  </sheetViews>
  <sheetFormatPr baseColWidth="10" defaultColWidth="12.75" defaultRowHeight="11.4"/>
  <cols>
    <col min="1" max="1" width="6.75" customWidth="1"/>
    <col min="2" max="2" width="12.75" customWidth="1"/>
    <col min="3" max="3" width="10.75" customWidth="1"/>
    <col min="4" max="4" width="42.875" bestFit="1" customWidth="1"/>
    <col min="5" max="5" width="12.75" customWidth="1"/>
    <col min="6" max="6" width="9.75" customWidth="1"/>
    <col min="7" max="7" width="42.875" bestFit="1" customWidth="1"/>
    <col min="8" max="8" width="12.75" customWidth="1"/>
    <col min="9" max="9" width="10.25" customWidth="1"/>
    <col min="10" max="10" width="12.75" customWidth="1"/>
    <col min="11" max="11" width="8.625" customWidth="1"/>
    <col min="12" max="12" width="22" bestFit="1" customWidth="1"/>
    <col min="13" max="13" width="8.625" customWidth="1"/>
    <col min="14" max="14" width="18.875" bestFit="1" customWidth="1"/>
    <col min="15" max="15" width="9" customWidth="1"/>
    <col min="17" max="17" width="8.625" customWidth="1"/>
    <col min="18" max="18" width="15.125" customWidth="1"/>
  </cols>
  <sheetData>
    <row r="1" spans="1:18" s="34" customFormat="1" ht="33.75" customHeight="1">
      <c r="A1" s="34" t="s">
        <v>53</v>
      </c>
      <c r="D1" s="38" t="s">
        <v>145</v>
      </c>
    </row>
    <row r="2" spans="1:18">
      <c r="B2" s="6">
        <v>1000</v>
      </c>
      <c r="C2" s="84" t="s">
        <v>194</v>
      </c>
    </row>
    <row r="3" spans="1:18">
      <c r="B3" s="6">
        <v>1000</v>
      </c>
      <c r="C3" s="17" t="s">
        <v>73</v>
      </c>
    </row>
    <row r="5" spans="1:18" ht="36">
      <c r="B5" s="42" t="s">
        <v>146</v>
      </c>
      <c r="D5" s="42" t="s">
        <v>147</v>
      </c>
      <c r="E5" s="1" t="s">
        <v>82</v>
      </c>
      <c r="G5" s="42" t="s">
        <v>148</v>
      </c>
      <c r="H5" s="1" t="s">
        <v>82</v>
      </c>
      <c r="J5" s="42" t="s">
        <v>149</v>
      </c>
      <c r="L5" s="42" t="s">
        <v>150</v>
      </c>
      <c r="N5" s="42" t="s">
        <v>74</v>
      </c>
      <c r="P5" s="42" t="s">
        <v>151</v>
      </c>
      <c r="R5" s="42" t="s">
        <v>152</v>
      </c>
    </row>
    <row r="6" spans="1:18">
      <c r="B6" s="43">
        <v>2000</v>
      </c>
      <c r="C6">
        <v>1</v>
      </c>
      <c r="D6" s="61" t="s">
        <v>157</v>
      </c>
      <c r="E6" s="45" t="s">
        <v>87</v>
      </c>
      <c r="F6">
        <v>1</v>
      </c>
      <c r="G6" s="61" t="s">
        <v>99</v>
      </c>
      <c r="H6" s="45" t="s">
        <v>129</v>
      </c>
      <c r="J6" s="45" t="s">
        <v>62</v>
      </c>
      <c r="L6" s="45" t="s">
        <v>13</v>
      </c>
      <c r="N6" s="45" t="s">
        <v>76</v>
      </c>
      <c r="P6" s="45" t="s">
        <v>91</v>
      </c>
      <c r="R6" s="45" t="s">
        <v>89</v>
      </c>
    </row>
    <row r="7" spans="1:18">
      <c r="B7" s="44">
        <f t="shared" ref="B7:B58" si="0">B6+1</f>
        <v>2001</v>
      </c>
      <c r="C7">
        <v>2</v>
      </c>
      <c r="D7" s="61" t="s">
        <v>158</v>
      </c>
      <c r="E7" s="45" t="s">
        <v>87</v>
      </c>
      <c r="F7">
        <v>2</v>
      </c>
      <c r="G7" s="61" t="s">
        <v>100</v>
      </c>
      <c r="H7" s="45" t="s">
        <v>129</v>
      </c>
      <c r="J7" s="45" t="s">
        <v>63</v>
      </c>
      <c r="L7" s="45" t="s">
        <v>14</v>
      </c>
      <c r="N7" s="45" t="s">
        <v>77</v>
      </c>
      <c r="P7" s="45" t="s">
        <v>90</v>
      </c>
      <c r="R7" s="45" t="s">
        <v>86</v>
      </c>
    </row>
    <row r="8" spans="1:18">
      <c r="B8" s="44">
        <f t="shared" si="0"/>
        <v>2002</v>
      </c>
      <c r="C8">
        <v>3</v>
      </c>
      <c r="D8" s="61" t="s">
        <v>159</v>
      </c>
      <c r="E8" s="45" t="s">
        <v>87</v>
      </c>
      <c r="F8">
        <v>3</v>
      </c>
      <c r="G8" s="61" t="s">
        <v>101</v>
      </c>
      <c r="H8" s="45" t="s">
        <v>129</v>
      </c>
      <c r="J8" s="45" t="s">
        <v>64</v>
      </c>
      <c r="L8" s="45" t="s">
        <v>15</v>
      </c>
      <c r="N8" s="45" t="s">
        <v>75</v>
      </c>
      <c r="P8" s="45" t="s">
        <v>68</v>
      </c>
      <c r="R8" s="45" t="s">
        <v>94</v>
      </c>
    </row>
    <row r="9" spans="1:18">
      <c r="B9" s="44">
        <f t="shared" si="0"/>
        <v>2003</v>
      </c>
      <c r="C9">
        <v>4</v>
      </c>
      <c r="D9" s="61" t="s">
        <v>160</v>
      </c>
      <c r="E9" s="45" t="s">
        <v>87</v>
      </c>
      <c r="F9">
        <v>4</v>
      </c>
      <c r="G9" s="61" t="s">
        <v>102</v>
      </c>
      <c r="H9" s="45" t="s">
        <v>129</v>
      </c>
      <c r="J9" s="45" t="s">
        <v>2</v>
      </c>
      <c r="L9" s="45" t="s">
        <v>207</v>
      </c>
      <c r="N9" s="45" t="s">
        <v>68</v>
      </c>
      <c r="P9" s="45" t="s">
        <v>68</v>
      </c>
      <c r="R9" s="45" t="s">
        <v>18</v>
      </c>
    </row>
    <row r="10" spans="1:18">
      <c r="B10" s="44">
        <f t="shared" si="0"/>
        <v>2004</v>
      </c>
      <c r="C10">
        <v>5</v>
      </c>
      <c r="D10" s="61" t="s">
        <v>161</v>
      </c>
      <c r="E10" s="45" t="s">
        <v>87</v>
      </c>
      <c r="F10">
        <v>5</v>
      </c>
      <c r="G10" s="61" t="s">
        <v>103</v>
      </c>
      <c r="H10" s="45" t="s">
        <v>129</v>
      </c>
      <c r="J10" s="45" t="s">
        <v>68</v>
      </c>
      <c r="L10" s="45" t="s">
        <v>68</v>
      </c>
      <c r="N10" s="45" t="s">
        <v>68</v>
      </c>
      <c r="P10" s="45" t="s">
        <v>68</v>
      </c>
      <c r="R10" s="45" t="s">
        <v>68</v>
      </c>
    </row>
    <row r="11" spans="1:18">
      <c r="B11" s="44">
        <f t="shared" si="0"/>
        <v>2005</v>
      </c>
      <c r="C11">
        <v>6</v>
      </c>
      <c r="D11" s="61" t="s">
        <v>162</v>
      </c>
      <c r="E11" s="45" t="s">
        <v>87</v>
      </c>
      <c r="F11">
        <v>6</v>
      </c>
      <c r="G11" s="61" t="s">
        <v>104</v>
      </c>
      <c r="H11" s="45" t="s">
        <v>129</v>
      </c>
      <c r="J11" s="17" t="s">
        <v>65</v>
      </c>
      <c r="L11" s="17" t="s">
        <v>12</v>
      </c>
      <c r="N11" s="17" t="s">
        <v>16</v>
      </c>
      <c r="P11" s="17" t="s">
        <v>17</v>
      </c>
      <c r="R11" s="17" t="s">
        <v>71</v>
      </c>
    </row>
    <row r="12" spans="1:18">
      <c r="B12" s="44">
        <f t="shared" si="0"/>
        <v>2006</v>
      </c>
      <c r="C12">
        <v>7</v>
      </c>
      <c r="D12" s="61" t="s">
        <v>163</v>
      </c>
      <c r="E12" s="45" t="s">
        <v>87</v>
      </c>
      <c r="F12">
        <v>7</v>
      </c>
      <c r="G12" s="61" t="s">
        <v>105</v>
      </c>
      <c r="H12" s="45" t="s">
        <v>129</v>
      </c>
    </row>
    <row r="13" spans="1:18">
      <c r="B13" s="44">
        <f t="shared" si="0"/>
        <v>2007</v>
      </c>
      <c r="C13">
        <v>8</v>
      </c>
      <c r="D13" s="61" t="s">
        <v>231</v>
      </c>
      <c r="E13" s="45" t="s">
        <v>87</v>
      </c>
      <c r="F13">
        <v>8</v>
      </c>
      <c r="G13" s="47" t="str">
        <f>"Fixed Service"&amp;F13</f>
        <v>Fixed Service8</v>
      </c>
      <c r="H13" s="47" t="str">
        <f>"Fixed Unit"&amp;F13</f>
        <v>Fixed Unit8</v>
      </c>
    </row>
    <row r="14" spans="1:18">
      <c r="B14" s="44">
        <f t="shared" si="0"/>
        <v>2008</v>
      </c>
      <c r="C14">
        <v>9</v>
      </c>
      <c r="D14" s="61" t="s">
        <v>232</v>
      </c>
      <c r="E14" s="45" t="s">
        <v>87</v>
      </c>
      <c r="F14">
        <v>9</v>
      </c>
      <c r="G14" s="61" t="s">
        <v>106</v>
      </c>
      <c r="H14" s="45" t="s">
        <v>129</v>
      </c>
    </row>
    <row r="15" spans="1:18">
      <c r="B15" s="44">
        <f t="shared" si="0"/>
        <v>2009</v>
      </c>
      <c r="C15">
        <v>10</v>
      </c>
      <c r="D15" s="61" t="s">
        <v>112</v>
      </c>
      <c r="E15" s="45" t="s">
        <v>98</v>
      </c>
      <c r="F15">
        <v>10</v>
      </c>
      <c r="G15" s="61" t="s">
        <v>107</v>
      </c>
      <c r="H15" s="45" t="s">
        <v>129</v>
      </c>
    </row>
    <row r="16" spans="1:18">
      <c r="B16" s="44">
        <f t="shared" si="0"/>
        <v>2010</v>
      </c>
      <c r="C16">
        <v>11</v>
      </c>
      <c r="D16" s="61" t="s">
        <v>261</v>
      </c>
      <c r="E16" s="45" t="s">
        <v>98</v>
      </c>
      <c r="F16">
        <v>11</v>
      </c>
      <c r="G16" s="61" t="s">
        <v>108</v>
      </c>
      <c r="H16" s="45" t="s">
        <v>129</v>
      </c>
    </row>
    <row r="17" spans="2:8">
      <c r="B17" s="44">
        <f t="shared" si="0"/>
        <v>2011</v>
      </c>
      <c r="C17">
        <v>12</v>
      </c>
      <c r="D17" s="61" t="s">
        <v>262</v>
      </c>
      <c r="E17" s="45" t="s">
        <v>98</v>
      </c>
      <c r="F17">
        <v>12</v>
      </c>
      <c r="G17" s="61" t="s">
        <v>109</v>
      </c>
      <c r="H17" s="45" t="s">
        <v>129</v>
      </c>
    </row>
    <row r="18" spans="2:8">
      <c r="B18" s="44">
        <f t="shared" si="0"/>
        <v>2012</v>
      </c>
      <c r="C18">
        <v>13</v>
      </c>
      <c r="D18" s="61" t="s">
        <v>263</v>
      </c>
      <c r="E18" s="45" t="s">
        <v>87</v>
      </c>
      <c r="F18">
        <v>13</v>
      </c>
      <c r="G18" s="61" t="s">
        <v>110</v>
      </c>
      <c r="H18" s="45" t="s">
        <v>129</v>
      </c>
    </row>
    <row r="19" spans="2:8">
      <c r="B19" s="44">
        <f t="shared" si="0"/>
        <v>2013</v>
      </c>
      <c r="C19">
        <v>14</v>
      </c>
      <c r="D19" s="61" t="s">
        <v>264</v>
      </c>
      <c r="E19" s="45" t="s">
        <v>87</v>
      </c>
      <c r="F19">
        <v>14</v>
      </c>
      <c r="G19" s="47" t="str">
        <f>"Fixed Service"&amp;F19</f>
        <v>Fixed Service14</v>
      </c>
      <c r="H19" s="47" t="str">
        <f>"Fixed Unit"&amp;F19</f>
        <v>Fixed Unit14</v>
      </c>
    </row>
    <row r="20" spans="2:8">
      <c r="B20" s="44">
        <f t="shared" si="0"/>
        <v>2014</v>
      </c>
      <c r="C20">
        <v>15</v>
      </c>
      <c r="D20" s="61" t="s">
        <v>265</v>
      </c>
      <c r="E20" s="45" t="s">
        <v>266</v>
      </c>
      <c r="F20">
        <v>15</v>
      </c>
      <c r="G20" s="61" t="s">
        <v>153</v>
      </c>
      <c r="H20" s="45" t="s">
        <v>129</v>
      </c>
    </row>
    <row r="21" spans="2:8">
      <c r="B21" s="44">
        <f t="shared" si="0"/>
        <v>2015</v>
      </c>
      <c r="C21">
        <v>16</v>
      </c>
      <c r="D21" s="61" t="s">
        <v>267</v>
      </c>
      <c r="E21" s="45" t="s">
        <v>266</v>
      </c>
      <c r="F21">
        <v>16</v>
      </c>
      <c r="G21" s="61" t="s">
        <v>111</v>
      </c>
      <c r="H21" s="45" t="s">
        <v>129</v>
      </c>
    </row>
    <row r="22" spans="2:8">
      <c r="B22" s="44">
        <f t="shared" si="0"/>
        <v>2016</v>
      </c>
      <c r="C22">
        <v>17</v>
      </c>
      <c r="D22" s="61" t="s">
        <v>268</v>
      </c>
      <c r="E22" s="45" t="s">
        <v>266</v>
      </c>
      <c r="F22">
        <v>17</v>
      </c>
      <c r="G22" s="47" t="str">
        <f>"Fixed Service"&amp;F22</f>
        <v>Fixed Service17</v>
      </c>
      <c r="H22" s="47" t="str">
        <f>"Fixed Unit"&amp;F22</f>
        <v>Fixed Unit17</v>
      </c>
    </row>
    <row r="23" spans="2:8">
      <c r="B23" s="44">
        <f t="shared" si="0"/>
        <v>2017</v>
      </c>
      <c r="C23">
        <v>18</v>
      </c>
      <c r="D23" s="61" t="s">
        <v>269</v>
      </c>
      <c r="E23" s="45" t="s">
        <v>266</v>
      </c>
      <c r="F23">
        <v>18</v>
      </c>
      <c r="G23" s="61" t="s">
        <v>112</v>
      </c>
      <c r="H23" s="45" t="s">
        <v>70</v>
      </c>
    </row>
    <row r="24" spans="2:8">
      <c r="B24" s="44">
        <f t="shared" si="0"/>
        <v>2018</v>
      </c>
      <c r="C24">
        <v>19</v>
      </c>
      <c r="D24" s="61" t="s">
        <v>270</v>
      </c>
      <c r="E24" s="45" t="s">
        <v>266</v>
      </c>
      <c r="F24">
        <v>19</v>
      </c>
      <c r="G24" s="61" t="s">
        <v>215</v>
      </c>
      <c r="H24" s="45" t="s">
        <v>70</v>
      </c>
    </row>
    <row r="25" spans="2:8">
      <c r="B25" s="44">
        <f t="shared" si="0"/>
        <v>2019</v>
      </c>
      <c r="C25">
        <v>20</v>
      </c>
      <c r="D25" s="61" t="s">
        <v>271</v>
      </c>
      <c r="E25" s="45" t="s">
        <v>266</v>
      </c>
      <c r="F25">
        <v>20</v>
      </c>
      <c r="G25" s="61" t="s">
        <v>216</v>
      </c>
      <c r="H25" s="45" t="s">
        <v>70</v>
      </c>
    </row>
    <row r="26" spans="2:8">
      <c r="B26" s="44">
        <f t="shared" si="0"/>
        <v>2020</v>
      </c>
      <c r="C26">
        <v>21</v>
      </c>
      <c r="D26" s="61" t="s">
        <v>153</v>
      </c>
      <c r="E26" s="45" t="s">
        <v>87</v>
      </c>
      <c r="F26">
        <v>21</v>
      </c>
      <c r="G26" s="61" t="s">
        <v>259</v>
      </c>
      <c r="H26" s="45" t="s">
        <v>11</v>
      </c>
    </row>
    <row r="27" spans="2:8">
      <c r="B27" s="44">
        <f t="shared" si="0"/>
        <v>2021</v>
      </c>
      <c r="C27">
        <v>22</v>
      </c>
      <c r="D27" s="61" t="s">
        <v>111</v>
      </c>
      <c r="E27" s="45" t="s">
        <v>87</v>
      </c>
      <c r="F27">
        <v>22</v>
      </c>
      <c r="G27" s="61" t="s">
        <v>260</v>
      </c>
      <c r="H27" s="45" t="s">
        <v>11</v>
      </c>
    </row>
    <row r="28" spans="2:8">
      <c r="B28" s="44">
        <f t="shared" si="0"/>
        <v>2022</v>
      </c>
      <c r="C28">
        <v>23</v>
      </c>
      <c r="D28" s="47" t="str">
        <f t="shared" ref="D28:D33" si="1">"Mobile Service"&amp;C28</f>
        <v>Mobile Service23</v>
      </c>
      <c r="E28" s="47" t="str">
        <f t="shared" ref="E28:E33" si="2">"Mobile Unit"&amp;C28</f>
        <v>Mobile Unit23</v>
      </c>
      <c r="F28">
        <v>23</v>
      </c>
      <c r="G28" s="61" t="s">
        <v>120</v>
      </c>
      <c r="H28" s="45" t="s">
        <v>130</v>
      </c>
    </row>
    <row r="29" spans="2:8">
      <c r="B29" s="44">
        <f t="shared" si="0"/>
        <v>2023</v>
      </c>
      <c r="C29">
        <v>24</v>
      </c>
      <c r="D29" s="47" t="str">
        <f t="shared" si="1"/>
        <v>Mobile Service24</v>
      </c>
      <c r="E29" s="47" t="str">
        <f t="shared" si="2"/>
        <v>Mobile Unit24</v>
      </c>
      <c r="F29">
        <v>24</v>
      </c>
      <c r="G29" s="61" t="s">
        <v>119</v>
      </c>
      <c r="H29" s="45" t="s">
        <v>11</v>
      </c>
    </row>
    <row r="30" spans="2:8">
      <c r="B30" s="44">
        <f t="shared" si="0"/>
        <v>2024</v>
      </c>
      <c r="C30">
        <v>25</v>
      </c>
      <c r="D30" s="47" t="str">
        <f t="shared" si="1"/>
        <v>Mobile Service25</v>
      </c>
      <c r="E30" s="47" t="str">
        <f t="shared" si="2"/>
        <v>Mobile Unit25</v>
      </c>
      <c r="F30">
        <v>25</v>
      </c>
      <c r="G30" s="61" t="s">
        <v>122</v>
      </c>
      <c r="H30" s="45" t="s">
        <v>130</v>
      </c>
    </row>
    <row r="31" spans="2:8">
      <c r="B31" s="44">
        <f t="shared" si="0"/>
        <v>2025</v>
      </c>
      <c r="C31">
        <v>26</v>
      </c>
      <c r="D31" s="47" t="str">
        <f t="shared" si="1"/>
        <v>Mobile Service26</v>
      </c>
      <c r="E31" s="47" t="str">
        <f t="shared" si="2"/>
        <v>Mobile Unit26</v>
      </c>
      <c r="F31">
        <v>26</v>
      </c>
      <c r="G31" s="61" t="s">
        <v>121</v>
      </c>
      <c r="H31" s="45" t="s">
        <v>11</v>
      </c>
    </row>
    <row r="32" spans="2:8">
      <c r="B32" s="44">
        <f t="shared" si="0"/>
        <v>2026</v>
      </c>
      <c r="C32">
        <v>27</v>
      </c>
      <c r="D32" s="47" t="str">
        <f t="shared" si="1"/>
        <v>Mobile Service27</v>
      </c>
      <c r="E32" s="47" t="str">
        <f t="shared" si="2"/>
        <v>Mobile Unit27</v>
      </c>
      <c r="F32">
        <v>27</v>
      </c>
      <c r="G32" s="47" t="str">
        <f>"Fixed Service"&amp;F32</f>
        <v>Fixed Service27</v>
      </c>
      <c r="H32" s="47" t="str">
        <f>"Fixed Unit"&amp;F32</f>
        <v>Fixed Unit27</v>
      </c>
    </row>
    <row r="33" spans="2:8">
      <c r="B33" s="44">
        <f t="shared" si="0"/>
        <v>2027</v>
      </c>
      <c r="C33">
        <v>28</v>
      </c>
      <c r="D33" s="47" t="str">
        <f t="shared" si="1"/>
        <v>Mobile Service28</v>
      </c>
      <c r="E33" s="47" t="str">
        <f t="shared" si="2"/>
        <v>Mobile Unit28</v>
      </c>
      <c r="F33">
        <v>28</v>
      </c>
      <c r="G33" s="47" t="str">
        <f>"Fixed Service"&amp;F33</f>
        <v>Fixed Service28</v>
      </c>
      <c r="H33" s="47" t="str">
        <f>"Fixed Unit"&amp;F33</f>
        <v>Fixed Unit28</v>
      </c>
    </row>
    <row r="34" spans="2:8">
      <c r="B34" s="44">
        <f t="shared" si="0"/>
        <v>2028</v>
      </c>
      <c r="C34">
        <v>29</v>
      </c>
      <c r="D34" s="47" t="str">
        <f>"Mobile Service"&amp;C34</f>
        <v>Mobile Service29</v>
      </c>
      <c r="E34" s="47" t="str">
        <f>"Mobile Unit"&amp;C34</f>
        <v>Mobile Unit29</v>
      </c>
      <c r="F34">
        <v>29</v>
      </c>
      <c r="G34" s="47" t="str">
        <f>"Fixed Service"&amp;F34</f>
        <v>Fixed Service29</v>
      </c>
      <c r="H34" s="47" t="str">
        <f>"Fixed Unit"&amp;F34</f>
        <v>Fixed Unit29</v>
      </c>
    </row>
    <row r="35" spans="2:8">
      <c r="B35" s="44">
        <f t="shared" si="0"/>
        <v>2029</v>
      </c>
      <c r="C35">
        <v>30</v>
      </c>
      <c r="D35" s="47" t="str">
        <f>"Mobile Service"&amp;C35</f>
        <v>Mobile Service30</v>
      </c>
      <c r="E35" s="47" t="str">
        <f>"Mobile Unit"&amp;C35</f>
        <v>Mobile Unit30</v>
      </c>
      <c r="F35">
        <v>30</v>
      </c>
      <c r="G35" s="45" t="s">
        <v>191</v>
      </c>
      <c r="H35" s="45" t="s">
        <v>66</v>
      </c>
    </row>
    <row r="36" spans="2:8">
      <c r="B36" s="44">
        <f t="shared" si="0"/>
        <v>2030</v>
      </c>
      <c r="D36" s="17" t="s">
        <v>59</v>
      </c>
      <c r="E36" s="17" t="s">
        <v>61</v>
      </c>
      <c r="G36" s="17" t="s">
        <v>60</v>
      </c>
      <c r="H36" s="17" t="s">
        <v>19</v>
      </c>
    </row>
    <row r="37" spans="2:8">
      <c r="B37" s="44">
        <f t="shared" si="0"/>
        <v>2031</v>
      </c>
    </row>
    <row r="38" spans="2:8">
      <c r="B38" s="44">
        <f t="shared" si="0"/>
        <v>2032</v>
      </c>
    </row>
    <row r="39" spans="2:8">
      <c r="B39" s="44">
        <f t="shared" si="0"/>
        <v>2033</v>
      </c>
    </row>
    <row r="40" spans="2:8">
      <c r="B40" s="44">
        <f t="shared" si="0"/>
        <v>2034</v>
      </c>
    </row>
    <row r="41" spans="2:8">
      <c r="B41" s="44">
        <f t="shared" si="0"/>
        <v>2035</v>
      </c>
    </row>
    <row r="42" spans="2:8">
      <c r="B42" s="44">
        <f t="shared" si="0"/>
        <v>2036</v>
      </c>
    </row>
    <row r="43" spans="2:8">
      <c r="B43" s="44">
        <f t="shared" si="0"/>
        <v>2037</v>
      </c>
    </row>
    <row r="44" spans="2:8">
      <c r="B44" s="44">
        <f t="shared" si="0"/>
        <v>2038</v>
      </c>
    </row>
    <row r="45" spans="2:8">
      <c r="B45" s="44">
        <f t="shared" si="0"/>
        <v>2039</v>
      </c>
    </row>
    <row r="46" spans="2:8">
      <c r="B46" s="44">
        <f t="shared" si="0"/>
        <v>2040</v>
      </c>
    </row>
    <row r="47" spans="2:8">
      <c r="B47" s="44">
        <f t="shared" si="0"/>
        <v>2041</v>
      </c>
    </row>
    <row r="48" spans="2:8">
      <c r="B48" s="44">
        <f t="shared" si="0"/>
        <v>2042</v>
      </c>
    </row>
    <row r="49" spans="2:2">
      <c r="B49" s="44">
        <f t="shared" si="0"/>
        <v>2043</v>
      </c>
    </row>
    <row r="50" spans="2:2">
      <c r="B50" s="44">
        <f t="shared" si="0"/>
        <v>2044</v>
      </c>
    </row>
    <row r="51" spans="2:2">
      <c r="B51" s="44">
        <f t="shared" si="0"/>
        <v>2045</v>
      </c>
    </row>
    <row r="52" spans="2:2">
      <c r="B52" s="44">
        <f t="shared" si="0"/>
        <v>2046</v>
      </c>
    </row>
    <row r="53" spans="2:2">
      <c r="B53" s="44">
        <f t="shared" si="0"/>
        <v>2047</v>
      </c>
    </row>
    <row r="54" spans="2:2">
      <c r="B54" s="44">
        <f t="shared" si="0"/>
        <v>2048</v>
      </c>
    </row>
    <row r="55" spans="2:2">
      <c r="B55" s="44">
        <f t="shared" si="0"/>
        <v>2049</v>
      </c>
    </row>
    <row r="56" spans="2:2">
      <c r="B56" s="44">
        <f t="shared" si="0"/>
        <v>2050</v>
      </c>
    </row>
    <row r="57" spans="2:2">
      <c r="B57" s="44">
        <f t="shared" si="0"/>
        <v>2051</v>
      </c>
    </row>
    <row r="58" spans="2:2">
      <c r="B58" s="44">
        <f t="shared" si="0"/>
        <v>2052</v>
      </c>
    </row>
    <row r="59" spans="2:2">
      <c r="B59" s="44">
        <f>B58+1</f>
        <v>2053</v>
      </c>
    </row>
    <row r="60" spans="2:2">
      <c r="B60" s="44">
        <f>B59+1</f>
        <v>2054</v>
      </c>
    </row>
    <row r="61" spans="2:2">
      <c r="B61" s="44">
        <f>B60+1</f>
        <v>2055</v>
      </c>
    </row>
    <row r="62" spans="2:2">
      <c r="B62" s="44">
        <f>B61+1</f>
        <v>2056</v>
      </c>
    </row>
    <row r="63" spans="2:2">
      <c r="B63" s="44">
        <f t="shared" ref="B63:B76" si="3">B62+1</f>
        <v>2057</v>
      </c>
    </row>
    <row r="64" spans="2:2">
      <c r="B64" s="44">
        <f t="shared" si="3"/>
        <v>2058</v>
      </c>
    </row>
    <row r="65" spans="2:2">
      <c r="B65" s="44">
        <f t="shared" si="3"/>
        <v>2059</v>
      </c>
    </row>
    <row r="66" spans="2:2">
      <c r="B66" s="44">
        <f t="shared" si="3"/>
        <v>2060</v>
      </c>
    </row>
    <row r="67" spans="2:2">
      <c r="B67" s="44">
        <f t="shared" si="3"/>
        <v>2061</v>
      </c>
    </row>
    <row r="68" spans="2:2">
      <c r="B68" s="44">
        <f t="shared" si="3"/>
        <v>2062</v>
      </c>
    </row>
    <row r="69" spans="2:2">
      <c r="B69" s="44">
        <f t="shared" si="3"/>
        <v>2063</v>
      </c>
    </row>
    <row r="70" spans="2:2">
      <c r="B70" s="44">
        <f>B69+1</f>
        <v>2064</v>
      </c>
    </row>
    <row r="71" spans="2:2">
      <c r="B71" s="44">
        <f t="shared" si="3"/>
        <v>2065</v>
      </c>
    </row>
    <row r="72" spans="2:2">
      <c r="B72" s="44">
        <f t="shared" si="3"/>
        <v>2066</v>
      </c>
    </row>
    <row r="73" spans="2:2">
      <c r="B73" s="44">
        <f t="shared" si="3"/>
        <v>2067</v>
      </c>
    </row>
    <row r="74" spans="2:2">
      <c r="B74" s="44">
        <f t="shared" si="3"/>
        <v>2068</v>
      </c>
    </row>
    <row r="75" spans="2:2">
      <c r="B75" s="44">
        <f t="shared" si="3"/>
        <v>2069</v>
      </c>
    </row>
    <row r="76" spans="2:2">
      <c r="B76" s="44">
        <f t="shared" si="3"/>
        <v>2070</v>
      </c>
    </row>
    <row r="77" spans="2:2">
      <c r="B77" s="17" t="s">
        <v>58</v>
      </c>
    </row>
  </sheetData>
  <phoneticPr fontId="0" type="noConversion"/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&amp;D&amp;RCONFIDENTIAL © Analysys Mason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8" tint="0.79998168889431442"/>
    <pageSetUpPr autoPageBreaks="0"/>
  </sheetPr>
  <dimension ref="A1:AD126"/>
  <sheetViews>
    <sheetView showGridLines="0" defaultGridColor="0" colorId="22" zoomScale="90" zoomScaleNormal="90" workbookViewId="0">
      <pane xSplit="10" ySplit="3" topLeftCell="K4" activePane="bottomRight" state="frozen"/>
      <selection pane="topRight" activeCell="K1" sqref="K1"/>
      <selection pane="bottomLeft" activeCell="A4" sqref="A4"/>
      <selection pane="bottomRight"/>
    </sheetView>
  </sheetViews>
  <sheetFormatPr baseColWidth="10" defaultColWidth="12.75" defaultRowHeight="11.4" outlineLevelCol="1"/>
  <cols>
    <col min="1" max="1" width="6.75" style="91" customWidth="1"/>
    <col min="2" max="2" width="8.25" style="91" customWidth="1"/>
    <col min="3" max="3" width="3.25" style="91" customWidth="1"/>
    <col min="4" max="4" width="3.125" style="91" customWidth="1"/>
    <col min="5" max="5" width="29.875" style="91" customWidth="1"/>
    <col min="6" max="6" width="6.625" style="91" customWidth="1"/>
    <col min="7" max="11" width="12.75" style="91"/>
    <col min="12" max="16" width="0" style="91" hidden="1" customWidth="1" outlineLevel="1"/>
    <col min="17" max="17" width="12.75" style="91" collapsed="1"/>
    <col min="18" max="18" width="14.25" style="91" bestFit="1" customWidth="1"/>
    <col min="19" max="22" width="15.5" style="91" bestFit="1" customWidth="1"/>
    <col min="23" max="26" width="16.625" style="91" bestFit="1" customWidth="1"/>
    <col min="27" max="29" width="17.375" style="91" bestFit="1" customWidth="1"/>
    <col min="30" max="16384" width="12.75" style="91"/>
  </cols>
  <sheetData>
    <row r="1" spans="1:29" s="37" customFormat="1" ht="33.75" customHeight="1">
      <c r="D1" s="46" t="s">
        <v>78</v>
      </c>
    </row>
    <row r="3" spans="1:29" ht="12">
      <c r="A3" s="89"/>
      <c r="B3"/>
      <c r="C3"/>
      <c r="D3"/>
      <c r="E3"/>
      <c r="F3"/>
      <c r="G3" s="1" t="s">
        <v>79</v>
      </c>
      <c r="H3" s="1" t="s">
        <v>80</v>
      </c>
      <c r="I3" s="1" t="s">
        <v>81</v>
      </c>
      <c r="J3" s="1" t="s">
        <v>82</v>
      </c>
      <c r="K3" s="1" t="s">
        <v>72</v>
      </c>
      <c r="L3" s="1">
        <v>2000</v>
      </c>
      <c r="M3" s="1">
        <v>2001</v>
      </c>
      <c r="N3" s="1">
        <v>2002</v>
      </c>
      <c r="O3" s="1">
        <v>2003</v>
      </c>
      <c r="P3" s="1">
        <v>2004</v>
      </c>
      <c r="Q3" s="1">
        <v>2005</v>
      </c>
      <c r="R3" s="1">
        <v>2006</v>
      </c>
      <c r="S3" s="1">
        <v>2007</v>
      </c>
      <c r="T3" s="1">
        <v>2008</v>
      </c>
      <c r="U3" s="1">
        <v>2009</v>
      </c>
      <c r="V3" s="1">
        <v>2010</v>
      </c>
      <c r="W3" s="1">
        <v>2011</v>
      </c>
      <c r="X3" s="1">
        <v>2012</v>
      </c>
      <c r="Y3" s="1">
        <v>2013</v>
      </c>
      <c r="Z3" s="1">
        <v>2014</v>
      </c>
      <c r="AA3" s="1">
        <v>2015</v>
      </c>
      <c r="AB3" s="1">
        <v>2016</v>
      </c>
      <c r="AC3" s="1">
        <v>2017</v>
      </c>
    </row>
    <row r="4" spans="1:29">
      <c r="A4" s="89"/>
      <c r="B4"/>
      <c r="C4"/>
      <c r="D4"/>
      <c r="E4"/>
      <c r="F4"/>
      <c r="G4"/>
      <c r="H4"/>
      <c r="I4"/>
      <c r="J4"/>
      <c r="K4" s="59"/>
      <c r="L4"/>
      <c r="M4"/>
      <c r="N4"/>
      <c r="O4"/>
      <c r="P4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</row>
    <row r="5" spans="1:29" ht="17.399999999999999">
      <c r="A5" s="90">
        <v>1</v>
      </c>
      <c r="B5" s="56" t="s">
        <v>223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</row>
    <row r="7" spans="1:29" ht="15.6">
      <c r="B7" s="15" t="s">
        <v>167</v>
      </c>
      <c r="C7" s="15"/>
      <c r="D7" s="15"/>
      <c r="E7"/>
      <c r="F7"/>
      <c r="G7"/>
      <c r="H7"/>
      <c r="I7"/>
      <c r="J7"/>
      <c r="K7" s="59"/>
      <c r="L7"/>
      <c r="M7"/>
      <c r="N7"/>
      <c r="O7"/>
      <c r="P7"/>
      <c r="Q7"/>
      <c r="R7" s="66"/>
      <c r="S7" s="66"/>
      <c r="T7" s="66"/>
      <c r="U7" s="66"/>
      <c r="V7" s="66"/>
      <c r="W7" s="66"/>
      <c r="X7" s="66"/>
      <c r="Y7" s="66"/>
      <c r="Z7" s="66"/>
      <c r="AA7" s="66"/>
    </row>
    <row r="8" spans="1:29">
      <c r="B8" s="89"/>
      <c r="C8"/>
      <c r="D8"/>
      <c r="E8" s="47" t="s">
        <v>219</v>
      </c>
      <c r="F8"/>
      <c r="G8"/>
      <c r="H8"/>
      <c r="I8" t="s">
        <v>155</v>
      </c>
      <c r="J8" s="103" t="s">
        <v>66</v>
      </c>
      <c r="K8" s="59"/>
      <c r="L8"/>
      <c r="M8"/>
      <c r="N8"/>
      <c r="O8"/>
      <c r="P8"/>
      <c r="Q8" s="104">
        <v>0</v>
      </c>
      <c r="R8" s="104">
        <v>0</v>
      </c>
      <c r="S8" s="104">
        <v>0</v>
      </c>
      <c r="T8" s="105">
        <f>AVERAGE(S47:T47)</f>
        <v>56371207</v>
      </c>
      <c r="U8" s="105">
        <f>AVERAGE(T47:U47)</f>
        <v>57769130</v>
      </c>
      <c r="V8" s="105">
        <f t="shared" ref="V8:AA8" si="0">AVERAGE(U47:V47)</f>
        <v>61652397.5</v>
      </c>
      <c r="W8" s="105">
        <f t="shared" si="0"/>
        <v>64908107</v>
      </c>
      <c r="X8" s="105">
        <f t="shared" si="0"/>
        <v>68022393.5</v>
      </c>
      <c r="Y8" s="105">
        <f t="shared" si="0"/>
        <v>71935499.5</v>
      </c>
      <c r="Z8" s="105">
        <f t="shared" si="0"/>
        <v>72418956.5</v>
      </c>
      <c r="AA8" s="105">
        <f t="shared" si="0"/>
        <v>72292817</v>
      </c>
      <c r="AB8" s="105">
        <f>AVERAGE(AA47:AB47)</f>
        <v>73383216.5</v>
      </c>
      <c r="AC8" s="105">
        <f>AVERAGE(AB47:AC47)</f>
        <v>73172624</v>
      </c>
    </row>
    <row r="9" spans="1:29">
      <c r="B9"/>
      <c r="C9"/>
      <c r="D9"/>
      <c r="E9"/>
      <c r="F9"/>
      <c r="G9"/>
      <c r="H9"/>
      <c r="I9"/>
      <c r="J9"/>
      <c r="K9" s="59"/>
      <c r="L9"/>
      <c r="M9"/>
      <c r="N9"/>
      <c r="O9"/>
      <c r="P9"/>
      <c r="Q9"/>
      <c r="R9" s="66"/>
      <c r="S9" s="66"/>
      <c r="T9" s="66"/>
      <c r="U9" s="66"/>
      <c r="V9" s="66"/>
      <c r="W9" s="66"/>
      <c r="X9" s="66"/>
      <c r="Y9" s="66"/>
      <c r="Z9" s="66"/>
      <c r="AA9" s="66"/>
    </row>
    <row r="10" spans="1:29" ht="15.6">
      <c r="B10" s="15" t="s">
        <v>168</v>
      </c>
      <c r="C10" s="15"/>
      <c r="D10" s="15"/>
      <c r="E10"/>
      <c r="F10"/>
      <c r="G10"/>
      <c r="H10"/>
      <c r="I10"/>
      <c r="J10"/>
      <c r="K10" s="59"/>
      <c r="L10"/>
      <c r="M10"/>
      <c r="N10"/>
      <c r="O10"/>
      <c r="P10"/>
      <c r="Q10"/>
      <c r="R10" s="66"/>
      <c r="S10" s="66"/>
      <c r="T10" s="66"/>
      <c r="U10" s="66"/>
      <c r="V10" s="66"/>
      <c r="W10" s="66"/>
      <c r="X10" s="66"/>
      <c r="Y10" s="66"/>
      <c r="Z10" s="66"/>
      <c r="AA10" s="66"/>
    </row>
    <row r="11" spans="1:29">
      <c r="B11"/>
      <c r="C11"/>
      <c r="D11" s="106">
        <v>1</v>
      </c>
      <c r="E11" s="47" t="str">
        <f t="array" ref="E11:E40">Mobile.Retail.Services</f>
        <v>Llamadas on-net</v>
      </c>
      <c r="F11"/>
      <c r="G11"/>
      <c r="H11"/>
      <c r="I11"/>
      <c r="J11" s="47" t="str">
        <f t="array" ref="J11:J40">Mobile.Retail.Services.Units</f>
        <v>minutos</v>
      </c>
      <c r="K11" s="59"/>
      <c r="L11"/>
      <c r="M11"/>
      <c r="N11"/>
      <c r="O11"/>
      <c r="P11"/>
      <c r="Q11" s="104">
        <v>0</v>
      </c>
      <c r="R11" s="104">
        <v>0</v>
      </c>
      <c r="S11" s="107">
        <f>S60</f>
        <v>32381040904.732418</v>
      </c>
      <c r="T11" s="107">
        <f t="shared" ref="T11:AA11" si="1">T60</f>
        <v>47599070556.342133</v>
      </c>
      <c r="U11" s="107">
        <f t="shared" si="1"/>
        <v>61831140804.626862</v>
      </c>
      <c r="V11" s="107">
        <f t="shared" si="1"/>
        <v>65397526322.971031</v>
      </c>
      <c r="W11" s="107">
        <f t="shared" si="1"/>
        <v>75810600488.735443</v>
      </c>
      <c r="X11" s="107">
        <f t="shared" si="1"/>
        <v>92276421554.464584</v>
      </c>
      <c r="Y11" s="107">
        <f t="shared" si="1"/>
        <v>97871837258.91687</v>
      </c>
      <c r="Z11" s="107">
        <f t="shared" si="1"/>
        <v>91377523250.131424</v>
      </c>
      <c r="AA11" s="107">
        <f t="shared" si="1"/>
        <v>87062160535</v>
      </c>
      <c r="AB11" s="107">
        <f t="shared" ref="AB11:AC11" si="2">AB60</f>
        <v>138346263997</v>
      </c>
      <c r="AC11" s="107">
        <f t="shared" si="2"/>
        <v>165428682988</v>
      </c>
    </row>
    <row r="12" spans="1:29">
      <c r="B12"/>
      <c r="C12"/>
      <c r="D12" s="106">
        <v>2</v>
      </c>
      <c r="E12" s="47" t="str">
        <v>Llamadas a redes fijas</v>
      </c>
      <c r="F12"/>
      <c r="G12"/>
      <c r="H12"/>
      <c r="I12"/>
      <c r="J12" s="47" t="str">
        <v>minutos</v>
      </c>
      <c r="K12" s="59"/>
      <c r="L12"/>
      <c r="M12"/>
      <c r="N12"/>
      <c r="O12"/>
      <c r="P12"/>
      <c r="Q12" s="104">
        <v>0</v>
      </c>
      <c r="R12" s="104">
        <v>0</v>
      </c>
      <c r="S12" s="107">
        <f t="shared" ref="S12:AA14" si="3">S61</f>
        <v>2098536999.9254453</v>
      </c>
      <c r="T12" s="107">
        <f t="shared" si="3"/>
        <v>3084780721.4853101</v>
      </c>
      <c r="U12" s="107">
        <f t="shared" si="3"/>
        <v>4007126797.0618591</v>
      </c>
      <c r="V12" s="107">
        <f t="shared" si="3"/>
        <v>4238255622.9776969</v>
      </c>
      <c r="W12" s="107">
        <f t="shared" si="3"/>
        <v>4913101792.5037279</v>
      </c>
      <c r="X12" s="107">
        <f t="shared" si="3"/>
        <v>5980211859.8497849</v>
      </c>
      <c r="Y12" s="107">
        <f t="shared" si="3"/>
        <v>6342837228.2035532</v>
      </c>
      <c r="Z12" s="107">
        <f t="shared" si="3"/>
        <v>5921956433.2758446</v>
      </c>
      <c r="AA12" s="107">
        <f t="shared" si="3"/>
        <v>5642288205.4246979</v>
      </c>
      <c r="AB12" s="107">
        <f t="shared" ref="AB12:AC12" si="4">AB61</f>
        <v>10612034603.615303</v>
      </c>
      <c r="AC12" s="107">
        <f t="shared" si="4"/>
        <v>15093445883.530142</v>
      </c>
    </row>
    <row r="13" spans="1:29">
      <c r="B13"/>
      <c r="C13"/>
      <c r="D13" s="106">
        <v>3</v>
      </c>
      <c r="E13" s="47" t="str">
        <v>Llamadas a otras redes móviles</v>
      </c>
      <c r="F13"/>
      <c r="G13"/>
      <c r="H13"/>
      <c r="I13"/>
      <c r="J13" s="47" t="str">
        <v>minutos</v>
      </c>
      <c r="K13" s="59"/>
      <c r="L13"/>
      <c r="M13"/>
      <c r="N13"/>
      <c r="O13"/>
      <c r="P13"/>
      <c r="Q13" s="104">
        <v>0</v>
      </c>
      <c r="R13" s="104">
        <v>0</v>
      </c>
      <c r="S13" s="107">
        <f t="shared" si="3"/>
        <v>2394169165.0928197</v>
      </c>
      <c r="T13" s="107">
        <f t="shared" si="3"/>
        <v>3519350330.5947404</v>
      </c>
      <c r="U13" s="107">
        <f t="shared" si="3"/>
        <v>4571632245.9329967</v>
      </c>
      <c r="V13" s="107">
        <f t="shared" si="3"/>
        <v>4835321429.4887142</v>
      </c>
      <c r="W13" s="107">
        <f t="shared" si="3"/>
        <v>5605236799.2523279</v>
      </c>
      <c r="X13" s="107">
        <f t="shared" si="3"/>
        <v>6822676386.4937344</v>
      </c>
      <c r="Y13" s="107">
        <f t="shared" si="3"/>
        <v>7236386735.8580103</v>
      </c>
      <c r="Z13" s="107">
        <f t="shared" si="3"/>
        <v>6756214205.4563675</v>
      </c>
      <c r="AA13" s="107">
        <f t="shared" si="3"/>
        <v>6437147614.016161</v>
      </c>
      <c r="AB13" s="107">
        <f t="shared" ref="AB13:AC13" si="5">AB62</f>
        <v>16750115934.152006</v>
      </c>
      <c r="AC13" s="107">
        <f t="shared" si="5"/>
        <v>21771551457.793041</v>
      </c>
    </row>
    <row r="14" spans="1:29">
      <c r="B14"/>
      <c r="C14"/>
      <c r="D14" s="106">
        <v>4</v>
      </c>
      <c r="E14" s="47" t="str">
        <v>Llamadas a internacional</v>
      </c>
      <c r="F14"/>
      <c r="G14"/>
      <c r="H14"/>
      <c r="I14"/>
      <c r="J14" s="47" t="str">
        <v>minutos</v>
      </c>
      <c r="K14" s="59"/>
      <c r="L14"/>
      <c r="M14"/>
      <c r="N14"/>
      <c r="O14"/>
      <c r="P14"/>
      <c r="Q14" s="104">
        <v>0</v>
      </c>
      <c r="R14" s="104">
        <v>0</v>
      </c>
      <c r="S14" s="107">
        <f t="shared" si="3"/>
        <v>454188744.59431356</v>
      </c>
      <c r="T14" s="107">
        <f t="shared" si="3"/>
        <v>667642592.57279217</v>
      </c>
      <c r="U14" s="107">
        <f t="shared" si="3"/>
        <v>867267000.51150727</v>
      </c>
      <c r="V14" s="107">
        <f t="shared" si="3"/>
        <v>917290474.62037539</v>
      </c>
      <c r="W14" s="107">
        <f t="shared" si="3"/>
        <v>1063348196.9965824</v>
      </c>
      <c r="X14" s="107">
        <f t="shared" si="3"/>
        <v>1294304039.9715111</v>
      </c>
      <c r="Y14" s="107">
        <f t="shared" si="3"/>
        <v>1372787460.0000834</v>
      </c>
      <c r="Z14" s="107">
        <f t="shared" si="3"/>
        <v>1281695751.8820639</v>
      </c>
      <c r="AA14" s="107">
        <f t="shared" si="3"/>
        <v>1221166839.923332</v>
      </c>
      <c r="AB14" s="107">
        <f t="shared" ref="AB14:AC14" si="6">AB63</f>
        <v>5995510502.000001</v>
      </c>
      <c r="AC14" s="107">
        <f t="shared" si="6"/>
        <v>8617571533.9102974</v>
      </c>
    </row>
    <row r="15" spans="1:29">
      <c r="B15"/>
      <c r="C15"/>
      <c r="D15" s="106">
        <v>5</v>
      </c>
      <c r="E15" s="47" t="str">
        <v>Llamadas entrantes de fijos</v>
      </c>
      <c r="F15"/>
      <c r="G15"/>
      <c r="H15"/>
      <c r="I15"/>
      <c r="J15" s="47" t="str">
        <v>minutos</v>
      </c>
      <c r="K15" s="59"/>
      <c r="L15"/>
      <c r="M15"/>
      <c r="N15"/>
      <c r="O15"/>
      <c r="P15"/>
      <c r="Q15" s="104">
        <v>0</v>
      </c>
      <c r="R15" s="104">
        <v>0</v>
      </c>
      <c r="S15" s="107">
        <f>S68</f>
        <v>5863751428.49825</v>
      </c>
      <c r="T15" s="107">
        <f t="shared" ref="T15:AA15" si="7">T68</f>
        <v>5443251519.8682194</v>
      </c>
      <c r="U15" s="107">
        <f t="shared" si="7"/>
        <v>566615333.05522704</v>
      </c>
      <c r="V15" s="107">
        <f t="shared" si="7"/>
        <v>9316381347.9288559</v>
      </c>
      <c r="W15" s="107">
        <f t="shared" si="7"/>
        <v>10480235997.975927</v>
      </c>
      <c r="X15" s="107">
        <f t="shared" si="7"/>
        <v>12132964976.550436</v>
      </c>
      <c r="Y15" s="107">
        <f t="shared" si="7"/>
        <v>16668247201.901112</v>
      </c>
      <c r="Z15" s="107">
        <f t="shared" si="7"/>
        <v>19603788036.46793</v>
      </c>
      <c r="AA15" s="107">
        <f t="shared" si="7"/>
        <v>26843552908.323765</v>
      </c>
      <c r="AB15" s="107">
        <f t="shared" ref="AB15:AC15" si="8">AB68</f>
        <v>27649156084.280075</v>
      </c>
      <c r="AC15" s="107">
        <f t="shared" si="8"/>
        <v>19530331825.4021</v>
      </c>
    </row>
    <row r="16" spans="1:29">
      <c r="B16"/>
      <c r="C16"/>
      <c r="D16" s="106">
        <v>6</v>
      </c>
      <c r="E16" s="47" t="str">
        <v>Llamadas entrantes de otros móviles</v>
      </c>
      <c r="F16"/>
      <c r="G16"/>
      <c r="H16"/>
      <c r="I16"/>
      <c r="J16" s="47" t="str">
        <v>minutos</v>
      </c>
      <c r="K16" s="59"/>
      <c r="L16"/>
      <c r="M16"/>
      <c r="N16"/>
      <c r="O16"/>
      <c r="P16"/>
      <c r="Q16" s="104">
        <v>0</v>
      </c>
      <c r="R16" s="104">
        <v>0</v>
      </c>
      <c r="S16" s="107">
        <f t="shared" ref="S16:AA17" si="9">S69</f>
        <v>1960757845.3728302</v>
      </c>
      <c r="T16" s="107">
        <f t="shared" si="9"/>
        <v>1820148458.211947</v>
      </c>
      <c r="U16" s="107">
        <f t="shared" si="9"/>
        <v>189468375.85867953</v>
      </c>
      <c r="V16" s="107">
        <f t="shared" si="9"/>
        <v>3115269813.3923054</v>
      </c>
      <c r="W16" s="107">
        <f t="shared" si="9"/>
        <v>3504446804.2283397</v>
      </c>
      <c r="X16" s="107">
        <f t="shared" si="9"/>
        <v>4057096648.0238047</v>
      </c>
      <c r="Y16" s="107">
        <f t="shared" si="9"/>
        <v>5573632659.6148939</v>
      </c>
      <c r="Z16" s="107">
        <f t="shared" si="9"/>
        <v>6555237148.1365557</v>
      </c>
      <c r="AA16" s="107">
        <f t="shared" si="9"/>
        <v>8976114967.4375534</v>
      </c>
      <c r="AB16" s="107">
        <f t="shared" ref="AB16:AC16" si="10">AB69</f>
        <v>18242902856.842873</v>
      </c>
      <c r="AC16" s="107">
        <f t="shared" si="10"/>
        <v>30334733487.555504</v>
      </c>
    </row>
    <row r="17" spans="2:29">
      <c r="B17"/>
      <c r="C17"/>
      <c r="D17" s="106">
        <v>7</v>
      </c>
      <c r="E17" s="47" t="str">
        <v>Llamadas entrantes internacionales</v>
      </c>
      <c r="F17"/>
      <c r="G17"/>
      <c r="H17"/>
      <c r="I17"/>
      <c r="J17" s="47" t="str">
        <v>minutos</v>
      </c>
      <c r="K17" s="59"/>
      <c r="L17"/>
      <c r="M17"/>
      <c r="N17"/>
      <c r="O17"/>
      <c r="P17"/>
      <c r="Q17" s="104">
        <v>0</v>
      </c>
      <c r="R17" s="104">
        <v>0</v>
      </c>
      <c r="S17" s="107">
        <f t="shared" si="9"/>
        <v>717556310.44650853</v>
      </c>
      <c r="T17" s="107">
        <f t="shared" si="9"/>
        <v>666099087.769364</v>
      </c>
      <c r="U17" s="107">
        <f t="shared" si="9"/>
        <v>69337592.629443377</v>
      </c>
      <c r="V17" s="107">
        <f t="shared" si="9"/>
        <v>1140059961.3146603</v>
      </c>
      <c r="W17" s="107">
        <f t="shared" si="9"/>
        <v>1282482650.742625</v>
      </c>
      <c r="X17" s="107">
        <f t="shared" si="9"/>
        <v>1484729646.1166553</v>
      </c>
      <c r="Y17" s="107">
        <f t="shared" si="9"/>
        <v>2039719130.2615721</v>
      </c>
      <c r="Z17" s="107">
        <f t="shared" si="9"/>
        <v>2398945791.9136162</v>
      </c>
      <c r="AA17" s="107">
        <f t="shared" si="9"/>
        <v>3284886990.7000003</v>
      </c>
      <c r="AB17" s="107">
        <f t="shared" ref="AB17:AC17" si="11">AB70</f>
        <v>8128548054.0400019</v>
      </c>
      <c r="AC17" s="107">
        <f t="shared" si="11"/>
        <v>7879004396.4400005</v>
      </c>
    </row>
    <row r="18" spans="2:29">
      <c r="B18"/>
      <c r="C18"/>
      <c r="D18" s="106">
        <v>8</v>
      </c>
      <c r="E18" s="47" t="str">
        <v>Roaming en originación</v>
      </c>
      <c r="F18"/>
      <c r="G18"/>
      <c r="H18"/>
      <c r="I18"/>
      <c r="J18" s="47" t="str">
        <v>minutos</v>
      </c>
      <c r="K18" s="59"/>
      <c r="L18"/>
      <c r="M18"/>
      <c r="N18"/>
      <c r="O18"/>
      <c r="P18"/>
      <c r="Q18" s="104">
        <v>0</v>
      </c>
      <c r="R18" s="104">
        <v>0</v>
      </c>
      <c r="S18" s="108"/>
      <c r="T18" s="108"/>
      <c r="U18" s="108"/>
      <c r="V18" s="108"/>
      <c r="W18" s="108"/>
      <c r="X18" s="108"/>
      <c r="Y18" s="108"/>
      <c r="Z18" s="108"/>
      <c r="AA18" s="107">
        <f>AA80</f>
        <v>500000000</v>
      </c>
      <c r="AB18" s="107">
        <f t="shared" ref="AB18:AC18" si="12">AB80</f>
        <v>1000000000</v>
      </c>
      <c r="AC18" s="107">
        <f t="shared" si="12"/>
        <v>1500000000</v>
      </c>
    </row>
    <row r="19" spans="2:29">
      <c r="B19"/>
      <c r="C19"/>
      <c r="D19" s="106">
        <v>9</v>
      </c>
      <c r="E19" s="47" t="str">
        <v>Roaming en terminación</v>
      </c>
      <c r="F19"/>
      <c r="G19"/>
      <c r="H19"/>
      <c r="I19"/>
      <c r="J19" s="47" t="str">
        <v>minutos</v>
      </c>
      <c r="K19" s="59"/>
      <c r="L19"/>
      <c r="M19"/>
      <c r="N19"/>
      <c r="O19"/>
      <c r="P19"/>
      <c r="Q19" s="104">
        <v>0</v>
      </c>
      <c r="R19" s="104">
        <v>0</v>
      </c>
      <c r="S19" s="108"/>
      <c r="T19" s="108"/>
      <c r="U19" s="108"/>
      <c r="V19" s="108"/>
      <c r="W19" s="108"/>
      <c r="X19" s="108"/>
      <c r="Y19" s="108"/>
      <c r="Z19" s="108"/>
      <c r="AA19" s="107">
        <f>AA81</f>
        <v>250000000</v>
      </c>
      <c r="AB19" s="107">
        <f t="shared" ref="AB19:AC19" si="13">AB81</f>
        <v>500000000</v>
      </c>
      <c r="AC19" s="107">
        <f t="shared" si="13"/>
        <v>1000000000</v>
      </c>
    </row>
    <row r="20" spans="2:29">
      <c r="B20"/>
      <c r="C20"/>
      <c r="D20" s="106">
        <v>10</v>
      </c>
      <c r="E20" s="47" t="str">
        <v>SMS on-net</v>
      </c>
      <c r="F20"/>
      <c r="G20"/>
      <c r="H20"/>
      <c r="I20"/>
      <c r="J20" s="47" t="str">
        <v>mensajes</v>
      </c>
      <c r="K20" s="59"/>
      <c r="L20"/>
      <c r="M20"/>
      <c r="N20"/>
      <c r="O20"/>
      <c r="P20"/>
      <c r="Q20" s="104">
        <v>0</v>
      </c>
      <c r="R20" s="104">
        <v>0</v>
      </c>
      <c r="S20" s="107">
        <f>S91</f>
        <v>8322317001.8449306</v>
      </c>
      <c r="T20" s="107">
        <f t="shared" ref="T20:AA21" si="14">T91</f>
        <v>19418739670.971504</v>
      </c>
      <c r="U20" s="107">
        <f t="shared" si="14"/>
        <v>16922044570.418026</v>
      </c>
      <c r="V20" s="107">
        <f t="shared" si="14"/>
        <v>19418739670.971504</v>
      </c>
      <c r="W20" s="107">
        <f t="shared" si="14"/>
        <v>27879761956.180519</v>
      </c>
      <c r="X20" s="107">
        <f t="shared" si="14"/>
        <v>31902215173.738907</v>
      </c>
      <c r="Y20" s="107">
        <f t="shared" si="14"/>
        <v>25799182705.719292</v>
      </c>
      <c r="Z20" s="107">
        <f t="shared" si="14"/>
        <v>17892981553.966606</v>
      </c>
      <c r="AA20" s="107">
        <f t="shared" si="14"/>
        <v>17818080700.949997</v>
      </c>
      <c r="AB20" s="107">
        <f t="shared" ref="AB20:AC20" si="15">AB91</f>
        <v>33448201071.889656</v>
      </c>
      <c r="AC20" s="107">
        <f t="shared" si="15"/>
        <v>41412455179.875</v>
      </c>
    </row>
    <row r="21" spans="2:29">
      <c r="B21"/>
      <c r="C21"/>
      <c r="D21" s="106">
        <v>11</v>
      </c>
      <c r="E21" s="47" t="str">
        <v>SMS salientes a otras redes</v>
      </c>
      <c r="F21"/>
      <c r="G21"/>
      <c r="H21"/>
      <c r="I21"/>
      <c r="J21" s="47" t="str">
        <v>mensajes</v>
      </c>
      <c r="K21" s="59"/>
      <c r="L21"/>
      <c r="M21"/>
      <c r="N21"/>
      <c r="O21"/>
      <c r="P21"/>
      <c r="Q21" s="104">
        <v>0</v>
      </c>
      <c r="R21" s="104">
        <v>0</v>
      </c>
      <c r="S21" s="107">
        <f>S92</f>
        <v>2774105667.2816429</v>
      </c>
      <c r="T21" s="107">
        <f t="shared" si="14"/>
        <v>6472913223.6571693</v>
      </c>
      <c r="U21" s="107">
        <f t="shared" si="14"/>
        <v>5640681523.4726753</v>
      </c>
      <c r="V21" s="107">
        <f t="shared" si="14"/>
        <v>6472913223.6571693</v>
      </c>
      <c r="W21" s="107">
        <f t="shared" si="14"/>
        <v>9293253985.3935089</v>
      </c>
      <c r="X21" s="107">
        <f t="shared" si="14"/>
        <v>10634071724.579636</v>
      </c>
      <c r="Y21" s="107">
        <f t="shared" si="14"/>
        <v>8599727568.5730972</v>
      </c>
      <c r="Z21" s="107">
        <f t="shared" si="14"/>
        <v>5964327184.6555328</v>
      </c>
      <c r="AA21" s="107">
        <f t="shared" si="14"/>
        <v>5939360233.6500015</v>
      </c>
      <c r="AB21" s="107">
        <f t="shared" ref="AB21:AC21" si="16">AB92</f>
        <v>11149400357.296555</v>
      </c>
      <c r="AC21" s="107">
        <f t="shared" si="16"/>
        <v>13804151726.625</v>
      </c>
    </row>
    <row r="22" spans="2:29">
      <c r="B22"/>
      <c r="C22"/>
      <c r="D22" s="106">
        <v>12</v>
      </c>
      <c r="E22" s="47" t="str">
        <v>SMS entrantes de otras redes</v>
      </c>
      <c r="F22"/>
      <c r="G22"/>
      <c r="H22"/>
      <c r="I22"/>
      <c r="J22" s="47" t="str">
        <v>mensajes</v>
      </c>
      <c r="K22" s="59"/>
      <c r="L22"/>
      <c r="M22"/>
      <c r="N22"/>
      <c r="O22"/>
      <c r="P22"/>
      <c r="Q22" s="104">
        <v>0</v>
      </c>
      <c r="R22" s="104">
        <v>0</v>
      </c>
      <c r="S22" s="107">
        <f>S94</f>
        <v>2774105667.2816429</v>
      </c>
      <c r="T22" s="107">
        <f t="shared" ref="T22:AA22" si="17">T94</f>
        <v>6472913223.6571693</v>
      </c>
      <c r="U22" s="107">
        <f t="shared" si="17"/>
        <v>5640681523.4726753</v>
      </c>
      <c r="V22" s="107">
        <f t="shared" si="17"/>
        <v>6472913223.6571693</v>
      </c>
      <c r="W22" s="107">
        <f t="shared" si="17"/>
        <v>9293253985.3935089</v>
      </c>
      <c r="X22" s="107">
        <f t="shared" si="17"/>
        <v>10634071724.579636</v>
      </c>
      <c r="Y22" s="107">
        <f t="shared" si="17"/>
        <v>8599727568.5730972</v>
      </c>
      <c r="Z22" s="107">
        <f t="shared" si="17"/>
        <v>5964327184.6555328</v>
      </c>
      <c r="AA22" s="107">
        <f t="shared" si="17"/>
        <v>5939360233.6500015</v>
      </c>
      <c r="AB22" s="107">
        <f t="shared" ref="AB22:AC22" si="18">AB94</f>
        <v>11149400357.296555</v>
      </c>
      <c r="AC22" s="107">
        <f t="shared" si="18"/>
        <v>13804151726.625</v>
      </c>
    </row>
    <row r="23" spans="2:29">
      <c r="B23"/>
      <c r="C23"/>
      <c r="D23" s="106">
        <v>13</v>
      </c>
      <c r="E23" s="47" t="str">
        <v>Recuperación de correo de voz</v>
      </c>
      <c r="F23"/>
      <c r="G23"/>
      <c r="H23"/>
      <c r="I23"/>
      <c r="J23" s="47" t="str">
        <v>minutos</v>
      </c>
      <c r="K23" s="59"/>
      <c r="L23"/>
      <c r="M23"/>
      <c r="N23"/>
      <c r="O23"/>
      <c r="P23"/>
      <c r="Q23" s="104">
        <v>0</v>
      </c>
      <c r="R23" s="104">
        <v>0</v>
      </c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</row>
    <row r="24" spans="2:29">
      <c r="B24"/>
      <c r="C24"/>
      <c r="D24" s="106">
        <v>14</v>
      </c>
      <c r="E24" s="47" t="str">
        <v>Depósito de correo de voz</v>
      </c>
      <c r="F24"/>
      <c r="G24"/>
      <c r="H24"/>
      <c r="I24"/>
      <c r="J24" s="47" t="str">
        <v>minutos</v>
      </c>
      <c r="K24" s="59"/>
      <c r="L24"/>
      <c r="M24"/>
      <c r="N24"/>
      <c r="O24"/>
      <c r="P24"/>
      <c r="Q24" s="104">
        <v>0</v>
      </c>
      <c r="R24" s="104">
        <v>0</v>
      </c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</row>
    <row r="25" spans="2:29">
      <c r="B25"/>
      <c r="C25"/>
      <c r="D25" s="106">
        <v>15</v>
      </c>
      <c r="E25" s="47" t="str">
        <v xml:space="preserve">Datos GPRS </v>
      </c>
      <c r="F25"/>
      <c r="G25"/>
      <c r="H25"/>
      <c r="I25"/>
      <c r="J25" s="47" t="str">
        <v>megabytes</v>
      </c>
      <c r="K25" s="59"/>
      <c r="L25"/>
      <c r="M25"/>
      <c r="N25"/>
      <c r="O25"/>
      <c r="P25"/>
      <c r="Q25" s="104">
        <v>0</v>
      </c>
      <c r="R25" s="104">
        <v>0</v>
      </c>
      <c r="S25" s="107">
        <f>S119</f>
        <v>390000</v>
      </c>
      <c r="T25" s="107">
        <f t="shared" ref="T25:AA25" si="19">T119</f>
        <v>1050000.0000000009</v>
      </c>
      <c r="U25" s="107">
        <f t="shared" si="19"/>
        <v>7380000.0000000065</v>
      </c>
      <c r="V25" s="107">
        <f t="shared" si="19"/>
        <v>24000000.000000022</v>
      </c>
      <c r="W25" s="107">
        <f t="shared" si="19"/>
        <v>50400000.000000045</v>
      </c>
      <c r="X25" s="107">
        <f t="shared" si="19"/>
        <v>67500000.00000006</v>
      </c>
      <c r="Y25" s="107">
        <f t="shared" si="19"/>
        <v>128040000.00000012</v>
      </c>
      <c r="Z25" s="107">
        <f t="shared" si="19"/>
        <v>238740000</v>
      </c>
      <c r="AA25" s="107">
        <f t="shared" si="19"/>
        <v>193368363.38618904</v>
      </c>
      <c r="AB25" s="107">
        <f t="shared" ref="AB25:AC25" si="20">AB119</f>
        <v>228046807.19683516</v>
      </c>
      <c r="AC25" s="107">
        <f t="shared" si="20"/>
        <v>852304138.45778239</v>
      </c>
    </row>
    <row r="26" spans="2:29">
      <c r="B26"/>
      <c r="C26"/>
      <c r="D26" s="106">
        <v>16</v>
      </c>
      <c r="E26" s="47" t="str">
        <v>Datos EDGE</v>
      </c>
      <c r="F26"/>
      <c r="G26"/>
      <c r="H26"/>
      <c r="I26"/>
      <c r="J26" s="47" t="str">
        <v>megabytes</v>
      </c>
      <c r="K26" s="59"/>
      <c r="L26"/>
      <c r="M26"/>
      <c r="N26"/>
      <c r="O26"/>
      <c r="P26"/>
      <c r="Q26" s="104">
        <v>0</v>
      </c>
      <c r="R26" s="104">
        <v>0</v>
      </c>
      <c r="S26" s="107">
        <f t="shared" ref="S26:AA30" si="21">S120</f>
        <v>1260000</v>
      </c>
      <c r="T26" s="107">
        <f t="shared" si="21"/>
        <v>6300000</v>
      </c>
      <c r="U26" s="107">
        <f t="shared" si="21"/>
        <v>47970000</v>
      </c>
      <c r="V26" s="107">
        <f t="shared" si="21"/>
        <v>136000000</v>
      </c>
      <c r="W26" s="107">
        <f t="shared" si="21"/>
        <v>201600000</v>
      </c>
      <c r="X26" s="107">
        <f t="shared" si="21"/>
        <v>270000000</v>
      </c>
      <c r="Y26" s="107">
        <f t="shared" si="21"/>
        <v>512160000</v>
      </c>
      <c r="Z26" s="107">
        <f t="shared" si="21"/>
        <v>596850000</v>
      </c>
      <c r="AA26" s="107">
        <f t="shared" si="21"/>
        <v>773473453.54475617</v>
      </c>
      <c r="AB26" s="107">
        <f t="shared" ref="AB26:AC26" si="22">AB120</f>
        <v>912187228.78734064</v>
      </c>
      <c r="AC26" s="107">
        <f t="shared" si="22"/>
        <v>852304138.45778239</v>
      </c>
    </row>
    <row r="27" spans="2:29">
      <c r="B27"/>
      <c r="C27"/>
      <c r="D27" s="106">
        <v>17</v>
      </c>
      <c r="E27" s="47" t="str">
        <v>Datos Release 99</v>
      </c>
      <c r="F27"/>
      <c r="G27"/>
      <c r="H27"/>
      <c r="I27"/>
      <c r="J27" s="47" t="str">
        <v>megabytes</v>
      </c>
      <c r="K27" s="59"/>
      <c r="L27"/>
      <c r="M27"/>
      <c r="N27"/>
      <c r="O27"/>
      <c r="P27"/>
      <c r="Q27" s="104">
        <v>0</v>
      </c>
      <c r="R27" s="104">
        <v>0</v>
      </c>
      <c r="S27" s="107">
        <f t="shared" si="21"/>
        <v>1350000</v>
      </c>
      <c r="T27" s="107">
        <f t="shared" si="21"/>
        <v>13650000</v>
      </c>
      <c r="U27" s="107">
        <f t="shared" si="21"/>
        <v>110700000</v>
      </c>
      <c r="V27" s="107">
        <f t="shared" si="21"/>
        <v>280000000</v>
      </c>
      <c r="W27" s="107">
        <f t="shared" si="21"/>
        <v>630000000</v>
      </c>
      <c r="X27" s="107">
        <f t="shared" si="21"/>
        <v>1012500000</v>
      </c>
      <c r="Y27" s="107">
        <f t="shared" si="21"/>
        <v>960300000</v>
      </c>
      <c r="Z27" s="107">
        <f t="shared" si="21"/>
        <v>795800000</v>
      </c>
      <c r="AA27" s="107">
        <f t="shared" si="21"/>
        <v>1933683633.8618903</v>
      </c>
      <c r="AB27" s="107">
        <f t="shared" ref="AB27:AC27" si="23">AB121</f>
        <v>2280468071.9683514</v>
      </c>
      <c r="AC27" s="107">
        <f t="shared" si="23"/>
        <v>2130760346.1444559</v>
      </c>
    </row>
    <row r="28" spans="2:29">
      <c r="B28"/>
      <c r="C28"/>
      <c r="D28" s="106">
        <v>18</v>
      </c>
      <c r="E28" s="47" t="str">
        <v>Datos - HSDPA</v>
      </c>
      <c r="F28"/>
      <c r="G28"/>
      <c r="H28"/>
      <c r="I28"/>
      <c r="J28" s="47" t="str">
        <v>megabytes</v>
      </c>
      <c r="K28" s="59"/>
      <c r="L28"/>
      <c r="M28"/>
      <c r="N28"/>
      <c r="O28"/>
      <c r="P28"/>
      <c r="Q28" s="104">
        <v>0</v>
      </c>
      <c r="R28" s="104">
        <v>0</v>
      </c>
      <c r="S28" s="107">
        <f t="shared" si="21"/>
        <v>0</v>
      </c>
      <c r="T28" s="107">
        <f t="shared" si="21"/>
        <v>0</v>
      </c>
      <c r="U28" s="107">
        <f t="shared" si="21"/>
        <v>15682500.000000002</v>
      </c>
      <c r="V28" s="107">
        <f t="shared" si="21"/>
        <v>306000000</v>
      </c>
      <c r="W28" s="107">
        <f t="shared" si="21"/>
        <v>1392300000</v>
      </c>
      <c r="X28" s="107">
        <f t="shared" si="21"/>
        <v>4590000000</v>
      </c>
      <c r="Y28" s="107">
        <f t="shared" si="21"/>
        <v>12243825000</v>
      </c>
      <c r="Z28" s="107">
        <f t="shared" si="21"/>
        <v>30743743500.000004</v>
      </c>
      <c r="AA28" s="107">
        <f t="shared" si="21"/>
        <v>119820706372.25201</v>
      </c>
      <c r="AB28" s="107">
        <f t="shared" ref="AB28:AC28" si="24">AB122</f>
        <v>268468103772.47415</v>
      </c>
      <c r="AC28" s="107">
        <f t="shared" si="24"/>
        <v>395192121399.41217</v>
      </c>
    </row>
    <row r="29" spans="2:29">
      <c r="B29"/>
      <c r="C29"/>
      <c r="D29" s="106">
        <v>19</v>
      </c>
      <c r="E29" s="47" t="str">
        <v>Datos - HSUPA</v>
      </c>
      <c r="F29"/>
      <c r="G29"/>
      <c r="H29"/>
      <c r="I29"/>
      <c r="J29" s="47" t="str">
        <v>megabytes</v>
      </c>
      <c r="K29" s="59"/>
      <c r="L29"/>
      <c r="M29"/>
      <c r="N29"/>
      <c r="O29"/>
      <c r="P29"/>
      <c r="Q29" s="104">
        <v>0</v>
      </c>
      <c r="R29" s="104">
        <v>0</v>
      </c>
      <c r="S29" s="107">
        <f t="shared" si="21"/>
        <v>0</v>
      </c>
      <c r="T29" s="107">
        <f t="shared" si="21"/>
        <v>0</v>
      </c>
      <c r="U29" s="107">
        <f t="shared" si="21"/>
        <v>2767500.0000000005</v>
      </c>
      <c r="V29" s="107">
        <f t="shared" si="21"/>
        <v>54000000.000000015</v>
      </c>
      <c r="W29" s="107">
        <f t="shared" si="21"/>
        <v>245700000.00000003</v>
      </c>
      <c r="X29" s="107">
        <f t="shared" si="21"/>
        <v>810000000.00000012</v>
      </c>
      <c r="Y29" s="107">
        <f t="shared" si="21"/>
        <v>2160675000.0000005</v>
      </c>
      <c r="Z29" s="107">
        <f t="shared" si="21"/>
        <v>5425366500.000001</v>
      </c>
      <c r="AA29" s="107">
        <f t="shared" si="21"/>
        <v>21144830536.279774</v>
      </c>
      <c r="AB29" s="107">
        <f t="shared" ref="AB29:AC29" si="25">AB123</f>
        <v>47376724195.142509</v>
      </c>
      <c r="AC29" s="107">
        <f t="shared" si="25"/>
        <v>69739786129.308044</v>
      </c>
    </row>
    <row r="30" spans="2:29">
      <c r="B30"/>
      <c r="C30"/>
      <c r="D30" s="106">
        <v>20</v>
      </c>
      <c r="E30" s="47" t="str">
        <v>Datos - LTE</v>
      </c>
      <c r="F30"/>
      <c r="G30"/>
      <c r="H30"/>
      <c r="I30"/>
      <c r="J30" s="47" t="str">
        <v>megabytes</v>
      </c>
      <c r="K30" s="59"/>
      <c r="L30"/>
      <c r="M30"/>
      <c r="N30"/>
      <c r="O30"/>
      <c r="P30"/>
      <c r="Q30" s="104">
        <v>0</v>
      </c>
      <c r="R30" s="104">
        <v>0</v>
      </c>
      <c r="S30" s="107">
        <f t="shared" si="21"/>
        <v>0</v>
      </c>
      <c r="T30" s="107">
        <f t="shared" si="21"/>
        <v>0</v>
      </c>
      <c r="U30" s="107">
        <f t="shared" si="21"/>
        <v>0</v>
      </c>
      <c r="V30" s="107">
        <f t="shared" si="21"/>
        <v>0</v>
      </c>
      <c r="W30" s="107">
        <f t="shared" si="21"/>
        <v>0</v>
      </c>
      <c r="X30" s="107">
        <f t="shared" si="21"/>
        <v>0</v>
      </c>
      <c r="Y30" s="107">
        <f t="shared" si="21"/>
        <v>0</v>
      </c>
      <c r="Z30" s="107">
        <f t="shared" si="21"/>
        <v>1989500000</v>
      </c>
      <c r="AA30" s="107">
        <f t="shared" si="21"/>
        <v>49502301026.864395</v>
      </c>
      <c r="AB30" s="107">
        <f t="shared" ref="AB30:AC30" si="26">AB124</f>
        <v>136828084318.10107</v>
      </c>
      <c r="AC30" s="107">
        <f t="shared" si="26"/>
        <v>383536862306.00208</v>
      </c>
    </row>
    <row r="31" spans="2:29">
      <c r="B31"/>
      <c r="C31"/>
      <c r="D31" s="106">
        <v>21</v>
      </c>
      <c r="E31" s="47" t="str">
        <v>Llamadas en tránsito Local</v>
      </c>
      <c r="F31"/>
      <c r="G31"/>
      <c r="H31"/>
      <c r="I31"/>
      <c r="J31" s="47" t="str">
        <v>minutos</v>
      </c>
      <c r="K31" s="59"/>
      <c r="L31"/>
      <c r="M31"/>
      <c r="N31"/>
      <c r="O31"/>
      <c r="P31"/>
      <c r="Q31" s="104">
        <v>0</v>
      </c>
      <c r="R31" s="104">
        <v>0</v>
      </c>
      <c r="S31" s="104">
        <v>0</v>
      </c>
      <c r="T31" s="104">
        <v>0</v>
      </c>
      <c r="U31" s="104">
        <v>0</v>
      </c>
      <c r="V31" s="104">
        <v>0</v>
      </c>
      <c r="W31" s="104">
        <v>0</v>
      </c>
      <c r="X31" s="104">
        <v>0</v>
      </c>
      <c r="Y31" s="104">
        <v>0</v>
      </c>
      <c r="Z31" s="104">
        <v>0</v>
      </c>
      <c r="AA31" s="104">
        <v>0</v>
      </c>
      <c r="AB31" s="104">
        <v>0</v>
      </c>
      <c r="AC31" s="104">
        <v>0</v>
      </c>
    </row>
    <row r="32" spans="2:29">
      <c r="B32"/>
      <c r="C32"/>
      <c r="D32" s="106">
        <v>22</v>
      </c>
      <c r="E32" s="47" t="str">
        <v>Llamadas en tránsito Larga Distancia</v>
      </c>
      <c r="F32"/>
      <c r="G32"/>
      <c r="H32"/>
      <c r="I32"/>
      <c r="J32" s="47" t="str">
        <v>minutos</v>
      </c>
      <c r="K32" s="59"/>
      <c r="L32"/>
      <c r="M32"/>
      <c r="N32"/>
      <c r="O32"/>
      <c r="P32"/>
      <c r="Q32" s="104">
        <v>0</v>
      </c>
      <c r="R32" s="104">
        <v>0</v>
      </c>
      <c r="S32" s="104">
        <v>0</v>
      </c>
      <c r="T32" s="104">
        <v>0</v>
      </c>
      <c r="U32" s="104">
        <v>0</v>
      </c>
      <c r="V32" s="104">
        <v>0</v>
      </c>
      <c r="W32" s="104">
        <v>0</v>
      </c>
      <c r="X32" s="104">
        <v>0</v>
      </c>
      <c r="Y32" s="104">
        <v>0</v>
      </c>
      <c r="Z32" s="104">
        <v>0</v>
      </c>
      <c r="AA32" s="104">
        <v>0</v>
      </c>
      <c r="AB32" s="104">
        <v>0</v>
      </c>
      <c r="AC32" s="104">
        <v>0</v>
      </c>
    </row>
    <row r="33" spans="1:30">
      <c r="B33"/>
      <c r="C33"/>
      <c r="D33" s="106">
        <v>23</v>
      </c>
      <c r="E33" s="47" t="str">
        <v>Mobile Service23</v>
      </c>
      <c r="F33"/>
      <c r="G33"/>
      <c r="H33"/>
      <c r="I33"/>
      <c r="J33" s="47" t="str">
        <v>Mobile Unit23</v>
      </c>
      <c r="K33" s="59"/>
      <c r="L33"/>
      <c r="M33"/>
      <c r="N33"/>
      <c r="O33"/>
      <c r="P33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</row>
    <row r="34" spans="1:30">
      <c r="B34"/>
      <c r="C34"/>
      <c r="D34" s="106">
        <v>24</v>
      </c>
      <c r="E34" s="47" t="str">
        <v>Mobile Service24</v>
      </c>
      <c r="F34"/>
      <c r="G34"/>
      <c r="H34"/>
      <c r="I34"/>
      <c r="J34" s="47" t="str">
        <v>Mobile Unit24</v>
      </c>
      <c r="K34" s="59"/>
      <c r="L34"/>
      <c r="M34"/>
      <c r="N34"/>
      <c r="O34"/>
      <c r="P34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</row>
    <row r="35" spans="1:30">
      <c r="B35"/>
      <c r="C35"/>
      <c r="D35" s="106">
        <v>25</v>
      </c>
      <c r="E35" s="47" t="str">
        <v>Mobile Service25</v>
      </c>
      <c r="F35"/>
      <c r="G35"/>
      <c r="H35"/>
      <c r="I35"/>
      <c r="J35" s="47" t="str">
        <v>Mobile Unit25</v>
      </c>
      <c r="K35" s="59"/>
      <c r="L35"/>
      <c r="M35"/>
      <c r="N35"/>
      <c r="O35"/>
      <c r="P35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</row>
    <row r="36" spans="1:30">
      <c r="B36"/>
      <c r="C36"/>
      <c r="D36" s="106">
        <v>26</v>
      </c>
      <c r="E36" s="47" t="str">
        <v>Mobile Service26</v>
      </c>
      <c r="F36"/>
      <c r="G36"/>
      <c r="H36"/>
      <c r="I36"/>
      <c r="J36" s="47" t="str">
        <v>Mobile Unit26</v>
      </c>
      <c r="K36" s="59"/>
      <c r="L36"/>
      <c r="M36"/>
      <c r="N36"/>
      <c r="O36"/>
      <c r="P36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</row>
    <row r="37" spans="1:30">
      <c r="B37"/>
      <c r="C37"/>
      <c r="D37" s="106">
        <v>27</v>
      </c>
      <c r="E37" s="47" t="str">
        <v>Mobile Service27</v>
      </c>
      <c r="F37"/>
      <c r="G37"/>
      <c r="H37"/>
      <c r="I37"/>
      <c r="J37" s="47" t="str">
        <v>Mobile Unit27</v>
      </c>
      <c r="K37" s="59"/>
      <c r="L37"/>
      <c r="M37"/>
      <c r="N37"/>
      <c r="O37"/>
      <c r="P37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</row>
    <row r="38" spans="1:30">
      <c r="B38"/>
      <c r="C38"/>
      <c r="D38" s="106">
        <v>28</v>
      </c>
      <c r="E38" s="47" t="str">
        <v>Mobile Service28</v>
      </c>
      <c r="F38"/>
      <c r="G38"/>
      <c r="H38"/>
      <c r="I38"/>
      <c r="J38" s="47" t="str">
        <v>Mobile Unit28</v>
      </c>
      <c r="K38" s="59"/>
      <c r="L38"/>
      <c r="M38"/>
      <c r="N38"/>
      <c r="O38"/>
      <c r="P3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</row>
    <row r="39" spans="1:30">
      <c r="B39"/>
      <c r="C39"/>
      <c r="D39" s="106">
        <v>29</v>
      </c>
      <c r="E39" s="47" t="str">
        <v>Mobile Service29</v>
      </c>
      <c r="F39"/>
      <c r="G39"/>
      <c r="H39"/>
      <c r="I39"/>
      <c r="J39" s="47" t="str">
        <v>Mobile Unit29</v>
      </c>
      <c r="K39" s="59"/>
      <c r="L39"/>
      <c r="M39"/>
      <c r="N39"/>
      <c r="O39"/>
      <c r="P39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</row>
    <row r="40" spans="1:30">
      <c r="B40"/>
      <c r="C40"/>
      <c r="D40" s="106">
        <v>30</v>
      </c>
      <c r="E40" s="47" t="str">
        <v>Mobile Service30</v>
      </c>
      <c r="F40"/>
      <c r="G40"/>
      <c r="H40"/>
      <c r="I40"/>
      <c r="J40" s="47" t="str">
        <v>Mobile Unit30</v>
      </c>
      <c r="K40" s="59"/>
      <c r="L40"/>
      <c r="M40"/>
      <c r="N40"/>
      <c r="O40"/>
      <c r="P40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</row>
    <row r="42" spans="1:30" s="58" customFormat="1" ht="18" customHeight="1">
      <c r="A42" s="90">
        <v>2</v>
      </c>
      <c r="B42" s="56" t="s">
        <v>224</v>
      </c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91"/>
    </row>
    <row r="43" spans="1:30" customFormat="1">
      <c r="A43" s="89"/>
      <c r="K43" s="59"/>
      <c r="AB43" s="91"/>
      <c r="AC43" s="91"/>
      <c r="AD43" s="91"/>
    </row>
    <row r="44" spans="1:30" customFormat="1" ht="15.6">
      <c r="A44" s="89"/>
      <c r="B44" s="15" t="s">
        <v>83</v>
      </c>
      <c r="C44" s="15"/>
      <c r="D44" s="15"/>
      <c r="AB44" s="91"/>
      <c r="AC44" s="91"/>
      <c r="AD44" s="91"/>
    </row>
    <row r="45" spans="1:30" customFormat="1">
      <c r="A45" s="89"/>
      <c r="K45" s="59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B45" s="91"/>
      <c r="AC45" s="91"/>
      <c r="AD45" s="91"/>
    </row>
    <row r="46" spans="1:30" customFormat="1" ht="12">
      <c r="E46" s="14" t="s">
        <v>154</v>
      </c>
      <c r="G46" s="17" t="s">
        <v>195</v>
      </c>
      <c r="K46" s="59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91"/>
      <c r="AC46" s="91"/>
      <c r="AD46" s="91"/>
    </row>
    <row r="47" spans="1:30" customFormat="1">
      <c r="A47" s="89"/>
      <c r="E47" s="103" t="s">
        <v>85</v>
      </c>
      <c r="G47" s="63"/>
      <c r="I47" s="103" t="s">
        <v>84</v>
      </c>
      <c r="J47" s="103" t="s">
        <v>66</v>
      </c>
      <c r="K47" s="59"/>
      <c r="L47" s="109"/>
      <c r="M47" s="109"/>
      <c r="N47" s="109"/>
      <c r="O47" s="109"/>
      <c r="P47" s="109"/>
      <c r="Q47" s="108"/>
      <c r="R47" s="108"/>
      <c r="S47" s="108"/>
      <c r="T47" s="110">
        <f>SUM(T48:T49)</f>
        <v>56371207</v>
      </c>
      <c r="U47" s="110">
        <f t="shared" ref="U47:Z47" si="27">SUM(U48:U49)</f>
        <v>59167053</v>
      </c>
      <c r="V47" s="110">
        <f t="shared" si="27"/>
        <v>64137742</v>
      </c>
      <c r="W47" s="110">
        <f t="shared" si="27"/>
        <v>65678472</v>
      </c>
      <c r="X47" s="110">
        <f t="shared" si="27"/>
        <v>70366315</v>
      </c>
      <c r="Y47" s="110">
        <f t="shared" si="27"/>
        <v>73504684</v>
      </c>
      <c r="Z47" s="110">
        <f t="shared" si="27"/>
        <v>71333229</v>
      </c>
      <c r="AA47" s="110">
        <f>SUM(AA48:AA49)</f>
        <v>73252405</v>
      </c>
      <c r="AB47" s="110">
        <f>SUM(AB48:AB49)</f>
        <v>73514028</v>
      </c>
      <c r="AC47" s="110">
        <f>SUM(AC48:AC49)</f>
        <v>72831220</v>
      </c>
      <c r="AD47" s="91"/>
    </row>
    <row r="48" spans="1:30" customFormat="1">
      <c r="A48" s="89"/>
      <c r="E48" s="111" t="s">
        <v>192</v>
      </c>
      <c r="G48" s="92"/>
      <c r="H48" s="93"/>
      <c r="I48" s="103" t="s">
        <v>84</v>
      </c>
      <c r="J48" s="103" t="s">
        <v>66</v>
      </c>
      <c r="K48" s="59"/>
      <c r="L48" s="109"/>
      <c r="M48" s="109"/>
      <c r="N48" s="109"/>
      <c r="O48" s="109"/>
      <c r="P48" s="109"/>
      <c r="Q48" s="108"/>
      <c r="R48" s="108"/>
      <c r="S48" s="108"/>
      <c r="T48" s="69">
        <v>52268193</v>
      </c>
      <c r="U48" s="69">
        <v>53999327</v>
      </c>
      <c r="V48" s="69">
        <v>57852115</v>
      </c>
      <c r="W48" s="69">
        <v>58289266</v>
      </c>
      <c r="X48" s="69">
        <v>61755937</v>
      </c>
      <c r="Y48" s="69">
        <v>64112126</v>
      </c>
      <c r="Z48" s="69">
        <v>61713914</v>
      </c>
      <c r="AA48" s="69">
        <v>62444429</v>
      </c>
      <c r="AB48" s="69">
        <v>62642190</v>
      </c>
      <c r="AC48" s="69">
        <v>61154573</v>
      </c>
      <c r="AD48" s="91"/>
    </row>
    <row r="49" spans="1:30" customFormat="1">
      <c r="A49" s="89"/>
      <c r="E49" s="111" t="s">
        <v>193</v>
      </c>
      <c r="G49" s="92"/>
      <c r="H49" s="93"/>
      <c r="I49" s="103" t="s">
        <v>84</v>
      </c>
      <c r="J49" s="103" t="s">
        <v>66</v>
      </c>
      <c r="K49" s="59"/>
      <c r="L49" s="109"/>
      <c r="M49" s="109"/>
      <c r="N49" s="109"/>
      <c r="O49" s="109"/>
      <c r="P49" s="109"/>
      <c r="Q49" s="108"/>
      <c r="R49" s="108"/>
      <c r="S49" s="108"/>
      <c r="T49" s="69">
        <v>4103014</v>
      </c>
      <c r="U49" s="69">
        <v>5167726</v>
      </c>
      <c r="V49" s="69">
        <v>6285627</v>
      </c>
      <c r="W49" s="69">
        <v>7389206</v>
      </c>
      <c r="X49" s="69">
        <v>8610378</v>
      </c>
      <c r="Y49" s="69">
        <v>9392558</v>
      </c>
      <c r="Z49" s="69">
        <v>9619315</v>
      </c>
      <c r="AA49" s="69">
        <v>10807976</v>
      </c>
      <c r="AB49" s="69">
        <v>10871838</v>
      </c>
      <c r="AC49" s="69">
        <v>11676647</v>
      </c>
      <c r="AD49" s="91"/>
    </row>
    <row r="50" spans="1:30" customFormat="1">
      <c r="A50" s="89"/>
      <c r="G50" s="63"/>
      <c r="K50" s="59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91"/>
      <c r="AC50" s="91"/>
      <c r="AD50" s="91"/>
    </row>
    <row r="51" spans="1:30" customFormat="1" ht="12">
      <c r="A51" s="89"/>
      <c r="E51" s="14" t="s">
        <v>92</v>
      </c>
      <c r="G51" s="63"/>
      <c r="K51" s="59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91"/>
      <c r="AC51" s="91"/>
      <c r="AD51" s="91"/>
    </row>
    <row r="52" spans="1:30" customFormat="1">
      <c r="E52" s="51" t="s">
        <v>93</v>
      </c>
      <c r="G52" s="94" t="s">
        <v>208</v>
      </c>
      <c r="I52" t="s">
        <v>166</v>
      </c>
      <c r="J52" t="s">
        <v>66</v>
      </c>
      <c r="K52" s="59"/>
      <c r="L52" s="109"/>
      <c r="M52" s="109"/>
      <c r="N52" s="109"/>
      <c r="O52" s="109"/>
      <c r="P52" s="109"/>
      <c r="Q52" s="108"/>
      <c r="R52" s="112">
        <v>50000</v>
      </c>
      <c r="S52" s="112">
        <v>100000</v>
      </c>
      <c r="T52" s="112">
        <v>500000</v>
      </c>
      <c r="U52" s="113">
        <v>1000000</v>
      </c>
      <c r="V52" s="205">
        <v>4000000</v>
      </c>
      <c r="W52" s="205">
        <v>8000000</v>
      </c>
      <c r="X52" s="205">
        <v>14500000</v>
      </c>
      <c r="Y52" s="205">
        <v>14600000</v>
      </c>
      <c r="Z52" s="205">
        <v>20000000</v>
      </c>
      <c r="AA52" s="205">
        <v>24000000</v>
      </c>
      <c r="AB52" s="205">
        <v>27800000</v>
      </c>
      <c r="AC52" s="205">
        <v>45000000</v>
      </c>
      <c r="AD52" s="91"/>
    </row>
    <row r="53" spans="1:30" customFormat="1">
      <c r="A53" s="89"/>
      <c r="E53" s="51"/>
      <c r="G53" s="17"/>
      <c r="H53" s="63"/>
      <c r="I53" s="103"/>
      <c r="K53" s="59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206"/>
      <c r="AC53" s="91"/>
      <c r="AD53" s="91"/>
    </row>
    <row r="54" spans="1:30" s="58" customFormat="1" ht="18" customHeight="1">
      <c r="A54" s="90">
        <v>3</v>
      </c>
      <c r="B54" s="56" t="s">
        <v>225</v>
      </c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91"/>
    </row>
    <row r="56" spans="1:30" ht="15.6">
      <c r="C56" s="15" t="s">
        <v>226</v>
      </c>
      <c r="D56"/>
      <c r="E56"/>
      <c r="F56"/>
      <c r="G56" s="63"/>
      <c r="H56"/>
      <c r="I56"/>
      <c r="J56"/>
    </row>
    <row r="57" spans="1:30">
      <c r="C57"/>
      <c r="D57"/>
      <c r="E57"/>
      <c r="F57"/>
      <c r="G57" s="63"/>
      <c r="H57"/>
      <c r="I57"/>
      <c r="J57"/>
    </row>
    <row r="58" spans="1:30" ht="15.6">
      <c r="C58" s="15"/>
      <c r="D58" s="15"/>
      <c r="E58" s="14" t="s">
        <v>95</v>
      </c>
      <c r="F58"/>
      <c r="G58" s="94" t="s">
        <v>227</v>
      </c>
      <c r="H58"/>
      <c r="I58"/>
      <c r="J58"/>
    </row>
    <row r="59" spans="1:30">
      <c r="C59"/>
      <c r="D59"/>
      <c r="E59" s="51" t="s">
        <v>96</v>
      </c>
      <c r="F59"/>
      <c r="G59" s="94"/>
      <c r="H59"/>
      <c r="I59" t="s">
        <v>88</v>
      </c>
      <c r="J59" s="21" t="s">
        <v>87</v>
      </c>
      <c r="Q59" s="108"/>
      <c r="R59" s="108"/>
      <c r="S59" s="69">
        <v>37327935814.344994</v>
      </c>
      <c r="T59" s="69">
        <v>54870844200.994965</v>
      </c>
      <c r="U59" s="69">
        <v>71277166848.133224</v>
      </c>
      <c r="V59" s="69">
        <v>75388393850.057816</v>
      </c>
      <c r="W59" s="69">
        <v>87392287277.488068</v>
      </c>
      <c r="X59" s="69">
        <v>106373613840.7796</v>
      </c>
      <c r="Y59" s="69">
        <v>112823848682.97852</v>
      </c>
      <c r="Z59" s="69">
        <v>105337389640.74568</v>
      </c>
      <c r="AA59" s="69">
        <v>100362763194.36418</v>
      </c>
      <c r="AB59" s="195">
        <f>SUM(AB60:AB63)</f>
        <v>171703925036.7673</v>
      </c>
      <c r="AC59" s="195">
        <f>SUM(AC60:AC63)</f>
        <v>210911251863.23349</v>
      </c>
    </row>
    <row r="60" spans="1:30">
      <c r="C60"/>
      <c r="D60"/>
      <c r="E60" s="68" t="s">
        <v>114</v>
      </c>
      <c r="F60"/>
      <c r="G60" s="94"/>
      <c r="H60"/>
      <c r="I60" t="s">
        <v>88</v>
      </c>
      <c r="J60" s="21" t="s">
        <v>87</v>
      </c>
      <c r="Q60" s="108"/>
      <c r="R60" s="108"/>
      <c r="S60" s="110">
        <f t="shared" ref="S60:Y63" si="28">S$59*$AA60/$AA$59</f>
        <v>32381040904.732418</v>
      </c>
      <c r="T60" s="110">
        <f t="shared" si="28"/>
        <v>47599070556.342133</v>
      </c>
      <c r="U60" s="110">
        <f t="shared" si="28"/>
        <v>61831140804.626862</v>
      </c>
      <c r="V60" s="110">
        <f t="shared" si="28"/>
        <v>65397526322.971031</v>
      </c>
      <c r="W60" s="110">
        <f t="shared" si="28"/>
        <v>75810600488.735443</v>
      </c>
      <c r="X60" s="110">
        <f t="shared" si="28"/>
        <v>92276421554.464584</v>
      </c>
      <c r="Y60" s="110">
        <f t="shared" si="28"/>
        <v>97871837258.91687</v>
      </c>
      <c r="Z60" s="110">
        <f>Z$59*$AA60/$AA$59</f>
        <v>91377523250.131424</v>
      </c>
      <c r="AA60" s="69">
        <v>87062160535</v>
      </c>
      <c r="AB60" s="69">
        <v>138346263997</v>
      </c>
      <c r="AC60" s="69">
        <v>165428682988</v>
      </c>
    </row>
    <row r="61" spans="1:30">
      <c r="C61"/>
      <c r="D61"/>
      <c r="E61" s="68" t="s">
        <v>158</v>
      </c>
      <c r="F61"/>
      <c r="G61" s="94"/>
      <c r="H61"/>
      <c r="I61" t="s">
        <v>88</v>
      </c>
      <c r="J61" s="21" t="s">
        <v>87</v>
      </c>
      <c r="Q61" s="108"/>
      <c r="R61" s="108"/>
      <c r="S61" s="110">
        <f t="shared" si="28"/>
        <v>2098536999.9254453</v>
      </c>
      <c r="T61" s="110">
        <f t="shared" si="28"/>
        <v>3084780721.4853101</v>
      </c>
      <c r="U61" s="110">
        <f t="shared" si="28"/>
        <v>4007126797.0618591</v>
      </c>
      <c r="V61" s="110">
        <f t="shared" si="28"/>
        <v>4238255622.9776969</v>
      </c>
      <c r="W61" s="110">
        <f t="shared" si="28"/>
        <v>4913101792.5037279</v>
      </c>
      <c r="X61" s="110">
        <f t="shared" si="28"/>
        <v>5980211859.8497849</v>
      </c>
      <c r="Y61" s="110">
        <f t="shared" si="28"/>
        <v>6342837228.2035532</v>
      </c>
      <c r="Z61" s="110">
        <f>Z$59*$AA61/$AA$59</f>
        <v>5921956433.2758446</v>
      </c>
      <c r="AA61" s="69">
        <v>5642288205.4246979</v>
      </c>
      <c r="AB61" s="69">
        <v>10612034603.615303</v>
      </c>
      <c r="AC61" s="69">
        <v>15093445883.530142</v>
      </c>
    </row>
    <row r="62" spans="1:30">
      <c r="C62"/>
      <c r="D62"/>
      <c r="E62" s="68" t="s">
        <v>159</v>
      </c>
      <c r="F62"/>
      <c r="G62" s="94"/>
      <c r="H62"/>
      <c r="I62" t="s">
        <v>88</v>
      </c>
      <c r="J62" s="21" t="s">
        <v>87</v>
      </c>
      <c r="Q62" s="108"/>
      <c r="R62" s="108"/>
      <c r="S62" s="110">
        <f t="shared" si="28"/>
        <v>2394169165.0928197</v>
      </c>
      <c r="T62" s="110">
        <f t="shared" si="28"/>
        <v>3519350330.5947404</v>
      </c>
      <c r="U62" s="110">
        <f t="shared" si="28"/>
        <v>4571632245.9329967</v>
      </c>
      <c r="V62" s="110">
        <f t="shared" si="28"/>
        <v>4835321429.4887142</v>
      </c>
      <c r="W62" s="110">
        <f t="shared" si="28"/>
        <v>5605236799.2523279</v>
      </c>
      <c r="X62" s="110">
        <f t="shared" si="28"/>
        <v>6822676386.4937344</v>
      </c>
      <c r="Y62" s="110">
        <f t="shared" si="28"/>
        <v>7236386735.8580103</v>
      </c>
      <c r="Z62" s="110">
        <f>Z$59*$AA62/$AA$59</f>
        <v>6756214205.4563675</v>
      </c>
      <c r="AA62" s="69">
        <v>6437147614.016161</v>
      </c>
      <c r="AB62" s="69">
        <v>16750115934.152006</v>
      </c>
      <c r="AC62" s="69">
        <v>21771551457.793041</v>
      </c>
    </row>
    <row r="63" spans="1:30">
      <c r="C63"/>
      <c r="D63"/>
      <c r="E63" s="68" t="s">
        <v>160</v>
      </c>
      <c r="F63"/>
      <c r="G63"/>
      <c r="H63"/>
      <c r="I63" t="s">
        <v>88</v>
      </c>
      <c r="J63" s="21" t="s">
        <v>87</v>
      </c>
      <c r="Q63" s="108"/>
      <c r="R63" s="108"/>
      <c r="S63" s="110">
        <f t="shared" si="28"/>
        <v>454188744.59431356</v>
      </c>
      <c r="T63" s="110">
        <f t="shared" si="28"/>
        <v>667642592.57279217</v>
      </c>
      <c r="U63" s="110">
        <f t="shared" si="28"/>
        <v>867267000.51150727</v>
      </c>
      <c r="V63" s="110">
        <f t="shared" si="28"/>
        <v>917290474.62037539</v>
      </c>
      <c r="W63" s="110">
        <f t="shared" si="28"/>
        <v>1063348196.9965824</v>
      </c>
      <c r="X63" s="110">
        <f t="shared" si="28"/>
        <v>1294304039.9715111</v>
      </c>
      <c r="Y63" s="110">
        <f t="shared" si="28"/>
        <v>1372787460.0000834</v>
      </c>
      <c r="Z63" s="110">
        <f>Z$59*$AA63/$AA$59</f>
        <v>1281695751.8820639</v>
      </c>
      <c r="AA63" s="69">
        <v>1221166839.923332</v>
      </c>
      <c r="AB63" s="69">
        <v>5995510502.000001</v>
      </c>
      <c r="AC63" s="69">
        <v>8617571533.9102974</v>
      </c>
    </row>
    <row r="64" spans="1:30">
      <c r="C64"/>
      <c r="D64"/>
      <c r="E64"/>
      <c r="F64"/>
      <c r="G64"/>
      <c r="H64"/>
      <c r="I64"/>
      <c r="J64"/>
      <c r="Q64"/>
      <c r="R64"/>
      <c r="S64" s="83" t="b">
        <f t="shared" ref="S64:Y64" si="29">ROUND(SUM(S60:S63),1)=ROUND(S59,1)</f>
        <v>1</v>
      </c>
      <c r="T64" s="83" t="b">
        <f t="shared" si="29"/>
        <v>1</v>
      </c>
      <c r="U64" s="83" t="b">
        <f t="shared" si="29"/>
        <v>1</v>
      </c>
      <c r="V64" s="83" t="b">
        <f t="shared" si="29"/>
        <v>1</v>
      </c>
      <c r="W64" s="83" t="b">
        <f>ROUND(SUM(W60:W63),1)=ROUND(W59,1)</f>
        <v>1</v>
      </c>
      <c r="X64" s="83" t="b">
        <f t="shared" si="29"/>
        <v>1</v>
      </c>
      <c r="Y64" s="83" t="b">
        <f t="shared" si="29"/>
        <v>1</v>
      </c>
      <c r="Z64" s="83" t="b">
        <f>ROUND(SUM(Z60:Z63),1)=ROUND(Z59,1)</f>
        <v>1</v>
      </c>
      <c r="AA64" s="83" t="b">
        <f>ROUND(SUM(AA60:AA63),1)=ROUND(AA59,1)</f>
        <v>1</v>
      </c>
      <c r="AB64" s="83" t="b">
        <f>ROUND(SUM(AB60:AB63),1)=ROUND(AB59,1)</f>
        <v>1</v>
      </c>
      <c r="AC64" s="83" t="b">
        <f>ROUND(SUM(AC60:AC63),1)=ROUND(AC59,1)</f>
        <v>1</v>
      </c>
    </row>
    <row r="65" spans="3:29">
      <c r="C65"/>
      <c r="D65"/>
      <c r="E65" s="51" t="s">
        <v>228</v>
      </c>
      <c r="F65"/>
      <c r="G65"/>
      <c r="H65"/>
      <c r="I65" t="s">
        <v>88</v>
      </c>
      <c r="J65" s="21" t="s">
        <v>87</v>
      </c>
      <c r="Q65" s="108"/>
      <c r="R65" s="108"/>
      <c r="S65" s="69">
        <v>40923106489.050011</v>
      </c>
      <c r="T65" s="69">
        <v>55528569622.191666</v>
      </c>
      <c r="U65" s="69">
        <v>62656562106.170212</v>
      </c>
      <c r="V65" s="69">
        <v>78969237445.606857</v>
      </c>
      <c r="W65" s="69">
        <v>91077765941.682343</v>
      </c>
      <c r="X65" s="69">
        <v>109951212825.15549</v>
      </c>
      <c r="Y65" s="69">
        <v>122153436250.69446</v>
      </c>
      <c r="Z65" s="69">
        <v>119935494226.64954</v>
      </c>
      <c r="AA65" s="69">
        <v>126166715401.46133</v>
      </c>
      <c r="AB65" s="195">
        <f>SUM(AB68:AB70)+AB60</f>
        <v>192366870992.16296</v>
      </c>
      <c r="AC65" s="195">
        <f>SUM(AC68:AC70)+AC60</f>
        <v>223172752697.39761</v>
      </c>
    </row>
    <row r="66" spans="3:29">
      <c r="C66"/>
      <c r="D66"/>
      <c r="E66"/>
      <c r="F66"/>
      <c r="G66"/>
      <c r="H66"/>
      <c r="I66"/>
      <c r="J66"/>
      <c r="Q66"/>
      <c r="R66"/>
    </row>
    <row r="67" spans="3:29">
      <c r="C67"/>
      <c r="D67"/>
      <c r="E67" s="51" t="s">
        <v>229</v>
      </c>
      <c r="F67"/>
      <c r="G67"/>
      <c r="H67"/>
      <c r="I67" t="s">
        <v>88</v>
      </c>
      <c r="J67" s="21" t="s">
        <v>87</v>
      </c>
      <c r="Q67" s="108"/>
      <c r="R67" s="108"/>
      <c r="S67" s="105">
        <f>S65-S60</f>
        <v>8542065584.3175926</v>
      </c>
      <c r="T67" s="105">
        <f t="shared" ref="T67:Y67" si="30">T65-T60</f>
        <v>7929499065.8495331</v>
      </c>
      <c r="U67" s="105">
        <f>U65-U60</f>
        <v>825421301.54335022</v>
      </c>
      <c r="V67" s="105">
        <f t="shared" si="30"/>
        <v>13571711122.635826</v>
      </c>
      <c r="W67" s="105">
        <f t="shared" si="30"/>
        <v>15267165452.946899</v>
      </c>
      <c r="X67" s="105">
        <f t="shared" si="30"/>
        <v>17674791270.690903</v>
      </c>
      <c r="Y67" s="105">
        <f t="shared" si="30"/>
        <v>24281598991.777588</v>
      </c>
      <c r="Z67" s="105">
        <f>Z65-Z60</f>
        <v>28557970976.518112</v>
      </c>
      <c r="AA67" s="105">
        <f>AA65-AA60</f>
        <v>39104554866.461334</v>
      </c>
      <c r="AB67" s="105">
        <f>AB65-AB60</f>
        <v>54020606995.162964</v>
      </c>
      <c r="AC67" s="105">
        <f>AC65-AC60</f>
        <v>57744069709.397614</v>
      </c>
    </row>
    <row r="68" spans="3:29">
      <c r="C68"/>
      <c r="D68"/>
      <c r="E68" s="68" t="s">
        <v>161</v>
      </c>
      <c r="F68"/>
      <c r="G68"/>
      <c r="H68"/>
      <c r="I68" t="s">
        <v>88</v>
      </c>
      <c r="J68" s="21" t="s">
        <v>87</v>
      </c>
      <c r="Q68" s="108"/>
      <c r="R68" s="108"/>
      <c r="S68" s="110">
        <f t="shared" ref="S68:Y70" si="31">S$67*$AA68/$AA$67</f>
        <v>5863751428.49825</v>
      </c>
      <c r="T68" s="110">
        <f t="shared" si="31"/>
        <v>5443251519.8682194</v>
      </c>
      <c r="U68" s="110">
        <f>U$67*$AA68/$AA$67</f>
        <v>566615333.05522704</v>
      </c>
      <c r="V68" s="110">
        <f t="shared" si="31"/>
        <v>9316381347.9288559</v>
      </c>
      <c r="W68" s="110">
        <f t="shared" si="31"/>
        <v>10480235997.975927</v>
      </c>
      <c r="X68" s="110">
        <f t="shared" si="31"/>
        <v>12132964976.550436</v>
      </c>
      <c r="Y68" s="110">
        <f t="shared" si="31"/>
        <v>16668247201.901112</v>
      </c>
      <c r="Z68" s="110">
        <f>Z$67*$AA68/$AA$67</f>
        <v>19603788036.46793</v>
      </c>
      <c r="AA68" s="69">
        <v>26843552908.323765</v>
      </c>
      <c r="AB68" s="69">
        <v>27649156084.280075</v>
      </c>
      <c r="AC68" s="69">
        <v>19530331825.4021</v>
      </c>
    </row>
    <row r="69" spans="3:29">
      <c r="C69"/>
      <c r="D69"/>
      <c r="E69" s="68" t="s">
        <v>162</v>
      </c>
      <c r="F69"/>
      <c r="G69"/>
      <c r="H69"/>
      <c r="I69" t="s">
        <v>88</v>
      </c>
      <c r="J69" s="21" t="s">
        <v>87</v>
      </c>
      <c r="Q69" s="108"/>
      <c r="R69" s="108"/>
      <c r="S69" s="110">
        <f t="shared" si="31"/>
        <v>1960757845.3728302</v>
      </c>
      <c r="T69" s="110">
        <f t="shared" si="31"/>
        <v>1820148458.211947</v>
      </c>
      <c r="U69" s="110">
        <f>U$67*$AA69/$AA$67</f>
        <v>189468375.85867953</v>
      </c>
      <c r="V69" s="110">
        <f t="shared" si="31"/>
        <v>3115269813.3923054</v>
      </c>
      <c r="W69" s="110">
        <f t="shared" si="31"/>
        <v>3504446804.2283397</v>
      </c>
      <c r="X69" s="110">
        <f t="shared" si="31"/>
        <v>4057096648.0238047</v>
      </c>
      <c r="Y69" s="110">
        <f t="shared" si="31"/>
        <v>5573632659.6148939</v>
      </c>
      <c r="Z69" s="110">
        <f>Z$67*$AA69/$AA$67</f>
        <v>6555237148.1365557</v>
      </c>
      <c r="AA69" s="69">
        <v>8976114967.4375534</v>
      </c>
      <c r="AB69" s="69">
        <v>18242902856.842873</v>
      </c>
      <c r="AC69" s="69">
        <v>30334733487.555504</v>
      </c>
    </row>
    <row r="70" spans="3:29">
      <c r="C70"/>
      <c r="D70"/>
      <c r="E70" s="68" t="s">
        <v>163</v>
      </c>
      <c r="F70"/>
      <c r="G70"/>
      <c r="H70"/>
      <c r="I70" t="s">
        <v>88</v>
      </c>
      <c r="J70" s="21" t="s">
        <v>87</v>
      </c>
      <c r="Q70" s="108"/>
      <c r="R70" s="108"/>
      <c r="S70" s="110">
        <f t="shared" si="31"/>
        <v>717556310.44650853</v>
      </c>
      <c r="T70" s="110">
        <f t="shared" si="31"/>
        <v>666099087.769364</v>
      </c>
      <c r="U70" s="110">
        <f>U$67*$AA70/$AA$67</f>
        <v>69337592.629443377</v>
      </c>
      <c r="V70" s="110">
        <f t="shared" si="31"/>
        <v>1140059961.3146603</v>
      </c>
      <c r="W70" s="110">
        <f t="shared" si="31"/>
        <v>1282482650.742625</v>
      </c>
      <c r="X70" s="110">
        <f t="shared" si="31"/>
        <v>1484729646.1166553</v>
      </c>
      <c r="Y70" s="110">
        <f t="shared" si="31"/>
        <v>2039719130.2615721</v>
      </c>
      <c r="Z70" s="110">
        <f>Z$67*$AA70/$AA$67</f>
        <v>2398945791.9136162</v>
      </c>
      <c r="AA70" s="69">
        <v>3284886990.7000003</v>
      </c>
      <c r="AB70" s="69">
        <v>8128548054.0400019</v>
      </c>
      <c r="AC70" s="69">
        <v>7879004396.4400005</v>
      </c>
    </row>
    <row r="71" spans="3:29">
      <c r="C71"/>
      <c r="D71"/>
      <c r="E71"/>
      <c r="F71"/>
      <c r="G71"/>
      <c r="H71"/>
      <c r="I71"/>
      <c r="J71"/>
      <c r="S71" s="83" t="b">
        <f t="shared" ref="S71:Z71" si="32">ROUND(SUM(S68:S70),1)=ROUND(S67,1)</f>
        <v>1</v>
      </c>
      <c r="T71" s="83" t="b">
        <f t="shared" si="32"/>
        <v>1</v>
      </c>
      <c r="U71" s="83" t="b">
        <f>ROUND(SUM(U68:U70),1)=ROUND(U67,1)</f>
        <v>1</v>
      </c>
      <c r="V71" s="83" t="b">
        <f t="shared" si="32"/>
        <v>1</v>
      </c>
      <c r="W71" s="83" t="b">
        <f t="shared" si="32"/>
        <v>1</v>
      </c>
      <c r="X71" s="83" t="b">
        <f t="shared" si="32"/>
        <v>1</v>
      </c>
      <c r="Y71" s="83" t="b">
        <f t="shared" si="32"/>
        <v>1</v>
      </c>
      <c r="Z71" s="83" t="b">
        <f t="shared" si="32"/>
        <v>1</v>
      </c>
      <c r="AA71" s="83" t="b">
        <f>ROUND(SUM(AA68:AA70),1)=ROUND(AA67,1)</f>
        <v>1</v>
      </c>
      <c r="AB71" s="83" t="b">
        <f>ROUND(SUM(AB68:AB70),1)=ROUND(AB67,1)</f>
        <v>1</v>
      </c>
      <c r="AC71" s="83" t="b">
        <f>ROUND(SUM(AC68:AC70),1)=ROUND(AC67,1)</f>
        <v>1</v>
      </c>
    </row>
    <row r="72" spans="3:29" ht="15.6">
      <c r="C72" s="15"/>
      <c r="D72"/>
      <c r="E72" s="14" t="s">
        <v>115</v>
      </c>
      <c r="F72"/>
      <c r="G72"/>
      <c r="H72"/>
      <c r="I72"/>
      <c r="J72"/>
    </row>
    <row r="73" spans="3:29">
      <c r="C73"/>
      <c r="D73"/>
      <c r="E73"/>
      <c r="F73"/>
      <c r="G73"/>
      <c r="H73"/>
      <c r="I73"/>
      <c r="J73"/>
    </row>
    <row r="74" spans="3:29">
      <c r="C74"/>
      <c r="D74"/>
      <c r="E74" s="79" t="s">
        <v>156</v>
      </c>
      <c r="F74"/>
      <c r="G74"/>
      <c r="H74"/>
      <c r="I74"/>
      <c r="J74"/>
    </row>
    <row r="75" spans="3:29">
      <c r="C75"/>
      <c r="D75"/>
      <c r="E75" s="68" t="s">
        <v>116</v>
      </c>
      <c r="F75"/>
      <c r="G75" s="94" t="s">
        <v>234</v>
      </c>
      <c r="H75"/>
      <c r="I75"/>
      <c r="J75" t="s">
        <v>67</v>
      </c>
      <c r="Q75" s="74">
        <f t="shared" ref="Q75:Y76" si="33">R75</f>
        <v>2.5000000000000001E-2</v>
      </c>
      <c r="R75" s="74">
        <f t="shared" si="33"/>
        <v>2.5000000000000001E-2</v>
      </c>
      <c r="S75" s="74">
        <f t="shared" si="33"/>
        <v>2.5000000000000001E-2</v>
      </c>
      <c r="T75" s="74">
        <f t="shared" si="33"/>
        <v>2.5000000000000001E-2</v>
      </c>
      <c r="U75" s="74">
        <f t="shared" si="33"/>
        <v>2.5000000000000001E-2</v>
      </c>
      <c r="V75" s="74">
        <f t="shared" si="33"/>
        <v>2.5000000000000001E-2</v>
      </c>
      <c r="W75" s="74">
        <f t="shared" si="33"/>
        <v>2.5000000000000001E-2</v>
      </c>
      <c r="X75" s="74">
        <f t="shared" si="33"/>
        <v>2.5000000000000001E-2</v>
      </c>
      <c r="Y75" s="74">
        <f t="shared" si="33"/>
        <v>2.5000000000000001E-2</v>
      </c>
      <c r="Z75" s="74">
        <f>AA75</f>
        <v>2.5000000000000001E-2</v>
      </c>
      <c r="AA75" s="74">
        <f t="shared" ref="AA75:AB75" si="34">AB75</f>
        <v>2.5000000000000001E-2</v>
      </c>
      <c r="AB75" s="74">
        <f t="shared" si="34"/>
        <v>2.5000000000000001E-2</v>
      </c>
      <c r="AC75" s="77">
        <v>2.5000000000000001E-2</v>
      </c>
    </row>
    <row r="76" spans="3:29">
      <c r="C76"/>
      <c r="D76"/>
      <c r="E76" s="68" t="s">
        <v>117</v>
      </c>
      <c r="F76"/>
      <c r="G76" s="94" t="s">
        <v>234</v>
      </c>
      <c r="H76"/>
      <c r="I76"/>
      <c r="J76" t="s">
        <v>67</v>
      </c>
      <c r="Q76" s="74">
        <f t="shared" si="33"/>
        <v>0.03</v>
      </c>
      <c r="R76" s="74">
        <f t="shared" si="33"/>
        <v>0.03</v>
      </c>
      <c r="S76" s="74">
        <f t="shared" si="33"/>
        <v>0.03</v>
      </c>
      <c r="T76" s="74">
        <f t="shared" si="33"/>
        <v>0.03</v>
      </c>
      <c r="U76" s="74">
        <f t="shared" si="33"/>
        <v>0.03</v>
      </c>
      <c r="V76" s="74">
        <f t="shared" si="33"/>
        <v>0.03</v>
      </c>
      <c r="W76" s="74">
        <f t="shared" si="33"/>
        <v>0.03</v>
      </c>
      <c r="X76" s="74">
        <f t="shared" si="33"/>
        <v>0.03</v>
      </c>
      <c r="Y76" s="74">
        <f t="shared" si="33"/>
        <v>0.03</v>
      </c>
      <c r="Z76" s="74">
        <f>AA76</f>
        <v>0.03</v>
      </c>
      <c r="AA76" s="74">
        <f t="shared" ref="AA76:AB76" si="35">AB76</f>
        <v>0.03</v>
      </c>
      <c r="AB76" s="74">
        <f t="shared" si="35"/>
        <v>0.03</v>
      </c>
      <c r="AC76" s="77">
        <v>0.03</v>
      </c>
    </row>
    <row r="77" spans="3:29">
      <c r="C77"/>
      <c r="D77"/>
      <c r="E77"/>
      <c r="F77"/>
      <c r="G77"/>
      <c r="H77"/>
      <c r="I77"/>
      <c r="J77"/>
    </row>
    <row r="78" spans="3:29" ht="12">
      <c r="C78"/>
      <c r="D78"/>
      <c r="E78" s="14" t="s">
        <v>230</v>
      </c>
      <c r="F78"/>
      <c r="G78"/>
      <c r="H78"/>
      <c r="I78"/>
      <c r="J78"/>
    </row>
    <row r="79" spans="3:29">
      <c r="C79"/>
      <c r="D79"/>
      <c r="E79"/>
      <c r="F79"/>
      <c r="G79"/>
      <c r="H79"/>
      <c r="I79"/>
      <c r="J79"/>
    </row>
    <row r="80" spans="3:29">
      <c r="C80"/>
      <c r="D80"/>
      <c r="E80" s="51" t="s">
        <v>231</v>
      </c>
      <c r="F80"/>
      <c r="G80"/>
      <c r="H80"/>
      <c r="I80" t="s">
        <v>88</v>
      </c>
      <c r="J80" s="21" t="s">
        <v>87</v>
      </c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205">
        <v>500000000</v>
      </c>
      <c r="AB80" s="205">
        <v>1000000000</v>
      </c>
      <c r="AC80" s="205">
        <v>1500000000</v>
      </c>
    </row>
    <row r="81" spans="3:29">
      <c r="C81"/>
      <c r="D81"/>
      <c r="E81" s="51" t="s">
        <v>232</v>
      </c>
      <c r="F81"/>
      <c r="G81"/>
      <c r="H81"/>
      <c r="I81" t="s">
        <v>88</v>
      </c>
      <c r="J81" s="21" t="s">
        <v>87</v>
      </c>
      <c r="Q81" s="114"/>
      <c r="R81" s="114"/>
      <c r="S81" s="114"/>
      <c r="T81" s="114"/>
      <c r="U81" s="114"/>
      <c r="V81" s="114"/>
      <c r="W81" s="114"/>
      <c r="X81" s="114"/>
      <c r="Y81" s="114"/>
      <c r="Z81" s="114"/>
      <c r="AA81" s="205">
        <v>250000000</v>
      </c>
      <c r="AB81" s="205">
        <v>500000000</v>
      </c>
      <c r="AC81" s="205">
        <v>1000000000</v>
      </c>
    </row>
    <row r="82" spans="3:29">
      <c r="C82"/>
      <c r="D82"/>
      <c r="E82"/>
      <c r="F82"/>
      <c r="G82"/>
      <c r="H82"/>
      <c r="I82"/>
      <c r="J82"/>
    </row>
    <row r="83" spans="3:29" ht="15.6">
      <c r="C83" s="15" t="s">
        <v>113</v>
      </c>
      <c r="D83"/>
      <c r="E83"/>
      <c r="F83"/>
      <c r="G83"/>
      <c r="H83"/>
      <c r="I83"/>
      <c r="J83"/>
    </row>
    <row r="84" spans="3:29">
      <c r="C84"/>
      <c r="D84"/>
      <c r="E84"/>
      <c r="F84"/>
      <c r="G84"/>
      <c r="H84"/>
      <c r="I84"/>
      <c r="J84"/>
    </row>
    <row r="85" spans="3:29" ht="15.6">
      <c r="C85" s="15"/>
      <c r="D85" s="15"/>
      <c r="E85" s="14" t="s">
        <v>97</v>
      </c>
      <c r="F85"/>
      <c r="G85" s="63"/>
      <c r="H85"/>
      <c r="I85"/>
      <c r="J85"/>
    </row>
    <row r="86" spans="3:29">
      <c r="C86"/>
      <c r="D86"/>
      <c r="E86" s="51" t="s">
        <v>233</v>
      </c>
      <c r="F86"/>
      <c r="G86" s="94" t="s">
        <v>234</v>
      </c>
      <c r="H86"/>
      <c r="I86" t="s">
        <v>88</v>
      </c>
      <c r="J86" s="21" t="s">
        <v>98</v>
      </c>
      <c r="Q86" s="114"/>
      <c r="R86" s="114"/>
      <c r="S86" s="207">
        <v>30000000000</v>
      </c>
      <c r="T86" s="207">
        <v>70000000000</v>
      </c>
      <c r="U86" s="207">
        <v>61000000000</v>
      </c>
      <c r="V86" s="207">
        <v>70000000000</v>
      </c>
      <c r="W86" s="207">
        <v>100500000000</v>
      </c>
      <c r="X86" s="207">
        <v>115000000000</v>
      </c>
      <c r="Y86" s="207">
        <v>93000000000</v>
      </c>
      <c r="Z86" s="207">
        <v>64500000000</v>
      </c>
      <c r="AA86" s="207">
        <v>64230000000</v>
      </c>
      <c r="AB86" s="207">
        <v>60000000000</v>
      </c>
      <c r="AC86" s="207">
        <v>58000000000</v>
      </c>
    </row>
    <row r="87" spans="3:29">
      <c r="C87"/>
      <c r="D87"/>
      <c r="E87" s="68"/>
      <c r="F87"/>
      <c r="G87"/>
      <c r="H87"/>
      <c r="I87"/>
      <c r="J87"/>
      <c r="Q87"/>
      <c r="R87"/>
      <c r="S87"/>
      <c r="T87"/>
      <c r="U87"/>
      <c r="V87"/>
      <c r="W87"/>
      <c r="X87"/>
      <c r="Y87"/>
      <c r="Z87"/>
      <c r="AA87"/>
    </row>
    <row r="88" spans="3:29">
      <c r="C88"/>
      <c r="D88"/>
      <c r="E88" s="68" t="s">
        <v>235</v>
      </c>
      <c r="F88"/>
      <c r="G88" s="94" t="s">
        <v>234</v>
      </c>
      <c r="H88"/>
      <c r="I88" t="s">
        <v>88</v>
      </c>
      <c r="J88" t="s">
        <v>67</v>
      </c>
      <c r="Q88" s="114"/>
      <c r="R88" s="114"/>
      <c r="S88" s="215">
        <v>0.75</v>
      </c>
      <c r="T88" s="215">
        <v>0.75</v>
      </c>
      <c r="U88" s="215">
        <v>0.75</v>
      </c>
      <c r="V88" s="215">
        <v>0.75</v>
      </c>
      <c r="W88" s="215">
        <v>0.75</v>
      </c>
      <c r="X88" s="215">
        <v>0.75</v>
      </c>
      <c r="Y88" s="215">
        <v>0.75</v>
      </c>
      <c r="Z88" s="215">
        <v>0.75</v>
      </c>
      <c r="AA88" s="215">
        <v>0.75</v>
      </c>
      <c r="AB88" s="215">
        <v>0.75</v>
      </c>
      <c r="AC88" s="215">
        <v>0.75</v>
      </c>
    </row>
    <row r="89" spans="3:29">
      <c r="C89"/>
      <c r="D89"/>
      <c r="E89" s="68"/>
      <c r="F89"/>
      <c r="G89"/>
      <c r="H89"/>
      <c r="I89"/>
      <c r="J89"/>
      <c r="Q89"/>
      <c r="R89"/>
      <c r="S89"/>
      <c r="T89"/>
      <c r="U89"/>
      <c r="V89"/>
      <c r="W89"/>
      <c r="X89"/>
      <c r="Y89"/>
      <c r="Z89"/>
      <c r="AA89"/>
    </row>
    <row r="90" spans="3:29">
      <c r="C90"/>
      <c r="D90"/>
      <c r="E90" s="51" t="s">
        <v>236</v>
      </c>
      <c r="F90"/>
      <c r="G90" s="94" t="s">
        <v>227</v>
      </c>
      <c r="H90"/>
      <c r="I90" t="s">
        <v>88</v>
      </c>
      <c r="J90" s="21" t="s">
        <v>98</v>
      </c>
      <c r="Q90" s="114"/>
      <c r="R90" s="114"/>
      <c r="S90" s="110">
        <f t="shared" ref="S90:X90" si="36">T90*S86/T86</f>
        <v>11096422669.126574</v>
      </c>
      <c r="T90" s="110">
        <f t="shared" si="36"/>
        <v>25891652894.628674</v>
      </c>
      <c r="U90" s="110">
        <f t="shared" si="36"/>
        <v>22562726093.890701</v>
      </c>
      <c r="V90" s="110">
        <f t="shared" si="36"/>
        <v>25891652894.628674</v>
      </c>
      <c r="W90" s="110">
        <f t="shared" si="36"/>
        <v>37173015941.574028</v>
      </c>
      <c r="X90" s="110">
        <f t="shared" si="36"/>
        <v>42536286898.318542</v>
      </c>
      <c r="Y90" s="110">
        <f>Z90*Y86/Z86</f>
        <v>34398910274.292389</v>
      </c>
      <c r="Z90" s="110">
        <f>AA90*Z86/AA86</f>
        <v>23857308738.622139</v>
      </c>
      <c r="AA90" s="69">
        <v>23757440934.599998</v>
      </c>
      <c r="AB90" s="69">
        <v>44597601429.186211</v>
      </c>
      <c r="AC90" s="69">
        <v>55216606906.5</v>
      </c>
    </row>
    <row r="91" spans="3:29">
      <c r="C91"/>
      <c r="D91"/>
      <c r="E91" s="68" t="s">
        <v>114</v>
      </c>
      <c r="F91"/>
      <c r="G91" s="94"/>
      <c r="H91"/>
      <c r="I91" t="s">
        <v>88</v>
      </c>
      <c r="J91" s="21" t="s">
        <v>98</v>
      </c>
      <c r="Q91" s="114"/>
      <c r="R91" s="114"/>
      <c r="S91" s="110">
        <f>S90*S88</f>
        <v>8322317001.8449306</v>
      </c>
      <c r="T91" s="110">
        <f t="shared" ref="T91:AA91" si="37">T90*T88</f>
        <v>19418739670.971504</v>
      </c>
      <c r="U91" s="110">
        <f t="shared" si="37"/>
        <v>16922044570.418026</v>
      </c>
      <c r="V91" s="110">
        <f t="shared" si="37"/>
        <v>19418739670.971504</v>
      </c>
      <c r="W91" s="110">
        <f t="shared" si="37"/>
        <v>27879761956.180519</v>
      </c>
      <c r="X91" s="110">
        <f t="shared" si="37"/>
        <v>31902215173.738907</v>
      </c>
      <c r="Y91" s="110">
        <f t="shared" si="37"/>
        <v>25799182705.719292</v>
      </c>
      <c r="Z91" s="110">
        <f t="shared" si="37"/>
        <v>17892981553.966606</v>
      </c>
      <c r="AA91" s="110">
        <f t="shared" si="37"/>
        <v>17818080700.949997</v>
      </c>
      <c r="AB91" s="110">
        <f>AB90*AB88</f>
        <v>33448201071.889656</v>
      </c>
      <c r="AC91" s="110">
        <f>AC90*AC88</f>
        <v>41412455179.875</v>
      </c>
    </row>
    <row r="92" spans="3:29">
      <c r="C92"/>
      <c r="D92"/>
      <c r="E92" s="68" t="s">
        <v>214</v>
      </c>
      <c r="F92"/>
      <c r="G92"/>
      <c r="H92"/>
      <c r="I92" t="s">
        <v>88</v>
      </c>
      <c r="J92" s="21" t="s">
        <v>98</v>
      </c>
      <c r="Q92" s="114"/>
      <c r="R92" s="114"/>
      <c r="S92" s="110">
        <f>S90-S91</f>
        <v>2774105667.2816429</v>
      </c>
      <c r="T92" s="110">
        <f t="shared" ref="T92:AA92" si="38">T90-T91</f>
        <v>6472913223.6571693</v>
      </c>
      <c r="U92" s="110">
        <f t="shared" si="38"/>
        <v>5640681523.4726753</v>
      </c>
      <c r="V92" s="110">
        <f t="shared" si="38"/>
        <v>6472913223.6571693</v>
      </c>
      <c r="W92" s="110">
        <f t="shared" si="38"/>
        <v>9293253985.3935089</v>
      </c>
      <c r="X92" s="110">
        <f t="shared" si="38"/>
        <v>10634071724.579636</v>
      </c>
      <c r="Y92" s="110">
        <f t="shared" si="38"/>
        <v>8599727568.5730972</v>
      </c>
      <c r="Z92" s="110">
        <f t="shared" si="38"/>
        <v>5964327184.6555328</v>
      </c>
      <c r="AA92" s="110">
        <f t="shared" si="38"/>
        <v>5939360233.6500015</v>
      </c>
      <c r="AB92" s="110">
        <f>AB90-AB91</f>
        <v>11149400357.296555</v>
      </c>
      <c r="AC92" s="110">
        <f>AC90-AC91</f>
        <v>13804151726.625</v>
      </c>
    </row>
    <row r="93" spans="3:29">
      <c r="C93"/>
      <c r="D93"/>
      <c r="E93"/>
      <c r="F93"/>
      <c r="G93"/>
      <c r="H93"/>
      <c r="I93"/>
      <c r="J93"/>
      <c r="Q93"/>
      <c r="R93"/>
      <c r="S93" s="83" t="b">
        <f>ROUND(SUM(S91:S92),1)=ROUND(S90,1)</f>
        <v>1</v>
      </c>
      <c r="T93" s="83" t="b">
        <f t="shared" ref="T93:AA93" si="39">ROUND(SUM(T91:T92),1)=ROUND(T90,1)</f>
        <v>1</v>
      </c>
      <c r="U93" s="83" t="b">
        <f t="shared" si="39"/>
        <v>1</v>
      </c>
      <c r="V93" s="83" t="b">
        <f t="shared" si="39"/>
        <v>1</v>
      </c>
      <c r="W93" s="83" t="b">
        <f t="shared" si="39"/>
        <v>1</v>
      </c>
      <c r="X93" s="83" t="b">
        <f t="shared" si="39"/>
        <v>1</v>
      </c>
      <c r="Y93" s="83" t="b">
        <f t="shared" si="39"/>
        <v>1</v>
      </c>
      <c r="Z93" s="83" t="b">
        <f t="shared" si="39"/>
        <v>1</v>
      </c>
      <c r="AA93" s="83" t="b">
        <f t="shared" si="39"/>
        <v>1</v>
      </c>
      <c r="AB93" s="83" t="b">
        <f t="shared" ref="AB93:AC93" si="40">ROUND(SUM(AB91:AB92),1)=ROUND(AB90,1)</f>
        <v>1</v>
      </c>
      <c r="AC93" s="83" t="b">
        <f t="shared" si="40"/>
        <v>1</v>
      </c>
    </row>
    <row r="94" spans="3:29">
      <c r="C94"/>
      <c r="D94"/>
      <c r="E94" s="51" t="s">
        <v>237</v>
      </c>
      <c r="F94"/>
      <c r="G94"/>
      <c r="H94"/>
      <c r="I94" t="s">
        <v>88</v>
      </c>
      <c r="J94" s="21" t="s">
        <v>98</v>
      </c>
      <c r="Q94" s="114"/>
      <c r="R94" s="114"/>
      <c r="S94" s="107">
        <f>S92</f>
        <v>2774105667.2816429</v>
      </c>
      <c r="T94" s="107">
        <f t="shared" ref="T94:AA94" si="41">T92</f>
        <v>6472913223.6571693</v>
      </c>
      <c r="U94" s="107">
        <f t="shared" si="41"/>
        <v>5640681523.4726753</v>
      </c>
      <c r="V94" s="107">
        <f t="shared" si="41"/>
        <v>6472913223.6571693</v>
      </c>
      <c r="W94" s="107">
        <f t="shared" si="41"/>
        <v>9293253985.3935089</v>
      </c>
      <c r="X94" s="107">
        <f t="shared" si="41"/>
        <v>10634071724.579636</v>
      </c>
      <c r="Y94" s="107">
        <f t="shared" si="41"/>
        <v>8599727568.5730972</v>
      </c>
      <c r="Z94" s="107">
        <f t="shared" si="41"/>
        <v>5964327184.6555328</v>
      </c>
      <c r="AA94" s="107">
        <f t="shared" si="41"/>
        <v>5939360233.6500015</v>
      </c>
      <c r="AB94" s="107">
        <f>AB92</f>
        <v>11149400357.296555</v>
      </c>
      <c r="AC94" s="107">
        <f>AC92</f>
        <v>13804151726.625</v>
      </c>
    </row>
    <row r="96" spans="3:29" ht="15.6">
      <c r="C96" s="15" t="s">
        <v>118</v>
      </c>
      <c r="D96" s="15"/>
    </row>
    <row r="97" spans="2:29">
      <c r="C97" s="52"/>
      <c r="D97"/>
    </row>
    <row r="98" spans="2:29" ht="13.2">
      <c r="C98"/>
      <c r="D98" s="115" t="s">
        <v>92</v>
      </c>
    </row>
    <row r="100" spans="2:29">
      <c r="E100" s="51" t="s">
        <v>238</v>
      </c>
      <c r="F100"/>
      <c r="G100" s="17" t="s">
        <v>273</v>
      </c>
      <c r="I100" t="s">
        <v>88</v>
      </c>
      <c r="J100" s="81" t="s">
        <v>272</v>
      </c>
      <c r="S100" s="208">
        <v>40</v>
      </c>
      <c r="T100" s="208">
        <v>70</v>
      </c>
      <c r="U100" s="208">
        <v>246</v>
      </c>
      <c r="V100" s="208">
        <v>320</v>
      </c>
      <c r="W100" s="208">
        <v>420</v>
      </c>
      <c r="X100" s="208">
        <v>600</v>
      </c>
      <c r="Y100" s="208">
        <v>1100</v>
      </c>
      <c r="Z100" s="208">
        <v>2300</v>
      </c>
      <c r="AA100" s="72">
        <f>AA102/AVERAGE(Z52:AA52)</f>
        <v>8789.471063008592</v>
      </c>
      <c r="AB100" s="72">
        <f>AB102/AVERAGE(AA52:AB52)</f>
        <v>17609.792061531673</v>
      </c>
      <c r="AC100" s="72">
        <f>AC102/AVERAGE(AB52:AC52)</f>
        <v>23414.948858730284</v>
      </c>
    </row>
    <row r="101" spans="2:29">
      <c r="E101" s="51"/>
      <c r="F101"/>
      <c r="G101" s="17"/>
      <c r="I101" s="103"/>
      <c r="J101"/>
    </row>
    <row r="102" spans="2:29">
      <c r="E102" s="51" t="s">
        <v>239</v>
      </c>
      <c r="F102"/>
      <c r="G102"/>
      <c r="I102" t="s">
        <v>88</v>
      </c>
      <c r="J102" t="s">
        <v>3</v>
      </c>
      <c r="S102" s="75">
        <f t="shared" ref="S102:Z102" si="42">AVERAGE(R52:S52)*S100</f>
        <v>3000000</v>
      </c>
      <c r="T102" s="75">
        <f t="shared" si="42"/>
        <v>21000000</v>
      </c>
      <c r="U102" s="75">
        <f t="shared" si="42"/>
        <v>184500000</v>
      </c>
      <c r="V102" s="75">
        <f t="shared" si="42"/>
        <v>800000000</v>
      </c>
      <c r="W102" s="75">
        <f t="shared" si="42"/>
        <v>2520000000</v>
      </c>
      <c r="X102" s="75">
        <f t="shared" si="42"/>
        <v>6750000000</v>
      </c>
      <c r="Y102" s="75">
        <f t="shared" si="42"/>
        <v>16005000000</v>
      </c>
      <c r="Z102" s="75">
        <f t="shared" si="42"/>
        <v>39790000000</v>
      </c>
      <c r="AA102" s="86">
        <v>193368363386.18903</v>
      </c>
      <c r="AB102" s="69">
        <v>456093614393.67029</v>
      </c>
      <c r="AC102" s="69">
        <v>852304138457.78235</v>
      </c>
    </row>
    <row r="104" spans="2:29" ht="12">
      <c r="B104"/>
      <c r="D104" s="54" t="s">
        <v>165</v>
      </c>
      <c r="E104"/>
      <c r="F104"/>
      <c r="G104"/>
      <c r="H104"/>
      <c r="I104"/>
      <c r="J104"/>
      <c r="K104" s="59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</row>
    <row r="105" spans="2:29" ht="12">
      <c r="B105" s="54"/>
      <c r="D105"/>
      <c r="E105" t="s">
        <v>7</v>
      </c>
      <c r="F105"/>
      <c r="G105" s="50" t="s">
        <v>164</v>
      </c>
      <c r="H105"/>
      <c r="I105"/>
      <c r="J105" t="s">
        <v>67</v>
      </c>
      <c r="K105" s="59" t="str">
        <f t="array" ref="K105">IF(OR(L105:BM105&lt;0,L105:BM105&gt;1),"error","ok")</f>
        <v>ok</v>
      </c>
      <c r="L105"/>
      <c r="M105"/>
      <c r="N105"/>
      <c r="O105"/>
      <c r="P105"/>
      <c r="Q105"/>
      <c r="R105" s="80">
        <v>0.85</v>
      </c>
      <c r="S105" s="71">
        <f>R105</f>
        <v>0.85</v>
      </c>
      <c r="T105" s="71">
        <f t="shared" ref="T105:AA105" si="43">S105</f>
        <v>0.85</v>
      </c>
      <c r="U105" s="71">
        <f t="shared" si="43"/>
        <v>0.85</v>
      </c>
      <c r="V105" s="71">
        <f t="shared" si="43"/>
        <v>0.85</v>
      </c>
      <c r="W105" s="71">
        <f t="shared" si="43"/>
        <v>0.85</v>
      </c>
      <c r="X105" s="71">
        <f t="shared" si="43"/>
        <v>0.85</v>
      </c>
      <c r="Y105" s="71">
        <f t="shared" si="43"/>
        <v>0.85</v>
      </c>
      <c r="Z105" s="71">
        <f t="shared" si="43"/>
        <v>0.85</v>
      </c>
      <c r="AA105" s="71">
        <f t="shared" si="43"/>
        <v>0.85</v>
      </c>
      <c r="AB105" s="71">
        <f t="shared" ref="AB105" si="44">AA105</f>
        <v>0.85</v>
      </c>
      <c r="AC105" s="71">
        <f t="shared" ref="AC105" si="45">AB105</f>
        <v>0.85</v>
      </c>
    </row>
    <row r="106" spans="2:29" ht="12">
      <c r="B106" s="54"/>
      <c r="D106"/>
      <c r="E106" t="s">
        <v>8</v>
      </c>
      <c r="F106"/>
      <c r="G106" s="50" t="s">
        <v>164</v>
      </c>
      <c r="H106"/>
      <c r="I106"/>
      <c r="J106" t="s">
        <v>67</v>
      </c>
      <c r="K106" s="59" t="str">
        <f t="array" ref="K106">IF(OR(L106:BM106&lt;0,L106:BM106&gt;1),"error","ok")</f>
        <v>ok</v>
      </c>
      <c r="L106"/>
      <c r="M106"/>
      <c r="N106"/>
      <c r="O106"/>
      <c r="P106"/>
      <c r="Q106"/>
      <c r="R106" s="78">
        <f>1-R105</f>
        <v>0.15000000000000002</v>
      </c>
      <c r="S106" s="78">
        <f>1-S105</f>
        <v>0.15000000000000002</v>
      </c>
      <c r="T106" s="78">
        <f t="shared" ref="T106:AA106" si="46">1-T105</f>
        <v>0.15000000000000002</v>
      </c>
      <c r="U106" s="78">
        <f t="shared" si="46"/>
        <v>0.15000000000000002</v>
      </c>
      <c r="V106" s="78">
        <f t="shared" si="46"/>
        <v>0.15000000000000002</v>
      </c>
      <c r="W106" s="78">
        <f t="shared" si="46"/>
        <v>0.15000000000000002</v>
      </c>
      <c r="X106" s="78">
        <f t="shared" si="46"/>
        <v>0.15000000000000002</v>
      </c>
      <c r="Y106" s="78">
        <f t="shared" si="46"/>
        <v>0.15000000000000002</v>
      </c>
      <c r="Z106" s="78">
        <f t="shared" si="46"/>
        <v>0.15000000000000002</v>
      </c>
      <c r="AA106" s="78">
        <f t="shared" si="46"/>
        <v>0.15000000000000002</v>
      </c>
      <c r="AB106" s="78">
        <f>1-AB105</f>
        <v>0.15000000000000002</v>
      </c>
      <c r="AC106" s="78">
        <f>1-AC105</f>
        <v>0.15000000000000002</v>
      </c>
    </row>
    <row r="107" spans="2:29">
      <c r="B107"/>
      <c r="D107"/>
      <c r="E107"/>
      <c r="F107"/>
      <c r="G107" s="50"/>
      <c r="H107"/>
      <c r="I107"/>
      <c r="J107"/>
      <c r="K107" s="59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</row>
    <row r="108" spans="2:29" ht="12">
      <c r="B108"/>
      <c r="D108" s="54" t="s">
        <v>124</v>
      </c>
      <c r="E108"/>
      <c r="F108"/>
      <c r="G108" s="50"/>
      <c r="H108"/>
      <c r="I108"/>
      <c r="J108"/>
      <c r="K108" s="59"/>
      <c r="L108"/>
      <c r="M108"/>
      <c r="N108"/>
      <c r="O108"/>
      <c r="P108"/>
      <c r="Q108"/>
      <c r="R108"/>
      <c r="S108"/>
      <c r="T108"/>
      <c r="U108"/>
      <c r="V108" s="203">
        <f ca="1">V109*RANDBETWEEN(0.7,1.8)</f>
        <v>3.0000000000000027E-2</v>
      </c>
      <c r="W108" s="203">
        <f t="shared" ref="W108:AC108" ca="1" si="47">W109*RANDBETWEEN(0.7,1.8)</f>
        <v>2.0000000000000018E-2</v>
      </c>
      <c r="X108" s="203">
        <f t="shared" ca="1" si="47"/>
        <v>1.0000000000000009E-2</v>
      </c>
      <c r="Y108" s="203">
        <f t="shared" ca="1" si="47"/>
        <v>8.0000000000000071E-3</v>
      </c>
      <c r="Z108" s="203">
        <f t="shared" ca="1" si="47"/>
        <v>6.0000000000000001E-3</v>
      </c>
      <c r="AA108" s="203">
        <f t="shared" ca="1" si="47"/>
        <v>1E-3</v>
      </c>
      <c r="AB108" s="203">
        <f t="shared" ca="1" si="47"/>
        <v>5.0000000000000001E-4</v>
      </c>
      <c r="AC108" s="203">
        <f t="shared" ca="1" si="47"/>
        <v>1E-3</v>
      </c>
    </row>
    <row r="109" spans="2:29" ht="12">
      <c r="B109" s="54"/>
      <c r="D109"/>
      <c r="E109" t="s">
        <v>4</v>
      </c>
      <c r="F109"/>
      <c r="G109" s="50" t="s">
        <v>164</v>
      </c>
      <c r="H109"/>
      <c r="I109"/>
      <c r="J109" t="s">
        <v>67</v>
      </c>
      <c r="K109" s="59" t="str">
        <f t="array" ref="K109">IF(OR(L109:AB109&lt;0,L109:AB109&gt;1),"error","ok")</f>
        <v>ok</v>
      </c>
      <c r="L109"/>
      <c r="M109"/>
      <c r="N109"/>
      <c r="O109"/>
      <c r="P109"/>
      <c r="Q109"/>
      <c r="R109" s="80">
        <v>0.14999999999999991</v>
      </c>
      <c r="S109" s="80">
        <v>0.13</v>
      </c>
      <c r="T109" s="80">
        <v>5.0000000000000044E-2</v>
      </c>
      <c r="U109" s="80">
        <v>4.0000000000000036E-2</v>
      </c>
      <c r="V109" s="80">
        <v>3.0000000000000027E-2</v>
      </c>
      <c r="W109" s="80">
        <v>2.0000000000000018E-2</v>
      </c>
      <c r="X109" s="80">
        <v>1.0000000000000009E-2</v>
      </c>
      <c r="Y109" s="64">
        <v>8.0000000000000071E-3</v>
      </c>
      <c r="Z109" s="64">
        <v>6.0000000000000001E-3</v>
      </c>
      <c r="AA109" s="99">
        <v>1E-3</v>
      </c>
      <c r="AB109" s="204">
        <v>5.0000000000000001E-4</v>
      </c>
      <c r="AC109" s="204">
        <v>1E-3</v>
      </c>
    </row>
    <row r="110" spans="2:29" ht="12">
      <c r="B110" s="54"/>
      <c r="D110"/>
      <c r="E110" t="s">
        <v>5</v>
      </c>
      <c r="F110"/>
      <c r="G110" s="50" t="s">
        <v>164</v>
      </c>
      <c r="H110"/>
      <c r="I110"/>
      <c r="J110" t="s">
        <v>67</v>
      </c>
      <c r="K110" s="59" t="str">
        <f t="array" ref="K110">IF(OR(L110:BM110&lt;0,L110:BM110&gt;1),"error","ok")</f>
        <v>ok</v>
      </c>
      <c r="L110"/>
      <c r="M110"/>
      <c r="N110"/>
      <c r="O110"/>
      <c r="P110"/>
      <c r="Q110"/>
      <c r="R110" s="80">
        <v>0.65</v>
      </c>
      <c r="S110" s="80">
        <v>0.42</v>
      </c>
      <c r="T110" s="80">
        <v>0.3</v>
      </c>
      <c r="U110" s="80">
        <v>0.26</v>
      </c>
      <c r="V110" s="80">
        <v>0.17</v>
      </c>
      <c r="W110" s="80">
        <v>0.08</v>
      </c>
      <c r="X110" s="80">
        <v>0.04</v>
      </c>
      <c r="Y110" s="80">
        <v>3.2000000000000001E-2</v>
      </c>
      <c r="Z110" s="80">
        <v>1.4999999999999999E-2</v>
      </c>
      <c r="AA110" s="64">
        <v>4.0000000000000001E-3</v>
      </c>
      <c r="AB110" s="64">
        <v>2E-3</v>
      </c>
      <c r="AC110" s="64">
        <v>1E-3</v>
      </c>
    </row>
    <row r="111" spans="2:29" ht="12">
      <c r="B111" s="54"/>
      <c r="D111"/>
      <c r="E111" t="s">
        <v>6</v>
      </c>
      <c r="F111"/>
      <c r="G111" s="50" t="s">
        <v>164</v>
      </c>
      <c r="H111"/>
      <c r="I111"/>
      <c r="J111" t="s">
        <v>67</v>
      </c>
      <c r="K111" s="59" t="str">
        <f t="array" ref="K111">IF(OR(L111:BM111&lt;0,L111:BM111&gt;1),"error","ok")</f>
        <v>ok</v>
      </c>
      <c r="L111"/>
      <c r="M111"/>
      <c r="N111"/>
      <c r="O111"/>
      <c r="P111"/>
      <c r="Q111"/>
      <c r="R111" s="80">
        <v>0.2</v>
      </c>
      <c r="S111" s="80">
        <v>0.45</v>
      </c>
      <c r="T111" s="80">
        <v>0.65</v>
      </c>
      <c r="U111" s="80">
        <v>0.6</v>
      </c>
      <c r="V111" s="80">
        <v>0.35</v>
      </c>
      <c r="W111" s="80">
        <v>0.25</v>
      </c>
      <c r="X111" s="80">
        <v>0.15</v>
      </c>
      <c r="Y111" s="80">
        <v>0.06</v>
      </c>
      <c r="Z111" s="80">
        <v>0.02</v>
      </c>
      <c r="AA111" s="64">
        <v>0.01</v>
      </c>
      <c r="AB111" s="64">
        <v>5.0000000000000001E-3</v>
      </c>
      <c r="AC111" s="64">
        <v>2.5000000000000001E-3</v>
      </c>
    </row>
    <row r="112" spans="2:29" ht="12">
      <c r="B112" s="54"/>
      <c r="D112"/>
      <c r="E112" t="s">
        <v>15</v>
      </c>
      <c r="F112"/>
      <c r="G112" s="50" t="s">
        <v>164</v>
      </c>
      <c r="H112"/>
      <c r="I112"/>
      <c r="J112" t="s">
        <v>67</v>
      </c>
      <c r="K112" s="59" t="str">
        <f t="array" ref="K112">IF(OR(L112:BM112&lt;0,L112:BM112&gt;1),"error","ok")</f>
        <v>ok</v>
      </c>
      <c r="L112"/>
      <c r="M112"/>
      <c r="N112"/>
      <c r="O112"/>
      <c r="P112"/>
      <c r="Q112"/>
      <c r="R112" s="80">
        <v>0</v>
      </c>
      <c r="S112" s="80">
        <v>0</v>
      </c>
      <c r="T112" s="80">
        <v>0</v>
      </c>
      <c r="U112" s="80">
        <v>0.1</v>
      </c>
      <c r="V112" s="80">
        <v>0.45</v>
      </c>
      <c r="W112" s="80">
        <v>0.65</v>
      </c>
      <c r="X112" s="80">
        <v>0.8</v>
      </c>
      <c r="Y112" s="98">
        <f>1-SUM(Y109:Y111,Y115)</f>
        <v>0.9</v>
      </c>
      <c r="Z112" s="98">
        <f t="shared" ref="Z112" si="48">1-SUM(Z109:Z111,Z115)</f>
        <v>0.90900000000000003</v>
      </c>
      <c r="AA112" s="98">
        <f>1-SUM(AA109:AA111,AA115)</f>
        <v>0.72899999999999998</v>
      </c>
      <c r="AB112" s="98">
        <f>1-SUM(AB109:AB111,AB115)</f>
        <v>0.6925</v>
      </c>
      <c r="AC112" s="98">
        <f>1-SUM(AC109:AC111,AC115)</f>
        <v>0.54549999999999998</v>
      </c>
    </row>
    <row r="113" spans="2:29" ht="12">
      <c r="B113" s="54"/>
      <c r="D113"/>
      <c r="E113" s="51" t="s">
        <v>9</v>
      </c>
      <c r="F113"/>
      <c r="G113" s="50" t="s">
        <v>164</v>
      </c>
      <c r="H113"/>
      <c r="I113"/>
      <c r="J113" t="s">
        <v>67</v>
      </c>
      <c r="K113" s="59" t="str">
        <f t="array" ref="K113">IF(OR(L113:BM113&lt;0,L113:BM113&gt;1),"error","ok")</f>
        <v>ok</v>
      </c>
      <c r="L113"/>
      <c r="M113"/>
      <c r="N113"/>
      <c r="O113"/>
      <c r="P113"/>
      <c r="Q113"/>
      <c r="R113" s="55">
        <f>R$112*R105</f>
        <v>0</v>
      </c>
      <c r="S113" s="55">
        <f t="shared" ref="S113:AA113" si="49">S$112*S105</f>
        <v>0</v>
      </c>
      <c r="T113" s="55">
        <f t="shared" si="49"/>
        <v>0</v>
      </c>
      <c r="U113" s="55">
        <f t="shared" si="49"/>
        <v>8.5000000000000006E-2</v>
      </c>
      <c r="V113" s="55">
        <f t="shared" si="49"/>
        <v>0.38250000000000001</v>
      </c>
      <c r="W113" s="55">
        <f t="shared" si="49"/>
        <v>0.55249999999999999</v>
      </c>
      <c r="X113" s="55">
        <f t="shared" si="49"/>
        <v>0.68</v>
      </c>
      <c r="Y113" s="55">
        <f t="shared" si="49"/>
        <v>0.76500000000000001</v>
      </c>
      <c r="Z113" s="55">
        <f t="shared" si="49"/>
        <v>0.77265000000000006</v>
      </c>
      <c r="AA113" s="55">
        <f t="shared" si="49"/>
        <v>0.61964999999999992</v>
      </c>
      <c r="AB113" s="55">
        <f>AB$112*AB105</f>
        <v>0.58862499999999995</v>
      </c>
      <c r="AC113" s="55">
        <f>AC$112*AC105</f>
        <v>0.46367499999999995</v>
      </c>
    </row>
    <row r="114" spans="2:29" ht="12">
      <c r="B114" s="54"/>
      <c r="D114"/>
      <c r="E114" s="51" t="s">
        <v>10</v>
      </c>
      <c r="F114"/>
      <c r="G114" s="50" t="s">
        <v>164</v>
      </c>
      <c r="H114"/>
      <c r="I114"/>
      <c r="J114" t="s">
        <v>67</v>
      </c>
      <c r="K114" s="59" t="str">
        <f t="array" ref="K114">IF(OR(L114:BM114&lt;0,L114:BM114&gt;1),"error","ok")</f>
        <v>ok</v>
      </c>
      <c r="L114"/>
      <c r="M114"/>
      <c r="N114"/>
      <c r="O114"/>
      <c r="P114"/>
      <c r="Q114"/>
      <c r="R114" s="55">
        <f>R$112*R106</f>
        <v>0</v>
      </c>
      <c r="S114" s="55">
        <f t="shared" ref="S114:AA114" si="50">S$112*S106</f>
        <v>0</v>
      </c>
      <c r="T114" s="55">
        <f t="shared" si="50"/>
        <v>0</v>
      </c>
      <c r="U114" s="55">
        <f t="shared" si="50"/>
        <v>1.5000000000000003E-2</v>
      </c>
      <c r="V114" s="55">
        <f t="shared" si="50"/>
        <v>6.7500000000000018E-2</v>
      </c>
      <c r="W114" s="55">
        <f t="shared" si="50"/>
        <v>9.7500000000000017E-2</v>
      </c>
      <c r="X114" s="55">
        <f t="shared" si="50"/>
        <v>0.12000000000000002</v>
      </c>
      <c r="Y114" s="55">
        <f t="shared" si="50"/>
        <v>0.13500000000000004</v>
      </c>
      <c r="Z114" s="55">
        <f t="shared" si="50"/>
        <v>0.13635000000000003</v>
      </c>
      <c r="AA114" s="55">
        <f t="shared" si="50"/>
        <v>0.10935000000000002</v>
      </c>
      <c r="AB114" s="55">
        <f>AB$112*AB106</f>
        <v>0.10387500000000002</v>
      </c>
      <c r="AC114" s="55">
        <f>AC$112*AC106</f>
        <v>8.1825000000000009E-2</v>
      </c>
    </row>
    <row r="115" spans="2:29" ht="12">
      <c r="B115" s="54"/>
      <c r="D115"/>
      <c r="E115" t="s">
        <v>207</v>
      </c>
      <c r="F115"/>
      <c r="G115" s="50" t="s">
        <v>164</v>
      </c>
      <c r="H115"/>
      <c r="I115"/>
      <c r="J115"/>
      <c r="K115" s="59"/>
      <c r="L115"/>
      <c r="M115"/>
      <c r="N115"/>
      <c r="O115"/>
      <c r="P115"/>
      <c r="Q115"/>
      <c r="R115" s="80">
        <v>0</v>
      </c>
      <c r="S115" s="80">
        <v>0</v>
      </c>
      <c r="T115" s="80">
        <v>0</v>
      </c>
      <c r="U115" s="80">
        <v>0</v>
      </c>
      <c r="V115" s="80">
        <v>0</v>
      </c>
      <c r="W115" s="80">
        <v>0</v>
      </c>
      <c r="X115" s="80">
        <v>0</v>
      </c>
      <c r="Y115" s="80">
        <v>0</v>
      </c>
      <c r="Z115" s="80">
        <v>0.05</v>
      </c>
      <c r="AA115" s="209">
        <v>0.25600000000000001</v>
      </c>
      <c r="AB115" s="209">
        <v>0.3</v>
      </c>
      <c r="AC115" s="209">
        <v>0.45</v>
      </c>
    </row>
    <row r="116" spans="2:29">
      <c r="B116"/>
      <c r="D116"/>
      <c r="E116" s="53" t="s">
        <v>72</v>
      </c>
      <c r="F116"/>
      <c r="G116" s="50"/>
      <c r="H116"/>
      <c r="I116"/>
      <c r="J116"/>
      <c r="K116" s="59" t="str">
        <f>IF(AND(P116:BM116),"ok","error")</f>
        <v>ok</v>
      </c>
      <c r="L116"/>
      <c r="M116"/>
      <c r="N116"/>
      <c r="O116"/>
      <c r="P116"/>
      <c r="Q116"/>
      <c r="R116" s="73" t="b">
        <f>SUM(R109:R112,R115)=1</f>
        <v>1</v>
      </c>
      <c r="S116" s="73" t="b">
        <f t="shared" ref="S116:AC116" si="51">SUM(S109:S112,S115)=1</f>
        <v>1</v>
      </c>
      <c r="T116" s="73" t="b">
        <f t="shared" si="51"/>
        <v>1</v>
      </c>
      <c r="U116" s="73" t="b">
        <f t="shared" si="51"/>
        <v>1</v>
      </c>
      <c r="V116" s="73" t="b">
        <f t="shared" si="51"/>
        <v>1</v>
      </c>
      <c r="W116" s="73" t="b">
        <f t="shared" si="51"/>
        <v>1</v>
      </c>
      <c r="X116" s="73" t="b">
        <f t="shared" si="51"/>
        <v>1</v>
      </c>
      <c r="Y116" s="73" t="b">
        <f t="shared" si="51"/>
        <v>1</v>
      </c>
      <c r="Z116" s="73" t="b">
        <f t="shared" si="51"/>
        <v>1</v>
      </c>
      <c r="AA116" s="73" t="b">
        <f t="shared" si="51"/>
        <v>1</v>
      </c>
      <c r="AB116" s="73" t="b">
        <f t="shared" si="51"/>
        <v>1</v>
      </c>
      <c r="AC116" s="73" t="b">
        <f t="shared" si="51"/>
        <v>1</v>
      </c>
    </row>
    <row r="117" spans="2:29" ht="12">
      <c r="B117" s="54"/>
      <c r="D117"/>
      <c r="E117"/>
      <c r="F117"/>
      <c r="G117" s="50"/>
      <c r="H117"/>
      <c r="I117"/>
      <c r="J117"/>
      <c r="K117" s="59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 s="60"/>
    </row>
    <row r="118" spans="2:29" ht="12">
      <c r="B118"/>
      <c r="D118" s="54" t="s">
        <v>123</v>
      </c>
      <c r="E118"/>
      <c r="F118"/>
      <c r="G118" s="50"/>
      <c r="H118"/>
      <c r="I118"/>
      <c r="J118"/>
      <c r="K118" s="59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</row>
    <row r="119" spans="2:29" ht="12">
      <c r="B119" s="54"/>
      <c r="D119"/>
      <c r="E119" t="s">
        <v>4</v>
      </c>
      <c r="F119"/>
      <c r="G119" s="50"/>
      <c r="H119"/>
      <c r="I119"/>
      <c r="J119" t="s">
        <v>3</v>
      </c>
      <c r="K119" s="59"/>
      <c r="L119"/>
      <c r="M119"/>
      <c r="N119"/>
      <c r="O119"/>
      <c r="P119" s="76">
        <f>P109*P$455</f>
        <v>0</v>
      </c>
      <c r="Q119" s="116">
        <v>0</v>
      </c>
      <c r="R119" s="116">
        <v>0</v>
      </c>
      <c r="S119" s="76">
        <f t="shared" ref="S119:AA119" si="52">S109*S$102</f>
        <v>390000</v>
      </c>
      <c r="T119" s="76">
        <f t="shared" si="52"/>
        <v>1050000.0000000009</v>
      </c>
      <c r="U119" s="76">
        <f t="shared" si="52"/>
        <v>7380000.0000000065</v>
      </c>
      <c r="V119" s="76">
        <f t="shared" si="52"/>
        <v>24000000.000000022</v>
      </c>
      <c r="W119" s="76">
        <f t="shared" si="52"/>
        <v>50400000.000000045</v>
      </c>
      <c r="X119" s="76">
        <f t="shared" si="52"/>
        <v>67500000.00000006</v>
      </c>
      <c r="Y119" s="76">
        <f t="shared" si="52"/>
        <v>128040000.00000012</v>
      </c>
      <c r="Z119" s="76">
        <f t="shared" si="52"/>
        <v>238740000</v>
      </c>
      <c r="AA119" s="76">
        <f t="shared" si="52"/>
        <v>193368363.38618904</v>
      </c>
      <c r="AB119" s="76">
        <f t="shared" ref="AB119:AC119" si="53">AB109*AB$102</f>
        <v>228046807.19683516</v>
      </c>
      <c r="AC119" s="76">
        <f t="shared" si="53"/>
        <v>852304138.45778239</v>
      </c>
    </row>
    <row r="120" spans="2:29" ht="12">
      <c r="B120" s="54"/>
      <c r="D120"/>
      <c r="E120" t="s">
        <v>5</v>
      </c>
      <c r="F120"/>
      <c r="G120" s="50"/>
      <c r="H120"/>
      <c r="I120"/>
      <c r="J120" t="s">
        <v>3</v>
      </c>
      <c r="K120" s="59"/>
      <c r="L120"/>
      <c r="M120"/>
      <c r="N120"/>
      <c r="O120"/>
      <c r="P120" s="76">
        <f>P110*P$455</f>
        <v>0</v>
      </c>
      <c r="Q120" s="116">
        <v>0</v>
      </c>
      <c r="R120" s="116">
        <v>0</v>
      </c>
      <c r="S120" s="76">
        <f t="shared" ref="S120:AA120" si="54">S110*S$102</f>
        <v>1260000</v>
      </c>
      <c r="T120" s="76">
        <f t="shared" si="54"/>
        <v>6300000</v>
      </c>
      <c r="U120" s="76">
        <f t="shared" si="54"/>
        <v>47970000</v>
      </c>
      <c r="V120" s="76">
        <f t="shared" si="54"/>
        <v>136000000</v>
      </c>
      <c r="W120" s="76">
        <f t="shared" si="54"/>
        <v>201600000</v>
      </c>
      <c r="X120" s="76">
        <f t="shared" si="54"/>
        <v>270000000</v>
      </c>
      <c r="Y120" s="76">
        <f t="shared" si="54"/>
        <v>512160000</v>
      </c>
      <c r="Z120" s="76">
        <f t="shared" si="54"/>
        <v>596850000</v>
      </c>
      <c r="AA120" s="76">
        <f t="shared" si="54"/>
        <v>773473453.54475617</v>
      </c>
      <c r="AB120" s="76">
        <f t="shared" ref="AB120:AC120" si="55">AB110*AB$102</f>
        <v>912187228.78734064</v>
      </c>
      <c r="AC120" s="76">
        <f t="shared" si="55"/>
        <v>852304138.45778239</v>
      </c>
    </row>
    <row r="121" spans="2:29" ht="12">
      <c r="B121" s="54"/>
      <c r="D121"/>
      <c r="E121" t="s">
        <v>6</v>
      </c>
      <c r="F121"/>
      <c r="G121" s="50"/>
      <c r="H121"/>
      <c r="I121"/>
      <c r="J121" t="s">
        <v>3</v>
      </c>
      <c r="K121" s="59"/>
      <c r="L121"/>
      <c r="M121"/>
      <c r="N121"/>
      <c r="O121"/>
      <c r="P121" s="76">
        <f>P111*P$455</f>
        <v>0</v>
      </c>
      <c r="Q121" s="116">
        <v>0</v>
      </c>
      <c r="R121" s="116">
        <v>0</v>
      </c>
      <c r="S121" s="76">
        <f t="shared" ref="S121:AA121" si="56">S111*S$102</f>
        <v>1350000</v>
      </c>
      <c r="T121" s="76">
        <f t="shared" si="56"/>
        <v>13650000</v>
      </c>
      <c r="U121" s="76">
        <f t="shared" si="56"/>
        <v>110700000</v>
      </c>
      <c r="V121" s="76">
        <f t="shared" si="56"/>
        <v>280000000</v>
      </c>
      <c r="W121" s="76">
        <f t="shared" si="56"/>
        <v>630000000</v>
      </c>
      <c r="X121" s="76">
        <f t="shared" si="56"/>
        <v>1012500000</v>
      </c>
      <c r="Y121" s="76">
        <f t="shared" si="56"/>
        <v>960300000</v>
      </c>
      <c r="Z121" s="76">
        <f t="shared" si="56"/>
        <v>795800000</v>
      </c>
      <c r="AA121" s="76">
        <f t="shared" si="56"/>
        <v>1933683633.8618903</v>
      </c>
      <c r="AB121" s="76">
        <f t="shared" ref="AB121:AC121" si="57">AB111*AB$102</f>
        <v>2280468071.9683514</v>
      </c>
      <c r="AC121" s="76">
        <f t="shared" si="57"/>
        <v>2130760346.1444559</v>
      </c>
    </row>
    <row r="122" spans="2:29" ht="12">
      <c r="B122" s="54"/>
      <c r="D122"/>
      <c r="E122" t="s">
        <v>9</v>
      </c>
      <c r="F122"/>
      <c r="G122" s="50"/>
      <c r="H122"/>
      <c r="I122"/>
      <c r="J122" t="s">
        <v>3</v>
      </c>
      <c r="K122" s="59"/>
      <c r="L122"/>
      <c r="M122"/>
      <c r="N122"/>
      <c r="O122"/>
      <c r="P122" s="76">
        <f>P113*P$455</f>
        <v>0</v>
      </c>
      <c r="Q122" s="116">
        <v>0</v>
      </c>
      <c r="R122" s="116">
        <v>0</v>
      </c>
      <c r="S122" s="76">
        <f t="shared" ref="S122:AA122" si="58">S113*S$102</f>
        <v>0</v>
      </c>
      <c r="T122" s="76">
        <f t="shared" si="58"/>
        <v>0</v>
      </c>
      <c r="U122" s="76">
        <f t="shared" si="58"/>
        <v>15682500.000000002</v>
      </c>
      <c r="V122" s="76">
        <f t="shared" si="58"/>
        <v>306000000</v>
      </c>
      <c r="W122" s="76">
        <f t="shared" si="58"/>
        <v>1392300000</v>
      </c>
      <c r="X122" s="76">
        <f t="shared" si="58"/>
        <v>4590000000</v>
      </c>
      <c r="Y122" s="76">
        <f t="shared" si="58"/>
        <v>12243825000</v>
      </c>
      <c r="Z122" s="76">
        <f t="shared" si="58"/>
        <v>30743743500.000004</v>
      </c>
      <c r="AA122" s="76">
        <f t="shared" si="58"/>
        <v>119820706372.25201</v>
      </c>
      <c r="AB122" s="76">
        <f t="shared" ref="AB122:AC122" si="59">AB113*AB$102</f>
        <v>268468103772.47415</v>
      </c>
      <c r="AC122" s="76">
        <f t="shared" si="59"/>
        <v>395192121399.41217</v>
      </c>
    </row>
    <row r="123" spans="2:29" ht="12">
      <c r="B123" s="54"/>
      <c r="D123"/>
      <c r="E123" t="s">
        <v>10</v>
      </c>
      <c r="F123"/>
      <c r="G123" s="50"/>
      <c r="H123"/>
      <c r="I123"/>
      <c r="J123" t="s">
        <v>3</v>
      </c>
      <c r="K123" s="59"/>
      <c r="L123"/>
      <c r="M123"/>
      <c r="N123"/>
      <c r="O123"/>
      <c r="P123" s="76">
        <f>P114*P$455</f>
        <v>0</v>
      </c>
      <c r="Q123" s="116">
        <v>0</v>
      </c>
      <c r="R123" s="116">
        <v>0</v>
      </c>
      <c r="S123" s="76">
        <f t="shared" ref="S123:AA123" si="60">S114*S$102</f>
        <v>0</v>
      </c>
      <c r="T123" s="76">
        <f t="shared" si="60"/>
        <v>0</v>
      </c>
      <c r="U123" s="76">
        <f t="shared" si="60"/>
        <v>2767500.0000000005</v>
      </c>
      <c r="V123" s="76">
        <f t="shared" si="60"/>
        <v>54000000.000000015</v>
      </c>
      <c r="W123" s="76">
        <f t="shared" si="60"/>
        <v>245700000.00000003</v>
      </c>
      <c r="X123" s="76">
        <f t="shared" si="60"/>
        <v>810000000.00000012</v>
      </c>
      <c r="Y123" s="76">
        <f t="shared" si="60"/>
        <v>2160675000.0000005</v>
      </c>
      <c r="Z123" s="76">
        <f t="shared" si="60"/>
        <v>5425366500.000001</v>
      </c>
      <c r="AA123" s="76">
        <f t="shared" si="60"/>
        <v>21144830536.279774</v>
      </c>
      <c r="AB123" s="76">
        <f t="shared" ref="AB123:AC123" si="61">AB114*AB$102</f>
        <v>47376724195.142509</v>
      </c>
      <c r="AC123" s="76">
        <f t="shared" si="61"/>
        <v>69739786129.308044</v>
      </c>
    </row>
    <row r="124" spans="2:29" ht="12">
      <c r="B124" s="54"/>
      <c r="D124"/>
      <c r="E124" t="s">
        <v>207</v>
      </c>
      <c r="F124"/>
      <c r="G124" s="50"/>
      <c r="H124"/>
      <c r="I124"/>
      <c r="J124" t="s">
        <v>3</v>
      </c>
      <c r="K124" s="59"/>
      <c r="L124"/>
      <c r="M124"/>
      <c r="N124"/>
      <c r="O124"/>
      <c r="P124" s="76">
        <f>P115*P$455</f>
        <v>0</v>
      </c>
      <c r="Q124" s="116">
        <v>0</v>
      </c>
      <c r="R124" s="116">
        <v>0</v>
      </c>
      <c r="S124" s="76">
        <f t="shared" ref="S124:AA124" si="62">S115*S$102</f>
        <v>0</v>
      </c>
      <c r="T124" s="76">
        <f t="shared" si="62"/>
        <v>0</v>
      </c>
      <c r="U124" s="76">
        <f t="shared" si="62"/>
        <v>0</v>
      </c>
      <c r="V124" s="76">
        <f t="shared" si="62"/>
        <v>0</v>
      </c>
      <c r="W124" s="76">
        <f t="shared" si="62"/>
        <v>0</v>
      </c>
      <c r="X124" s="76">
        <f t="shared" si="62"/>
        <v>0</v>
      </c>
      <c r="Y124" s="76">
        <f t="shared" si="62"/>
        <v>0</v>
      </c>
      <c r="Z124" s="76">
        <f t="shared" si="62"/>
        <v>1989500000</v>
      </c>
      <c r="AA124" s="76">
        <f t="shared" si="62"/>
        <v>49502301026.864395</v>
      </c>
      <c r="AB124" s="76">
        <f t="shared" ref="AB124:AC124" si="63">AB115*AB$102</f>
        <v>136828084318.10107</v>
      </c>
      <c r="AC124" s="76">
        <f t="shared" si="63"/>
        <v>383536862306.00208</v>
      </c>
    </row>
    <row r="125" spans="2:29">
      <c r="B125"/>
      <c r="D125"/>
      <c r="E125" s="53" t="s">
        <v>72</v>
      </c>
      <c r="F125"/>
      <c r="G125"/>
      <c r="H125"/>
      <c r="I125"/>
      <c r="J125"/>
      <c r="K125" s="73" t="b">
        <f>AND(S125:AB125)</f>
        <v>1</v>
      </c>
      <c r="L125"/>
      <c r="M125"/>
      <c r="N125"/>
      <c r="O125"/>
      <c r="P125" s="73" t="e">
        <f>(ROUND(SUM(P119:P121,P122:P124)-#REF!,0)=0)</f>
        <v>#REF!</v>
      </c>
      <c r="Q125" s="73"/>
      <c r="R125" s="73"/>
      <c r="S125" s="73" t="b">
        <f t="shared" ref="S125:AC125" si="64">(ROUND(SUM(S119:S121,S122:S124)-S102,0)=0)</f>
        <v>1</v>
      </c>
      <c r="T125" s="73" t="b">
        <f t="shared" si="64"/>
        <v>1</v>
      </c>
      <c r="U125" s="73" t="b">
        <f t="shared" si="64"/>
        <v>1</v>
      </c>
      <c r="V125" s="73" t="b">
        <f t="shared" si="64"/>
        <v>1</v>
      </c>
      <c r="W125" s="73" t="b">
        <f t="shared" si="64"/>
        <v>1</v>
      </c>
      <c r="X125" s="73" t="b">
        <f t="shared" si="64"/>
        <v>1</v>
      </c>
      <c r="Y125" s="73" t="b">
        <f t="shared" si="64"/>
        <v>1</v>
      </c>
      <c r="Z125" s="73" t="b">
        <f t="shared" si="64"/>
        <v>1</v>
      </c>
      <c r="AA125" s="73" t="b">
        <f t="shared" si="64"/>
        <v>1</v>
      </c>
      <c r="AB125" s="73" t="b">
        <f t="shared" si="64"/>
        <v>1</v>
      </c>
      <c r="AC125" s="73" t="b">
        <f t="shared" si="64"/>
        <v>1</v>
      </c>
    </row>
    <row r="126" spans="2:29">
      <c r="B126"/>
      <c r="D126"/>
      <c r="E126" s="53"/>
      <c r="F126"/>
      <c r="G126"/>
      <c r="H126"/>
      <c r="I126"/>
      <c r="J126"/>
      <c r="K126" s="59"/>
      <c r="L126"/>
      <c r="M126"/>
      <c r="N126"/>
      <c r="O126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</row>
  </sheetData>
  <conditionalFormatting sqref="Q87 Q89 K104:K124 K126">
    <cfRule type="cellIs" dxfId="5" priority="3" stopIfTrue="1" operator="equal">
      <formula>"error"</formula>
    </cfRule>
  </conditionalFormatting>
  <conditionalFormatting sqref="K4">
    <cfRule type="cellIs" dxfId="4" priority="7" stopIfTrue="1" operator="equal">
      <formula>"error"</formula>
    </cfRule>
  </conditionalFormatting>
  <conditionalFormatting sqref="K7:K40">
    <cfRule type="cellIs" dxfId="3" priority="6" stopIfTrue="1" operator="equal">
      <formula>"error"</formula>
    </cfRule>
  </conditionalFormatting>
  <conditionalFormatting sqref="K45:K51 K53">
    <cfRule type="cellIs" dxfId="2" priority="5" stopIfTrue="1" operator="equal">
      <formula>"error"</formula>
    </cfRule>
  </conditionalFormatting>
  <conditionalFormatting sqref="K52">
    <cfRule type="cellIs" dxfId="1" priority="4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9" tint="0.39997558519241921"/>
    <pageSetUpPr autoPageBreaks="0"/>
  </sheetPr>
  <dimension ref="A1:BQ292"/>
  <sheetViews>
    <sheetView showGridLines="0" defaultGridColor="0" colorId="22" zoomScale="80" zoomScaleNormal="80" workbookViewId="0">
      <pane xSplit="7" ySplit="3" topLeftCell="H4" activePane="bottomRight" state="frozen"/>
      <selection pane="topRight" activeCell="H1" sqref="H1"/>
      <selection pane="bottomLeft" activeCell="A4" sqref="A4"/>
      <selection pane="bottomRight"/>
    </sheetView>
  </sheetViews>
  <sheetFormatPr baseColWidth="10" defaultColWidth="12.75" defaultRowHeight="11.4" outlineLevelCol="1"/>
  <cols>
    <col min="1" max="1" width="6.75" style="91" customWidth="1"/>
    <col min="2" max="2" width="12.75" style="91"/>
    <col min="3" max="3" width="30.375" style="91" customWidth="1"/>
    <col min="4" max="8" width="12.75" style="91"/>
    <col min="9" max="13" width="12.75" style="91" customWidth="1" outlineLevel="1"/>
    <col min="14" max="14" width="14.875" style="91" customWidth="1" outlineLevel="1"/>
    <col min="15" max="68" width="14.875" style="91" customWidth="1"/>
    <col min="69" max="16384" width="12.75" style="91"/>
  </cols>
  <sheetData>
    <row r="1" spans="1:69" s="37" customFormat="1" ht="33.75" customHeight="1">
      <c r="D1" s="46" t="s">
        <v>245</v>
      </c>
    </row>
    <row r="3" spans="1:69" ht="12">
      <c r="A3"/>
      <c r="B3"/>
      <c r="C3"/>
      <c r="D3" s="48"/>
      <c r="E3" s="48"/>
      <c r="F3" s="48" t="s">
        <v>126</v>
      </c>
      <c r="G3" s="48" t="s">
        <v>82</v>
      </c>
      <c r="H3"/>
      <c r="I3" s="1">
        <f t="array" ref="I3:BP3">TRANSPOSE(Market.Years)</f>
        <v>2000</v>
      </c>
      <c r="J3" s="1">
        <v>2001</v>
      </c>
      <c r="K3" s="1">
        <v>2002</v>
      </c>
      <c r="L3" s="1">
        <v>2003</v>
      </c>
      <c r="M3" s="1">
        <v>2004</v>
      </c>
      <c r="N3" s="1">
        <v>2005</v>
      </c>
      <c r="O3" s="1">
        <v>2006</v>
      </c>
      <c r="P3" s="1">
        <v>2007</v>
      </c>
      <c r="Q3" s="1">
        <v>2008</v>
      </c>
      <c r="R3" s="1">
        <v>2009</v>
      </c>
      <c r="S3" s="1">
        <v>2010</v>
      </c>
      <c r="T3" s="1">
        <v>2011</v>
      </c>
      <c r="U3" s="1">
        <v>2012</v>
      </c>
      <c r="V3" s="1">
        <v>2013</v>
      </c>
      <c r="W3" s="1">
        <v>2014</v>
      </c>
      <c r="X3" s="1">
        <v>2015</v>
      </c>
      <c r="Y3" s="1">
        <v>2016</v>
      </c>
      <c r="Z3" s="1">
        <v>2017</v>
      </c>
      <c r="AA3" s="1">
        <v>2018</v>
      </c>
      <c r="AB3" s="1">
        <v>2019</v>
      </c>
      <c r="AC3" s="1">
        <v>2020</v>
      </c>
      <c r="AD3" s="1">
        <v>2021</v>
      </c>
      <c r="AE3" s="1">
        <v>2022</v>
      </c>
      <c r="AF3" s="1">
        <v>2023</v>
      </c>
      <c r="AG3" s="1">
        <v>2024</v>
      </c>
      <c r="AH3" s="1">
        <v>2025</v>
      </c>
      <c r="AI3" s="1">
        <v>2026</v>
      </c>
      <c r="AJ3" s="1">
        <v>2027</v>
      </c>
      <c r="AK3" s="1">
        <v>2028</v>
      </c>
      <c r="AL3" s="1">
        <v>2029</v>
      </c>
      <c r="AM3" s="1">
        <v>2030</v>
      </c>
      <c r="AN3" s="1">
        <v>2031</v>
      </c>
      <c r="AO3" s="1">
        <v>2032</v>
      </c>
      <c r="AP3" s="1">
        <v>2033</v>
      </c>
      <c r="AQ3" s="1">
        <v>2034</v>
      </c>
      <c r="AR3" s="1">
        <v>2035</v>
      </c>
      <c r="AS3" s="1">
        <v>2036</v>
      </c>
      <c r="AT3" s="1">
        <v>2037</v>
      </c>
      <c r="AU3" s="1">
        <v>2038</v>
      </c>
      <c r="AV3" s="1">
        <v>2039</v>
      </c>
      <c r="AW3" s="1">
        <v>2040</v>
      </c>
      <c r="AX3" s="1">
        <v>2041</v>
      </c>
      <c r="AY3" s="1">
        <v>2042</v>
      </c>
      <c r="AZ3" s="1">
        <v>2043</v>
      </c>
      <c r="BA3" s="1">
        <v>2044</v>
      </c>
      <c r="BB3" s="1">
        <v>2045</v>
      </c>
      <c r="BC3" s="1">
        <v>2046</v>
      </c>
      <c r="BD3" s="1">
        <v>2047</v>
      </c>
      <c r="BE3" s="1">
        <v>2048</v>
      </c>
      <c r="BF3" s="1">
        <v>2049</v>
      </c>
      <c r="BG3" s="1">
        <v>2050</v>
      </c>
      <c r="BH3" s="1">
        <v>2051</v>
      </c>
      <c r="BI3" s="1">
        <v>2052</v>
      </c>
      <c r="BJ3" s="1">
        <v>2053</v>
      </c>
      <c r="BK3" s="1">
        <v>2054</v>
      </c>
      <c r="BL3" s="1">
        <v>2055</v>
      </c>
      <c r="BM3" s="1">
        <v>2056</v>
      </c>
      <c r="BN3" s="1">
        <v>2057</v>
      </c>
      <c r="BO3" s="1">
        <v>2058</v>
      </c>
      <c r="BP3" s="1">
        <v>2059</v>
      </c>
      <c r="BQ3"/>
    </row>
    <row r="4" spans="1:69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ht="17.399999999999999">
      <c r="A5" s="56">
        <v>1</v>
      </c>
      <c r="B5" s="152" t="s">
        <v>240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57"/>
      <c r="BI5" s="57"/>
      <c r="BJ5" s="57"/>
      <c r="BK5" s="57"/>
      <c r="BL5" s="57"/>
      <c r="BM5" s="57"/>
      <c r="BN5" s="57"/>
      <c r="BO5" s="57"/>
      <c r="BP5" s="57"/>
      <c r="BQ5" s="57"/>
    </row>
    <row r="6" spans="1:69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ht="15.6">
      <c r="A7"/>
      <c r="B7" s="15" t="s">
        <v>138</v>
      </c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>
      <c r="A9"/>
      <c r="B9"/>
      <c r="C9" t="s">
        <v>142</v>
      </c>
      <c r="D9"/>
      <c r="E9"/>
      <c r="F9" s="103" t="s">
        <v>127</v>
      </c>
      <c r="G9" s="103" t="s">
        <v>66</v>
      </c>
      <c r="H9"/>
      <c r="I9"/>
      <c r="J9"/>
      <c r="K9"/>
      <c r="L9"/>
      <c r="M9"/>
      <c r="N9"/>
      <c r="O9" s="201">
        <v>51262103.5</v>
      </c>
      <c r="P9" s="201">
        <v>60977461.5</v>
      </c>
      <c r="Q9" s="201">
        <v>70940993</v>
      </c>
      <c r="R9" s="201">
        <v>79270805</v>
      </c>
      <c r="S9" s="201">
        <v>87301289.5</v>
      </c>
      <c r="T9" s="201">
        <v>92983373</v>
      </c>
      <c r="U9" s="201">
        <v>97655240.5</v>
      </c>
      <c r="V9" s="201">
        <v>103737767.5</v>
      </c>
      <c r="W9" s="201">
        <v>104575945.5</v>
      </c>
      <c r="X9" s="201">
        <v>105047813</v>
      </c>
      <c r="Y9" s="201">
        <v>109711338.5</v>
      </c>
      <c r="Z9" s="201">
        <v>113029994</v>
      </c>
      <c r="AA9" s="201">
        <v>116508123.09782264</v>
      </c>
      <c r="AB9" s="201">
        <v>120785570.31655931</v>
      </c>
      <c r="AC9" s="201">
        <v>124907220.10991272</v>
      </c>
      <c r="AD9" s="201">
        <v>128883690.37412891</v>
      </c>
      <c r="AE9" s="201">
        <v>132724925.79228033</v>
      </c>
      <c r="AF9" s="201">
        <v>136436532.14864537</v>
      </c>
      <c r="AG9" s="201">
        <v>140022777.06685269</v>
      </c>
      <c r="AH9" s="201">
        <v>143488027.71696639</v>
      </c>
      <c r="AI9" s="201">
        <v>145745968.44525379</v>
      </c>
      <c r="AJ9" s="201">
        <v>146842491.31332901</v>
      </c>
      <c r="AK9" s="201">
        <v>147911668.06203651</v>
      </c>
      <c r="AL9" s="201">
        <v>148952549.0511924</v>
      </c>
      <c r="AM9" s="201">
        <v>149964404.03217757</v>
      </c>
      <c r="AN9" s="201">
        <v>150949004.72576669</v>
      </c>
      <c r="AO9" s="201">
        <v>151908282.36973515</v>
      </c>
      <c r="AP9" s="201">
        <v>152841778.63193414</v>
      </c>
      <c r="AQ9" s="201">
        <v>153748601.88387129</v>
      </c>
      <c r="AR9" s="201">
        <v>154628484.76230663</v>
      </c>
      <c r="AS9" s="201">
        <v>155481318.38244849</v>
      </c>
      <c r="AT9" s="201">
        <v>156307007.47588533</v>
      </c>
      <c r="AU9" s="201">
        <v>157105378.28504425</v>
      </c>
      <c r="AV9" s="201">
        <v>157876292.51564062</v>
      </c>
      <c r="AW9" s="201">
        <v>158619794.00650403</v>
      </c>
      <c r="AX9" s="201">
        <v>159336065.43097639</v>
      </c>
      <c r="AY9" s="201">
        <v>160025236.01352203</v>
      </c>
      <c r="AZ9" s="201">
        <v>160687353.8283661</v>
      </c>
      <c r="BA9" s="201">
        <v>161322504.01827657</v>
      </c>
      <c r="BB9" s="201">
        <v>161930913.20026618</v>
      </c>
      <c r="BC9" s="201">
        <v>162512947.37900311</v>
      </c>
      <c r="BD9" s="201">
        <v>163068973.10772187</v>
      </c>
      <c r="BE9" s="201">
        <v>163599301.07850829</v>
      </c>
      <c r="BF9" s="201">
        <v>164091864.00324425</v>
      </c>
      <c r="BG9" s="201">
        <v>164433222.0651722</v>
      </c>
      <c r="BH9" s="201">
        <v>164648506.71561149</v>
      </c>
      <c r="BI9" s="201">
        <v>164864073.22807434</v>
      </c>
      <c r="BJ9" s="201">
        <v>165079921.97158939</v>
      </c>
      <c r="BK9" s="201">
        <v>165296053.31566846</v>
      </c>
      <c r="BL9" s="201">
        <v>165512467.63030708</v>
      </c>
      <c r="BM9" s="201">
        <v>165729165.28598523</v>
      </c>
      <c r="BN9" s="201">
        <v>165946146.65366799</v>
      </c>
      <c r="BO9" s="201">
        <v>166163412.10480607</v>
      </c>
      <c r="BP9" s="201">
        <v>166380962.01133654</v>
      </c>
      <c r="BQ9" s="17" t="s">
        <v>69</v>
      </c>
    </row>
    <row r="10" spans="1:69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>
      <c r="A11"/>
      <c r="B11"/>
      <c r="C11" t="s">
        <v>246</v>
      </c>
      <c r="D11"/>
      <c r="E11"/>
      <c r="F11" s="103" t="s">
        <v>127</v>
      </c>
      <c r="G11" s="103" t="s">
        <v>66</v>
      </c>
      <c r="H11"/>
      <c r="I11"/>
      <c r="J11"/>
      <c r="K11"/>
      <c r="L11"/>
      <c r="M11"/>
      <c r="N11"/>
      <c r="O11" s="201">
        <v>0</v>
      </c>
      <c r="P11" s="201">
        <v>50000</v>
      </c>
      <c r="Q11" s="201">
        <v>300000</v>
      </c>
      <c r="R11" s="201">
        <v>750000</v>
      </c>
      <c r="S11" s="201">
        <v>4703304</v>
      </c>
      <c r="T11" s="201">
        <v>13511879</v>
      </c>
      <c r="U11" s="201">
        <v>25462117.375</v>
      </c>
      <c r="V11" s="201">
        <v>33460743.375</v>
      </c>
      <c r="W11" s="201">
        <v>43033576.125</v>
      </c>
      <c r="X11" s="201">
        <v>57551132.125</v>
      </c>
      <c r="Y11" s="201">
        <v>69361267</v>
      </c>
      <c r="Z11" s="201">
        <v>78088036</v>
      </c>
      <c r="AA11" s="201">
        <v>86177148.025245547</v>
      </c>
      <c r="AB11" s="201">
        <v>95154447.472695351</v>
      </c>
      <c r="AC11" s="201">
        <v>101998190.39526732</v>
      </c>
      <c r="AD11" s="201">
        <v>107155425.78552881</v>
      </c>
      <c r="AE11" s="201">
        <v>111068390.2923758</v>
      </c>
      <c r="AF11" s="201">
        <v>114093696.43591535</v>
      </c>
      <c r="AG11" s="201">
        <v>116494360.27954392</v>
      </c>
      <c r="AH11" s="201">
        <v>118456139.33240798</v>
      </c>
      <c r="AI11" s="201">
        <v>119802554.29755862</v>
      </c>
      <c r="AJ11" s="201">
        <v>120703891.34202334</v>
      </c>
      <c r="AK11" s="201">
        <v>121582749.99490492</v>
      </c>
      <c r="AL11" s="201">
        <v>122438349.65608861</v>
      </c>
      <c r="AM11" s="201">
        <v>123270090.06437483</v>
      </c>
      <c r="AN11" s="201">
        <v>124079427.5665606</v>
      </c>
      <c r="AO11" s="201">
        <v>124867949.63172588</v>
      </c>
      <c r="AP11" s="201">
        <v>125635279.51283109</v>
      </c>
      <c r="AQ11" s="201">
        <v>126380684.29512048</v>
      </c>
      <c r="AR11" s="201">
        <v>127103944.20716968</v>
      </c>
      <c r="AS11" s="201">
        <v>127804969.74615198</v>
      </c>
      <c r="AT11" s="201">
        <v>128483682.60184599</v>
      </c>
      <c r="AU11" s="201">
        <v>129139939.94628003</v>
      </c>
      <c r="AV11" s="201">
        <v>129773628.10215154</v>
      </c>
      <c r="AW11" s="201">
        <v>130384783.10478847</v>
      </c>
      <c r="AX11" s="201">
        <v>130973555.11088601</v>
      </c>
      <c r="AY11" s="201">
        <v>131540050.34239368</v>
      </c>
      <c r="AZ11" s="201">
        <v>132084308.31611618</v>
      </c>
      <c r="BA11" s="201">
        <v>132606399.01903972</v>
      </c>
      <c r="BB11" s="201">
        <v>133106508.72936645</v>
      </c>
      <c r="BC11" s="201">
        <v>133584938.30134709</v>
      </c>
      <c r="BD11" s="201">
        <v>134041989.04015148</v>
      </c>
      <c r="BE11" s="201">
        <v>134477916.33332747</v>
      </c>
      <c r="BF11" s="201">
        <v>134882800.92234999</v>
      </c>
      <c r="BG11" s="201">
        <v>135163395.76957142</v>
      </c>
      <c r="BH11" s="201">
        <v>135340358.81903905</v>
      </c>
      <c r="BI11" s="201">
        <v>135517553.55786824</v>
      </c>
      <c r="BJ11" s="201">
        <v>135694980.28939897</v>
      </c>
      <c r="BK11" s="201">
        <v>135872639.31736833</v>
      </c>
      <c r="BL11" s="201">
        <v>136050530.94591105</v>
      </c>
      <c r="BM11" s="201">
        <v>136228655.47956008</v>
      </c>
      <c r="BN11" s="201">
        <v>136407013.22324705</v>
      </c>
      <c r="BO11" s="201">
        <v>136585604.48230293</v>
      </c>
      <c r="BP11" s="201">
        <v>136764429.56245831</v>
      </c>
      <c r="BQ11"/>
    </row>
    <row r="12" spans="1:69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ht="15.6">
      <c r="A13"/>
      <c r="B13" s="15" t="s">
        <v>139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>
      <c r="A15"/>
      <c r="B15"/>
      <c r="C15" s="47" t="str">
        <f t="array" ref="C15:C44">Mobile.Retail.Services</f>
        <v>Llamadas on-net</v>
      </c>
      <c r="D15"/>
      <c r="E15"/>
      <c r="F15"/>
      <c r="G15" s="47" t="str">
        <f t="array" ref="G15:G44">Mobile.Retail.Services.Units</f>
        <v>minutos</v>
      </c>
      <c r="H15"/>
      <c r="I15" s="62"/>
      <c r="J15"/>
      <c r="K15"/>
      <c r="L15"/>
      <c r="M15"/>
      <c r="N15"/>
      <c r="O15" s="201">
        <v>23840645029.905758</v>
      </c>
      <c r="P15" s="201">
        <v>41804499921.512962</v>
      </c>
      <c r="Q15" s="201">
        <v>61495952192.747215</v>
      </c>
      <c r="R15" s="201">
        <v>77433286721.632217</v>
      </c>
      <c r="S15" s="201">
        <v>82645013634.178268</v>
      </c>
      <c r="T15" s="201">
        <v>94513793041.743973</v>
      </c>
      <c r="U15" s="201">
        <v>111103038582.55132</v>
      </c>
      <c r="V15" s="201">
        <v>116880624316.81052</v>
      </c>
      <c r="W15" s="201">
        <v>118462709804.0282</v>
      </c>
      <c r="X15" s="201">
        <v>116961909255.61354</v>
      </c>
      <c r="Y15" s="201">
        <v>166476753655.5</v>
      </c>
      <c r="Z15" s="201">
        <v>192193174065.89996</v>
      </c>
      <c r="AA15" s="201">
        <v>199373763229.53287</v>
      </c>
      <c r="AB15" s="201">
        <v>208012206611.64697</v>
      </c>
      <c r="AC15" s="201">
        <v>216479938905.33618</v>
      </c>
      <c r="AD15" s="201">
        <v>224790919303.83209</v>
      </c>
      <c r="AE15" s="201">
        <v>231805088510.14081</v>
      </c>
      <c r="AF15" s="201">
        <v>238608042048.59122</v>
      </c>
      <c r="AG15" s="201">
        <v>245206081685.40894</v>
      </c>
      <c r="AH15" s="201">
        <v>251605734777.41876</v>
      </c>
      <c r="AI15" s="201">
        <v>255565025632.99606</v>
      </c>
      <c r="AJ15" s="201">
        <v>257487774494.43079</v>
      </c>
      <c r="AK15" s="201">
        <v>259362572035.00409</v>
      </c>
      <c r="AL15" s="201">
        <v>261187753064.10712</v>
      </c>
      <c r="AM15" s="201">
        <v>262962037093.44189</v>
      </c>
      <c r="AN15" s="201">
        <v>264688530828.9437</v>
      </c>
      <c r="AO15" s="201">
        <v>266370620689.02823</v>
      </c>
      <c r="AP15" s="201">
        <v>268007502989.93936</v>
      </c>
      <c r="AQ15" s="201">
        <v>269597614264.35837</v>
      </c>
      <c r="AR15" s="201">
        <v>271140485691.81625</v>
      </c>
      <c r="AS15" s="201">
        <v>272635926343.22684</v>
      </c>
      <c r="AT15" s="201">
        <v>274083769165.77692</v>
      </c>
      <c r="AU15" s="201">
        <v>275483709476.19434</v>
      </c>
      <c r="AV15" s="201">
        <v>276835504775.95392</v>
      </c>
      <c r="AW15" s="201">
        <v>278139231936.28394</v>
      </c>
      <c r="AX15" s="201">
        <v>279395211274.2251</v>
      </c>
      <c r="AY15" s="201">
        <v>280603669384.40558</v>
      </c>
      <c r="AZ15" s="201">
        <v>281764690564.8045</v>
      </c>
      <c r="BA15" s="201">
        <v>282878424112.95575</v>
      </c>
      <c r="BB15" s="201">
        <v>283945267400.96704</v>
      </c>
      <c r="BC15" s="201">
        <v>284965862216.69299</v>
      </c>
      <c r="BD15" s="201">
        <v>285940851309.89722</v>
      </c>
      <c r="BE15" s="201">
        <v>286870779478.02246</v>
      </c>
      <c r="BF15" s="201">
        <v>287734486775.23865</v>
      </c>
      <c r="BG15" s="201">
        <v>288333056895.40918</v>
      </c>
      <c r="BH15" s="201">
        <v>288710557747.02673</v>
      </c>
      <c r="BI15" s="201">
        <v>289088552842.67755</v>
      </c>
      <c r="BJ15" s="201">
        <v>289467042829.45197</v>
      </c>
      <c r="BK15" s="201">
        <v>289846028355.28772</v>
      </c>
      <c r="BL15" s="201">
        <v>290225510068.97052</v>
      </c>
      <c r="BM15" s="201">
        <v>290605488620.13574</v>
      </c>
      <c r="BN15" s="201">
        <v>290985964659.26923</v>
      </c>
      <c r="BO15" s="201">
        <v>291366938837.7085</v>
      </c>
      <c r="BP15" s="201">
        <v>291748411807.64386</v>
      </c>
      <c r="BQ15"/>
    </row>
    <row r="16" spans="1:69">
      <c r="A16"/>
      <c r="B16"/>
      <c r="C16" s="47" t="str">
        <v>Llamadas a redes fijas</v>
      </c>
      <c r="D16"/>
      <c r="E16"/>
      <c r="F16"/>
      <c r="G16" s="47" t="str">
        <v>minutos</v>
      </c>
      <c r="H16"/>
      <c r="I16" s="62"/>
      <c r="J16"/>
      <c r="K16"/>
      <c r="L16"/>
      <c r="M16"/>
      <c r="N16"/>
      <c r="O16" s="201">
        <v>2735045921.5021567</v>
      </c>
      <c r="P16" s="201">
        <v>7713502029.5910158</v>
      </c>
      <c r="Q16" s="201">
        <v>10716464070.184435</v>
      </c>
      <c r="R16" s="201">
        <v>12700000460.484118</v>
      </c>
      <c r="S16" s="201">
        <v>7116263195.2663708</v>
      </c>
      <c r="T16" s="201">
        <v>8138240860.4242096</v>
      </c>
      <c r="U16" s="201">
        <v>9566680790.2890453</v>
      </c>
      <c r="V16" s="201">
        <v>10064167800.215578</v>
      </c>
      <c r="W16" s="201">
        <v>10200395459.083023</v>
      </c>
      <c r="X16" s="201">
        <v>9965154668.5782738</v>
      </c>
      <c r="Y16" s="201">
        <v>20043801140.1222</v>
      </c>
      <c r="Z16" s="201">
        <v>29751503345.401321</v>
      </c>
      <c r="AA16" s="201">
        <v>31231792819.711033</v>
      </c>
      <c r="AB16" s="201">
        <v>32972478782.127617</v>
      </c>
      <c r="AC16" s="201">
        <v>34720881349.136131</v>
      </c>
      <c r="AD16" s="201">
        <v>36478679443.896622</v>
      </c>
      <c r="AE16" s="201">
        <v>38058180895.392166</v>
      </c>
      <c r="AF16" s="201">
        <v>39632621617.816902</v>
      </c>
      <c r="AG16" s="201">
        <v>41202166525.662041</v>
      </c>
      <c r="AH16" s="201">
        <v>42767054777.225174</v>
      </c>
      <c r="AI16" s="201">
        <v>43440041062.888481</v>
      </c>
      <c r="AJ16" s="201">
        <v>43766863128.182693</v>
      </c>
      <c r="AK16" s="201">
        <v>44085534597.196861</v>
      </c>
      <c r="AL16" s="201">
        <v>44395772426.708389</v>
      </c>
      <c r="AM16" s="201">
        <v>44697358963.835793</v>
      </c>
      <c r="AN16" s="201">
        <v>44990822275.489082</v>
      </c>
      <c r="AO16" s="201">
        <v>45276737973.118507</v>
      </c>
      <c r="AP16" s="201">
        <v>45554969449.395744</v>
      </c>
      <c r="AQ16" s="201">
        <v>45825250951.66404</v>
      </c>
      <c r="AR16" s="201">
        <v>46087502791.474762</v>
      </c>
      <c r="AS16" s="201">
        <v>46341692515.375702</v>
      </c>
      <c r="AT16" s="201">
        <v>46587791728.319267</v>
      </c>
      <c r="AU16" s="201">
        <v>46825748641.31823</v>
      </c>
      <c r="AV16" s="201">
        <v>47055522035.329109</v>
      </c>
      <c r="AW16" s="201">
        <v>47277124976.652039</v>
      </c>
      <c r="AX16" s="201">
        <v>47490611911.647018</v>
      </c>
      <c r="AY16" s="201">
        <v>47696021356.069237</v>
      </c>
      <c r="AZ16" s="201">
        <v>47893367638.591637</v>
      </c>
      <c r="BA16" s="201">
        <v>48082676136.282082</v>
      </c>
      <c r="BB16" s="201">
        <v>48264014393.049004</v>
      </c>
      <c r="BC16" s="201">
        <v>48437491497.726738</v>
      </c>
      <c r="BD16" s="201">
        <v>48603216702.651627</v>
      </c>
      <c r="BE16" s="201">
        <v>48761282610.570129</v>
      </c>
      <c r="BF16" s="201">
        <v>48908092528.572243</v>
      </c>
      <c r="BG16" s="201">
        <v>49009835364.998405</v>
      </c>
      <c r="BH16" s="201">
        <v>49074001627.400414</v>
      </c>
      <c r="BI16" s="201">
        <v>49138251899.658806</v>
      </c>
      <c r="BJ16" s="201">
        <v>49202586291.76371</v>
      </c>
      <c r="BK16" s="201">
        <v>49267004913.849297</v>
      </c>
      <c r="BL16" s="201">
        <v>49331507876.193871</v>
      </c>
      <c r="BM16" s="201">
        <v>49396095289.220161</v>
      </c>
      <c r="BN16" s="201">
        <v>49460767263.495468</v>
      </c>
      <c r="BO16" s="201">
        <v>49525523909.731812</v>
      </c>
      <c r="BP16" s="201">
        <v>49590365338.786247</v>
      </c>
      <c r="BQ16"/>
    </row>
    <row r="17" spans="1:69">
      <c r="A17"/>
      <c r="B17"/>
      <c r="C17" s="47" t="str">
        <v>Llamadas a otras redes móviles</v>
      </c>
      <c r="D17"/>
      <c r="E17"/>
      <c r="F17"/>
      <c r="G17" s="47" t="str">
        <v>minutos</v>
      </c>
      <c r="H17"/>
      <c r="I17" s="62"/>
      <c r="J17"/>
      <c r="K17"/>
      <c r="L17"/>
      <c r="M17"/>
      <c r="N17"/>
      <c r="O17" s="201">
        <v>303893991.2780174</v>
      </c>
      <c r="P17" s="201">
        <v>857055781.06566846</v>
      </c>
      <c r="Q17" s="201">
        <v>1891140718.2678416</v>
      </c>
      <c r="R17" s="201">
        <v>3175000115.1210294</v>
      </c>
      <c r="S17" s="201">
        <v>9827220602.9868908</v>
      </c>
      <c r="T17" s="201">
        <v>11238523092.966764</v>
      </c>
      <c r="U17" s="201">
        <v>13211130615.16106</v>
      </c>
      <c r="V17" s="201">
        <v>13898136486.011986</v>
      </c>
      <c r="W17" s="201">
        <v>14086260395.876554</v>
      </c>
      <c r="X17" s="201">
        <v>13761404066.131899</v>
      </c>
      <c r="Y17" s="201">
        <v>27679534907.787792</v>
      </c>
      <c r="Z17" s="201">
        <v>41085409381.744682</v>
      </c>
      <c r="AA17" s="201">
        <v>43129618655.791428</v>
      </c>
      <c r="AB17" s="201">
        <v>45533423080.080994</v>
      </c>
      <c r="AC17" s="201">
        <v>47947883767.85466</v>
      </c>
      <c r="AD17" s="201">
        <v>50375319232.047714</v>
      </c>
      <c r="AE17" s="201">
        <v>52556535522.208229</v>
      </c>
      <c r="AF17" s="201">
        <v>54730763186.509048</v>
      </c>
      <c r="AG17" s="201">
        <v>56898229964.009468</v>
      </c>
      <c r="AH17" s="201">
        <v>59059266120.930008</v>
      </c>
      <c r="AI17" s="201">
        <v>59988628134.46505</v>
      </c>
      <c r="AJ17" s="201">
        <v>60439953843.680855</v>
      </c>
      <c r="AK17" s="201">
        <v>60880023967.557549</v>
      </c>
      <c r="AL17" s="201">
        <v>61308447636.883003</v>
      </c>
      <c r="AM17" s="201">
        <v>61724924283.392273</v>
      </c>
      <c r="AN17" s="201">
        <v>62130183142.342056</v>
      </c>
      <c r="AO17" s="201">
        <v>62525019105.735077</v>
      </c>
      <c r="AP17" s="201">
        <v>62909243525.35601</v>
      </c>
      <c r="AQ17" s="201">
        <v>63282489409.440811</v>
      </c>
      <c r="AR17" s="201">
        <v>63644646712.036568</v>
      </c>
      <c r="AS17" s="201">
        <v>63995670616.471191</v>
      </c>
      <c r="AT17" s="201">
        <v>64335521910.536133</v>
      </c>
      <c r="AU17" s="201">
        <v>64664129076.106102</v>
      </c>
      <c r="AV17" s="201">
        <v>64981435191.644966</v>
      </c>
      <c r="AW17" s="201">
        <v>65287458301.090904</v>
      </c>
      <c r="AX17" s="201">
        <v>65582273592.27446</v>
      </c>
      <c r="AY17" s="201">
        <v>65865934253.619408</v>
      </c>
      <c r="AZ17" s="201">
        <v>66138460072.340813</v>
      </c>
      <c r="BA17" s="201">
        <v>66399886092.960968</v>
      </c>
      <c r="BB17" s="201">
        <v>66650305590.400993</v>
      </c>
      <c r="BC17" s="201">
        <v>66889869211.146439</v>
      </c>
      <c r="BD17" s="201">
        <v>67118727827.471291</v>
      </c>
      <c r="BE17" s="201">
        <v>67337009319.358742</v>
      </c>
      <c r="BF17" s="201">
        <v>67539746825.171173</v>
      </c>
      <c r="BG17" s="201">
        <v>67680248837.378746</v>
      </c>
      <c r="BH17" s="201">
        <v>67768859390.219597</v>
      </c>
      <c r="BI17" s="201">
        <v>67857585956.671661</v>
      </c>
      <c r="BJ17" s="201">
        <v>67946428688.626068</v>
      </c>
      <c r="BK17" s="201">
        <v>68035387738.172821</v>
      </c>
      <c r="BL17" s="201">
        <v>68124463257.601059</v>
      </c>
      <c r="BM17" s="201">
        <v>68213655399.399269</v>
      </c>
      <c r="BN17" s="201">
        <v>68302964316.255638</v>
      </c>
      <c r="BO17" s="201">
        <v>68392390161.058228</v>
      </c>
      <c r="BP17" s="201">
        <v>68481933086.895287</v>
      </c>
      <c r="BQ17"/>
    </row>
    <row r="18" spans="1:69">
      <c r="A18"/>
      <c r="B18"/>
      <c r="C18" s="47" t="str">
        <v>Llamadas a internacional</v>
      </c>
      <c r="D18"/>
      <c r="E18"/>
      <c r="F18"/>
      <c r="G18" s="47" t="str">
        <v>minutos</v>
      </c>
      <c r="H18"/>
      <c r="I18" s="62"/>
      <c r="J18"/>
      <c r="K18"/>
      <c r="L18"/>
      <c r="M18"/>
      <c r="N18"/>
      <c r="O18" s="201">
        <v>159944205.93579865</v>
      </c>
      <c r="P18" s="201">
        <v>451081990.03456241</v>
      </c>
      <c r="Q18" s="201">
        <v>663558146.76064622</v>
      </c>
      <c r="R18" s="201">
        <v>835526346.08448136</v>
      </c>
      <c r="S18" s="201">
        <v>891762305.17122447</v>
      </c>
      <c r="T18" s="201">
        <v>1019829681.7574198</v>
      </c>
      <c r="U18" s="201">
        <v>1198832179.234216</v>
      </c>
      <c r="V18" s="201">
        <v>1261173909.801451</v>
      </c>
      <c r="W18" s="201">
        <v>1278245044.9978728</v>
      </c>
      <c r="X18" s="201">
        <v>1514461195.8325644</v>
      </c>
      <c r="Y18" s="201">
        <v>7768915170.5900002</v>
      </c>
      <c r="Z18" s="201">
        <v>11531590443.954002</v>
      </c>
      <c r="AA18" s="201">
        <v>12105346054.151566</v>
      </c>
      <c r="AB18" s="201">
        <v>12780030535.70838</v>
      </c>
      <c r="AC18" s="201">
        <v>13457705949.277573</v>
      </c>
      <c r="AD18" s="201">
        <v>14139023040.27001</v>
      </c>
      <c r="AE18" s="201">
        <v>14751232905.190763</v>
      </c>
      <c r="AF18" s="201">
        <v>15361481247.215855</v>
      </c>
      <c r="AG18" s="201">
        <v>15969831986.690714</v>
      </c>
      <c r="AH18" s="201">
        <v>16576377820.629913</v>
      </c>
      <c r="AI18" s="201">
        <v>16837225218.17383</v>
      </c>
      <c r="AJ18" s="201">
        <v>16963900437.280117</v>
      </c>
      <c r="AK18" s="201">
        <v>17087416510.541416</v>
      </c>
      <c r="AL18" s="201">
        <v>17207663731.282322</v>
      </c>
      <c r="AM18" s="201">
        <v>17324557737.920849</v>
      </c>
      <c r="AN18" s="201">
        <v>17438303207.553909</v>
      </c>
      <c r="AO18" s="201">
        <v>17549123245.394768</v>
      </c>
      <c r="AP18" s="201">
        <v>17656964902.866566</v>
      </c>
      <c r="AQ18" s="201">
        <v>17761725175.063583</v>
      </c>
      <c r="AR18" s="201">
        <v>17863373174.990215</v>
      </c>
      <c r="AS18" s="201">
        <v>17961896323.789032</v>
      </c>
      <c r="AT18" s="201">
        <v>18057283615.627628</v>
      </c>
      <c r="AU18" s="201">
        <v>18149514977.255127</v>
      </c>
      <c r="AV18" s="201">
        <v>18238574432.298107</v>
      </c>
      <c r="AW18" s="201">
        <v>18324467045.213966</v>
      </c>
      <c r="AX18" s="201">
        <v>18407213919.243031</v>
      </c>
      <c r="AY18" s="201">
        <v>18486829982.972576</v>
      </c>
      <c r="AZ18" s="201">
        <v>18563320790.151794</v>
      </c>
      <c r="BA18" s="201">
        <v>18636696176.853523</v>
      </c>
      <c r="BB18" s="201">
        <v>18706982322.887211</v>
      </c>
      <c r="BC18" s="201">
        <v>18774221510.746799</v>
      </c>
      <c r="BD18" s="201">
        <v>18838456086.299084</v>
      </c>
      <c r="BE18" s="201">
        <v>18899721942.081451</v>
      </c>
      <c r="BF18" s="201">
        <v>18956625011.074512</v>
      </c>
      <c r="BG18" s="201">
        <v>18996060218.991627</v>
      </c>
      <c r="BH18" s="201">
        <v>19020930863.333496</v>
      </c>
      <c r="BI18" s="201">
        <v>19045834069.635197</v>
      </c>
      <c r="BJ18" s="201">
        <v>19070769880.528572</v>
      </c>
      <c r="BK18" s="201">
        <v>19095738338.701275</v>
      </c>
      <c r="BL18" s="201">
        <v>19120739486.896854</v>
      </c>
      <c r="BM18" s="201">
        <v>19145773367.914795</v>
      </c>
      <c r="BN18" s="201">
        <v>19170840024.610645</v>
      </c>
      <c r="BO18" s="201">
        <v>19195939499.896057</v>
      </c>
      <c r="BP18" s="201">
        <v>19221071836.738857</v>
      </c>
      <c r="BQ18"/>
    </row>
    <row r="19" spans="1:69">
      <c r="A19"/>
      <c r="B19"/>
      <c r="C19" s="47" t="str">
        <v>Llamadas entrantes de fijos</v>
      </c>
      <c r="D19"/>
      <c r="E19"/>
      <c r="F19"/>
      <c r="G19" s="47" t="str">
        <v>minutos</v>
      </c>
      <c r="H19"/>
      <c r="I19" s="62"/>
      <c r="J19"/>
      <c r="K19"/>
      <c r="L19"/>
      <c r="M19"/>
      <c r="N19"/>
      <c r="O19" s="201">
        <v>11091080135.638029</v>
      </c>
      <c r="P19" s="201">
        <v>12406536515.972883</v>
      </c>
      <c r="Q19" s="201">
        <v>15994369848.561319</v>
      </c>
      <c r="R19" s="201">
        <v>16259730108.334887</v>
      </c>
      <c r="S19" s="201">
        <v>15620242743.940926</v>
      </c>
      <c r="T19" s="201">
        <v>15324922112.942774</v>
      </c>
      <c r="U19" s="201">
        <v>15076902938.729099</v>
      </c>
      <c r="V19" s="201">
        <v>16842056035.111071</v>
      </c>
      <c r="W19" s="201">
        <v>16551365156.456676</v>
      </c>
      <c r="X19" s="201">
        <v>21344051210.215504</v>
      </c>
      <c r="Y19" s="201">
        <v>29377064246.422848</v>
      </c>
      <c r="Z19" s="201">
        <v>33412363101.44363</v>
      </c>
      <c r="AA19" s="201">
        <v>33776488644.151123</v>
      </c>
      <c r="AB19" s="201">
        <v>34415558006.282196</v>
      </c>
      <c r="AC19" s="201">
        <v>34969869018.202995</v>
      </c>
      <c r="AD19" s="201">
        <v>35600349041.345383</v>
      </c>
      <c r="AE19" s="201">
        <v>36066228762.341759</v>
      </c>
      <c r="AF19" s="201">
        <v>36640264945.18959</v>
      </c>
      <c r="AG19" s="201">
        <v>37169410869.199226</v>
      </c>
      <c r="AH19" s="201">
        <v>37656335755.142845</v>
      </c>
      <c r="AI19" s="201">
        <v>38127391424.788788</v>
      </c>
      <c r="AJ19" s="201">
        <v>38518426167.194962</v>
      </c>
      <c r="AK19" s="201">
        <v>38896313244.160736</v>
      </c>
      <c r="AL19" s="201">
        <v>39262695316.704071</v>
      </c>
      <c r="AM19" s="201">
        <v>39620795767.000282</v>
      </c>
      <c r="AN19" s="201">
        <v>39972053359.237862</v>
      </c>
      <c r="AO19" s="201">
        <v>40313034828.04834</v>
      </c>
      <c r="AP19" s="201">
        <v>40641468204.816666</v>
      </c>
      <c r="AQ19" s="201">
        <v>40958250985.381317</v>
      </c>
      <c r="AR19" s="201">
        <v>41264135309.093407</v>
      </c>
      <c r="AS19" s="201">
        <v>41558782592.820808</v>
      </c>
      <c r="AT19" s="201">
        <v>41841398359.694473</v>
      </c>
      <c r="AU19" s="201">
        <v>42111875226.44931</v>
      </c>
      <c r="AV19" s="201">
        <v>42370773581.825005</v>
      </c>
      <c r="AW19" s="201">
        <v>42618516382.562309</v>
      </c>
      <c r="AX19" s="201">
        <v>42854692165.1651</v>
      </c>
      <c r="AY19" s="201">
        <v>43078556970.789207</v>
      </c>
      <c r="AZ19" s="201">
        <v>43289953251.279274</v>
      </c>
      <c r="BA19" s="201">
        <v>43489331782.947891</v>
      </c>
      <c r="BB19" s="201">
        <v>43677109026.474876</v>
      </c>
      <c r="BC19" s="201">
        <v>43853061301.483444</v>
      </c>
      <c r="BD19" s="201">
        <v>44016676015.47641</v>
      </c>
      <c r="BE19" s="201">
        <v>44167900862.946587</v>
      </c>
      <c r="BF19" s="201">
        <v>44305377439.5625</v>
      </c>
      <c r="BG19" s="201">
        <v>44400450440.659523</v>
      </c>
      <c r="BH19" s="201">
        <v>44460786461.434746</v>
      </c>
      <c r="BI19" s="201">
        <v>44521204343.044975</v>
      </c>
      <c r="BJ19" s="201">
        <v>44581704196.378983</v>
      </c>
      <c r="BK19" s="201">
        <v>44642286132.475426</v>
      </c>
      <c r="BL19" s="201">
        <v>44702950262.523186</v>
      </c>
      <c r="BM19" s="201">
        <v>44763696697.861496</v>
      </c>
      <c r="BN19" s="201">
        <v>44824525549.98024</v>
      </c>
      <c r="BO19" s="201">
        <v>44885436930.519974</v>
      </c>
      <c r="BP19" s="201">
        <v>44946430951.272362</v>
      </c>
      <c r="BQ19"/>
    </row>
    <row r="20" spans="1:69">
      <c r="A20"/>
      <c r="B20"/>
      <c r="C20" s="47" t="str">
        <v>Llamadas entrantes de otros móviles</v>
      </c>
      <c r="D20"/>
      <c r="E20"/>
      <c r="F20"/>
      <c r="G20" s="47" t="str">
        <v>minutos</v>
      </c>
      <c r="H20"/>
      <c r="I20" s="62"/>
      <c r="J20"/>
      <c r="K20"/>
      <c r="L20"/>
      <c r="M20"/>
      <c r="N20"/>
      <c r="O20" s="201">
        <v>303893991.2780174</v>
      </c>
      <c r="P20" s="201">
        <v>857055781.06566846</v>
      </c>
      <c r="Q20" s="201">
        <v>1891140718.2678416</v>
      </c>
      <c r="R20" s="201">
        <v>3175000115.1210294</v>
      </c>
      <c r="S20" s="201">
        <v>9827220602.9868908</v>
      </c>
      <c r="T20" s="201">
        <v>11238523092.966764</v>
      </c>
      <c r="U20" s="201">
        <v>13211130615.16106</v>
      </c>
      <c r="V20" s="201">
        <v>13898136486.011986</v>
      </c>
      <c r="W20" s="201">
        <v>14086260395.876554</v>
      </c>
      <c r="X20" s="201">
        <v>13761404066.131899</v>
      </c>
      <c r="Y20" s="201">
        <v>27679534907.787792</v>
      </c>
      <c r="Z20" s="201">
        <v>41085409381.744682</v>
      </c>
      <c r="AA20" s="201">
        <v>43129618655.791428</v>
      </c>
      <c r="AB20" s="201">
        <v>45533423080.080994</v>
      </c>
      <c r="AC20" s="201">
        <v>47947883767.85466</v>
      </c>
      <c r="AD20" s="201">
        <v>50375319232.047714</v>
      </c>
      <c r="AE20" s="201">
        <v>52556535522.208229</v>
      </c>
      <c r="AF20" s="201">
        <v>54730763186.509048</v>
      </c>
      <c r="AG20" s="201">
        <v>56898229964.009468</v>
      </c>
      <c r="AH20" s="201">
        <v>59059266120.930008</v>
      </c>
      <c r="AI20" s="201">
        <v>59988628134.46505</v>
      </c>
      <c r="AJ20" s="201">
        <v>60439953843.680855</v>
      </c>
      <c r="AK20" s="201">
        <v>60880023967.557549</v>
      </c>
      <c r="AL20" s="201">
        <v>61308447636.883003</v>
      </c>
      <c r="AM20" s="201">
        <v>61724924283.392273</v>
      </c>
      <c r="AN20" s="201">
        <v>62130183142.342056</v>
      </c>
      <c r="AO20" s="201">
        <v>62525019105.735077</v>
      </c>
      <c r="AP20" s="201">
        <v>62909243525.35601</v>
      </c>
      <c r="AQ20" s="201">
        <v>63282489409.440811</v>
      </c>
      <c r="AR20" s="201">
        <v>63644646712.036568</v>
      </c>
      <c r="AS20" s="201">
        <v>63995670616.471191</v>
      </c>
      <c r="AT20" s="201">
        <v>64335521910.536133</v>
      </c>
      <c r="AU20" s="201">
        <v>64664129076.106102</v>
      </c>
      <c r="AV20" s="201">
        <v>64981435191.644966</v>
      </c>
      <c r="AW20" s="201">
        <v>65287458301.090904</v>
      </c>
      <c r="AX20" s="201">
        <v>65582273592.27446</v>
      </c>
      <c r="AY20" s="201">
        <v>65865934253.619408</v>
      </c>
      <c r="AZ20" s="201">
        <v>66138460072.340813</v>
      </c>
      <c r="BA20" s="201">
        <v>66399886092.960968</v>
      </c>
      <c r="BB20" s="201">
        <v>66650305590.400993</v>
      </c>
      <c r="BC20" s="201">
        <v>66889869211.146439</v>
      </c>
      <c r="BD20" s="201">
        <v>67118727827.471291</v>
      </c>
      <c r="BE20" s="201">
        <v>67337009319.358742</v>
      </c>
      <c r="BF20" s="201">
        <v>67539746825.171173</v>
      </c>
      <c r="BG20" s="201">
        <v>67680248837.378746</v>
      </c>
      <c r="BH20" s="201">
        <v>67768859390.219597</v>
      </c>
      <c r="BI20" s="201">
        <v>67857585956.671661</v>
      </c>
      <c r="BJ20" s="201">
        <v>67946428688.626068</v>
      </c>
      <c r="BK20" s="201">
        <v>68035387738.172821</v>
      </c>
      <c r="BL20" s="201">
        <v>68124463257.601059</v>
      </c>
      <c r="BM20" s="201">
        <v>68213655399.399269</v>
      </c>
      <c r="BN20" s="201">
        <v>68302964316.255638</v>
      </c>
      <c r="BO20" s="201">
        <v>68392390161.058228</v>
      </c>
      <c r="BP20" s="201">
        <v>68481933086.895287</v>
      </c>
      <c r="BQ20"/>
    </row>
    <row r="21" spans="1:69">
      <c r="A21"/>
      <c r="B21"/>
      <c r="C21" s="47" t="str">
        <v>Llamadas entrantes internacionales</v>
      </c>
      <c r="D21"/>
      <c r="E21"/>
      <c r="F21"/>
      <c r="G21" s="47" t="str">
        <v>minutos</v>
      </c>
      <c r="H21"/>
      <c r="I21" s="62"/>
      <c r="J21"/>
      <c r="K21"/>
      <c r="L21"/>
      <c r="M21"/>
      <c r="N21"/>
      <c r="O21" s="201">
        <v>2113381662.4581819</v>
      </c>
      <c r="P21" s="201">
        <v>2005463225.3216619</v>
      </c>
      <c r="Q21" s="201">
        <v>1795147769.5199997</v>
      </c>
      <c r="R21" s="201">
        <v>1707395039.7484486</v>
      </c>
      <c r="S21" s="201">
        <v>1869440953.0359328</v>
      </c>
      <c r="T21" s="201">
        <v>2299989150.9096928</v>
      </c>
      <c r="U21" s="201">
        <v>2855229173.1046925</v>
      </c>
      <c r="V21" s="201">
        <v>3141840650.2707081</v>
      </c>
      <c r="W21" s="201">
        <v>3618103713.4203215</v>
      </c>
      <c r="X21" s="201">
        <v>4130204546.7044296</v>
      </c>
      <c r="Y21" s="201">
        <v>9381464613.228632</v>
      </c>
      <c r="Z21" s="201">
        <v>9756723197.7577782</v>
      </c>
      <c r="AA21" s="201">
        <v>10049424893.690512</v>
      </c>
      <c r="AB21" s="201">
        <v>10300660516.032772</v>
      </c>
      <c r="AC21" s="201">
        <v>10506673726.353428</v>
      </c>
      <c r="AD21" s="201">
        <v>10664273832.248728</v>
      </c>
      <c r="AE21" s="201">
        <v>10770916570.571217</v>
      </c>
      <c r="AF21" s="201">
        <v>10878625736.276928</v>
      </c>
      <c r="AG21" s="201">
        <v>10987411993.639698</v>
      </c>
      <c r="AH21" s="201">
        <v>11097286113.576096</v>
      </c>
      <c r="AI21" s="201">
        <v>11196345243.865179</v>
      </c>
      <c r="AJ21" s="201">
        <v>11345340621.876738</v>
      </c>
      <c r="AK21" s="201">
        <v>11488863233.109751</v>
      </c>
      <c r="AL21" s="201">
        <v>11627964673.615402</v>
      </c>
      <c r="AM21" s="201">
        <v>11764707404.118826</v>
      </c>
      <c r="AN21" s="201">
        <v>11899838733.323458</v>
      </c>
      <c r="AO21" s="201">
        <v>12030985807.314285</v>
      </c>
      <c r="AP21" s="201">
        <v>12156692730.544027</v>
      </c>
      <c r="AQ21" s="201">
        <v>12277568464.153889</v>
      </c>
      <c r="AR21" s="201">
        <v>12394085631.240534</v>
      </c>
      <c r="AS21" s="201">
        <v>12506003089.684324</v>
      </c>
      <c r="AT21" s="201">
        <v>12612779892.788046</v>
      </c>
      <c r="AU21" s="201">
        <v>12714328471.95505</v>
      </c>
      <c r="AV21" s="201">
        <v>12810999101.571924</v>
      </c>
      <c r="AW21" s="201">
        <v>12903041193.69639</v>
      </c>
      <c r="AX21" s="201">
        <v>12990144741.584255</v>
      </c>
      <c r="AY21" s="201">
        <v>13071784101.788212</v>
      </c>
      <c r="AZ21" s="201">
        <v>13147828655.660124</v>
      </c>
      <c r="BA21" s="201">
        <v>13218550383.686846</v>
      </c>
      <c r="BB21" s="201">
        <v>13284189268.6509</v>
      </c>
      <c r="BC21" s="201">
        <v>13344549305.290939</v>
      </c>
      <c r="BD21" s="201">
        <v>13399243584.16758</v>
      </c>
      <c r="BE21" s="201">
        <v>13448199067.042664</v>
      </c>
      <c r="BF21" s="201">
        <v>13491684797.415689</v>
      </c>
      <c r="BG21" s="201">
        <v>13521687514.446466</v>
      </c>
      <c r="BH21" s="201">
        <v>13540860302.779226</v>
      </c>
      <c r="BI21" s="201">
        <v>13560060276.758163</v>
      </c>
      <c r="BJ21" s="201">
        <v>13579287474.930578</v>
      </c>
      <c r="BK21" s="201">
        <v>13598541935.898443</v>
      </c>
      <c r="BL21" s="201">
        <v>13617823698.318449</v>
      </c>
      <c r="BM21" s="201">
        <v>13637132800.902117</v>
      </c>
      <c r="BN21" s="201">
        <v>13656469282.415838</v>
      </c>
      <c r="BO21" s="201">
        <v>13675833181.68099</v>
      </c>
      <c r="BP21" s="201">
        <v>13695224537.573988</v>
      </c>
      <c r="BQ21"/>
    </row>
    <row r="22" spans="1:69">
      <c r="A22"/>
      <c r="B22"/>
      <c r="C22" s="47" t="str">
        <v>Roaming en originación</v>
      </c>
      <c r="D22"/>
      <c r="E22"/>
      <c r="F22"/>
      <c r="G22" s="47" t="str">
        <v>minutos</v>
      </c>
      <c r="H22"/>
      <c r="I22" s="62"/>
      <c r="J22"/>
      <c r="K22"/>
      <c r="L22"/>
      <c r="M22"/>
      <c r="N22"/>
      <c r="O22" s="201">
        <v>216316233.18897381</v>
      </c>
      <c r="P22" s="201">
        <v>406609117.77763373</v>
      </c>
      <c r="Q22" s="201">
        <v>598136921.02368116</v>
      </c>
      <c r="R22" s="201">
        <v>753150509.14657474</v>
      </c>
      <c r="S22" s="201">
        <v>803842077.90082216</v>
      </c>
      <c r="T22" s="201">
        <v>919283093.41513908</v>
      </c>
      <c r="U22" s="201">
        <v>1080637457.3378849</v>
      </c>
      <c r="V22" s="201">
        <v>1136832820.1027162</v>
      </c>
      <c r="W22" s="201">
        <v>1152220885.6318853</v>
      </c>
      <c r="X22" s="201">
        <v>1137623433.4892502</v>
      </c>
      <c r="Y22" s="201">
        <v>1775752038.9920003</v>
      </c>
      <c r="Z22" s="201">
        <v>2196493417.8959999</v>
      </c>
      <c r="AA22" s="201">
        <v>2286724166.0734954</v>
      </c>
      <c r="AB22" s="201">
        <v>2394385112.0765119</v>
      </c>
      <c r="AC22" s="201">
        <v>2500851279.7728362</v>
      </c>
      <c r="AD22" s="201">
        <v>2606271528.1603718</v>
      </c>
      <c r="AE22" s="201">
        <v>2697368302.663456</v>
      </c>
      <c r="AF22" s="201">
        <v>2786663264.801065</v>
      </c>
      <c r="AG22" s="201">
        <v>2874210481.2941699</v>
      </c>
      <c r="AH22" s="201">
        <v>2960067467.9696312</v>
      </c>
      <c r="AI22" s="201">
        <v>3006647360.3881874</v>
      </c>
      <c r="AJ22" s="201">
        <v>3029267935.2285957</v>
      </c>
      <c r="AK22" s="201">
        <v>3051324376.8823996</v>
      </c>
      <c r="AL22" s="201">
        <v>3072797094.8718472</v>
      </c>
      <c r="AM22" s="201">
        <v>3093671024.628727</v>
      </c>
      <c r="AN22" s="201">
        <v>3113982715.6346302</v>
      </c>
      <c r="AO22" s="201">
        <v>3133772008.1062126</v>
      </c>
      <c r="AP22" s="201">
        <v>3153029446.9404616</v>
      </c>
      <c r="AQ22" s="201">
        <v>3171736638.4042149</v>
      </c>
      <c r="AR22" s="201">
        <v>3189888066.962543</v>
      </c>
      <c r="AS22" s="201">
        <v>3207481486.3909025</v>
      </c>
      <c r="AT22" s="201">
        <v>3224514931.3620796</v>
      </c>
      <c r="AU22" s="201">
        <v>3240984817.3669906</v>
      </c>
      <c r="AV22" s="201">
        <v>3256888291.4818087</v>
      </c>
      <c r="AW22" s="201">
        <v>3272226258.0739269</v>
      </c>
      <c r="AX22" s="201">
        <v>3287002485.5791168</v>
      </c>
      <c r="AY22" s="201">
        <v>3301219639.816535</v>
      </c>
      <c r="AZ22" s="201">
        <v>3314878712.5271101</v>
      </c>
      <c r="BA22" s="201">
        <v>3327981460.1524186</v>
      </c>
      <c r="BB22" s="201">
        <v>3340532557.6584344</v>
      </c>
      <c r="BC22" s="201">
        <v>3352539555.4905043</v>
      </c>
      <c r="BD22" s="201">
        <v>3364010015.4105539</v>
      </c>
      <c r="BE22" s="201">
        <v>3374950346.8002625</v>
      </c>
      <c r="BF22" s="201">
        <v>3385111609.1204529</v>
      </c>
      <c r="BG22" s="201">
        <v>3392153610.5342236</v>
      </c>
      <c r="BH22" s="201">
        <v>3396594797.0238419</v>
      </c>
      <c r="BI22" s="201">
        <v>3401041798.1491456</v>
      </c>
      <c r="BJ22" s="201">
        <v>3405494621.5229626</v>
      </c>
      <c r="BK22" s="201">
        <v>3409953274.7680893</v>
      </c>
      <c r="BL22" s="201">
        <v>3414417765.5172987</v>
      </c>
      <c r="BM22" s="201">
        <v>3418888101.4133596</v>
      </c>
      <c r="BN22" s="201">
        <v>3423364290.1090484</v>
      </c>
      <c r="BO22" s="201">
        <v>3427846339.2671571</v>
      </c>
      <c r="BP22" s="201">
        <v>3432334256.5605145</v>
      </c>
      <c r="BQ22"/>
    </row>
    <row r="23" spans="1:69">
      <c r="A23"/>
      <c r="B23"/>
      <c r="C23" s="47" t="str">
        <v>Roaming en terminación</v>
      </c>
      <c r="D23"/>
      <c r="E23"/>
      <c r="F23"/>
      <c r="G23" s="47" t="str">
        <v>minutos</v>
      </c>
      <c r="H23"/>
      <c r="I23" s="62"/>
      <c r="J23"/>
      <c r="K23"/>
      <c r="L23"/>
      <c r="M23"/>
      <c r="N23"/>
      <c r="O23" s="201">
        <v>324474349.78346068</v>
      </c>
      <c r="P23" s="201">
        <v>609913676.6664505</v>
      </c>
      <c r="Q23" s="201">
        <v>897205381.53552175</v>
      </c>
      <c r="R23" s="201">
        <v>1129725763.719862</v>
      </c>
      <c r="S23" s="201">
        <v>1205763116.851233</v>
      </c>
      <c r="T23" s="201">
        <v>1378924640.1227086</v>
      </c>
      <c r="U23" s="201">
        <v>1620956186.0068274</v>
      </c>
      <c r="V23" s="201">
        <v>1705249230.1540744</v>
      </c>
      <c r="W23" s="201">
        <v>1728331328.4478281</v>
      </c>
      <c r="X23" s="201">
        <v>1706435150.2338753</v>
      </c>
      <c r="Y23" s="201">
        <v>2663628058.4880004</v>
      </c>
      <c r="Z23" s="201">
        <v>3294740126.8439999</v>
      </c>
      <c r="AA23" s="201">
        <v>3430086249.1102424</v>
      </c>
      <c r="AB23" s="201">
        <v>3591577668.1147676</v>
      </c>
      <c r="AC23" s="201">
        <v>3751276919.6592546</v>
      </c>
      <c r="AD23" s="201">
        <v>3909407292.2405577</v>
      </c>
      <c r="AE23" s="201">
        <v>4046052453.995183</v>
      </c>
      <c r="AF23" s="201">
        <v>4179994897.2015967</v>
      </c>
      <c r="AG23" s="201">
        <v>4311315721.9412546</v>
      </c>
      <c r="AH23" s="201">
        <v>4440101201.9544458</v>
      </c>
      <c r="AI23" s="201">
        <v>4509971040.5822811</v>
      </c>
      <c r="AJ23" s="201">
        <v>4543901902.8428936</v>
      </c>
      <c r="AK23" s="201">
        <v>4576986565.3235989</v>
      </c>
      <c r="AL23" s="201">
        <v>4609195642.3077698</v>
      </c>
      <c r="AM23" s="201">
        <v>4640506536.9430895</v>
      </c>
      <c r="AN23" s="201">
        <v>4670974073.4519444</v>
      </c>
      <c r="AO23" s="201">
        <v>4700658012.1593189</v>
      </c>
      <c r="AP23" s="201">
        <v>4729544170.4106922</v>
      </c>
      <c r="AQ23" s="201">
        <v>4757604957.6063213</v>
      </c>
      <c r="AR23" s="201">
        <v>4784832100.4438143</v>
      </c>
      <c r="AS23" s="201">
        <v>4811222229.5863533</v>
      </c>
      <c r="AT23" s="201">
        <v>4836772397.0431194</v>
      </c>
      <c r="AU23" s="201">
        <v>4861477226.0504856</v>
      </c>
      <c r="AV23" s="201">
        <v>4885332437.2227125</v>
      </c>
      <c r="AW23" s="201">
        <v>4908339387.1108904</v>
      </c>
      <c r="AX23" s="201">
        <v>4930503728.3686752</v>
      </c>
      <c r="AY23" s="201">
        <v>4951829459.724802</v>
      </c>
      <c r="AZ23" s="201">
        <v>4972318068.7906647</v>
      </c>
      <c r="BA23" s="201">
        <v>4991972190.2286272</v>
      </c>
      <c r="BB23" s="201">
        <v>5010798836.4876509</v>
      </c>
      <c r="BC23" s="201">
        <v>5028809333.2357559</v>
      </c>
      <c r="BD23" s="201">
        <v>5046015023.1158304</v>
      </c>
      <c r="BE23" s="201">
        <v>5062425520.2003937</v>
      </c>
      <c r="BF23" s="201">
        <v>5077667413.6806793</v>
      </c>
      <c r="BG23" s="201">
        <v>5088230415.8013353</v>
      </c>
      <c r="BH23" s="201">
        <v>5094892195.5357628</v>
      </c>
      <c r="BI23" s="201">
        <v>5101562697.2237177</v>
      </c>
      <c r="BJ23" s="201">
        <v>5108241932.2844439</v>
      </c>
      <c r="BK23" s="201">
        <v>5114929912.152133</v>
      </c>
      <c r="BL23" s="201">
        <v>5121626648.2759476</v>
      </c>
      <c r="BM23" s="201">
        <v>5128332152.120039</v>
      </c>
      <c r="BN23" s="201">
        <v>5135046435.1635723</v>
      </c>
      <c r="BO23" s="201">
        <v>5141769508.9007349</v>
      </c>
      <c r="BP23" s="201">
        <v>5148501384.8407707</v>
      </c>
      <c r="BQ23"/>
    </row>
    <row r="24" spans="1:69">
      <c r="A24"/>
      <c r="B24"/>
      <c r="C24" s="47" t="str">
        <v>SMS on-net</v>
      </c>
      <c r="D24"/>
      <c r="E24"/>
      <c r="F24"/>
      <c r="G24" s="47" t="str">
        <v>mensajes</v>
      </c>
      <c r="H24"/>
      <c r="I24" s="62"/>
      <c r="J24"/>
      <c r="K24"/>
      <c r="L24"/>
      <c r="M24"/>
      <c r="N24"/>
      <c r="O24" s="201">
        <v>16510830544</v>
      </c>
      <c r="P24" s="201">
        <v>19022822966.857143</v>
      </c>
      <c r="Q24" s="201">
        <v>30336508560.696049</v>
      </c>
      <c r="R24" s="201">
        <v>38919918476.190475</v>
      </c>
      <c r="S24" s="201">
        <v>47971242666.666664</v>
      </c>
      <c r="T24" s="201">
        <v>63840950095.238091</v>
      </c>
      <c r="U24" s="201">
        <v>69957568787.010239</v>
      </c>
      <c r="V24" s="201">
        <v>31170070385.616161</v>
      </c>
      <c r="W24" s="201">
        <v>32204048671.231625</v>
      </c>
      <c r="X24" s="201">
        <v>24357621288.447113</v>
      </c>
      <c r="Y24" s="201">
        <v>36484577489.685928</v>
      </c>
      <c r="Z24" s="201">
        <v>48047954181.285751</v>
      </c>
      <c r="AA24" s="201">
        <v>37144854845.02314</v>
      </c>
      <c r="AB24" s="201">
        <v>30806864671.67561</v>
      </c>
      <c r="AC24" s="201">
        <v>27079392380.255795</v>
      </c>
      <c r="AD24" s="201">
        <v>25147327896.55217</v>
      </c>
      <c r="AE24" s="201">
        <v>23954554899.934464</v>
      </c>
      <c r="AF24" s="201">
        <v>23393213906.0681</v>
      </c>
      <c r="AG24" s="201">
        <v>23287863172.273693</v>
      </c>
      <c r="AH24" s="201">
        <v>23864185715.562141</v>
      </c>
      <c r="AI24" s="201">
        <v>24239714724.720104</v>
      </c>
      <c r="AJ24" s="201">
        <v>24422082729.782688</v>
      </c>
      <c r="AK24" s="201">
        <v>24599902669.884209</v>
      </c>
      <c r="AL24" s="201">
        <v>24773016605.78701</v>
      </c>
      <c r="AM24" s="201">
        <v>24941303086.322361</v>
      </c>
      <c r="AN24" s="201">
        <v>25105056774.914623</v>
      </c>
      <c r="AO24" s="201">
        <v>25264598865.029667</v>
      </c>
      <c r="AP24" s="201">
        <v>25419853129.237976</v>
      </c>
      <c r="AQ24" s="201">
        <v>25570671276.50602</v>
      </c>
      <c r="AR24" s="201">
        <v>25717008840.364258</v>
      </c>
      <c r="AS24" s="201">
        <v>25858847711.658009</v>
      </c>
      <c r="AT24" s="201">
        <v>25996172045.838406</v>
      </c>
      <c r="AU24" s="201">
        <v>26128952944.445732</v>
      </c>
      <c r="AV24" s="201">
        <v>26257167407.090733</v>
      </c>
      <c r="AW24" s="201">
        <v>26380822724.820518</v>
      </c>
      <c r="AX24" s="201">
        <v>26499949278.919338</v>
      </c>
      <c r="AY24" s="201">
        <v>26614568561.330917</v>
      </c>
      <c r="AZ24" s="201">
        <v>26724688567.511425</v>
      </c>
      <c r="BA24" s="201">
        <v>26830323457.965118</v>
      </c>
      <c r="BB24" s="201">
        <v>26931510922.460014</v>
      </c>
      <c r="BC24" s="201">
        <v>27028311832.997166</v>
      </c>
      <c r="BD24" s="201">
        <v>27120787152.81234</v>
      </c>
      <c r="BE24" s="201">
        <v>27208988554.604332</v>
      </c>
      <c r="BF24" s="201">
        <v>27290909069.503918</v>
      </c>
      <c r="BG24" s="201">
        <v>27347681974.637306</v>
      </c>
      <c r="BH24" s="201">
        <v>27383487002.844452</v>
      </c>
      <c r="BI24" s="201">
        <v>27419338908.883724</v>
      </c>
      <c r="BJ24" s="201">
        <v>27455237754.130066</v>
      </c>
      <c r="BK24" s="201">
        <v>27491183600.038761</v>
      </c>
      <c r="BL24" s="201">
        <v>27527176508.145554</v>
      </c>
      <c r="BM24" s="201">
        <v>27563216540.066765</v>
      </c>
      <c r="BN24" s="201">
        <v>27599303757.499371</v>
      </c>
      <c r="BO24" s="201">
        <v>27635438222.221138</v>
      </c>
      <c r="BP24" s="201">
        <v>27671619996.090706</v>
      </c>
      <c r="BQ24"/>
    </row>
    <row r="25" spans="1:69">
      <c r="A25"/>
      <c r="B25"/>
      <c r="C25" s="47" t="str">
        <v>SMS salientes a otras redes</v>
      </c>
      <c r="D25"/>
      <c r="E25"/>
      <c r="F25"/>
      <c r="G25" s="47" t="str">
        <v>mensajes</v>
      </c>
      <c r="H25"/>
      <c r="I25" s="62"/>
      <c r="J25"/>
      <c r="K25"/>
      <c r="L25"/>
      <c r="M25"/>
      <c r="N25"/>
      <c r="O25" s="201">
        <v>5159634545.000001</v>
      </c>
      <c r="P25" s="201">
        <v>5944632177.1428585</v>
      </c>
      <c r="Q25" s="201">
        <v>9480158925.2175179</v>
      </c>
      <c r="R25" s="201">
        <v>12162474523.809526</v>
      </c>
      <c r="S25" s="201">
        <v>14991013333.333336</v>
      </c>
      <c r="T25" s="201">
        <v>19950296904.761909</v>
      </c>
      <c r="U25" s="201">
        <v>26439653212.989761</v>
      </c>
      <c r="V25" s="201">
        <v>13578805239.383839</v>
      </c>
      <c r="W25" s="201">
        <v>15634410850.768375</v>
      </c>
      <c r="X25" s="201">
        <v>12847507882.552887</v>
      </c>
      <c r="Y25" s="201">
        <v>20490927829.314072</v>
      </c>
      <c r="Z25" s="201">
        <v>26985297054.714249</v>
      </c>
      <c r="AA25" s="201">
        <v>20861761111.935196</v>
      </c>
      <c r="AB25" s="201">
        <v>17302139261.807423</v>
      </c>
      <c r="AC25" s="201">
        <v>15208669336.580975</v>
      </c>
      <c r="AD25" s="201">
        <v>14123558952.382505</v>
      </c>
      <c r="AE25" s="201">
        <v>13453658762.436287</v>
      </c>
      <c r="AF25" s="201">
        <v>13138391364.96669</v>
      </c>
      <c r="AG25" s="201">
        <v>13079222959.260014</v>
      </c>
      <c r="AH25" s="201">
        <v>13402904483.166075</v>
      </c>
      <c r="AI25" s="201">
        <v>13613813814.009907</v>
      </c>
      <c r="AJ25" s="201">
        <v>13716237629.419851</v>
      </c>
      <c r="AK25" s="201">
        <v>13816107103.316412</v>
      </c>
      <c r="AL25" s="201">
        <v>13913333531.876139</v>
      </c>
      <c r="AM25" s="201">
        <v>14007848704.16432</v>
      </c>
      <c r="AN25" s="201">
        <v>14099818112.763792</v>
      </c>
      <c r="AO25" s="201">
        <v>14189422150.393375</v>
      </c>
      <c r="AP25" s="201">
        <v>14276618005.24424</v>
      </c>
      <c r="AQ25" s="201">
        <v>14361322392.238825</v>
      </c>
      <c r="AR25" s="201">
        <v>14443510337.558584</v>
      </c>
      <c r="AS25" s="201">
        <v>14523171670.512028</v>
      </c>
      <c r="AT25" s="201">
        <v>14600297492.284107</v>
      </c>
      <c r="AU25" s="201">
        <v>14674871572.557981</v>
      </c>
      <c r="AV25" s="201">
        <v>14746880993.565411</v>
      </c>
      <c r="AW25" s="201">
        <v>14816329850.196085</v>
      </c>
      <c r="AX25" s="201">
        <v>14883235205.569431</v>
      </c>
      <c r="AY25" s="201">
        <v>14947609130.261513</v>
      </c>
      <c r="AZ25" s="201">
        <v>15009456114.781101</v>
      </c>
      <c r="BA25" s="201">
        <v>15068784112.128914</v>
      </c>
      <c r="BB25" s="201">
        <v>15125614290.107056</v>
      </c>
      <c r="BC25" s="201">
        <v>15179980836.415272</v>
      </c>
      <c r="BD25" s="201">
        <v>15231917989.993689</v>
      </c>
      <c r="BE25" s="201">
        <v>15281454771.914076</v>
      </c>
      <c r="BF25" s="201">
        <v>15327464003.048031</v>
      </c>
      <c r="BG25" s="201">
        <v>15359349516.922424</v>
      </c>
      <c r="BH25" s="201">
        <v>15379458787.726686</v>
      </c>
      <c r="BI25" s="201">
        <v>15399594386.649321</v>
      </c>
      <c r="BJ25" s="201">
        <v>15419756348.160494</v>
      </c>
      <c r="BK25" s="201">
        <v>15439944706.775499</v>
      </c>
      <c r="BL25" s="201">
        <v>15460159497.054815</v>
      </c>
      <c r="BM25" s="201">
        <v>15480400753.604174</v>
      </c>
      <c r="BN25" s="201">
        <v>15500668511.07461</v>
      </c>
      <c r="BO25" s="201">
        <v>15520962804.162531</v>
      </c>
      <c r="BP25" s="201">
        <v>15541283667.609764</v>
      </c>
      <c r="BQ25"/>
    </row>
    <row r="26" spans="1:69">
      <c r="A26"/>
      <c r="B26"/>
      <c r="C26" s="47" t="str">
        <v>SMS entrantes de otras redes</v>
      </c>
      <c r="D26"/>
      <c r="E26"/>
      <c r="F26"/>
      <c r="G26" s="47" t="str">
        <v>mensajes</v>
      </c>
      <c r="H26"/>
      <c r="I26" s="62"/>
      <c r="J26"/>
      <c r="K26"/>
      <c r="L26"/>
      <c r="M26"/>
      <c r="N26"/>
      <c r="O26" s="201">
        <v>5159634545.000001</v>
      </c>
      <c r="P26" s="201">
        <v>5944632177.1428585</v>
      </c>
      <c r="Q26" s="201">
        <v>9480158925.2175179</v>
      </c>
      <c r="R26" s="201">
        <v>12162474523.809526</v>
      </c>
      <c r="S26" s="201">
        <v>14991013333.333336</v>
      </c>
      <c r="T26" s="201">
        <v>19950296904.761909</v>
      </c>
      <c r="U26" s="201">
        <v>26439653212.989761</v>
      </c>
      <c r="V26" s="201">
        <v>13578805239.383839</v>
      </c>
      <c r="W26" s="201">
        <v>15634410850.768375</v>
      </c>
      <c r="X26" s="201">
        <v>12847507882.552887</v>
      </c>
      <c r="Y26" s="201">
        <v>20490927829.314072</v>
      </c>
      <c r="Z26" s="201">
        <v>26985297054.714249</v>
      </c>
      <c r="AA26" s="201">
        <v>20861761111.935196</v>
      </c>
      <c r="AB26" s="201">
        <v>17302139261.807423</v>
      </c>
      <c r="AC26" s="201">
        <v>15208669336.580975</v>
      </c>
      <c r="AD26" s="201">
        <v>14123558952.382505</v>
      </c>
      <c r="AE26" s="201">
        <v>13453658762.436287</v>
      </c>
      <c r="AF26" s="201">
        <v>13138391364.96669</v>
      </c>
      <c r="AG26" s="201">
        <v>13079222959.260014</v>
      </c>
      <c r="AH26" s="201">
        <v>13402904483.166075</v>
      </c>
      <c r="AI26" s="201">
        <v>13613813814.009907</v>
      </c>
      <c r="AJ26" s="201">
        <v>13716237629.419851</v>
      </c>
      <c r="AK26" s="201">
        <v>13816107103.316412</v>
      </c>
      <c r="AL26" s="201">
        <v>13913333531.876139</v>
      </c>
      <c r="AM26" s="201">
        <v>14007848704.16432</v>
      </c>
      <c r="AN26" s="201">
        <v>14099818112.763792</v>
      </c>
      <c r="AO26" s="201">
        <v>14189422150.393375</v>
      </c>
      <c r="AP26" s="201">
        <v>14276618005.24424</v>
      </c>
      <c r="AQ26" s="201">
        <v>14361322392.238825</v>
      </c>
      <c r="AR26" s="201">
        <v>14443510337.558584</v>
      </c>
      <c r="AS26" s="201">
        <v>14523171670.512028</v>
      </c>
      <c r="AT26" s="201">
        <v>14600297492.284107</v>
      </c>
      <c r="AU26" s="201">
        <v>14674871572.557981</v>
      </c>
      <c r="AV26" s="201">
        <v>14746880993.565411</v>
      </c>
      <c r="AW26" s="201">
        <v>14816329850.196085</v>
      </c>
      <c r="AX26" s="201">
        <v>14883235205.569431</v>
      </c>
      <c r="AY26" s="201">
        <v>14947609130.261513</v>
      </c>
      <c r="AZ26" s="201">
        <v>15009456114.781101</v>
      </c>
      <c r="BA26" s="201">
        <v>15068784112.128914</v>
      </c>
      <c r="BB26" s="201">
        <v>15125614290.107056</v>
      </c>
      <c r="BC26" s="201">
        <v>15179980836.415272</v>
      </c>
      <c r="BD26" s="201">
        <v>15231917989.993689</v>
      </c>
      <c r="BE26" s="201">
        <v>15281454771.914076</v>
      </c>
      <c r="BF26" s="201">
        <v>15327464003.048031</v>
      </c>
      <c r="BG26" s="201">
        <v>15359349516.922424</v>
      </c>
      <c r="BH26" s="201">
        <v>15379458787.726686</v>
      </c>
      <c r="BI26" s="201">
        <v>15399594386.649321</v>
      </c>
      <c r="BJ26" s="201">
        <v>15419756348.160494</v>
      </c>
      <c r="BK26" s="201">
        <v>15439944706.775499</v>
      </c>
      <c r="BL26" s="201">
        <v>15460159497.054815</v>
      </c>
      <c r="BM26" s="201">
        <v>15480400753.604174</v>
      </c>
      <c r="BN26" s="201">
        <v>15500668511.07461</v>
      </c>
      <c r="BO26" s="201">
        <v>15520962804.162531</v>
      </c>
      <c r="BP26" s="201">
        <v>15541283667.609764</v>
      </c>
      <c r="BQ26"/>
    </row>
    <row r="27" spans="1:69">
      <c r="A27"/>
      <c r="B27"/>
      <c r="C27" s="47" t="str">
        <v>Recuperación de correo de voz</v>
      </c>
      <c r="D27"/>
      <c r="E27"/>
      <c r="F27"/>
      <c r="G27" s="47" t="str">
        <v>minutos</v>
      </c>
      <c r="H27"/>
      <c r="I27" s="62"/>
      <c r="J27"/>
      <c r="K27"/>
      <c r="L27"/>
      <c r="M27"/>
      <c r="N27"/>
      <c r="O27" s="201">
        <v>933725020.48199964</v>
      </c>
      <c r="P27" s="201">
        <v>1426838886.0968294</v>
      </c>
      <c r="Q27" s="201">
        <v>2029415263.2274094</v>
      </c>
      <c r="R27" s="201">
        <v>2464385299.6209145</v>
      </c>
      <c r="S27" s="201">
        <v>2749047948.3535509</v>
      </c>
      <c r="T27" s="201">
        <v>3084430684.9640803</v>
      </c>
      <c r="U27" s="201">
        <v>3556157532.7386546</v>
      </c>
      <c r="V27" s="201">
        <v>3769066437.2051072</v>
      </c>
      <c r="W27" s="201">
        <v>3817960976.7445436</v>
      </c>
      <c r="X27" s="201">
        <v>3904939226.9666348</v>
      </c>
      <c r="Y27" s="201">
        <v>5822870435.5734825</v>
      </c>
      <c r="Z27" s="201">
        <v>6911191743.6711521</v>
      </c>
      <c r="AA27" s="201">
        <v>7158232385.5791473</v>
      </c>
      <c r="AB27" s="201">
        <v>7456546205.3510742</v>
      </c>
      <c r="AC27" s="201">
        <v>7747609135.4436817</v>
      </c>
      <c r="AD27" s="201">
        <v>8035771535.2368469</v>
      </c>
      <c r="AE27" s="201">
        <v>8279969234.1315508</v>
      </c>
      <c r="AF27" s="201">
        <v>8521442397.9141693</v>
      </c>
      <c r="AG27" s="201">
        <v>8756528362.8064327</v>
      </c>
      <c r="AH27" s="201">
        <v>8985465569.1766949</v>
      </c>
      <c r="AI27" s="201">
        <v>9121934760.9028778</v>
      </c>
      <c r="AJ27" s="201">
        <v>9194787378.1795845</v>
      </c>
      <c r="AK27" s="201">
        <v>9265694311.9958038</v>
      </c>
      <c r="AL27" s="201">
        <v>9334671517.2827396</v>
      </c>
      <c r="AM27" s="201">
        <v>9401811613.6988316</v>
      </c>
      <c r="AN27" s="201">
        <v>9467265151.5961761</v>
      </c>
      <c r="AO27" s="201">
        <v>9530991510.753149</v>
      </c>
      <c r="AP27" s="201">
        <v>9592872686.2664013</v>
      </c>
      <c r="AQ27" s="201">
        <v>9652898078.0833588</v>
      </c>
      <c r="AR27" s="201">
        <v>9711083833.6046696</v>
      </c>
      <c r="AS27" s="201">
        <v>9767409566.0550785</v>
      </c>
      <c r="AT27" s="201">
        <v>9821836733.2198887</v>
      </c>
      <c r="AU27" s="201">
        <v>9874351056.267622</v>
      </c>
      <c r="AV27" s="201">
        <v>9924967816.2748966</v>
      </c>
      <c r="AW27" s="201">
        <v>9973706195.3408394</v>
      </c>
      <c r="AX27" s="201">
        <v>10020558044.331223</v>
      </c>
      <c r="AY27" s="201">
        <v>10065498617.76506</v>
      </c>
      <c r="AZ27" s="201">
        <v>10108523313.602118</v>
      </c>
      <c r="BA27" s="201">
        <v>10149654809.313787</v>
      </c>
      <c r="BB27" s="201">
        <v>10188921782.162344</v>
      </c>
      <c r="BC27" s="201">
        <v>10226333550.865347</v>
      </c>
      <c r="BD27" s="201">
        <v>10261887468.425314</v>
      </c>
      <c r="BE27" s="201">
        <v>10295597218.184263</v>
      </c>
      <c r="BF27" s="201">
        <v>10326782395.9347</v>
      </c>
      <c r="BG27" s="201">
        <v>10348386092.19735</v>
      </c>
      <c r="BH27" s="201">
        <v>10362026597.536509</v>
      </c>
      <c r="BI27" s="201">
        <v>10375685085.478809</v>
      </c>
      <c r="BJ27" s="201">
        <v>10389361579.73469</v>
      </c>
      <c r="BK27" s="201">
        <v>10403056104.04586</v>
      </c>
      <c r="BL27" s="201">
        <v>10416768682.185331</v>
      </c>
      <c r="BM27" s="201">
        <v>10430499337.957466</v>
      </c>
      <c r="BN27" s="201">
        <v>10444248095.198025</v>
      </c>
      <c r="BO27" s="201">
        <v>10458014977.774193</v>
      </c>
      <c r="BP27" s="201">
        <v>10471800009.584639</v>
      </c>
      <c r="BQ27"/>
    </row>
    <row r="28" spans="1:69">
      <c r="A28"/>
      <c r="B28"/>
      <c r="C28" s="47" t="str">
        <v>Depósito de correo de voz</v>
      </c>
      <c r="D28"/>
      <c r="E28"/>
      <c r="F28"/>
      <c r="G28" s="47" t="str">
        <v>minutos</v>
      </c>
      <c r="H28"/>
      <c r="I28" s="62"/>
      <c r="J28"/>
      <c r="K28"/>
      <c r="L28"/>
      <c r="M28"/>
      <c r="N28"/>
      <c r="O28" s="201">
        <v>1120470024.5783994</v>
      </c>
      <c r="P28" s="201">
        <v>1712206663.3161952</v>
      </c>
      <c r="Q28" s="201">
        <v>2435298315.8728909</v>
      </c>
      <c r="R28" s="201">
        <v>2957262359.5450974</v>
      </c>
      <c r="S28" s="201">
        <v>3298857538.0242605</v>
      </c>
      <c r="T28" s="201">
        <v>3701316821.9568958</v>
      </c>
      <c r="U28" s="201">
        <v>4267389039.2863851</v>
      </c>
      <c r="V28" s="201">
        <v>4522879724.6461287</v>
      </c>
      <c r="W28" s="201">
        <v>4581553172.0934525</v>
      </c>
      <c r="X28" s="201">
        <v>4685927072.3599615</v>
      </c>
      <c r="Y28" s="201">
        <v>6987444522.6881781</v>
      </c>
      <c r="Z28" s="201">
        <v>8293430092.4053822</v>
      </c>
      <c r="AA28" s="201">
        <v>8589878862.6949768</v>
      </c>
      <c r="AB28" s="201">
        <v>8947855446.4212894</v>
      </c>
      <c r="AC28" s="201">
        <v>9297130962.5324173</v>
      </c>
      <c r="AD28" s="201">
        <v>9642925842.2842159</v>
      </c>
      <c r="AE28" s="201">
        <v>9935963080.9578609</v>
      </c>
      <c r="AF28" s="201">
        <v>10225730877.497004</v>
      </c>
      <c r="AG28" s="201">
        <v>10507834035.36772</v>
      </c>
      <c r="AH28" s="201">
        <v>10782558683.012032</v>
      </c>
      <c r="AI28" s="201">
        <v>10946321713.083452</v>
      </c>
      <c r="AJ28" s="201">
        <v>11033744853.8155</v>
      </c>
      <c r="AK28" s="201">
        <v>11118833174.394964</v>
      </c>
      <c r="AL28" s="201">
        <v>11201605820.739286</v>
      </c>
      <c r="AM28" s="201">
        <v>11282173936.438597</v>
      </c>
      <c r="AN28" s="201">
        <v>11360718181.915411</v>
      </c>
      <c r="AO28" s="201">
        <v>11437189812.903776</v>
      </c>
      <c r="AP28" s="201">
        <v>11511447223.519682</v>
      </c>
      <c r="AQ28" s="201">
        <v>11583477693.700029</v>
      </c>
      <c r="AR28" s="201">
        <v>11653300600.325603</v>
      </c>
      <c r="AS28" s="201">
        <v>11720891479.266094</v>
      </c>
      <c r="AT28" s="201">
        <v>11786204079.863865</v>
      </c>
      <c r="AU28" s="201">
        <v>11849221267.521145</v>
      </c>
      <c r="AV28" s="201">
        <v>11909961379.529875</v>
      </c>
      <c r="AW28" s="201">
        <v>11968447434.409006</v>
      </c>
      <c r="AX28" s="201">
        <v>12024669653.197466</v>
      </c>
      <c r="AY28" s="201">
        <v>12078598341.318071</v>
      </c>
      <c r="AZ28" s="201">
        <v>12130227976.32254</v>
      </c>
      <c r="BA28" s="201">
        <v>12179585771.176542</v>
      </c>
      <c r="BB28" s="201">
        <v>12226706138.594812</v>
      </c>
      <c r="BC28" s="201">
        <v>12271600261.038414</v>
      </c>
      <c r="BD28" s="201">
        <v>12314264962.110374</v>
      </c>
      <c r="BE28" s="201">
        <v>12354716661.821114</v>
      </c>
      <c r="BF28" s="201">
        <v>12392138875.121639</v>
      </c>
      <c r="BG28" s="201">
        <v>12418063310.636818</v>
      </c>
      <c r="BH28" s="201">
        <v>12434431917.04381</v>
      </c>
      <c r="BI28" s="201">
        <v>12450822102.57457</v>
      </c>
      <c r="BJ28" s="201">
        <v>12467233895.681627</v>
      </c>
      <c r="BK28" s="201">
        <v>12483667324.855032</v>
      </c>
      <c r="BL28" s="201">
        <v>12500122418.622396</v>
      </c>
      <c r="BM28" s="201">
        <v>12516599205.548958</v>
      </c>
      <c r="BN28" s="201">
        <v>12533097714.237629</v>
      </c>
      <c r="BO28" s="201">
        <v>12549617973.329029</v>
      </c>
      <c r="BP28" s="201">
        <v>12566160011.501564</v>
      </c>
      <c r="BQ28"/>
    </row>
    <row r="29" spans="1:69">
      <c r="A29"/>
      <c r="B29"/>
      <c r="C29" s="47" t="str">
        <v xml:space="preserve">Datos GPRS </v>
      </c>
      <c r="D29"/>
      <c r="E29"/>
      <c r="F29"/>
      <c r="G29" s="47" t="str">
        <v>megabytes</v>
      </c>
      <c r="H29"/>
      <c r="I29" s="62"/>
      <c r="J29"/>
      <c r="K29"/>
      <c r="L29"/>
      <c r="M29"/>
      <c r="N29"/>
      <c r="O29" s="201">
        <v>0</v>
      </c>
      <c r="P29" s="201">
        <v>650000</v>
      </c>
      <c r="Q29" s="201">
        <v>1125000.0000000009</v>
      </c>
      <c r="R29" s="201">
        <v>6637620.9046601346</v>
      </c>
      <c r="S29" s="201">
        <v>41033277.148442812</v>
      </c>
      <c r="T29" s="201">
        <v>100267745.77872051</v>
      </c>
      <c r="U29" s="201">
        <v>139588804.41759649</v>
      </c>
      <c r="V29" s="201">
        <v>270162155.89268029</v>
      </c>
      <c r="W29" s="201">
        <v>553545874.69007146</v>
      </c>
      <c r="X29" s="201">
        <v>1116370701.2230585</v>
      </c>
      <c r="Y29" s="201">
        <v>1244552750.970258</v>
      </c>
      <c r="Z29" s="201">
        <v>1190966970.346935</v>
      </c>
      <c r="AA29" s="201">
        <v>952895642.68405199</v>
      </c>
      <c r="AB29" s="201">
        <v>657600800.04168797</v>
      </c>
      <c r="AC29" s="201">
        <v>387693390.72972435</v>
      </c>
      <c r="AD29" s="201">
        <v>219939815.66064692</v>
      </c>
      <c r="AE29" s="201">
        <v>119684930.3846702</v>
      </c>
      <c r="AF29" s="201">
        <v>62701917.264229812</v>
      </c>
      <c r="AG29" s="201">
        <v>32330725.394374106</v>
      </c>
      <c r="AH29" s="201">
        <v>16519777.298051003</v>
      </c>
      <c r="AI29" s="201">
        <v>16707547.011806704</v>
      </c>
      <c r="AJ29" s="201">
        <v>16833246.594191853</v>
      </c>
      <c r="AK29" s="201">
        <v>16955811.362078872</v>
      </c>
      <c r="AL29" s="201">
        <v>17075132.453739464</v>
      </c>
      <c r="AM29" s="201">
        <v>17191126.157334018</v>
      </c>
      <c r="AN29" s="201">
        <v>17303995.573562004</v>
      </c>
      <c r="AO29" s="201">
        <v>17413962.089308191</v>
      </c>
      <c r="AP29" s="201">
        <v>17520973.163799036</v>
      </c>
      <c r="AQ29" s="201">
        <v>17624926.585459754</v>
      </c>
      <c r="AR29" s="201">
        <v>17725791.705182526</v>
      </c>
      <c r="AS29" s="201">
        <v>17823556.040990703</v>
      </c>
      <c r="AT29" s="201">
        <v>17918208.671817429</v>
      </c>
      <c r="AU29" s="201">
        <v>18009729.679013506</v>
      </c>
      <c r="AV29" s="201">
        <v>18098103.209253531</v>
      </c>
      <c r="AW29" s="201">
        <v>18183334.287989102</v>
      </c>
      <c r="AX29" s="201">
        <v>18265443.855926011</v>
      </c>
      <c r="AY29" s="201">
        <v>18344446.726673413</v>
      </c>
      <c r="AZ29" s="201">
        <v>18420348.411206231</v>
      </c>
      <c r="BA29" s="201">
        <v>18493158.669841092</v>
      </c>
      <c r="BB29" s="201">
        <v>18562903.48075382</v>
      </c>
      <c r="BC29" s="201">
        <v>18629624.800783873</v>
      </c>
      <c r="BD29" s="201">
        <v>18693364.64965545</v>
      </c>
      <c r="BE29" s="201">
        <v>18754158.643466115</v>
      </c>
      <c r="BF29" s="201">
        <v>18810623.452126604</v>
      </c>
      <c r="BG29" s="201">
        <v>18849754.93499615</v>
      </c>
      <c r="BH29" s="201">
        <v>18874434.028740592</v>
      </c>
      <c r="BI29" s="201">
        <v>18899145.433656722</v>
      </c>
      <c r="BJ29" s="201">
        <v>18923889.192048036</v>
      </c>
      <c r="BK29" s="201">
        <v>18948665.346273407</v>
      </c>
      <c r="BL29" s="201">
        <v>18973473.938747175</v>
      </c>
      <c r="BM29" s="201">
        <v>18998315.011939198</v>
      </c>
      <c r="BN29" s="201">
        <v>19023188.60837495</v>
      </c>
      <c r="BO29" s="201">
        <v>19048094.77063559</v>
      </c>
      <c r="BP29" s="201">
        <v>19073033.541358002</v>
      </c>
      <c r="BQ29"/>
    </row>
    <row r="30" spans="1:69">
      <c r="A30"/>
      <c r="B30"/>
      <c r="C30" s="47" t="str">
        <v>Datos EDGE</v>
      </c>
      <c r="D30"/>
      <c r="E30"/>
      <c r="F30"/>
      <c r="G30" s="47" t="str">
        <v>megabytes</v>
      </c>
      <c r="H30"/>
      <c r="I30" s="62"/>
      <c r="J30"/>
      <c r="K30"/>
      <c r="L30"/>
      <c r="M30"/>
      <c r="N30"/>
      <c r="O30" s="201">
        <v>0</v>
      </c>
      <c r="P30" s="201">
        <v>2100000</v>
      </c>
      <c r="Q30" s="201">
        <v>6750000</v>
      </c>
      <c r="R30" s="201">
        <v>43144535.880290836</v>
      </c>
      <c r="S30" s="201">
        <v>232521903.84117573</v>
      </c>
      <c r="T30" s="201">
        <v>401070983.11488169</v>
      </c>
      <c r="U30" s="201">
        <v>558355217.67038548</v>
      </c>
      <c r="V30" s="201">
        <v>1080648623.5707202</v>
      </c>
      <c r="W30" s="201">
        <v>1845152915.63357</v>
      </c>
      <c r="X30" s="201">
        <v>2790926753.0576458</v>
      </c>
      <c r="Y30" s="201">
        <v>3111381877.4256454</v>
      </c>
      <c r="Z30" s="201">
        <v>2977417425.8673377</v>
      </c>
      <c r="AA30" s="201">
        <v>2382239106.7101302</v>
      </c>
      <c r="AB30" s="201">
        <v>1644002000.1042199</v>
      </c>
      <c r="AC30" s="201">
        <v>969233476.8243109</v>
      </c>
      <c r="AD30" s="201">
        <v>549849539.15161729</v>
      </c>
      <c r="AE30" s="201">
        <v>299212325.96167552</v>
      </c>
      <c r="AF30" s="201">
        <v>156754793.16057453</v>
      </c>
      <c r="AG30" s="201">
        <v>80826813.485935256</v>
      </c>
      <c r="AH30" s="201">
        <v>41299443.245127507</v>
      </c>
      <c r="AI30" s="201">
        <v>41768867.529516757</v>
      </c>
      <c r="AJ30" s="201">
        <v>42083116.485479631</v>
      </c>
      <c r="AK30" s="201">
        <v>42389528.405197181</v>
      </c>
      <c r="AL30" s="201">
        <v>42687831.134348661</v>
      </c>
      <c r="AM30" s="201">
        <v>42977815.393335044</v>
      </c>
      <c r="AN30" s="201">
        <v>43259988.933905013</v>
      </c>
      <c r="AO30" s="201">
        <v>43534905.223270476</v>
      </c>
      <c r="AP30" s="201">
        <v>43802432.909497589</v>
      </c>
      <c r="AQ30" s="201">
        <v>44062316.463649385</v>
      </c>
      <c r="AR30" s="201">
        <v>44314479.262956314</v>
      </c>
      <c r="AS30" s="201">
        <v>44558890.102476761</v>
      </c>
      <c r="AT30" s="201">
        <v>44795521.67954357</v>
      </c>
      <c r="AU30" s="201">
        <v>45024324.197533764</v>
      </c>
      <c r="AV30" s="201">
        <v>45245258.023133829</v>
      </c>
      <c r="AW30" s="201">
        <v>45458335.719972752</v>
      </c>
      <c r="AX30" s="201">
        <v>45663609.639815025</v>
      </c>
      <c r="AY30" s="201">
        <v>45861116.816683531</v>
      </c>
      <c r="AZ30" s="201">
        <v>46050871.028015576</v>
      </c>
      <c r="BA30" s="201">
        <v>46232896.674602732</v>
      </c>
      <c r="BB30" s="201">
        <v>46407258.701884545</v>
      </c>
      <c r="BC30" s="201">
        <v>46574062.001959674</v>
      </c>
      <c r="BD30" s="201">
        <v>46733411.624138623</v>
      </c>
      <c r="BE30" s="201">
        <v>46885396.608665287</v>
      </c>
      <c r="BF30" s="201">
        <v>47026558.630316503</v>
      </c>
      <c r="BG30" s="201">
        <v>47124387.33749038</v>
      </c>
      <c r="BH30" s="201">
        <v>47186085.071851484</v>
      </c>
      <c r="BI30" s="201">
        <v>47247863.584141806</v>
      </c>
      <c r="BJ30" s="201">
        <v>47309722.980120085</v>
      </c>
      <c r="BK30" s="201">
        <v>47371663.365683518</v>
      </c>
      <c r="BL30" s="201">
        <v>47433684.846867934</v>
      </c>
      <c r="BM30" s="201">
        <v>47495787.529847994</v>
      </c>
      <c r="BN30" s="201">
        <v>47557971.520937376</v>
      </c>
      <c r="BO30" s="201">
        <v>47620236.926588975</v>
      </c>
      <c r="BP30" s="201">
        <v>47682583.853395008</v>
      </c>
      <c r="BQ30"/>
    </row>
    <row r="31" spans="1:69">
      <c r="A31"/>
      <c r="B31"/>
      <c r="C31" s="47" t="str">
        <v>Datos Release 99</v>
      </c>
      <c r="D31"/>
      <c r="E31"/>
      <c r="F31"/>
      <c r="G31" s="47" t="str">
        <v>megabytes</v>
      </c>
      <c r="H31"/>
      <c r="I31" s="62"/>
      <c r="J31"/>
      <c r="K31"/>
      <c r="L31"/>
      <c r="M31"/>
      <c r="N31"/>
      <c r="O31" s="201">
        <v>0</v>
      </c>
      <c r="P31" s="201">
        <v>2250000</v>
      </c>
      <c r="Q31" s="201">
        <v>14625000</v>
      </c>
      <c r="R31" s="201">
        <v>99564313.569901928</v>
      </c>
      <c r="S31" s="201">
        <v>478721566.73183233</v>
      </c>
      <c r="T31" s="201">
        <v>1253346822.2340052</v>
      </c>
      <c r="U31" s="201">
        <v>2093832066.2639453</v>
      </c>
      <c r="V31" s="201">
        <v>2026216169.1951001</v>
      </c>
      <c r="W31" s="201">
        <v>1845152915.63357</v>
      </c>
      <c r="X31" s="201">
        <v>4186390129.5864687</v>
      </c>
      <c r="Y31" s="201">
        <v>6222763754.8512907</v>
      </c>
      <c r="Z31" s="201">
        <v>11909669703.469351</v>
      </c>
      <c r="AA31" s="201">
        <v>19057912853.681042</v>
      </c>
      <c r="AB31" s="201">
        <v>21043225601.334015</v>
      </c>
      <c r="AC31" s="201">
        <v>18609282755.026772</v>
      </c>
      <c r="AD31" s="201">
        <v>17595185252.851753</v>
      </c>
      <c r="AE31" s="201">
        <v>15319671089.237785</v>
      </c>
      <c r="AF31" s="201">
        <v>12038768114.732124</v>
      </c>
      <c r="AG31" s="201">
        <v>8276665700.9597712</v>
      </c>
      <c r="AH31" s="201">
        <v>4229062988.3010569</v>
      </c>
      <c r="AI31" s="201">
        <v>4277132035.0225163</v>
      </c>
      <c r="AJ31" s="201">
        <v>4309311128.1131144</v>
      </c>
      <c r="AK31" s="201">
        <v>4340687708.6921911</v>
      </c>
      <c r="AL31" s="201">
        <v>4371233908.1573029</v>
      </c>
      <c r="AM31" s="201">
        <v>4400928296.2775087</v>
      </c>
      <c r="AN31" s="201">
        <v>4429822866.8318729</v>
      </c>
      <c r="AO31" s="201">
        <v>4457974294.8628969</v>
      </c>
      <c r="AP31" s="201">
        <v>4485369129.9325533</v>
      </c>
      <c r="AQ31" s="201">
        <v>4511981205.877697</v>
      </c>
      <c r="AR31" s="201">
        <v>4537802676.5267267</v>
      </c>
      <c r="AS31" s="201">
        <v>4562830346.4936199</v>
      </c>
      <c r="AT31" s="201">
        <v>4587061419.9852619</v>
      </c>
      <c r="AU31" s="201">
        <v>4610490797.8274574</v>
      </c>
      <c r="AV31" s="201">
        <v>4633114421.5689039</v>
      </c>
      <c r="AW31" s="201">
        <v>4654933577.7252102</v>
      </c>
      <c r="AX31" s="201">
        <v>4675953627.1170588</v>
      </c>
      <c r="AY31" s="201">
        <v>4696178362.0283937</v>
      </c>
      <c r="AZ31" s="201">
        <v>4715609193.268795</v>
      </c>
      <c r="BA31" s="201">
        <v>4734248619.4793196</v>
      </c>
      <c r="BB31" s="201">
        <v>4752103291.072978</v>
      </c>
      <c r="BC31" s="201">
        <v>4769183949.0006714</v>
      </c>
      <c r="BD31" s="201">
        <v>4785501350.3117952</v>
      </c>
      <c r="BE31" s="201">
        <v>4801064612.7273254</v>
      </c>
      <c r="BF31" s="201">
        <v>4815519603.7444105</v>
      </c>
      <c r="BG31" s="201">
        <v>4825537263.3590145</v>
      </c>
      <c r="BH31" s="201">
        <v>4831855111.3575916</v>
      </c>
      <c r="BI31" s="201">
        <v>4838181231.0161209</v>
      </c>
      <c r="BJ31" s="201">
        <v>4844515633.1642971</v>
      </c>
      <c r="BK31" s="201">
        <v>4850858328.6459923</v>
      </c>
      <c r="BL31" s="201">
        <v>4857209328.3192768</v>
      </c>
      <c r="BM31" s="201">
        <v>4863568643.0564346</v>
      </c>
      <c r="BN31" s="201">
        <v>4869936283.7439871</v>
      </c>
      <c r="BO31" s="201">
        <v>4876312261.282711</v>
      </c>
      <c r="BP31" s="201">
        <v>4882696586.5876484</v>
      </c>
      <c r="BQ31"/>
    </row>
    <row r="32" spans="1:69">
      <c r="A32"/>
      <c r="B32"/>
      <c r="C32" s="47" t="str">
        <v>Datos - HSDPA</v>
      </c>
      <c r="D32"/>
      <c r="E32"/>
      <c r="F32"/>
      <c r="G32" s="47" t="str">
        <v>megabytes</v>
      </c>
      <c r="H32"/>
      <c r="I32" s="62"/>
      <c r="J32"/>
      <c r="K32"/>
      <c r="L32"/>
      <c r="M32"/>
      <c r="N32"/>
      <c r="O32" s="201">
        <v>0</v>
      </c>
      <c r="P32" s="201">
        <v>0</v>
      </c>
      <c r="Q32" s="201">
        <v>0</v>
      </c>
      <c r="R32" s="201">
        <v>14104944.422402773</v>
      </c>
      <c r="S32" s="201">
        <v>523174283.64264536</v>
      </c>
      <c r="T32" s="201">
        <v>2769896477.1371512</v>
      </c>
      <c r="U32" s="201">
        <v>9492038700.396553</v>
      </c>
      <c r="V32" s="201">
        <v>25834256157.237526</v>
      </c>
      <c r="W32" s="201">
        <v>70890775018.641754</v>
      </c>
      <c r="X32" s="201">
        <v>159180507360.64285</v>
      </c>
      <c r="Y32" s="201">
        <v>331362295014.82886</v>
      </c>
      <c r="Z32" s="201">
        <v>506045555040.77625</v>
      </c>
      <c r="AA32" s="201">
        <v>645134172488.17029</v>
      </c>
      <c r="AB32" s="201">
        <v>717984993505.51599</v>
      </c>
      <c r="AC32" s="201">
        <v>721196937770.20166</v>
      </c>
      <c r="AD32" s="201">
        <v>702273329899.83691</v>
      </c>
      <c r="AE32" s="201">
        <v>702816840328.12</v>
      </c>
      <c r="AF32" s="201">
        <v>705887211725.17773</v>
      </c>
      <c r="AG32" s="201">
        <v>713973149442.25562</v>
      </c>
      <c r="AH32" s="201">
        <v>715296858133.66174</v>
      </c>
      <c r="AI32" s="201">
        <v>723427178771.69824</v>
      </c>
      <c r="AJ32" s="201">
        <v>728869898411.71533</v>
      </c>
      <c r="AK32" s="201">
        <v>734176882386.48169</v>
      </c>
      <c r="AL32" s="201">
        <v>739343417045.75769</v>
      </c>
      <c r="AM32" s="201">
        <v>744365877715.02234</v>
      </c>
      <c r="AN32" s="201">
        <v>749253058537.77966</v>
      </c>
      <c r="AO32" s="201">
        <v>754014545438.84302</v>
      </c>
      <c r="AP32" s="201">
        <v>758648063432.92871</v>
      </c>
      <c r="AQ32" s="201">
        <v>763149186817.62048</v>
      </c>
      <c r="AR32" s="201">
        <v>767516588504.17261</v>
      </c>
      <c r="AS32" s="201">
        <v>771749728030.17358</v>
      </c>
      <c r="AT32" s="201">
        <v>775848132519.70813</v>
      </c>
      <c r="AU32" s="201">
        <v>779810939506.71899</v>
      </c>
      <c r="AV32" s="201">
        <v>783637462551.3324</v>
      </c>
      <c r="AW32" s="201">
        <v>787327919252.71228</v>
      </c>
      <c r="AX32" s="201">
        <v>790883216331.37878</v>
      </c>
      <c r="AY32" s="201">
        <v>794303995208.0907</v>
      </c>
      <c r="AZ32" s="201">
        <v>797590494504.89307</v>
      </c>
      <c r="BA32" s="201">
        <v>800743136837.88379</v>
      </c>
      <c r="BB32" s="201">
        <v>803763047047.13867</v>
      </c>
      <c r="BC32" s="201">
        <v>806652041839.68091</v>
      </c>
      <c r="BD32" s="201">
        <v>809411940645.4071</v>
      </c>
      <c r="BE32" s="201">
        <v>812044285620.86243</v>
      </c>
      <c r="BF32" s="201">
        <v>814489179368.59668</v>
      </c>
      <c r="BG32" s="201">
        <v>816183550076.24548</v>
      </c>
      <c r="BH32" s="201">
        <v>817252140644.90088</v>
      </c>
      <c r="BI32" s="201">
        <v>818322130268.71143</v>
      </c>
      <c r="BJ32" s="201">
        <v>819393520779.39417</v>
      </c>
      <c r="BK32" s="201">
        <v>820466314011.06409</v>
      </c>
      <c r="BL32" s="201">
        <v>821540511800.23755</v>
      </c>
      <c r="BM32" s="201">
        <v>822616115985.83508</v>
      </c>
      <c r="BN32" s="201">
        <v>823693128409.1853</v>
      </c>
      <c r="BO32" s="201">
        <v>824771550914.02759</v>
      </c>
      <c r="BP32" s="201">
        <v>825851385346.51489</v>
      </c>
      <c r="BQ32"/>
    </row>
    <row r="33" spans="1:69">
      <c r="A33"/>
      <c r="B33"/>
      <c r="C33" s="47" t="str">
        <v>Datos - HSUPA</v>
      </c>
      <c r="D33"/>
      <c r="E33"/>
      <c r="F33"/>
      <c r="G33" s="47" t="str">
        <v>megabytes</v>
      </c>
      <c r="H33"/>
      <c r="I33" s="62"/>
      <c r="J33"/>
      <c r="K33"/>
      <c r="L33"/>
      <c r="M33"/>
      <c r="N33"/>
      <c r="O33" s="201">
        <v>0</v>
      </c>
      <c r="P33" s="201">
        <v>0</v>
      </c>
      <c r="Q33" s="201">
        <v>0</v>
      </c>
      <c r="R33" s="201">
        <v>2489107.8392475485</v>
      </c>
      <c r="S33" s="201">
        <v>92324873.583996266</v>
      </c>
      <c r="T33" s="201">
        <v>488805260.67126215</v>
      </c>
      <c r="U33" s="201">
        <v>1675065653.0111566</v>
      </c>
      <c r="V33" s="201">
        <v>4558986380.6889763</v>
      </c>
      <c r="W33" s="201">
        <v>12510136767.995607</v>
      </c>
      <c r="X33" s="201">
        <v>28090677769.525211</v>
      </c>
      <c r="Y33" s="201">
        <v>58475699120.263924</v>
      </c>
      <c r="Z33" s="201">
        <v>89302156771.901703</v>
      </c>
      <c r="AA33" s="201">
        <v>113847206909.67712</v>
      </c>
      <c r="AB33" s="201">
        <v>126703234148.03224</v>
      </c>
      <c r="AC33" s="201">
        <v>127270047841.80031</v>
      </c>
      <c r="AD33" s="201">
        <v>123930587629.38301</v>
      </c>
      <c r="AE33" s="201">
        <v>124026501234.37411</v>
      </c>
      <c r="AF33" s="201">
        <v>124568331480.91373</v>
      </c>
      <c r="AG33" s="201">
        <v>125995261666.28043</v>
      </c>
      <c r="AH33" s="201">
        <v>126228857317.70505</v>
      </c>
      <c r="AI33" s="201">
        <v>127663619783.24089</v>
      </c>
      <c r="AJ33" s="201">
        <v>128624099719.71449</v>
      </c>
      <c r="AK33" s="201">
        <v>129560626303.4968</v>
      </c>
      <c r="AL33" s="201">
        <v>130472367713.95726</v>
      </c>
      <c r="AM33" s="201">
        <v>131358684302.65102</v>
      </c>
      <c r="AN33" s="201">
        <v>132221127977.25528</v>
      </c>
      <c r="AO33" s="201">
        <v>133061390371.56056</v>
      </c>
      <c r="AP33" s="201">
        <v>133879070017.57568</v>
      </c>
      <c r="AQ33" s="201">
        <v>134673385908.99188</v>
      </c>
      <c r="AR33" s="201">
        <v>135444103853.67755</v>
      </c>
      <c r="AS33" s="201">
        <v>136191128475.91302</v>
      </c>
      <c r="AT33" s="201">
        <v>136914376327.00734</v>
      </c>
      <c r="AU33" s="201">
        <v>137613695207.06808</v>
      </c>
      <c r="AV33" s="201">
        <v>138288963979.64691</v>
      </c>
      <c r="AW33" s="201">
        <v>138940221044.59631</v>
      </c>
      <c r="AX33" s="201">
        <v>139567626411.41983</v>
      </c>
      <c r="AY33" s="201">
        <v>140171293272.01602</v>
      </c>
      <c r="AZ33" s="201">
        <v>140751263736.15762</v>
      </c>
      <c r="BA33" s="201">
        <v>141307612383.15601</v>
      </c>
      <c r="BB33" s="201">
        <v>141840537714.20096</v>
      </c>
      <c r="BC33" s="201">
        <v>142350360324.6496</v>
      </c>
      <c r="BD33" s="201">
        <v>142837401290.366</v>
      </c>
      <c r="BE33" s="201">
        <v>143301932756.6228</v>
      </c>
      <c r="BF33" s="201">
        <v>143733384594.45825</v>
      </c>
      <c r="BG33" s="201">
        <v>144032391189.92569</v>
      </c>
      <c r="BH33" s="201">
        <v>144220965996.159</v>
      </c>
      <c r="BI33" s="201">
        <v>144409787694.47852</v>
      </c>
      <c r="BJ33" s="201">
        <v>144598856608.12842</v>
      </c>
      <c r="BK33" s="201">
        <v>144788173060.77606</v>
      </c>
      <c r="BL33" s="201">
        <v>144977737376.51254</v>
      </c>
      <c r="BM33" s="201">
        <v>145167549879.85327</v>
      </c>
      <c r="BN33" s="201">
        <v>145357610895.73862</v>
      </c>
      <c r="BO33" s="201">
        <v>145547920749.53433</v>
      </c>
      <c r="BP33" s="201">
        <v>145738479767.03207</v>
      </c>
      <c r="BQ33"/>
    </row>
    <row r="34" spans="1:69">
      <c r="A34"/>
      <c r="B34"/>
      <c r="C34" s="47" t="str">
        <v>Datos - LTE</v>
      </c>
      <c r="D34"/>
      <c r="E34"/>
      <c r="F34"/>
      <c r="G34" s="47" t="str">
        <v>megabytes</v>
      </c>
      <c r="H34"/>
      <c r="I34" s="62"/>
      <c r="J34"/>
      <c r="K34"/>
      <c r="L34"/>
      <c r="M34"/>
      <c r="N34"/>
      <c r="O34" s="201">
        <v>0</v>
      </c>
      <c r="P34" s="201">
        <v>0</v>
      </c>
      <c r="Q34" s="201">
        <v>0</v>
      </c>
      <c r="R34" s="201">
        <v>0</v>
      </c>
      <c r="S34" s="201">
        <v>0</v>
      </c>
      <c r="T34" s="201">
        <v>0</v>
      </c>
      <c r="U34" s="201">
        <v>0</v>
      </c>
      <c r="V34" s="201">
        <v>0</v>
      </c>
      <c r="W34" s="201">
        <v>4612882289.0839252</v>
      </c>
      <c r="X34" s="201">
        <v>83727802591.72937</v>
      </c>
      <c r="Y34" s="201">
        <v>221859682966.78906</v>
      </c>
      <c r="Z34" s="201">
        <v>579541204434.57349</v>
      </c>
      <c r="AA34" s="201">
        <v>1124416858367.1814</v>
      </c>
      <c r="AB34" s="201">
        <v>1762370144111.7239</v>
      </c>
      <c r="AC34" s="201">
        <v>2233113930603.2124</v>
      </c>
      <c r="AD34" s="201">
        <v>2674468158433.4663</v>
      </c>
      <c r="AE34" s="201">
        <v>2987335862401.3682</v>
      </c>
      <c r="AF34" s="201">
        <v>3170208936879.4595</v>
      </c>
      <c r="AG34" s="201">
        <v>3289974616131.5088</v>
      </c>
      <c r="AH34" s="201">
        <v>3383250390640.8457</v>
      </c>
      <c r="AI34" s="201">
        <v>3421705628018.0132</v>
      </c>
      <c r="AJ34" s="201">
        <v>3447448902490.4917</v>
      </c>
      <c r="AK34" s="201">
        <v>3472550166953.7529</v>
      </c>
      <c r="AL34" s="201">
        <v>3496987126525.8423</v>
      </c>
      <c r="AM34" s="201">
        <v>3520742637022.0073</v>
      </c>
      <c r="AN34" s="201">
        <v>3543858293465.4985</v>
      </c>
      <c r="AO34" s="201">
        <v>3566379435890.3174</v>
      </c>
      <c r="AP34" s="201">
        <v>3588295303946.0425</v>
      </c>
      <c r="AQ34" s="201">
        <v>3609584964702.1582</v>
      </c>
      <c r="AR34" s="201">
        <v>3630242141221.3813</v>
      </c>
      <c r="AS34" s="201">
        <v>3650264277194.8965</v>
      </c>
      <c r="AT34" s="201">
        <v>3669649135988.2095</v>
      </c>
      <c r="AU34" s="201">
        <v>3688392638261.9658</v>
      </c>
      <c r="AV34" s="201">
        <v>3706491537255.1235</v>
      </c>
      <c r="AW34" s="201">
        <v>3723946862180.168</v>
      </c>
      <c r="AX34" s="201">
        <v>3740762901693.647</v>
      </c>
      <c r="AY34" s="201">
        <v>3756942689622.7148</v>
      </c>
      <c r="AZ34" s="201">
        <v>3772487354615.0361</v>
      </c>
      <c r="BA34" s="201">
        <v>3787398895583.4556</v>
      </c>
      <c r="BB34" s="201">
        <v>3801682632858.3823</v>
      </c>
      <c r="BC34" s="201">
        <v>3815347159200.5371</v>
      </c>
      <c r="BD34" s="201">
        <v>3828401080249.436</v>
      </c>
      <c r="BE34" s="201">
        <v>3840851690181.8604</v>
      </c>
      <c r="BF34" s="201">
        <v>3852415682995.5283</v>
      </c>
      <c r="BG34" s="201">
        <v>3860429810687.2119</v>
      </c>
      <c r="BH34" s="201">
        <v>3865484089086.0737</v>
      </c>
      <c r="BI34" s="201">
        <v>3870544984812.897</v>
      </c>
      <c r="BJ34" s="201">
        <v>3875612506531.4375</v>
      </c>
      <c r="BK34" s="201">
        <v>3880686662916.7939</v>
      </c>
      <c r="BL34" s="201">
        <v>3885767462655.4214</v>
      </c>
      <c r="BM34" s="201">
        <v>3890854914445.1479</v>
      </c>
      <c r="BN34" s="201">
        <v>3895949026995.1899</v>
      </c>
      <c r="BO34" s="201">
        <v>3901049809026.1689</v>
      </c>
      <c r="BP34" s="201">
        <v>3906157269270.1191</v>
      </c>
      <c r="BQ34"/>
    </row>
    <row r="35" spans="1:69">
      <c r="A35"/>
      <c r="B35"/>
      <c r="C35" s="47" t="str">
        <v>Llamadas en tránsito Local</v>
      </c>
      <c r="D35"/>
      <c r="E35"/>
      <c r="F35"/>
      <c r="G35" s="47" t="str">
        <v>minutos</v>
      </c>
      <c r="H35"/>
      <c r="I35" s="62"/>
      <c r="J35"/>
      <c r="K35"/>
      <c r="L35"/>
      <c r="M35"/>
      <c r="N35"/>
      <c r="O35" s="201">
        <v>0</v>
      </c>
      <c r="P35" s="201">
        <v>0</v>
      </c>
      <c r="Q35" s="201">
        <v>0</v>
      </c>
      <c r="R35" s="201">
        <v>0</v>
      </c>
      <c r="S35" s="201">
        <v>0</v>
      </c>
      <c r="T35" s="201">
        <v>0</v>
      </c>
      <c r="U35" s="201">
        <v>0</v>
      </c>
      <c r="V35" s="201">
        <v>0</v>
      </c>
      <c r="W35" s="201">
        <v>0</v>
      </c>
      <c r="X35" s="201">
        <v>0</v>
      </c>
      <c r="Y35" s="201">
        <v>0</v>
      </c>
      <c r="Z35" s="201">
        <v>0</v>
      </c>
      <c r="AA35" s="201">
        <v>0</v>
      </c>
      <c r="AB35" s="201">
        <v>0</v>
      </c>
      <c r="AC35" s="201">
        <v>0</v>
      </c>
      <c r="AD35" s="201">
        <v>0</v>
      </c>
      <c r="AE35" s="201">
        <v>0</v>
      </c>
      <c r="AF35" s="201">
        <v>0</v>
      </c>
      <c r="AG35" s="201">
        <v>0</v>
      </c>
      <c r="AH35" s="201">
        <v>0</v>
      </c>
      <c r="AI35" s="201">
        <v>0</v>
      </c>
      <c r="AJ35" s="201">
        <v>0</v>
      </c>
      <c r="AK35" s="201">
        <v>0</v>
      </c>
      <c r="AL35" s="201">
        <v>0</v>
      </c>
      <c r="AM35" s="201">
        <v>0</v>
      </c>
      <c r="AN35" s="201">
        <v>0</v>
      </c>
      <c r="AO35" s="201">
        <v>0</v>
      </c>
      <c r="AP35" s="201">
        <v>0</v>
      </c>
      <c r="AQ35" s="201">
        <v>0</v>
      </c>
      <c r="AR35" s="201">
        <v>0</v>
      </c>
      <c r="AS35" s="201">
        <v>0</v>
      </c>
      <c r="AT35" s="201">
        <v>0</v>
      </c>
      <c r="AU35" s="201">
        <v>0</v>
      </c>
      <c r="AV35" s="201">
        <v>0</v>
      </c>
      <c r="AW35" s="201">
        <v>0</v>
      </c>
      <c r="AX35" s="201">
        <v>0</v>
      </c>
      <c r="AY35" s="201">
        <v>0</v>
      </c>
      <c r="AZ35" s="201">
        <v>0</v>
      </c>
      <c r="BA35" s="201">
        <v>0</v>
      </c>
      <c r="BB35" s="201">
        <v>0</v>
      </c>
      <c r="BC35" s="201">
        <v>0</v>
      </c>
      <c r="BD35" s="201">
        <v>0</v>
      </c>
      <c r="BE35" s="201">
        <v>0</v>
      </c>
      <c r="BF35" s="201">
        <v>0</v>
      </c>
      <c r="BG35" s="201">
        <v>0</v>
      </c>
      <c r="BH35" s="201">
        <v>0</v>
      </c>
      <c r="BI35" s="201">
        <v>0</v>
      </c>
      <c r="BJ35" s="201">
        <v>0</v>
      </c>
      <c r="BK35" s="201">
        <v>0</v>
      </c>
      <c r="BL35" s="201">
        <v>0</v>
      </c>
      <c r="BM35" s="201">
        <v>0</v>
      </c>
      <c r="BN35" s="201">
        <v>0</v>
      </c>
      <c r="BO35" s="201">
        <v>0</v>
      </c>
      <c r="BP35" s="201">
        <v>0</v>
      </c>
      <c r="BQ35"/>
    </row>
    <row r="36" spans="1:69">
      <c r="A36"/>
      <c r="B36"/>
      <c r="C36" s="47" t="str">
        <v>Llamadas en tránsito Larga Distancia</v>
      </c>
      <c r="D36"/>
      <c r="E36"/>
      <c r="F36"/>
      <c r="G36" s="47" t="str">
        <v>minutos</v>
      </c>
      <c r="H36"/>
      <c r="I36" s="62"/>
      <c r="J36"/>
      <c r="K36"/>
      <c r="L36"/>
      <c r="M36"/>
      <c r="N36"/>
      <c r="O36" s="201">
        <v>706501002.42090988</v>
      </c>
      <c r="P36" s="201">
        <v>1048854716.3314781</v>
      </c>
      <c r="Q36" s="201">
        <v>1430098731.8506775</v>
      </c>
      <c r="R36" s="201">
        <v>1606736534.1969986</v>
      </c>
      <c r="S36" s="201">
        <v>1628186327.1097107</v>
      </c>
      <c r="T36" s="201">
        <v>1735084303.3166885</v>
      </c>
      <c r="U36" s="201">
        <v>2366019921.7438354</v>
      </c>
      <c r="V36" s="201">
        <v>2959810376.1483002</v>
      </c>
      <c r="W36" s="201">
        <v>3220849842.2292252</v>
      </c>
      <c r="X36" s="201">
        <v>3552241186.26931</v>
      </c>
      <c r="Y36" s="201">
        <v>5082908787.8221283</v>
      </c>
      <c r="Z36" s="201">
        <v>6304220140.9374847</v>
      </c>
      <c r="AA36" s="201">
        <v>6427904324.4531097</v>
      </c>
      <c r="AB36" s="201">
        <v>6617082523.36409</v>
      </c>
      <c r="AC36" s="201">
        <v>6804770903.1638947</v>
      </c>
      <c r="AD36" s="201">
        <v>7011998322.7776184</v>
      </c>
      <c r="AE36" s="201">
        <v>7192212959.804245</v>
      </c>
      <c r="AF36" s="201">
        <v>7390089656.2410583</v>
      </c>
      <c r="AG36" s="201">
        <v>7585269106.4614868</v>
      </c>
      <c r="AH36" s="201">
        <v>7777963167.3910217</v>
      </c>
      <c r="AI36" s="201">
        <v>7886232323.0290222</v>
      </c>
      <c r="AJ36" s="201">
        <v>7957671324.7472229</v>
      </c>
      <c r="AK36" s="201">
        <v>8026982658.3460083</v>
      </c>
      <c r="AL36" s="201">
        <v>8094327706.3109436</v>
      </c>
      <c r="AM36" s="201">
        <v>8160063209.9393311</v>
      </c>
      <c r="AN36" s="201">
        <v>8224399053.1386414</v>
      </c>
      <c r="AO36" s="201">
        <v>8286972026.4933472</v>
      </c>
      <c r="AP36" s="201">
        <v>8347495857.9039917</v>
      </c>
      <c r="AQ36" s="201">
        <v>8406050215.6972351</v>
      </c>
      <c r="AR36" s="201">
        <v>8462713716.5917053</v>
      </c>
      <c r="AS36" s="201">
        <v>8517438940.9465332</v>
      </c>
      <c r="AT36" s="201">
        <v>8570123720.3510132</v>
      </c>
      <c r="AU36" s="201">
        <v>8620746553.6147156</v>
      </c>
      <c r="AV36" s="201">
        <v>8669367921.0484619</v>
      </c>
      <c r="AW36" s="201">
        <v>8716036676.7065735</v>
      </c>
      <c r="AX36" s="201">
        <v>8760704043.4039917</v>
      </c>
      <c r="AY36" s="201">
        <v>8803279479.6236877</v>
      </c>
      <c r="AZ36" s="201">
        <v>8843741897.1618347</v>
      </c>
      <c r="BA36" s="201">
        <v>8882145572.4994507</v>
      </c>
      <c r="BB36" s="201">
        <v>8918544350.3639221</v>
      </c>
      <c r="BC36" s="201">
        <v>8952917406.6047363</v>
      </c>
      <c r="BD36" s="201">
        <v>8985208809.711731</v>
      </c>
      <c r="BE36" s="201">
        <v>9015417944.1584778</v>
      </c>
      <c r="BF36" s="201">
        <v>9043111573.1407471</v>
      </c>
      <c r="BG36" s="201">
        <v>9062279317.5847778</v>
      </c>
      <c r="BH36" s="201">
        <v>9074413923.869873</v>
      </c>
      <c r="BI36" s="201">
        <v>9086564791.9249878</v>
      </c>
      <c r="BJ36" s="201">
        <v>9098731943.5610657</v>
      </c>
      <c r="BK36" s="201">
        <v>9110915400.6182861</v>
      </c>
      <c r="BL36" s="201">
        <v>9123115184.966217</v>
      </c>
      <c r="BM36" s="201">
        <v>9135331318.5037537</v>
      </c>
      <c r="BN36" s="201">
        <v>9147563823.1591492</v>
      </c>
      <c r="BO36" s="201">
        <v>9159812720.8901367</v>
      </c>
      <c r="BP36" s="201">
        <v>9172078033.6838989</v>
      </c>
      <c r="BQ36"/>
    </row>
    <row r="37" spans="1:69">
      <c r="A37"/>
      <c r="B37"/>
      <c r="C37" s="47" t="str">
        <v>Mobile Service23</v>
      </c>
      <c r="D37"/>
      <c r="E37"/>
      <c r="F37"/>
      <c r="G37" s="47" t="str">
        <v>Mobile Unit23</v>
      </c>
      <c r="H37"/>
      <c r="I37" s="62"/>
      <c r="J37"/>
      <c r="K37"/>
      <c r="L37"/>
      <c r="M37"/>
      <c r="N37"/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  <c r="BQ37"/>
    </row>
    <row r="38" spans="1:69">
      <c r="A38"/>
      <c r="B38"/>
      <c r="C38" s="47" t="str">
        <v>Mobile Service24</v>
      </c>
      <c r="D38"/>
      <c r="E38"/>
      <c r="F38"/>
      <c r="G38" s="47" t="str">
        <v>Mobile Unit24</v>
      </c>
      <c r="H38"/>
      <c r="I38" s="62"/>
      <c r="J38"/>
      <c r="K38"/>
      <c r="L38"/>
      <c r="M38"/>
      <c r="N38"/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  <c r="BQ38"/>
    </row>
    <row r="39" spans="1:69">
      <c r="A39"/>
      <c r="B39"/>
      <c r="C39" s="47" t="str">
        <v>Mobile Service25</v>
      </c>
      <c r="D39"/>
      <c r="E39"/>
      <c r="F39"/>
      <c r="G39" s="47" t="str">
        <v>Mobile Unit25</v>
      </c>
      <c r="H39"/>
      <c r="I39" s="62"/>
      <c r="J39"/>
      <c r="K39"/>
      <c r="L39"/>
      <c r="M39"/>
      <c r="N39"/>
      <c r="O39" s="201">
        <v>0</v>
      </c>
      <c r="P39" s="201">
        <v>0</v>
      </c>
      <c r="Q39" s="201">
        <v>0</v>
      </c>
      <c r="R39" s="201">
        <v>0</v>
      </c>
      <c r="S39" s="201">
        <v>0</v>
      </c>
      <c r="T39" s="201">
        <v>0</v>
      </c>
      <c r="U39" s="201">
        <v>0</v>
      </c>
      <c r="V39" s="201">
        <v>0</v>
      </c>
      <c r="W39" s="201">
        <v>0</v>
      </c>
      <c r="X39" s="201">
        <v>0</v>
      </c>
      <c r="Y39" s="201">
        <v>0</v>
      </c>
      <c r="Z39" s="201">
        <v>0</v>
      </c>
      <c r="AA39" s="201">
        <v>0</v>
      </c>
      <c r="AB39" s="201">
        <v>0</v>
      </c>
      <c r="AC39" s="201">
        <v>0</v>
      </c>
      <c r="AD39" s="201">
        <v>0</v>
      </c>
      <c r="AE39" s="201">
        <v>0</v>
      </c>
      <c r="AF39" s="201">
        <v>0</v>
      </c>
      <c r="AG39" s="201">
        <v>0</v>
      </c>
      <c r="AH39" s="201">
        <v>0</v>
      </c>
      <c r="AI39" s="201">
        <v>0</v>
      </c>
      <c r="AJ39" s="201">
        <v>0</v>
      </c>
      <c r="AK39" s="201">
        <v>0</v>
      </c>
      <c r="AL39" s="201">
        <v>0</v>
      </c>
      <c r="AM39" s="201">
        <v>0</v>
      </c>
      <c r="AN39" s="201">
        <v>0</v>
      </c>
      <c r="AO39" s="201">
        <v>0</v>
      </c>
      <c r="AP39" s="201">
        <v>0</v>
      </c>
      <c r="AQ39" s="201">
        <v>0</v>
      </c>
      <c r="AR39" s="201">
        <v>0</v>
      </c>
      <c r="AS39" s="201">
        <v>0</v>
      </c>
      <c r="AT39" s="201">
        <v>0</v>
      </c>
      <c r="AU39" s="201">
        <v>0</v>
      </c>
      <c r="AV39" s="201">
        <v>0</v>
      </c>
      <c r="AW39" s="201">
        <v>0</v>
      </c>
      <c r="AX39" s="201">
        <v>0</v>
      </c>
      <c r="AY39" s="201">
        <v>0</v>
      </c>
      <c r="AZ39" s="201">
        <v>0</v>
      </c>
      <c r="BA39" s="201">
        <v>0</v>
      </c>
      <c r="BB39" s="201">
        <v>0</v>
      </c>
      <c r="BC39" s="201">
        <v>0</v>
      </c>
      <c r="BD39" s="201">
        <v>0</v>
      </c>
      <c r="BE39" s="201">
        <v>0</v>
      </c>
      <c r="BF39" s="201">
        <v>0</v>
      </c>
      <c r="BG39" s="201">
        <v>0</v>
      </c>
      <c r="BH39" s="201">
        <v>0</v>
      </c>
      <c r="BI39" s="201">
        <v>0</v>
      </c>
      <c r="BJ39" s="201">
        <v>0</v>
      </c>
      <c r="BK39" s="201">
        <v>0</v>
      </c>
      <c r="BL39" s="201">
        <v>0</v>
      </c>
      <c r="BM39" s="201">
        <v>0</v>
      </c>
      <c r="BN39" s="201">
        <v>0</v>
      </c>
      <c r="BO39" s="201">
        <v>0</v>
      </c>
      <c r="BP39" s="201">
        <v>0</v>
      </c>
      <c r="BQ39"/>
    </row>
    <row r="40" spans="1:69">
      <c r="A40"/>
      <c r="B40"/>
      <c r="C40" s="47" t="str">
        <v>Mobile Service26</v>
      </c>
      <c r="D40"/>
      <c r="E40"/>
      <c r="F40"/>
      <c r="G40" s="47" t="str">
        <v>Mobile Unit26</v>
      </c>
      <c r="H40"/>
      <c r="I40" s="62"/>
      <c r="J40"/>
      <c r="K40"/>
      <c r="L40"/>
      <c r="M40"/>
      <c r="N40"/>
      <c r="O40" s="201">
        <v>0</v>
      </c>
      <c r="P40" s="201">
        <v>0</v>
      </c>
      <c r="Q40" s="201">
        <v>0</v>
      </c>
      <c r="R40" s="201">
        <v>0</v>
      </c>
      <c r="S40" s="201">
        <v>0</v>
      </c>
      <c r="T40" s="201">
        <v>0</v>
      </c>
      <c r="U40" s="201">
        <v>0</v>
      </c>
      <c r="V40" s="201">
        <v>0</v>
      </c>
      <c r="W40" s="201">
        <v>0</v>
      </c>
      <c r="X40" s="201">
        <v>0</v>
      </c>
      <c r="Y40" s="201">
        <v>0</v>
      </c>
      <c r="Z40" s="201">
        <v>0</v>
      </c>
      <c r="AA40" s="201">
        <v>0</v>
      </c>
      <c r="AB40" s="201">
        <v>0</v>
      </c>
      <c r="AC40" s="201">
        <v>0</v>
      </c>
      <c r="AD40" s="201">
        <v>0</v>
      </c>
      <c r="AE40" s="201">
        <v>0</v>
      </c>
      <c r="AF40" s="201">
        <v>0</v>
      </c>
      <c r="AG40" s="201">
        <v>0</v>
      </c>
      <c r="AH40" s="201">
        <v>0</v>
      </c>
      <c r="AI40" s="201">
        <v>0</v>
      </c>
      <c r="AJ40" s="201">
        <v>0</v>
      </c>
      <c r="AK40" s="201">
        <v>0</v>
      </c>
      <c r="AL40" s="201">
        <v>0</v>
      </c>
      <c r="AM40" s="201">
        <v>0</v>
      </c>
      <c r="AN40" s="201">
        <v>0</v>
      </c>
      <c r="AO40" s="201">
        <v>0</v>
      </c>
      <c r="AP40" s="201">
        <v>0</v>
      </c>
      <c r="AQ40" s="201">
        <v>0</v>
      </c>
      <c r="AR40" s="201">
        <v>0</v>
      </c>
      <c r="AS40" s="201">
        <v>0</v>
      </c>
      <c r="AT40" s="201">
        <v>0</v>
      </c>
      <c r="AU40" s="201">
        <v>0</v>
      </c>
      <c r="AV40" s="201">
        <v>0</v>
      </c>
      <c r="AW40" s="201">
        <v>0</v>
      </c>
      <c r="AX40" s="201">
        <v>0</v>
      </c>
      <c r="AY40" s="201">
        <v>0</v>
      </c>
      <c r="AZ40" s="201">
        <v>0</v>
      </c>
      <c r="BA40" s="201">
        <v>0</v>
      </c>
      <c r="BB40" s="201">
        <v>0</v>
      </c>
      <c r="BC40" s="201">
        <v>0</v>
      </c>
      <c r="BD40" s="201">
        <v>0</v>
      </c>
      <c r="BE40" s="201">
        <v>0</v>
      </c>
      <c r="BF40" s="201">
        <v>0</v>
      </c>
      <c r="BG40" s="201">
        <v>0</v>
      </c>
      <c r="BH40" s="201">
        <v>0</v>
      </c>
      <c r="BI40" s="201">
        <v>0</v>
      </c>
      <c r="BJ40" s="201">
        <v>0</v>
      </c>
      <c r="BK40" s="201">
        <v>0</v>
      </c>
      <c r="BL40" s="201">
        <v>0</v>
      </c>
      <c r="BM40" s="201">
        <v>0</v>
      </c>
      <c r="BN40" s="201">
        <v>0</v>
      </c>
      <c r="BO40" s="201">
        <v>0</v>
      </c>
      <c r="BP40" s="201">
        <v>0</v>
      </c>
      <c r="BQ40"/>
    </row>
    <row r="41" spans="1:69">
      <c r="A41"/>
      <c r="B41"/>
      <c r="C41" s="47" t="str">
        <v>Mobile Service27</v>
      </c>
      <c r="D41"/>
      <c r="E41"/>
      <c r="F41"/>
      <c r="G41" s="47" t="str">
        <v>Mobile Unit27</v>
      </c>
      <c r="H41"/>
      <c r="I41" s="62"/>
      <c r="J41"/>
      <c r="K41"/>
      <c r="L41"/>
      <c r="M41"/>
      <c r="N41"/>
      <c r="O41" s="201">
        <v>0</v>
      </c>
      <c r="P41" s="201">
        <v>0</v>
      </c>
      <c r="Q41" s="201">
        <v>0</v>
      </c>
      <c r="R41" s="201">
        <v>0</v>
      </c>
      <c r="S41" s="201">
        <v>0</v>
      </c>
      <c r="T41" s="201">
        <v>0</v>
      </c>
      <c r="U41" s="201">
        <v>0</v>
      </c>
      <c r="V41" s="201">
        <v>0</v>
      </c>
      <c r="W41" s="201">
        <v>0</v>
      </c>
      <c r="X41" s="201">
        <v>0</v>
      </c>
      <c r="Y41" s="201">
        <v>0</v>
      </c>
      <c r="Z41" s="201">
        <v>0</v>
      </c>
      <c r="AA41" s="201">
        <v>0</v>
      </c>
      <c r="AB41" s="201">
        <v>0</v>
      </c>
      <c r="AC41" s="201">
        <v>0</v>
      </c>
      <c r="AD41" s="201">
        <v>0</v>
      </c>
      <c r="AE41" s="201">
        <v>0</v>
      </c>
      <c r="AF41" s="201">
        <v>0</v>
      </c>
      <c r="AG41" s="201">
        <v>0</v>
      </c>
      <c r="AH41" s="201">
        <v>0</v>
      </c>
      <c r="AI41" s="201">
        <v>0</v>
      </c>
      <c r="AJ41" s="201">
        <v>0</v>
      </c>
      <c r="AK41" s="201">
        <v>0</v>
      </c>
      <c r="AL41" s="201">
        <v>0</v>
      </c>
      <c r="AM41" s="201">
        <v>0</v>
      </c>
      <c r="AN41" s="201">
        <v>0</v>
      </c>
      <c r="AO41" s="201">
        <v>0</v>
      </c>
      <c r="AP41" s="201">
        <v>0</v>
      </c>
      <c r="AQ41" s="201">
        <v>0</v>
      </c>
      <c r="AR41" s="201">
        <v>0</v>
      </c>
      <c r="AS41" s="201">
        <v>0</v>
      </c>
      <c r="AT41" s="201">
        <v>0</v>
      </c>
      <c r="AU41" s="201">
        <v>0</v>
      </c>
      <c r="AV41" s="201">
        <v>0</v>
      </c>
      <c r="AW41" s="201">
        <v>0</v>
      </c>
      <c r="AX41" s="201">
        <v>0</v>
      </c>
      <c r="AY41" s="201">
        <v>0</v>
      </c>
      <c r="AZ41" s="201">
        <v>0</v>
      </c>
      <c r="BA41" s="201">
        <v>0</v>
      </c>
      <c r="BB41" s="201">
        <v>0</v>
      </c>
      <c r="BC41" s="201">
        <v>0</v>
      </c>
      <c r="BD41" s="201">
        <v>0</v>
      </c>
      <c r="BE41" s="201">
        <v>0</v>
      </c>
      <c r="BF41" s="201">
        <v>0</v>
      </c>
      <c r="BG41" s="201">
        <v>0</v>
      </c>
      <c r="BH41" s="201">
        <v>0</v>
      </c>
      <c r="BI41" s="201">
        <v>0</v>
      </c>
      <c r="BJ41" s="201">
        <v>0</v>
      </c>
      <c r="BK41" s="201">
        <v>0</v>
      </c>
      <c r="BL41" s="201">
        <v>0</v>
      </c>
      <c r="BM41" s="201">
        <v>0</v>
      </c>
      <c r="BN41" s="201">
        <v>0</v>
      </c>
      <c r="BO41" s="201">
        <v>0</v>
      </c>
      <c r="BP41" s="201">
        <v>0</v>
      </c>
      <c r="BQ41"/>
    </row>
    <row r="42" spans="1:69">
      <c r="A42"/>
      <c r="B42"/>
      <c r="C42" s="47" t="str">
        <v>Mobile Service28</v>
      </c>
      <c r="D42"/>
      <c r="E42"/>
      <c r="F42"/>
      <c r="G42" s="47" t="str">
        <v>Mobile Unit28</v>
      </c>
      <c r="H42"/>
      <c r="I42" s="62"/>
      <c r="J42"/>
      <c r="K42"/>
      <c r="L42"/>
      <c r="M42"/>
      <c r="N42"/>
      <c r="O42" s="201">
        <v>0</v>
      </c>
      <c r="P42" s="201">
        <v>0</v>
      </c>
      <c r="Q42" s="201">
        <v>0</v>
      </c>
      <c r="R42" s="201">
        <v>0</v>
      </c>
      <c r="S42" s="201">
        <v>0</v>
      </c>
      <c r="T42" s="201">
        <v>0</v>
      </c>
      <c r="U42" s="201">
        <v>0</v>
      </c>
      <c r="V42" s="201">
        <v>0</v>
      </c>
      <c r="W42" s="201">
        <v>0</v>
      </c>
      <c r="X42" s="201">
        <v>0</v>
      </c>
      <c r="Y42" s="201">
        <v>0</v>
      </c>
      <c r="Z42" s="201">
        <v>0</v>
      </c>
      <c r="AA42" s="201">
        <v>0</v>
      </c>
      <c r="AB42" s="201">
        <v>0</v>
      </c>
      <c r="AC42" s="201">
        <v>0</v>
      </c>
      <c r="AD42" s="201">
        <v>0</v>
      </c>
      <c r="AE42" s="201">
        <v>0</v>
      </c>
      <c r="AF42" s="201">
        <v>0</v>
      </c>
      <c r="AG42" s="201">
        <v>0</v>
      </c>
      <c r="AH42" s="201">
        <v>0</v>
      </c>
      <c r="AI42" s="201">
        <v>0</v>
      </c>
      <c r="AJ42" s="201">
        <v>0</v>
      </c>
      <c r="AK42" s="201">
        <v>0</v>
      </c>
      <c r="AL42" s="201">
        <v>0</v>
      </c>
      <c r="AM42" s="201">
        <v>0</v>
      </c>
      <c r="AN42" s="201">
        <v>0</v>
      </c>
      <c r="AO42" s="201">
        <v>0</v>
      </c>
      <c r="AP42" s="201">
        <v>0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201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0</v>
      </c>
      <c r="BD42" s="201">
        <v>0</v>
      </c>
      <c r="BE42" s="201">
        <v>0</v>
      </c>
      <c r="BF42" s="201">
        <v>0</v>
      </c>
      <c r="BG42" s="201">
        <v>0</v>
      </c>
      <c r="BH42" s="201">
        <v>0</v>
      </c>
      <c r="BI42" s="201">
        <v>0</v>
      </c>
      <c r="BJ42" s="201">
        <v>0</v>
      </c>
      <c r="BK42" s="201">
        <v>0</v>
      </c>
      <c r="BL42" s="201">
        <v>0</v>
      </c>
      <c r="BM42" s="201">
        <v>0</v>
      </c>
      <c r="BN42" s="201">
        <v>0</v>
      </c>
      <c r="BO42" s="201">
        <v>0</v>
      </c>
      <c r="BP42" s="201">
        <v>0</v>
      </c>
      <c r="BQ42"/>
    </row>
    <row r="43" spans="1:69">
      <c r="A43"/>
      <c r="B43"/>
      <c r="C43" s="47" t="str">
        <v>Mobile Service29</v>
      </c>
      <c r="D43"/>
      <c r="E43"/>
      <c r="F43"/>
      <c r="G43" s="47" t="str">
        <v>Mobile Unit29</v>
      </c>
      <c r="H43"/>
      <c r="I43" s="62"/>
      <c r="J43"/>
      <c r="K43"/>
      <c r="L43"/>
      <c r="M43"/>
      <c r="N43"/>
      <c r="O43" s="201">
        <v>0</v>
      </c>
      <c r="P43" s="201">
        <v>0</v>
      </c>
      <c r="Q43" s="201">
        <v>0</v>
      </c>
      <c r="R43" s="201">
        <v>0</v>
      </c>
      <c r="S43" s="201">
        <v>0</v>
      </c>
      <c r="T43" s="201">
        <v>0</v>
      </c>
      <c r="U43" s="201">
        <v>0</v>
      </c>
      <c r="V43" s="201">
        <v>0</v>
      </c>
      <c r="W43" s="201">
        <v>0</v>
      </c>
      <c r="X43" s="201">
        <v>0</v>
      </c>
      <c r="Y43" s="201">
        <v>0</v>
      </c>
      <c r="Z43" s="201">
        <v>0</v>
      </c>
      <c r="AA43" s="201">
        <v>0</v>
      </c>
      <c r="AB43" s="201">
        <v>0</v>
      </c>
      <c r="AC43" s="201">
        <v>0</v>
      </c>
      <c r="AD43" s="201">
        <v>0</v>
      </c>
      <c r="AE43" s="201">
        <v>0</v>
      </c>
      <c r="AF43" s="201">
        <v>0</v>
      </c>
      <c r="AG43" s="201">
        <v>0</v>
      </c>
      <c r="AH43" s="201">
        <v>0</v>
      </c>
      <c r="AI43" s="201">
        <v>0</v>
      </c>
      <c r="AJ43" s="201">
        <v>0</v>
      </c>
      <c r="AK43" s="201">
        <v>0</v>
      </c>
      <c r="AL43" s="201">
        <v>0</v>
      </c>
      <c r="AM43" s="201">
        <v>0</v>
      </c>
      <c r="AN43" s="201">
        <v>0</v>
      </c>
      <c r="AO43" s="201">
        <v>0</v>
      </c>
      <c r="AP43" s="201">
        <v>0</v>
      </c>
      <c r="AQ43" s="201">
        <v>0</v>
      </c>
      <c r="AR43" s="201">
        <v>0</v>
      </c>
      <c r="AS43" s="201">
        <v>0</v>
      </c>
      <c r="AT43" s="201">
        <v>0</v>
      </c>
      <c r="AU43" s="201">
        <v>0</v>
      </c>
      <c r="AV43" s="201">
        <v>0</v>
      </c>
      <c r="AW43" s="201">
        <v>0</v>
      </c>
      <c r="AX43" s="201">
        <v>0</v>
      </c>
      <c r="AY43" s="201">
        <v>0</v>
      </c>
      <c r="AZ43" s="201">
        <v>0</v>
      </c>
      <c r="BA43" s="201">
        <v>0</v>
      </c>
      <c r="BB43" s="201">
        <v>0</v>
      </c>
      <c r="BC43" s="201">
        <v>0</v>
      </c>
      <c r="BD43" s="201">
        <v>0</v>
      </c>
      <c r="BE43" s="201">
        <v>0</v>
      </c>
      <c r="BF43" s="201">
        <v>0</v>
      </c>
      <c r="BG43" s="201">
        <v>0</v>
      </c>
      <c r="BH43" s="201">
        <v>0</v>
      </c>
      <c r="BI43" s="201">
        <v>0</v>
      </c>
      <c r="BJ43" s="201">
        <v>0</v>
      </c>
      <c r="BK43" s="201">
        <v>0</v>
      </c>
      <c r="BL43" s="201">
        <v>0</v>
      </c>
      <c r="BM43" s="201">
        <v>0</v>
      </c>
      <c r="BN43" s="201">
        <v>0</v>
      </c>
      <c r="BO43" s="201">
        <v>0</v>
      </c>
      <c r="BP43" s="201">
        <v>0</v>
      </c>
      <c r="BQ43"/>
    </row>
    <row r="44" spans="1:69">
      <c r="A44"/>
      <c r="B44"/>
      <c r="C44" s="47" t="str">
        <v>Mobile Service30</v>
      </c>
      <c r="D44"/>
      <c r="E44"/>
      <c r="F44"/>
      <c r="G44" s="47" t="str">
        <v>Mobile Unit30</v>
      </c>
      <c r="H44"/>
      <c r="I44" s="62"/>
      <c r="J44"/>
      <c r="K44"/>
      <c r="L44"/>
      <c r="M44"/>
      <c r="N44"/>
      <c r="O44" s="201">
        <v>0</v>
      </c>
      <c r="P44" s="201">
        <v>0</v>
      </c>
      <c r="Q44" s="201">
        <v>0</v>
      </c>
      <c r="R44" s="201">
        <v>0</v>
      </c>
      <c r="S44" s="201">
        <v>0</v>
      </c>
      <c r="T44" s="201">
        <v>0</v>
      </c>
      <c r="U44" s="201">
        <v>0</v>
      </c>
      <c r="V44" s="201">
        <v>0</v>
      </c>
      <c r="W44" s="201">
        <v>0</v>
      </c>
      <c r="X44" s="201">
        <v>0</v>
      </c>
      <c r="Y44" s="201">
        <v>0</v>
      </c>
      <c r="Z44" s="201">
        <v>0</v>
      </c>
      <c r="AA44" s="201">
        <v>0</v>
      </c>
      <c r="AB44" s="201">
        <v>0</v>
      </c>
      <c r="AC44" s="201">
        <v>0</v>
      </c>
      <c r="AD44" s="201">
        <v>0</v>
      </c>
      <c r="AE44" s="201">
        <v>0</v>
      </c>
      <c r="AF44" s="201">
        <v>0</v>
      </c>
      <c r="AG44" s="201">
        <v>0</v>
      </c>
      <c r="AH44" s="201">
        <v>0</v>
      </c>
      <c r="AI44" s="201">
        <v>0</v>
      </c>
      <c r="AJ44" s="201">
        <v>0</v>
      </c>
      <c r="AK44" s="201">
        <v>0</v>
      </c>
      <c r="AL44" s="201">
        <v>0</v>
      </c>
      <c r="AM44" s="201">
        <v>0</v>
      </c>
      <c r="AN44" s="201">
        <v>0</v>
      </c>
      <c r="AO44" s="201">
        <v>0</v>
      </c>
      <c r="AP44" s="201">
        <v>0</v>
      </c>
      <c r="AQ44" s="201">
        <v>0</v>
      </c>
      <c r="AR44" s="201">
        <v>0</v>
      </c>
      <c r="AS44" s="201">
        <v>0</v>
      </c>
      <c r="AT44" s="201">
        <v>0</v>
      </c>
      <c r="AU44" s="201">
        <v>0</v>
      </c>
      <c r="AV44" s="201">
        <v>0</v>
      </c>
      <c r="AW44" s="201">
        <v>0</v>
      </c>
      <c r="AX44" s="201">
        <v>0</v>
      </c>
      <c r="AY44" s="201">
        <v>0</v>
      </c>
      <c r="AZ44" s="201">
        <v>0</v>
      </c>
      <c r="BA44" s="201">
        <v>0</v>
      </c>
      <c r="BB44" s="201">
        <v>0</v>
      </c>
      <c r="BC44" s="201">
        <v>0</v>
      </c>
      <c r="BD44" s="201">
        <v>0</v>
      </c>
      <c r="BE44" s="201">
        <v>0</v>
      </c>
      <c r="BF44" s="201">
        <v>0</v>
      </c>
      <c r="BG44" s="201">
        <v>0</v>
      </c>
      <c r="BH44" s="201">
        <v>0</v>
      </c>
      <c r="BI44" s="201">
        <v>0</v>
      </c>
      <c r="BJ44" s="201">
        <v>0</v>
      </c>
      <c r="BK44" s="201">
        <v>0</v>
      </c>
      <c r="BL44" s="201">
        <v>0</v>
      </c>
      <c r="BM44" s="201">
        <v>0</v>
      </c>
      <c r="BN44" s="201">
        <v>0</v>
      </c>
      <c r="BO44" s="201">
        <v>0</v>
      </c>
      <c r="BP44" s="201">
        <v>0</v>
      </c>
      <c r="BQ44"/>
    </row>
    <row r="45" spans="1:69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 s="17"/>
      <c r="BN45" s="17"/>
      <c r="BO45" s="17"/>
      <c r="BP45" s="17"/>
      <c r="BQ45" s="17" t="s">
        <v>187</v>
      </c>
    </row>
    <row r="46" spans="1:69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65"/>
      <c r="X46" s="87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>
      <c r="A47"/>
      <c r="B47"/>
      <c r="C47" s="47" t="str">
        <f t="array" ref="C47:C76">Mobile.Retail.Services</f>
        <v>Llamadas on-net</v>
      </c>
      <c r="D47"/>
      <c r="E47"/>
      <c r="F47"/>
      <c r="G47" s="47" t="str">
        <f t="array" ref="G47:G76">Mobile.Retail.Services.Units</f>
        <v>minutos</v>
      </c>
      <c r="H47"/>
      <c r="I47" s="62"/>
      <c r="J47"/>
      <c r="K47"/>
      <c r="L47"/>
      <c r="M47"/>
      <c r="N47"/>
      <c r="O47" s="175"/>
      <c r="P47" s="175"/>
      <c r="Q47" s="175"/>
      <c r="R47" s="175"/>
      <c r="S47" s="175"/>
      <c r="T47" s="123">
        <f t="shared" ref="T47:BM47" si="0">IFERROR(T15/S15,0)</f>
        <v>1.1436115608874109</v>
      </c>
      <c r="U47" s="123">
        <f t="shared" si="0"/>
        <v>1.1755219530072225</v>
      </c>
      <c r="V47" s="123">
        <f t="shared" si="0"/>
        <v>1.0520020497006153</v>
      </c>
      <c r="W47" s="123">
        <f t="shared" si="0"/>
        <v>1.013535908936706</v>
      </c>
      <c r="X47" s="123">
        <f t="shared" si="0"/>
        <v>0.98733102973165632</v>
      </c>
      <c r="Y47" s="123">
        <f t="shared" si="0"/>
        <v>1.4233416222000499</v>
      </c>
      <c r="Z47" s="123">
        <f t="shared" si="0"/>
        <v>1.1544745428158483</v>
      </c>
      <c r="AA47" s="123">
        <f t="shared" si="0"/>
        <v>1.0373613121201213</v>
      </c>
      <c r="AB47" s="123">
        <f t="shared" si="0"/>
        <v>1.0433278844828191</v>
      </c>
      <c r="AC47" s="123">
        <f t="shared" si="0"/>
        <v>1.040707862445295</v>
      </c>
      <c r="AD47" s="123">
        <f t="shared" si="0"/>
        <v>1.0383914576127546</v>
      </c>
      <c r="AE47" s="123">
        <f t="shared" si="0"/>
        <v>1.0312030807473509</v>
      </c>
      <c r="AF47" s="123">
        <f t="shared" si="0"/>
        <v>1.0293477316748065</v>
      </c>
      <c r="AG47" s="123">
        <f t="shared" si="0"/>
        <v>1.027652209792133</v>
      </c>
      <c r="AH47" s="123">
        <f t="shared" si="0"/>
        <v>1.0260990797945231</v>
      </c>
      <c r="AI47" s="123">
        <f t="shared" si="0"/>
        <v>1.0157360914650051</v>
      </c>
      <c r="AJ47" s="123">
        <f t="shared" si="0"/>
        <v>1.0075235210947677</v>
      </c>
      <c r="AK47" s="123">
        <f t="shared" si="0"/>
        <v>1.0072811128382868</v>
      </c>
      <c r="AL47" s="123">
        <f t="shared" si="0"/>
        <v>1.0070371797086308</v>
      </c>
      <c r="AM47" s="123">
        <f t="shared" si="0"/>
        <v>1.0067931363875982</v>
      </c>
      <c r="AN47" s="123">
        <f t="shared" si="0"/>
        <v>1.0065655626743122</v>
      </c>
      <c r="AO47" s="123">
        <f t="shared" si="0"/>
        <v>1.0063549782637602</v>
      </c>
      <c r="AP47" s="123">
        <f t="shared" si="0"/>
        <v>1.0061451307831057</v>
      </c>
      <c r="AQ47" s="123">
        <f t="shared" si="0"/>
        <v>1.0059330849199348</v>
      </c>
      <c r="AR47" s="123">
        <f t="shared" si="0"/>
        <v>1.0057228675100403</v>
      </c>
      <c r="AS47" s="123">
        <f t="shared" si="0"/>
        <v>1.0055153720315686</v>
      </c>
      <c r="AT47" s="123">
        <f t="shared" si="0"/>
        <v>1.0053105357095431</v>
      </c>
      <c r="AU47" s="123">
        <f t="shared" si="0"/>
        <v>1.005107709641758</v>
      </c>
      <c r="AV47" s="123">
        <f t="shared" si="0"/>
        <v>1.0049069881566859</v>
      </c>
      <c r="AW47" s="123">
        <f t="shared" si="0"/>
        <v>1.0047093928988087</v>
      </c>
      <c r="AX47" s="123">
        <f t="shared" si="0"/>
        <v>1.0045156496952896</v>
      </c>
      <c r="AY47" s="123">
        <f t="shared" si="0"/>
        <v>1.0043252642186282</v>
      </c>
      <c r="AZ47" s="123">
        <f t="shared" si="0"/>
        <v>1.0041375837420301</v>
      </c>
      <c r="BA47" s="123">
        <f t="shared" si="0"/>
        <v>1.0039527080058142</v>
      </c>
      <c r="BB47" s="123">
        <f t="shared" si="0"/>
        <v>1.0037713844431815</v>
      </c>
      <c r="BC47" s="123">
        <f t="shared" si="0"/>
        <v>1.0035943364193662</v>
      </c>
      <c r="BD47" s="123">
        <f t="shared" si="0"/>
        <v>1.0034214241861112</v>
      </c>
      <c r="BE47" s="123">
        <f t="shared" si="0"/>
        <v>1.0032521696842729</v>
      </c>
      <c r="BF47" s="123">
        <f t="shared" si="0"/>
        <v>1.0030107886860689</v>
      </c>
      <c r="BG47" s="123">
        <f t="shared" si="0"/>
        <v>1.0020802863323022</v>
      </c>
      <c r="BH47" s="123">
        <f t="shared" si="0"/>
        <v>1.0013092527637388</v>
      </c>
      <c r="BI47" s="123">
        <f t="shared" si="0"/>
        <v>1.0013092527637386</v>
      </c>
      <c r="BJ47" s="123">
        <f t="shared" si="0"/>
        <v>1.0013092527637384</v>
      </c>
      <c r="BK47" s="123">
        <f t="shared" si="0"/>
        <v>1.0013092527637388</v>
      </c>
      <c r="BL47" s="123">
        <f t="shared" si="0"/>
        <v>1.0013092527637386</v>
      </c>
      <c r="BM47" s="123">
        <f t="shared" si="0"/>
        <v>1.0013092527637386</v>
      </c>
      <c r="BN47" s="123">
        <f t="shared" ref="BN47:BP62" si="1">IFERROR(BN15/BM15,0)</f>
        <v>1.0013092527637384</v>
      </c>
      <c r="BO47" s="123">
        <f t="shared" ref="BO47" si="2">IFERROR(BO15/BN15,0)</f>
        <v>1.0013092527637386</v>
      </c>
      <c r="BP47" s="123">
        <f t="shared" ref="BP47" si="3">IFERROR(BP15/BO15,0)</f>
        <v>1.0013092527637388</v>
      </c>
      <c r="BQ47"/>
    </row>
    <row r="48" spans="1:69">
      <c r="A48"/>
      <c r="B48"/>
      <c r="C48" s="47" t="str">
        <v>Llamadas a redes fijas</v>
      </c>
      <c r="D48"/>
      <c r="E48"/>
      <c r="F48"/>
      <c r="G48" s="47" t="str">
        <v>minutos</v>
      </c>
      <c r="H48"/>
      <c r="I48" s="62"/>
      <c r="J48"/>
      <c r="K48"/>
      <c r="L48"/>
      <c r="M48"/>
      <c r="N48"/>
      <c r="O48" s="175"/>
      <c r="P48" s="175"/>
      <c r="Q48" s="175"/>
      <c r="R48" s="175"/>
      <c r="S48" s="175"/>
      <c r="T48" s="123">
        <f t="shared" ref="T48:BM52" si="4">IFERROR(T16/S16,0)</f>
        <v>1.1436115608874111</v>
      </c>
      <c r="U48" s="123">
        <f t="shared" si="4"/>
        <v>1.1755219530072225</v>
      </c>
      <c r="V48" s="123">
        <f t="shared" si="4"/>
        <v>1.0520020497006153</v>
      </c>
      <c r="W48" s="123">
        <f t="shared" si="4"/>
        <v>1.0135359089367058</v>
      </c>
      <c r="X48" s="123">
        <f t="shared" si="4"/>
        <v>0.97693807152395473</v>
      </c>
      <c r="Y48" s="123">
        <f t="shared" si="4"/>
        <v>2.0113888651747183</v>
      </c>
      <c r="Z48" s="123">
        <f t="shared" si="4"/>
        <v>1.4843244121918053</v>
      </c>
      <c r="AA48" s="123">
        <f t="shared" si="4"/>
        <v>1.0497551151323088</v>
      </c>
      <c r="AB48" s="123">
        <f t="shared" si="4"/>
        <v>1.0557344233315356</v>
      </c>
      <c r="AC48" s="123">
        <f t="shared" si="4"/>
        <v>1.0530261184960172</v>
      </c>
      <c r="AD48" s="123">
        <f t="shared" si="4"/>
        <v>1.0506265401815391</v>
      </c>
      <c r="AE48" s="123">
        <f t="shared" si="4"/>
        <v>1.0432993045684338</v>
      </c>
      <c r="AF48" s="123">
        <f t="shared" si="4"/>
        <v>1.0413693110228335</v>
      </c>
      <c r="AG48" s="123">
        <f t="shared" si="4"/>
        <v>1.039602348867569</v>
      </c>
      <c r="AH48" s="123">
        <f t="shared" si="4"/>
        <v>1.0379807273141444</v>
      </c>
      <c r="AI48" s="123">
        <f t="shared" si="4"/>
        <v>1.0157360914650053</v>
      </c>
      <c r="AJ48" s="123">
        <f t="shared" si="4"/>
        <v>1.0075235210947675</v>
      </c>
      <c r="AK48" s="123">
        <f t="shared" si="4"/>
        <v>1.0072811128382873</v>
      </c>
      <c r="AL48" s="123">
        <f t="shared" si="4"/>
        <v>1.0070371797086306</v>
      </c>
      <c r="AM48" s="123">
        <f t="shared" si="4"/>
        <v>1.0067931363875982</v>
      </c>
      <c r="AN48" s="123">
        <f t="shared" si="4"/>
        <v>1.0065655626743122</v>
      </c>
      <c r="AO48" s="123">
        <f t="shared" si="4"/>
        <v>1.00635497826376</v>
      </c>
      <c r="AP48" s="123">
        <f t="shared" si="4"/>
        <v>1.006145130783106</v>
      </c>
      <c r="AQ48" s="123">
        <f t="shared" si="4"/>
        <v>1.0059330849199346</v>
      </c>
      <c r="AR48" s="123">
        <f t="shared" si="4"/>
        <v>1.0057228675100403</v>
      </c>
      <c r="AS48" s="123">
        <f t="shared" si="4"/>
        <v>1.0055153720315686</v>
      </c>
      <c r="AT48" s="123">
        <f t="shared" si="4"/>
        <v>1.0053105357095431</v>
      </c>
      <c r="AU48" s="123">
        <f t="shared" si="4"/>
        <v>1.0051077096417582</v>
      </c>
      <c r="AV48" s="123">
        <f t="shared" si="4"/>
        <v>1.0049069881566854</v>
      </c>
      <c r="AW48" s="123">
        <f t="shared" si="4"/>
        <v>1.0047093928988089</v>
      </c>
      <c r="AX48" s="123">
        <f t="shared" si="4"/>
        <v>1.0045156496952894</v>
      </c>
      <c r="AY48" s="123">
        <f t="shared" si="4"/>
        <v>1.0043252642186284</v>
      </c>
      <c r="AZ48" s="123">
        <f t="shared" si="4"/>
        <v>1.0041375837420303</v>
      </c>
      <c r="BA48" s="123">
        <f t="shared" si="4"/>
        <v>1.0039527080058137</v>
      </c>
      <c r="BB48" s="123">
        <f t="shared" si="4"/>
        <v>1.0037713844431817</v>
      </c>
      <c r="BC48" s="123">
        <f t="shared" si="4"/>
        <v>1.0035943364193658</v>
      </c>
      <c r="BD48" s="123">
        <f t="shared" si="4"/>
        <v>1.0034214241861115</v>
      </c>
      <c r="BE48" s="123">
        <f t="shared" si="4"/>
        <v>1.0032521696842727</v>
      </c>
      <c r="BF48" s="123">
        <f t="shared" si="4"/>
        <v>1.0030107886860689</v>
      </c>
      <c r="BG48" s="123">
        <f t="shared" si="4"/>
        <v>1.0020802863323022</v>
      </c>
      <c r="BH48" s="123">
        <f t="shared" si="4"/>
        <v>1.0013092527637388</v>
      </c>
      <c r="BI48" s="123">
        <f t="shared" si="4"/>
        <v>1.0013092527637386</v>
      </c>
      <c r="BJ48" s="123">
        <f t="shared" si="4"/>
        <v>1.0013092527637384</v>
      </c>
      <c r="BK48" s="123">
        <f t="shared" si="4"/>
        <v>1.0013092527637388</v>
      </c>
      <c r="BL48" s="123">
        <f t="shared" si="4"/>
        <v>1.0013092527637384</v>
      </c>
      <c r="BM48" s="123">
        <f t="shared" si="4"/>
        <v>1.0013092527637384</v>
      </c>
      <c r="BN48" s="123">
        <f t="shared" si="1"/>
        <v>1.0013092527637386</v>
      </c>
      <c r="BO48" s="123">
        <f t="shared" si="1"/>
        <v>1.0013092527637382</v>
      </c>
      <c r="BP48" s="123">
        <f t="shared" si="1"/>
        <v>1.0013092527637391</v>
      </c>
      <c r="BQ48"/>
    </row>
    <row r="49" spans="1:69">
      <c r="A49"/>
      <c r="B49"/>
      <c r="C49" s="47" t="str">
        <v>Llamadas a otras redes móviles</v>
      </c>
      <c r="D49"/>
      <c r="E49"/>
      <c r="F49"/>
      <c r="G49" s="47" t="str">
        <v>minutos</v>
      </c>
      <c r="H49"/>
      <c r="I49" s="62"/>
      <c r="J49"/>
      <c r="K49"/>
      <c r="L49"/>
      <c r="M49"/>
      <c r="N49"/>
      <c r="O49" s="175"/>
      <c r="P49" s="175"/>
      <c r="Q49" s="175"/>
      <c r="R49" s="175"/>
      <c r="S49" s="175"/>
      <c r="T49" s="123">
        <f t="shared" si="4"/>
        <v>1.1436115608874111</v>
      </c>
      <c r="U49" s="123">
        <f t="shared" si="4"/>
        <v>1.1755219530072223</v>
      </c>
      <c r="V49" s="123">
        <f t="shared" si="4"/>
        <v>1.0520020497006153</v>
      </c>
      <c r="W49" s="123">
        <f t="shared" si="4"/>
        <v>1.013535908936706</v>
      </c>
      <c r="X49" s="123">
        <f t="shared" si="4"/>
        <v>0.97693807152395462</v>
      </c>
      <c r="Y49" s="123">
        <f t="shared" si="4"/>
        <v>2.0113888651747183</v>
      </c>
      <c r="Z49" s="123">
        <f t="shared" si="4"/>
        <v>1.4843244121918058</v>
      </c>
      <c r="AA49" s="123">
        <f t="shared" si="4"/>
        <v>1.0497551151323088</v>
      </c>
      <c r="AB49" s="123">
        <f t="shared" si="4"/>
        <v>1.0557344233315353</v>
      </c>
      <c r="AC49" s="123">
        <f t="shared" si="4"/>
        <v>1.0530261184960175</v>
      </c>
      <c r="AD49" s="123">
        <f t="shared" si="4"/>
        <v>1.0506265401815389</v>
      </c>
      <c r="AE49" s="123">
        <f t="shared" si="4"/>
        <v>1.0432993045684338</v>
      </c>
      <c r="AF49" s="123">
        <f t="shared" si="4"/>
        <v>1.0413693110228333</v>
      </c>
      <c r="AG49" s="123">
        <f t="shared" si="4"/>
        <v>1.0396023488675687</v>
      </c>
      <c r="AH49" s="123">
        <f t="shared" si="4"/>
        <v>1.0379807273141446</v>
      </c>
      <c r="AI49" s="123">
        <f t="shared" si="4"/>
        <v>1.0157360914650053</v>
      </c>
      <c r="AJ49" s="123">
        <f t="shared" si="4"/>
        <v>1.0075235210947675</v>
      </c>
      <c r="AK49" s="123">
        <f t="shared" si="4"/>
        <v>1.007281112838287</v>
      </c>
      <c r="AL49" s="123">
        <f t="shared" si="4"/>
        <v>1.0070371797086308</v>
      </c>
      <c r="AM49" s="123">
        <f t="shared" si="4"/>
        <v>1.0067931363875982</v>
      </c>
      <c r="AN49" s="123">
        <f t="shared" si="4"/>
        <v>1.0065655626743122</v>
      </c>
      <c r="AO49" s="123">
        <f t="shared" si="4"/>
        <v>1.0063549782637602</v>
      </c>
      <c r="AP49" s="123">
        <f t="shared" si="4"/>
        <v>1.0061451307831057</v>
      </c>
      <c r="AQ49" s="123">
        <f t="shared" si="4"/>
        <v>1.0059330849199348</v>
      </c>
      <c r="AR49" s="123">
        <f t="shared" si="4"/>
        <v>1.0057228675100403</v>
      </c>
      <c r="AS49" s="123">
        <f t="shared" si="4"/>
        <v>1.0055153720315684</v>
      </c>
      <c r="AT49" s="123">
        <f t="shared" si="4"/>
        <v>1.0053105357095433</v>
      </c>
      <c r="AU49" s="123">
        <f t="shared" si="4"/>
        <v>1.0051077096417578</v>
      </c>
      <c r="AV49" s="123">
        <f t="shared" si="4"/>
        <v>1.0049069881566859</v>
      </c>
      <c r="AW49" s="123">
        <f t="shared" si="4"/>
        <v>1.0047093928988089</v>
      </c>
      <c r="AX49" s="123">
        <f t="shared" si="4"/>
        <v>1.0045156496952896</v>
      </c>
      <c r="AY49" s="123">
        <f t="shared" si="4"/>
        <v>1.0043252642186282</v>
      </c>
      <c r="AZ49" s="123">
        <f t="shared" si="4"/>
        <v>1.0041375837420301</v>
      </c>
      <c r="BA49" s="123">
        <f t="shared" si="4"/>
        <v>1.0039527080058142</v>
      </c>
      <c r="BB49" s="123">
        <f t="shared" si="4"/>
        <v>1.0037713844431817</v>
      </c>
      <c r="BC49" s="123">
        <f t="shared" si="4"/>
        <v>1.0035943364193658</v>
      </c>
      <c r="BD49" s="123">
        <f t="shared" si="4"/>
        <v>1.0034214241861115</v>
      </c>
      <c r="BE49" s="123">
        <f t="shared" si="4"/>
        <v>1.0032521696842727</v>
      </c>
      <c r="BF49" s="123">
        <f t="shared" si="4"/>
        <v>1.0030107886860689</v>
      </c>
      <c r="BG49" s="123">
        <f t="shared" si="4"/>
        <v>1.0020802863323024</v>
      </c>
      <c r="BH49" s="123">
        <f t="shared" si="4"/>
        <v>1.0013092527637386</v>
      </c>
      <c r="BI49" s="123">
        <f t="shared" si="4"/>
        <v>1.0013092527637386</v>
      </c>
      <c r="BJ49" s="123">
        <f t="shared" si="4"/>
        <v>1.0013092527637386</v>
      </c>
      <c r="BK49" s="123">
        <f t="shared" si="4"/>
        <v>1.0013092527637386</v>
      </c>
      <c r="BL49" s="123">
        <f t="shared" si="4"/>
        <v>1.0013092527637386</v>
      </c>
      <c r="BM49" s="123">
        <f t="shared" si="4"/>
        <v>1.0013092527637384</v>
      </c>
      <c r="BN49" s="123">
        <f t="shared" si="1"/>
        <v>1.0013092527637384</v>
      </c>
      <c r="BO49" s="123">
        <f t="shared" si="1"/>
        <v>1.0013092527637384</v>
      </c>
      <c r="BP49" s="123">
        <f t="shared" si="1"/>
        <v>1.0013092527637386</v>
      </c>
      <c r="BQ49"/>
    </row>
    <row r="50" spans="1:69">
      <c r="A50"/>
      <c r="B50"/>
      <c r="C50" s="47" t="str">
        <v>Llamadas a internacional</v>
      </c>
      <c r="D50"/>
      <c r="E50"/>
      <c r="F50"/>
      <c r="G50" s="47" t="str">
        <v>minutos</v>
      </c>
      <c r="H50"/>
      <c r="I50" s="62"/>
      <c r="J50"/>
      <c r="K50"/>
      <c r="L50"/>
      <c r="M50"/>
      <c r="N50"/>
      <c r="O50" s="175"/>
      <c r="P50" s="175"/>
      <c r="Q50" s="175"/>
      <c r="R50" s="175"/>
      <c r="S50" s="175"/>
      <c r="T50" s="123">
        <f t="shared" si="4"/>
        <v>1.1436115608874111</v>
      </c>
      <c r="U50" s="123">
        <f t="shared" si="4"/>
        <v>1.1755219530072221</v>
      </c>
      <c r="V50" s="123">
        <f t="shared" si="4"/>
        <v>1.0520020497006155</v>
      </c>
      <c r="W50" s="123">
        <f t="shared" si="4"/>
        <v>1.013535908936706</v>
      </c>
      <c r="X50" s="123">
        <f t="shared" si="4"/>
        <v>1.1847972356779874</v>
      </c>
      <c r="Y50" s="123">
        <f t="shared" si="4"/>
        <v>5.129821214282809</v>
      </c>
      <c r="Z50" s="123">
        <f t="shared" si="4"/>
        <v>1.4843244121918056</v>
      </c>
      <c r="AA50" s="123">
        <f t="shared" si="4"/>
        <v>1.0497551151323088</v>
      </c>
      <c r="AB50" s="123">
        <f t="shared" si="4"/>
        <v>1.0557344233315353</v>
      </c>
      <c r="AC50" s="123">
        <f t="shared" si="4"/>
        <v>1.0530261184960175</v>
      </c>
      <c r="AD50" s="123">
        <f t="shared" si="4"/>
        <v>1.0506265401815389</v>
      </c>
      <c r="AE50" s="123">
        <f t="shared" si="4"/>
        <v>1.0432993045684338</v>
      </c>
      <c r="AF50" s="123">
        <f t="shared" si="4"/>
        <v>1.0413693110228335</v>
      </c>
      <c r="AG50" s="123">
        <f t="shared" si="4"/>
        <v>1.039602348867569</v>
      </c>
      <c r="AH50" s="123">
        <f t="shared" si="4"/>
        <v>1.0379807273141444</v>
      </c>
      <c r="AI50" s="123">
        <f t="shared" si="4"/>
        <v>1.0157360914650053</v>
      </c>
      <c r="AJ50" s="123">
        <f t="shared" si="4"/>
        <v>1.0075235210947677</v>
      </c>
      <c r="AK50" s="123">
        <f t="shared" si="4"/>
        <v>1.0072811128382868</v>
      </c>
      <c r="AL50" s="123">
        <f t="shared" si="4"/>
        <v>1.0070371797086308</v>
      </c>
      <c r="AM50" s="123">
        <f t="shared" si="4"/>
        <v>1.0067931363875982</v>
      </c>
      <c r="AN50" s="123">
        <f t="shared" si="4"/>
        <v>1.0065655626743122</v>
      </c>
      <c r="AO50" s="123">
        <f t="shared" si="4"/>
        <v>1.0063549782637597</v>
      </c>
      <c r="AP50" s="123">
        <f t="shared" si="4"/>
        <v>1.0061451307831062</v>
      </c>
      <c r="AQ50" s="123">
        <f t="shared" si="4"/>
        <v>1.0059330849199348</v>
      </c>
      <c r="AR50" s="123">
        <f t="shared" si="4"/>
        <v>1.00572286751004</v>
      </c>
      <c r="AS50" s="123">
        <f t="shared" si="4"/>
        <v>1.0055153720315688</v>
      </c>
      <c r="AT50" s="123">
        <f t="shared" si="4"/>
        <v>1.0053105357095433</v>
      </c>
      <c r="AU50" s="123">
        <f t="shared" si="4"/>
        <v>1.005107709641758</v>
      </c>
      <c r="AV50" s="123">
        <f t="shared" si="4"/>
        <v>1.0049069881566857</v>
      </c>
      <c r="AW50" s="123">
        <f t="shared" si="4"/>
        <v>1.0047093928988087</v>
      </c>
      <c r="AX50" s="123">
        <f t="shared" si="4"/>
        <v>1.0045156496952896</v>
      </c>
      <c r="AY50" s="123">
        <f t="shared" si="4"/>
        <v>1.0043252642186287</v>
      </c>
      <c r="AZ50" s="123">
        <f t="shared" si="4"/>
        <v>1.0041375837420299</v>
      </c>
      <c r="BA50" s="123">
        <f t="shared" si="4"/>
        <v>1.0039527080058142</v>
      </c>
      <c r="BB50" s="123">
        <f t="shared" si="4"/>
        <v>1.0037713844431817</v>
      </c>
      <c r="BC50" s="123">
        <f t="shared" si="4"/>
        <v>1.003594336419366</v>
      </c>
      <c r="BD50" s="123">
        <f t="shared" si="4"/>
        <v>1.0034214241861115</v>
      </c>
      <c r="BE50" s="123">
        <f t="shared" si="4"/>
        <v>1.0032521696842729</v>
      </c>
      <c r="BF50" s="123">
        <f t="shared" si="4"/>
        <v>1.0030107886860686</v>
      </c>
      <c r="BG50" s="123">
        <f t="shared" si="4"/>
        <v>1.0020802863323022</v>
      </c>
      <c r="BH50" s="123">
        <f t="shared" si="4"/>
        <v>1.0013092527637391</v>
      </c>
      <c r="BI50" s="123">
        <f t="shared" si="4"/>
        <v>1.0013092527637386</v>
      </c>
      <c r="BJ50" s="123">
        <f t="shared" si="4"/>
        <v>1.0013092527637386</v>
      </c>
      <c r="BK50" s="123">
        <f t="shared" si="4"/>
        <v>1.0013092527637384</v>
      </c>
      <c r="BL50" s="123">
        <f t="shared" si="4"/>
        <v>1.0013092527637388</v>
      </c>
      <c r="BM50" s="123">
        <f t="shared" si="4"/>
        <v>1.0013092527637384</v>
      </c>
      <c r="BN50" s="123">
        <f t="shared" si="1"/>
        <v>1.0013092527637384</v>
      </c>
      <c r="BO50" s="123">
        <f t="shared" si="1"/>
        <v>1.0013092527637386</v>
      </c>
      <c r="BP50" s="123">
        <f t="shared" si="1"/>
        <v>1.0013092527637386</v>
      </c>
      <c r="BQ50"/>
    </row>
    <row r="51" spans="1:69">
      <c r="A51"/>
      <c r="B51"/>
      <c r="C51" s="47" t="str">
        <v>Llamadas entrantes de fijos</v>
      </c>
      <c r="D51"/>
      <c r="E51"/>
      <c r="F51"/>
      <c r="G51" s="47" t="str">
        <v>minutos</v>
      </c>
      <c r="H51"/>
      <c r="I51" s="62"/>
      <c r="J51"/>
      <c r="K51"/>
      <c r="L51"/>
      <c r="M51"/>
      <c r="N51"/>
      <c r="O51" s="175"/>
      <c r="P51" s="175"/>
      <c r="Q51" s="175"/>
      <c r="R51" s="175"/>
      <c r="S51" s="175"/>
      <c r="T51" s="123">
        <f t="shared" si="4"/>
        <v>0.98109372332816613</v>
      </c>
      <c r="U51" s="123">
        <f t="shared" si="4"/>
        <v>0.98381595858133541</v>
      </c>
      <c r="V51" s="123">
        <f t="shared" si="4"/>
        <v>1.117076637261337</v>
      </c>
      <c r="W51" s="123">
        <f t="shared" si="4"/>
        <v>0.98274017863089969</v>
      </c>
      <c r="X51" s="123">
        <f t="shared" si="4"/>
        <v>1.2895643959549283</v>
      </c>
      <c r="Y51" s="123">
        <f t="shared" si="4"/>
        <v>1.3763584034301162</v>
      </c>
      <c r="Z51" s="123">
        <f t="shared" si="4"/>
        <v>1.1373622231674203</v>
      </c>
      <c r="AA51" s="123">
        <f t="shared" si="4"/>
        <v>1.0108979284584561</v>
      </c>
      <c r="AB51" s="123">
        <f t="shared" si="4"/>
        <v>1.0189205387470535</v>
      </c>
      <c r="AC51" s="123">
        <f t="shared" si="4"/>
        <v>1.0161064078002053</v>
      </c>
      <c r="AD51" s="123">
        <f t="shared" si="4"/>
        <v>1.0180292360493028</v>
      </c>
      <c r="AE51" s="123">
        <f t="shared" si="4"/>
        <v>1.0130863807109114</v>
      </c>
      <c r="AF51" s="123">
        <f t="shared" si="4"/>
        <v>1.0159161687414129</v>
      </c>
      <c r="AG51" s="123">
        <f t="shared" si="4"/>
        <v>1.0144416511398373</v>
      </c>
      <c r="AH51" s="123">
        <f t="shared" si="4"/>
        <v>1.0131001507572215</v>
      </c>
      <c r="AI51" s="123">
        <f t="shared" si="4"/>
        <v>1.0125093336937758</v>
      </c>
      <c r="AJ51" s="123">
        <f t="shared" si="4"/>
        <v>1.0102560056639998</v>
      </c>
      <c r="AK51" s="123">
        <f t="shared" si="4"/>
        <v>1.0098105534043758</v>
      </c>
      <c r="AL51" s="123">
        <f t="shared" si="4"/>
        <v>1.0094194550070459</v>
      </c>
      <c r="AM51" s="123">
        <f t="shared" si="4"/>
        <v>1.0091206283065304</v>
      </c>
      <c r="AN51" s="123">
        <f t="shared" si="4"/>
        <v>1.0088654855471162</v>
      </c>
      <c r="AO51" s="123">
        <f t="shared" si="4"/>
        <v>1.0085304966884239</v>
      </c>
      <c r="AP51" s="123">
        <f t="shared" si="4"/>
        <v>1.0081470764522995</v>
      </c>
      <c r="AQ51" s="123">
        <f t="shared" si="4"/>
        <v>1.0077945702888536</v>
      </c>
      <c r="AR51" s="123">
        <f t="shared" si="4"/>
        <v>1.0074681978930513</v>
      </c>
      <c r="AS51" s="123">
        <f t="shared" si="4"/>
        <v>1.0071405175831341</v>
      </c>
      <c r="AT51" s="123">
        <f t="shared" si="4"/>
        <v>1.0068003860854791</v>
      </c>
      <c r="AU51" s="123">
        <f t="shared" si="4"/>
        <v>1.0064643362162433</v>
      </c>
      <c r="AV51" s="123">
        <f t="shared" si="4"/>
        <v>1.0061478704993192</v>
      </c>
      <c r="AW51" s="123">
        <f t="shared" si="4"/>
        <v>1.0058470209485053</v>
      </c>
      <c r="AX51" s="123">
        <f t="shared" si="4"/>
        <v>1.0055416237506434</v>
      </c>
      <c r="AY51" s="123">
        <f t="shared" si="4"/>
        <v>1.0052238108434268</v>
      </c>
      <c r="AZ51" s="123">
        <f t="shared" si="4"/>
        <v>1.0049072275246687</v>
      </c>
      <c r="BA51" s="123">
        <f t="shared" si="4"/>
        <v>1.0046056536608232</v>
      </c>
      <c r="BB51" s="123">
        <f t="shared" si="4"/>
        <v>1.0043177771611707</v>
      </c>
      <c r="BC51" s="123">
        <f t="shared" si="4"/>
        <v>1.0040284780501822</v>
      </c>
      <c r="BD51" s="123">
        <f t="shared" si="4"/>
        <v>1.0037309758802957</v>
      </c>
      <c r="BE51" s="123">
        <f t="shared" si="4"/>
        <v>1.0034356262480384</v>
      </c>
      <c r="BF51" s="123">
        <f t="shared" si="4"/>
        <v>1.0031125902279689</v>
      </c>
      <c r="BG51" s="123">
        <f t="shared" si="4"/>
        <v>1.0021458569273383</v>
      </c>
      <c r="BH51" s="123">
        <f t="shared" si="4"/>
        <v>1.0013589056006507</v>
      </c>
      <c r="BI51" s="123">
        <f t="shared" si="4"/>
        <v>1.001358902673992</v>
      </c>
      <c r="BJ51" s="123">
        <f t="shared" si="4"/>
        <v>1.0013588997473619</v>
      </c>
      <c r="BK51" s="123">
        <f t="shared" si="4"/>
        <v>1.0013588968207583</v>
      </c>
      <c r="BL51" s="123">
        <f t="shared" si="4"/>
        <v>1.0013588938941822</v>
      </c>
      <c r="BM51" s="123">
        <f t="shared" si="4"/>
        <v>1.0013588909676334</v>
      </c>
      <c r="BN51" s="123">
        <f t="shared" si="1"/>
        <v>1.0013588880411133</v>
      </c>
      <c r="BO51" s="123">
        <f t="shared" si="1"/>
        <v>1.0013588851146191</v>
      </c>
      <c r="BP51" s="123">
        <f t="shared" si="1"/>
        <v>1.0013588821881538</v>
      </c>
      <c r="BQ51"/>
    </row>
    <row r="52" spans="1:69">
      <c r="A52"/>
      <c r="B52"/>
      <c r="C52" s="47" t="str">
        <v>Llamadas entrantes de otros móviles</v>
      </c>
      <c r="D52"/>
      <c r="E52"/>
      <c r="F52"/>
      <c r="G52" s="47" t="str">
        <v>minutos</v>
      </c>
      <c r="H52"/>
      <c r="I52" s="62"/>
      <c r="J52"/>
      <c r="K52"/>
      <c r="L52"/>
      <c r="M52"/>
      <c r="N52"/>
      <c r="O52" s="175"/>
      <c r="P52" s="175"/>
      <c r="Q52" s="175"/>
      <c r="R52" s="175"/>
      <c r="S52" s="175"/>
      <c r="T52" s="123">
        <f t="shared" si="4"/>
        <v>1.1436115608874111</v>
      </c>
      <c r="U52" s="123">
        <f t="shared" si="4"/>
        <v>1.1755219530072223</v>
      </c>
      <c r="V52" s="123">
        <f t="shared" si="4"/>
        <v>1.0520020497006153</v>
      </c>
      <c r="W52" s="123">
        <f t="shared" si="4"/>
        <v>1.013535908936706</v>
      </c>
      <c r="X52" s="123">
        <f t="shared" si="4"/>
        <v>0.97693807152395462</v>
      </c>
      <c r="Y52" s="123">
        <f t="shared" si="4"/>
        <v>2.0113888651747183</v>
      </c>
      <c r="Z52" s="123">
        <f t="shared" si="4"/>
        <v>1.4843244121918058</v>
      </c>
      <c r="AA52" s="123">
        <f t="shared" si="4"/>
        <v>1.0497551151323088</v>
      </c>
      <c r="AB52" s="123">
        <f t="shared" si="4"/>
        <v>1.0557344233315353</v>
      </c>
      <c r="AC52" s="123">
        <f t="shared" si="4"/>
        <v>1.0530261184960175</v>
      </c>
      <c r="AD52" s="123">
        <f t="shared" si="4"/>
        <v>1.0506265401815389</v>
      </c>
      <c r="AE52" s="123">
        <f t="shared" si="4"/>
        <v>1.0432993045684338</v>
      </c>
      <c r="AF52" s="123">
        <f t="shared" si="4"/>
        <v>1.0413693110228333</v>
      </c>
      <c r="AG52" s="123">
        <f t="shared" si="4"/>
        <v>1.0396023488675687</v>
      </c>
      <c r="AH52" s="123">
        <f t="shared" si="4"/>
        <v>1.0379807273141446</v>
      </c>
      <c r="AI52" s="123">
        <f t="shared" si="4"/>
        <v>1.0157360914650053</v>
      </c>
      <c r="AJ52" s="123">
        <f t="shared" si="4"/>
        <v>1.0075235210947675</v>
      </c>
      <c r="AK52" s="123">
        <f t="shared" si="4"/>
        <v>1.007281112838287</v>
      </c>
      <c r="AL52" s="123">
        <f t="shared" si="4"/>
        <v>1.0070371797086308</v>
      </c>
      <c r="AM52" s="123">
        <f t="shared" si="4"/>
        <v>1.0067931363875982</v>
      </c>
      <c r="AN52" s="123">
        <f t="shared" si="4"/>
        <v>1.0065655626743122</v>
      </c>
      <c r="AO52" s="123">
        <f t="shared" si="4"/>
        <v>1.0063549782637602</v>
      </c>
      <c r="AP52" s="123">
        <f t="shared" si="4"/>
        <v>1.0061451307831057</v>
      </c>
      <c r="AQ52" s="123">
        <f t="shared" si="4"/>
        <v>1.0059330849199348</v>
      </c>
      <c r="AR52" s="123">
        <f t="shared" si="4"/>
        <v>1.0057228675100403</v>
      </c>
      <c r="AS52" s="123">
        <f t="shared" si="4"/>
        <v>1.0055153720315684</v>
      </c>
      <c r="AT52" s="123">
        <f t="shared" si="4"/>
        <v>1.0053105357095433</v>
      </c>
      <c r="AU52" s="123">
        <f t="shared" si="4"/>
        <v>1.0051077096417578</v>
      </c>
      <c r="AV52" s="123">
        <f t="shared" si="4"/>
        <v>1.0049069881566859</v>
      </c>
      <c r="AW52" s="123">
        <f t="shared" si="4"/>
        <v>1.0047093928988089</v>
      </c>
      <c r="AX52" s="123">
        <f t="shared" si="4"/>
        <v>1.0045156496952896</v>
      </c>
      <c r="AY52" s="123">
        <f t="shared" si="4"/>
        <v>1.0043252642186282</v>
      </c>
      <c r="AZ52" s="123">
        <f t="shared" si="4"/>
        <v>1.0041375837420301</v>
      </c>
      <c r="BA52" s="123">
        <f t="shared" si="4"/>
        <v>1.0039527080058142</v>
      </c>
      <c r="BB52" s="123">
        <f t="shared" si="4"/>
        <v>1.0037713844431817</v>
      </c>
      <c r="BC52" s="123">
        <f t="shared" si="4"/>
        <v>1.0035943364193658</v>
      </c>
      <c r="BD52" s="123">
        <f t="shared" si="4"/>
        <v>1.0034214241861115</v>
      </c>
      <c r="BE52" s="123">
        <f t="shared" si="4"/>
        <v>1.0032521696842727</v>
      </c>
      <c r="BF52" s="123">
        <f t="shared" si="4"/>
        <v>1.0030107886860689</v>
      </c>
      <c r="BG52" s="123">
        <f t="shared" si="4"/>
        <v>1.0020802863323024</v>
      </c>
      <c r="BH52" s="123">
        <f t="shared" si="4"/>
        <v>1.0013092527637386</v>
      </c>
      <c r="BI52" s="123">
        <f t="shared" si="4"/>
        <v>1.0013092527637386</v>
      </c>
      <c r="BJ52" s="123">
        <f t="shared" si="4"/>
        <v>1.0013092527637386</v>
      </c>
      <c r="BK52" s="123">
        <f t="shared" si="4"/>
        <v>1.0013092527637386</v>
      </c>
      <c r="BL52" s="123">
        <f t="shared" si="4"/>
        <v>1.0013092527637386</v>
      </c>
      <c r="BM52" s="123">
        <f t="shared" si="4"/>
        <v>1.0013092527637384</v>
      </c>
      <c r="BN52" s="123">
        <f t="shared" si="1"/>
        <v>1.0013092527637384</v>
      </c>
      <c r="BO52" s="123">
        <f t="shared" si="1"/>
        <v>1.0013092527637384</v>
      </c>
      <c r="BP52" s="123">
        <f t="shared" si="1"/>
        <v>1.0013092527637386</v>
      </c>
      <c r="BQ52"/>
    </row>
    <row r="53" spans="1:69">
      <c r="A53"/>
      <c r="B53"/>
      <c r="C53" s="47" t="str">
        <v>Llamadas entrantes internacionales</v>
      </c>
      <c r="D53"/>
      <c r="E53"/>
      <c r="F53"/>
      <c r="G53" s="47" t="str">
        <v>minutos</v>
      </c>
      <c r="H53"/>
      <c r="I53" s="62"/>
      <c r="J53"/>
      <c r="K53"/>
      <c r="L53"/>
      <c r="M53"/>
      <c r="N53"/>
      <c r="O53" s="175"/>
      <c r="P53" s="175"/>
      <c r="Q53" s="175"/>
      <c r="R53" s="175"/>
      <c r="S53" s="175"/>
      <c r="T53" s="123">
        <f t="shared" ref="T53:BM57" si="5">IFERROR(T21/S21,0)</f>
        <v>1.2303085300311618</v>
      </c>
      <c r="U53" s="123">
        <f t="shared" si="5"/>
        <v>1.2414098440313908</v>
      </c>
      <c r="V53" s="123">
        <f t="shared" si="5"/>
        <v>1.1003812513075308</v>
      </c>
      <c r="W53" s="123">
        <f t="shared" si="5"/>
        <v>1.1515872751562297</v>
      </c>
      <c r="X53" s="123">
        <f t="shared" si="5"/>
        <v>1.1415384615384618</v>
      </c>
      <c r="Y53" s="123">
        <f t="shared" si="5"/>
        <v>2.2714285714285714</v>
      </c>
      <c r="Z53" s="123">
        <f t="shared" si="5"/>
        <v>1.04</v>
      </c>
      <c r="AA53" s="123">
        <f t="shared" si="5"/>
        <v>1.03</v>
      </c>
      <c r="AB53" s="123">
        <f t="shared" si="5"/>
        <v>1.0249999999999997</v>
      </c>
      <c r="AC53" s="123">
        <f t="shared" si="5"/>
        <v>1.02</v>
      </c>
      <c r="AD53" s="123">
        <f t="shared" si="5"/>
        <v>1.0149999999999999</v>
      </c>
      <c r="AE53" s="123">
        <f t="shared" si="5"/>
        <v>1.0100000000000002</v>
      </c>
      <c r="AF53" s="123">
        <f t="shared" si="5"/>
        <v>1.01</v>
      </c>
      <c r="AG53" s="123">
        <f t="shared" si="5"/>
        <v>1.01</v>
      </c>
      <c r="AH53" s="123">
        <f t="shared" si="5"/>
        <v>1.01</v>
      </c>
      <c r="AI53" s="123">
        <f t="shared" si="5"/>
        <v>1.0089264284326145</v>
      </c>
      <c r="AJ53" s="123">
        <f t="shared" si="5"/>
        <v>1.0133075012217221</v>
      </c>
      <c r="AK53" s="123">
        <f t="shared" si="5"/>
        <v>1.0126503571833061</v>
      </c>
      <c r="AL53" s="123">
        <f t="shared" si="5"/>
        <v>1.0121075025164175</v>
      </c>
      <c r="AM53" s="123">
        <f t="shared" si="5"/>
        <v>1.0117598164718975</v>
      </c>
      <c r="AN53" s="123">
        <f t="shared" si="5"/>
        <v>1.0114861614966575</v>
      </c>
      <c r="AO53" s="123">
        <f t="shared" si="5"/>
        <v>1.0110209118736688</v>
      </c>
      <c r="AP53" s="123">
        <f t="shared" si="5"/>
        <v>1.0104485970844814</v>
      </c>
      <c r="AQ53" s="123">
        <f t="shared" si="5"/>
        <v>1.0099431429492463</v>
      </c>
      <c r="AR53" s="123">
        <f t="shared" si="5"/>
        <v>1.0094902477984002</v>
      </c>
      <c r="AS53" s="123">
        <f t="shared" si="5"/>
        <v>1.009029908439691</v>
      </c>
      <c r="AT53" s="123">
        <f t="shared" si="5"/>
        <v>1.0085380438768481</v>
      </c>
      <c r="AU53" s="123">
        <f t="shared" si="5"/>
        <v>1.0080512448508729</v>
      </c>
      <c r="AV53" s="123">
        <f t="shared" si="5"/>
        <v>1.0076032823778391</v>
      </c>
      <c r="AW53" s="123">
        <f t="shared" si="5"/>
        <v>1.007184614673275</v>
      </c>
      <c r="AX53" s="123">
        <f t="shared" si="5"/>
        <v>1.0067506215457498</v>
      </c>
      <c r="AY53" s="123">
        <f t="shared" si="5"/>
        <v>1.006284715207415</v>
      </c>
      <c r="AZ53" s="123">
        <f t="shared" si="5"/>
        <v>1.0058174579139132</v>
      </c>
      <c r="BA53" s="123">
        <f t="shared" si="5"/>
        <v>1.005378966358546</v>
      </c>
      <c r="BB53" s="123">
        <f t="shared" si="5"/>
        <v>1.0049656643927507</v>
      </c>
      <c r="BC53" s="123">
        <f t="shared" si="5"/>
        <v>1.0045437501242536</v>
      </c>
      <c r="BD53" s="123">
        <f t="shared" si="5"/>
        <v>1.0040986231625637</v>
      </c>
      <c r="BE53" s="123">
        <f t="shared" si="5"/>
        <v>1.0036536004862937</v>
      </c>
      <c r="BF53" s="123">
        <f t="shared" si="5"/>
        <v>1.0032335727747812</v>
      </c>
      <c r="BG53" s="123">
        <f t="shared" si="5"/>
        <v>1.0022237932090234</v>
      </c>
      <c r="BH53" s="123">
        <f t="shared" si="5"/>
        <v>1.0014179286655069</v>
      </c>
      <c r="BI53" s="123">
        <f t="shared" si="5"/>
        <v>1.0014179286655069</v>
      </c>
      <c r="BJ53" s="123">
        <f t="shared" si="5"/>
        <v>1.0014179286655067</v>
      </c>
      <c r="BK53" s="123">
        <f t="shared" si="5"/>
        <v>1.0014179286655072</v>
      </c>
      <c r="BL53" s="123">
        <f t="shared" si="5"/>
        <v>1.0014179286655067</v>
      </c>
      <c r="BM53" s="123">
        <f t="shared" si="5"/>
        <v>1.0014179286655072</v>
      </c>
      <c r="BN53" s="123">
        <f t="shared" si="1"/>
        <v>1.0014179286655067</v>
      </c>
      <c r="BO53" s="123">
        <f t="shared" si="1"/>
        <v>1.0014179286655069</v>
      </c>
      <c r="BP53" s="123">
        <f t="shared" si="1"/>
        <v>1.0014179286655069</v>
      </c>
      <c r="BQ53"/>
    </row>
    <row r="54" spans="1:69">
      <c r="A54"/>
      <c r="B54"/>
      <c r="C54" s="47" t="str">
        <v>Roaming en originación</v>
      </c>
      <c r="D54"/>
      <c r="E54"/>
      <c r="F54"/>
      <c r="G54" s="47" t="str">
        <v>minutos</v>
      </c>
      <c r="H54"/>
      <c r="I54" s="62"/>
      <c r="J54"/>
      <c r="K54"/>
      <c r="L54"/>
      <c r="M54"/>
      <c r="N54"/>
      <c r="O54" s="175"/>
      <c r="P54" s="175"/>
      <c r="Q54" s="175"/>
      <c r="R54" s="175"/>
      <c r="S54" s="175"/>
      <c r="T54" s="123">
        <f t="shared" si="5"/>
        <v>1.1436115608874111</v>
      </c>
      <c r="U54" s="123">
        <f t="shared" si="5"/>
        <v>1.1755219530072221</v>
      </c>
      <c r="V54" s="123">
        <f t="shared" si="5"/>
        <v>1.0520020497006153</v>
      </c>
      <c r="W54" s="123">
        <f t="shared" si="5"/>
        <v>1.013535908936706</v>
      </c>
      <c r="X54" s="123">
        <f t="shared" si="5"/>
        <v>0.98733102973165621</v>
      </c>
      <c r="Y54" s="123">
        <f t="shared" si="5"/>
        <v>1.5609313123460551</v>
      </c>
      <c r="Z54" s="123">
        <f t="shared" si="5"/>
        <v>1.2369370101598374</v>
      </c>
      <c r="AA54" s="123">
        <f t="shared" si="5"/>
        <v>1.0410794530237777</v>
      </c>
      <c r="AB54" s="123">
        <f t="shared" si="5"/>
        <v>1.0470808624845556</v>
      </c>
      <c r="AC54" s="123">
        <f t="shared" si="5"/>
        <v>1.0444649305407652</v>
      </c>
      <c r="AD54" s="123">
        <f t="shared" si="5"/>
        <v>1.0421537455026559</v>
      </c>
      <c r="AE54" s="123">
        <f t="shared" si="5"/>
        <v>1.0349529101318866</v>
      </c>
      <c r="AF54" s="123">
        <f t="shared" si="5"/>
        <v>1.0331044752210652</v>
      </c>
      <c r="AG54" s="123">
        <f t="shared" si="5"/>
        <v>1.0314165036008951</v>
      </c>
      <c r="AH54" s="123">
        <f t="shared" si="5"/>
        <v>1.0298715028820027</v>
      </c>
      <c r="AI54" s="123">
        <f t="shared" si="5"/>
        <v>1.0157360914650051</v>
      </c>
      <c r="AJ54" s="123">
        <f t="shared" si="5"/>
        <v>1.0075235210947677</v>
      </c>
      <c r="AK54" s="123">
        <f t="shared" si="5"/>
        <v>1.0072811128382868</v>
      </c>
      <c r="AL54" s="123">
        <f t="shared" si="5"/>
        <v>1.0070371797086308</v>
      </c>
      <c r="AM54" s="123">
        <f t="shared" si="5"/>
        <v>1.0067931363875982</v>
      </c>
      <c r="AN54" s="123">
        <f t="shared" si="5"/>
        <v>1.0065655626743122</v>
      </c>
      <c r="AO54" s="123">
        <f t="shared" si="5"/>
        <v>1.00635497826376</v>
      </c>
      <c r="AP54" s="123">
        <f t="shared" si="5"/>
        <v>1.006145130783106</v>
      </c>
      <c r="AQ54" s="123">
        <f t="shared" si="5"/>
        <v>1.0059330849199348</v>
      </c>
      <c r="AR54" s="123">
        <f t="shared" si="5"/>
        <v>1.0057228675100405</v>
      </c>
      <c r="AS54" s="123">
        <f t="shared" si="5"/>
        <v>1.0055153720315686</v>
      </c>
      <c r="AT54" s="123">
        <f t="shared" si="5"/>
        <v>1.0053105357095431</v>
      </c>
      <c r="AU54" s="123">
        <f t="shared" si="5"/>
        <v>1.005107709641758</v>
      </c>
      <c r="AV54" s="123">
        <f t="shared" si="5"/>
        <v>1.0049069881566857</v>
      </c>
      <c r="AW54" s="123">
        <f t="shared" si="5"/>
        <v>1.0047093928988089</v>
      </c>
      <c r="AX54" s="123">
        <f t="shared" si="5"/>
        <v>1.0045156496952896</v>
      </c>
      <c r="AY54" s="123">
        <f t="shared" si="5"/>
        <v>1.0043252642186284</v>
      </c>
      <c r="AZ54" s="123">
        <f t="shared" si="5"/>
        <v>1.0041375837420301</v>
      </c>
      <c r="BA54" s="123">
        <f t="shared" si="5"/>
        <v>1.0039527080058142</v>
      </c>
      <c r="BB54" s="123">
        <f t="shared" si="5"/>
        <v>1.0037713844431817</v>
      </c>
      <c r="BC54" s="123">
        <f t="shared" si="5"/>
        <v>1.003594336419366</v>
      </c>
      <c r="BD54" s="123">
        <f t="shared" si="5"/>
        <v>1.0034214241861112</v>
      </c>
      <c r="BE54" s="123">
        <f t="shared" si="5"/>
        <v>1.0032521696842729</v>
      </c>
      <c r="BF54" s="123">
        <f t="shared" si="5"/>
        <v>1.0030107886860689</v>
      </c>
      <c r="BG54" s="123">
        <f t="shared" si="5"/>
        <v>1.0020802863323022</v>
      </c>
      <c r="BH54" s="123">
        <f t="shared" si="5"/>
        <v>1.0013092527637388</v>
      </c>
      <c r="BI54" s="123">
        <f t="shared" si="5"/>
        <v>1.0013092527637386</v>
      </c>
      <c r="BJ54" s="123">
        <f t="shared" si="5"/>
        <v>1.0013092527637386</v>
      </c>
      <c r="BK54" s="123">
        <f t="shared" si="5"/>
        <v>1.0013092527637388</v>
      </c>
      <c r="BL54" s="123">
        <f t="shared" si="5"/>
        <v>1.0013092527637386</v>
      </c>
      <c r="BM54" s="123">
        <f t="shared" si="5"/>
        <v>1.0013092527637384</v>
      </c>
      <c r="BN54" s="123">
        <f t="shared" si="1"/>
        <v>1.0013092527637386</v>
      </c>
      <c r="BO54" s="123">
        <f t="shared" si="1"/>
        <v>1.0013092527637384</v>
      </c>
      <c r="BP54" s="123">
        <f t="shared" si="1"/>
        <v>1.0013092527637388</v>
      </c>
      <c r="BQ54"/>
    </row>
    <row r="55" spans="1:69">
      <c r="A55"/>
      <c r="B55"/>
      <c r="C55" s="47" t="str">
        <v>Roaming en terminación</v>
      </c>
      <c r="D55"/>
      <c r="E55"/>
      <c r="F55"/>
      <c r="G55" s="47" t="str">
        <v>minutos</v>
      </c>
      <c r="H55"/>
      <c r="I55" s="62"/>
      <c r="J55"/>
      <c r="K55"/>
      <c r="L55"/>
      <c r="M55"/>
      <c r="N55"/>
      <c r="O55" s="175"/>
      <c r="P55" s="175"/>
      <c r="Q55" s="175"/>
      <c r="R55" s="175"/>
      <c r="S55" s="175"/>
      <c r="T55" s="123">
        <f t="shared" si="5"/>
        <v>1.1436115608874111</v>
      </c>
      <c r="U55" s="123">
        <f t="shared" si="5"/>
        <v>1.1755219530072221</v>
      </c>
      <c r="V55" s="123">
        <f t="shared" si="5"/>
        <v>1.0520020497006155</v>
      </c>
      <c r="W55" s="123">
        <f t="shared" si="5"/>
        <v>1.013535908936706</v>
      </c>
      <c r="X55" s="123">
        <f t="shared" si="5"/>
        <v>0.9873310297316561</v>
      </c>
      <c r="Y55" s="123">
        <f t="shared" si="5"/>
        <v>1.5609313123460549</v>
      </c>
      <c r="Z55" s="123">
        <f t="shared" si="5"/>
        <v>1.2369370101598374</v>
      </c>
      <c r="AA55" s="123">
        <f t="shared" si="5"/>
        <v>1.0410794530237775</v>
      </c>
      <c r="AB55" s="123">
        <f t="shared" si="5"/>
        <v>1.0470808624845558</v>
      </c>
      <c r="AC55" s="123">
        <f t="shared" si="5"/>
        <v>1.0444649305407654</v>
      </c>
      <c r="AD55" s="123">
        <f t="shared" si="5"/>
        <v>1.0421537455026559</v>
      </c>
      <c r="AE55" s="123">
        <f t="shared" si="5"/>
        <v>1.0349529101318864</v>
      </c>
      <c r="AF55" s="123">
        <f t="shared" si="5"/>
        <v>1.0331044752210652</v>
      </c>
      <c r="AG55" s="123">
        <f t="shared" si="5"/>
        <v>1.0314165036008953</v>
      </c>
      <c r="AH55" s="123">
        <f t="shared" si="5"/>
        <v>1.0298715028820027</v>
      </c>
      <c r="AI55" s="123">
        <f t="shared" si="5"/>
        <v>1.0157360914650053</v>
      </c>
      <c r="AJ55" s="123">
        <f t="shared" si="5"/>
        <v>1.0075235210947677</v>
      </c>
      <c r="AK55" s="123">
        <f t="shared" si="5"/>
        <v>1.0072811128382868</v>
      </c>
      <c r="AL55" s="123">
        <f t="shared" si="5"/>
        <v>1.0070371797086308</v>
      </c>
      <c r="AM55" s="123">
        <f t="shared" si="5"/>
        <v>1.0067931363875982</v>
      </c>
      <c r="AN55" s="123">
        <f t="shared" si="5"/>
        <v>1.0065655626743122</v>
      </c>
      <c r="AO55" s="123">
        <f t="shared" si="5"/>
        <v>1.0063549782637602</v>
      </c>
      <c r="AP55" s="123">
        <f t="shared" si="5"/>
        <v>1.0061451307831057</v>
      </c>
      <c r="AQ55" s="123">
        <f t="shared" si="5"/>
        <v>1.0059330849199348</v>
      </c>
      <c r="AR55" s="123">
        <f t="shared" si="5"/>
        <v>1.0057228675100405</v>
      </c>
      <c r="AS55" s="123">
        <f t="shared" si="5"/>
        <v>1.0055153720315686</v>
      </c>
      <c r="AT55" s="123">
        <f t="shared" si="5"/>
        <v>1.0053105357095431</v>
      </c>
      <c r="AU55" s="123">
        <f t="shared" si="5"/>
        <v>1.005107709641758</v>
      </c>
      <c r="AV55" s="123">
        <f t="shared" si="5"/>
        <v>1.0049069881566857</v>
      </c>
      <c r="AW55" s="123">
        <f t="shared" si="5"/>
        <v>1.0047093928988089</v>
      </c>
      <c r="AX55" s="123">
        <f t="shared" si="5"/>
        <v>1.0045156496952896</v>
      </c>
      <c r="AY55" s="123">
        <f t="shared" si="5"/>
        <v>1.0043252642186284</v>
      </c>
      <c r="AZ55" s="123">
        <f t="shared" si="5"/>
        <v>1.0041375837420301</v>
      </c>
      <c r="BA55" s="123">
        <f t="shared" si="5"/>
        <v>1.0039527080058139</v>
      </c>
      <c r="BB55" s="123">
        <f t="shared" si="5"/>
        <v>1.0037713844431817</v>
      </c>
      <c r="BC55" s="123">
        <f t="shared" si="5"/>
        <v>1.0035943364193662</v>
      </c>
      <c r="BD55" s="123">
        <f t="shared" si="5"/>
        <v>1.0034214241861112</v>
      </c>
      <c r="BE55" s="123">
        <f t="shared" si="5"/>
        <v>1.0032521696842729</v>
      </c>
      <c r="BF55" s="123">
        <f t="shared" si="5"/>
        <v>1.0030107886860689</v>
      </c>
      <c r="BG55" s="123">
        <f t="shared" si="5"/>
        <v>1.0020802863323022</v>
      </c>
      <c r="BH55" s="123">
        <f t="shared" si="5"/>
        <v>1.0013092527637388</v>
      </c>
      <c r="BI55" s="123">
        <f t="shared" si="5"/>
        <v>1.0013092527637384</v>
      </c>
      <c r="BJ55" s="123">
        <f t="shared" si="5"/>
        <v>1.0013092527637386</v>
      </c>
      <c r="BK55" s="123">
        <f t="shared" si="5"/>
        <v>1.0013092527637386</v>
      </c>
      <c r="BL55" s="123">
        <f t="shared" si="5"/>
        <v>1.0013092527637386</v>
      </c>
      <c r="BM55" s="123">
        <f t="shared" si="5"/>
        <v>1.0013092527637384</v>
      </c>
      <c r="BN55" s="123">
        <f t="shared" si="1"/>
        <v>1.0013092527637388</v>
      </c>
      <c r="BO55" s="123">
        <f t="shared" si="1"/>
        <v>1.0013092527637384</v>
      </c>
      <c r="BP55" s="123">
        <f t="shared" si="1"/>
        <v>1.0013092527637388</v>
      </c>
      <c r="BQ55"/>
    </row>
    <row r="56" spans="1:69">
      <c r="A56"/>
      <c r="B56"/>
      <c r="C56" s="47" t="str">
        <v>SMS on-net</v>
      </c>
      <c r="D56"/>
      <c r="E56"/>
      <c r="F56"/>
      <c r="G56" s="47" t="str">
        <v>mensajes</v>
      </c>
      <c r="H56"/>
      <c r="I56" s="62"/>
      <c r="J56"/>
      <c r="K56"/>
      <c r="L56"/>
      <c r="M56"/>
      <c r="N56"/>
      <c r="O56" s="175"/>
      <c r="P56" s="175"/>
      <c r="Q56" s="175"/>
      <c r="R56" s="175"/>
      <c r="S56" s="175"/>
      <c r="T56" s="123">
        <f t="shared" si="5"/>
        <v>1.3308171009628371</v>
      </c>
      <c r="U56" s="123">
        <f t="shared" si="5"/>
        <v>1.0958102704086854</v>
      </c>
      <c r="V56" s="123">
        <f t="shared" si="5"/>
        <v>0.44555679858622871</v>
      </c>
      <c r="W56" s="123">
        <f t="shared" si="5"/>
        <v>1.0331721511316383</v>
      </c>
      <c r="X56" s="123">
        <f t="shared" si="5"/>
        <v>0.75635276598641321</v>
      </c>
      <c r="Y56" s="123">
        <f t="shared" si="5"/>
        <v>1.4978711204033155</v>
      </c>
      <c r="Z56" s="123">
        <f t="shared" si="5"/>
        <v>1.316938758434814</v>
      </c>
      <c r="AA56" s="123">
        <f t="shared" si="5"/>
        <v>0.77307880175032984</v>
      </c>
      <c r="AB56" s="123">
        <f t="shared" si="5"/>
        <v>0.8293709801857867</v>
      </c>
      <c r="AC56" s="123">
        <f t="shared" si="5"/>
        <v>0.87900513956401016</v>
      </c>
      <c r="AD56" s="123">
        <f t="shared" si="5"/>
        <v>0.92865185242810921</v>
      </c>
      <c r="AE56" s="123">
        <f t="shared" si="5"/>
        <v>0.95256859887760714</v>
      </c>
      <c r="AF56" s="123">
        <f t="shared" si="5"/>
        <v>0.97656641936319599</v>
      </c>
      <c r="AG56" s="123">
        <f t="shared" si="5"/>
        <v>0.99549652586355053</v>
      </c>
      <c r="AH56" s="123">
        <f t="shared" si="5"/>
        <v>1.0247477640616942</v>
      </c>
      <c r="AI56" s="123">
        <f t="shared" si="5"/>
        <v>1.0157360914650055</v>
      </c>
      <c r="AJ56" s="123">
        <f t="shared" si="5"/>
        <v>1.0075235210947677</v>
      </c>
      <c r="AK56" s="123">
        <f t="shared" si="5"/>
        <v>1.0072811128382868</v>
      </c>
      <c r="AL56" s="123">
        <f t="shared" si="5"/>
        <v>1.0070371797086308</v>
      </c>
      <c r="AM56" s="123">
        <f t="shared" si="5"/>
        <v>1.0067931363875984</v>
      </c>
      <c r="AN56" s="123">
        <f t="shared" si="5"/>
        <v>1.006565562674312</v>
      </c>
      <c r="AO56" s="123">
        <f t="shared" si="5"/>
        <v>1.00635497826376</v>
      </c>
      <c r="AP56" s="123">
        <f t="shared" si="5"/>
        <v>1.0061451307831055</v>
      </c>
      <c r="AQ56" s="123">
        <f t="shared" si="5"/>
        <v>1.005933084919935</v>
      </c>
      <c r="AR56" s="123">
        <f t="shared" si="5"/>
        <v>1.0057228675100403</v>
      </c>
      <c r="AS56" s="123">
        <f t="shared" si="5"/>
        <v>1.0055153720315688</v>
      </c>
      <c r="AT56" s="123">
        <f t="shared" si="5"/>
        <v>1.0053105357095431</v>
      </c>
      <c r="AU56" s="123">
        <f t="shared" si="5"/>
        <v>1.005107709641758</v>
      </c>
      <c r="AV56" s="123">
        <f t="shared" si="5"/>
        <v>1.0049069881566859</v>
      </c>
      <c r="AW56" s="123">
        <f t="shared" si="5"/>
        <v>1.0047093928988087</v>
      </c>
      <c r="AX56" s="123">
        <f t="shared" si="5"/>
        <v>1.0045156496952894</v>
      </c>
      <c r="AY56" s="123">
        <f t="shared" si="5"/>
        <v>1.0043252642186284</v>
      </c>
      <c r="AZ56" s="123">
        <f t="shared" si="5"/>
        <v>1.0041375837420301</v>
      </c>
      <c r="BA56" s="123">
        <f t="shared" si="5"/>
        <v>1.0039527080058142</v>
      </c>
      <c r="BB56" s="123">
        <f t="shared" si="5"/>
        <v>1.0037713844431815</v>
      </c>
      <c r="BC56" s="123">
        <f t="shared" si="5"/>
        <v>1.003594336419366</v>
      </c>
      <c r="BD56" s="123">
        <f t="shared" si="5"/>
        <v>1.0034214241861112</v>
      </c>
      <c r="BE56" s="123">
        <f t="shared" si="5"/>
        <v>1.0032521696842729</v>
      </c>
      <c r="BF56" s="123">
        <f t="shared" si="5"/>
        <v>1.0030107886860691</v>
      </c>
      <c r="BG56" s="123">
        <f t="shared" si="5"/>
        <v>1.0020802863323022</v>
      </c>
      <c r="BH56" s="123">
        <f t="shared" si="5"/>
        <v>1.0013092527637388</v>
      </c>
      <c r="BI56" s="123">
        <f t="shared" si="5"/>
        <v>1.0013092527637386</v>
      </c>
      <c r="BJ56" s="123">
        <f t="shared" si="5"/>
        <v>1.0013092527637386</v>
      </c>
      <c r="BK56" s="123">
        <f t="shared" si="5"/>
        <v>1.0013092527637386</v>
      </c>
      <c r="BL56" s="123">
        <f t="shared" si="5"/>
        <v>1.0013092527637384</v>
      </c>
      <c r="BM56" s="123">
        <f t="shared" si="5"/>
        <v>1.0013092527637386</v>
      </c>
      <c r="BN56" s="123">
        <f t="shared" si="1"/>
        <v>1.0013092527637386</v>
      </c>
      <c r="BO56" s="123">
        <f t="shared" si="1"/>
        <v>1.0013092527637386</v>
      </c>
      <c r="BP56" s="123">
        <f t="shared" si="1"/>
        <v>1.0013092527637386</v>
      </c>
      <c r="BQ56"/>
    </row>
    <row r="57" spans="1:69">
      <c r="A57"/>
      <c r="B57"/>
      <c r="C57" s="47" t="str">
        <v>SMS salientes a otras redes</v>
      </c>
      <c r="D57"/>
      <c r="E57"/>
      <c r="F57"/>
      <c r="G57" s="47" t="str">
        <v>mensajes</v>
      </c>
      <c r="H57"/>
      <c r="I57" s="62"/>
      <c r="J57"/>
      <c r="K57"/>
      <c r="L57"/>
      <c r="M57"/>
      <c r="N57"/>
      <c r="O57" s="175"/>
      <c r="P57" s="175"/>
      <c r="Q57" s="175"/>
      <c r="R57" s="175"/>
      <c r="S57" s="175"/>
      <c r="T57" s="123">
        <f t="shared" si="5"/>
        <v>1.3308171009628373</v>
      </c>
      <c r="U57" s="123">
        <f t="shared" si="5"/>
        <v>1.3252761770517267</v>
      </c>
      <c r="V57" s="123">
        <f t="shared" si="5"/>
        <v>0.51357728219795984</v>
      </c>
      <c r="W57" s="123">
        <f t="shared" si="5"/>
        <v>1.151383393100188</v>
      </c>
      <c r="X57" s="123">
        <f t="shared" si="5"/>
        <v>0.82174557168692275</v>
      </c>
      <c r="Y57" s="123">
        <f t="shared" si="5"/>
        <v>1.5949340538752319</v>
      </c>
      <c r="Z57" s="123">
        <f t="shared" si="5"/>
        <v>1.3169387584348138</v>
      </c>
      <c r="AA57" s="123">
        <f t="shared" si="5"/>
        <v>0.77307880175032984</v>
      </c>
      <c r="AB57" s="123">
        <f t="shared" si="5"/>
        <v>0.82937098018578681</v>
      </c>
      <c r="AC57" s="123">
        <f t="shared" si="5"/>
        <v>0.87900513956401027</v>
      </c>
      <c r="AD57" s="123">
        <f t="shared" si="5"/>
        <v>0.92865185242810921</v>
      </c>
      <c r="AE57" s="123">
        <f t="shared" si="5"/>
        <v>0.95256859887760703</v>
      </c>
      <c r="AF57" s="123">
        <f t="shared" si="5"/>
        <v>0.97656641936319588</v>
      </c>
      <c r="AG57" s="123">
        <f t="shared" si="5"/>
        <v>0.99549652586355064</v>
      </c>
      <c r="AH57" s="123">
        <f t="shared" si="5"/>
        <v>1.0247477640616942</v>
      </c>
      <c r="AI57" s="123">
        <f t="shared" si="5"/>
        <v>1.0157360914650053</v>
      </c>
      <c r="AJ57" s="123">
        <f t="shared" si="5"/>
        <v>1.0075235210947677</v>
      </c>
      <c r="AK57" s="123">
        <f t="shared" si="5"/>
        <v>1.0072811128382868</v>
      </c>
      <c r="AL57" s="123">
        <f t="shared" si="5"/>
        <v>1.0070371797086306</v>
      </c>
      <c r="AM57" s="123">
        <f t="shared" si="5"/>
        <v>1.0067931363875984</v>
      </c>
      <c r="AN57" s="123">
        <f t="shared" si="5"/>
        <v>1.0065655626743122</v>
      </c>
      <c r="AO57" s="123">
        <f t="shared" si="5"/>
        <v>1.00635497826376</v>
      </c>
      <c r="AP57" s="123">
        <f t="shared" si="5"/>
        <v>1.0061451307831057</v>
      </c>
      <c r="AQ57" s="123">
        <f t="shared" si="5"/>
        <v>1.0059330849199348</v>
      </c>
      <c r="AR57" s="123">
        <f t="shared" si="5"/>
        <v>1.0057228675100405</v>
      </c>
      <c r="AS57" s="123">
        <f t="shared" si="5"/>
        <v>1.0055153720315686</v>
      </c>
      <c r="AT57" s="123">
        <f t="shared" si="5"/>
        <v>1.0053105357095431</v>
      </c>
      <c r="AU57" s="123">
        <f t="shared" si="5"/>
        <v>1.005107709641758</v>
      </c>
      <c r="AV57" s="123">
        <f t="shared" si="5"/>
        <v>1.0049069881566859</v>
      </c>
      <c r="AW57" s="123">
        <f t="shared" si="5"/>
        <v>1.0047093928988087</v>
      </c>
      <c r="AX57" s="123">
        <f t="shared" si="5"/>
        <v>1.0045156496952894</v>
      </c>
      <c r="AY57" s="123">
        <f t="shared" si="5"/>
        <v>1.0043252642186284</v>
      </c>
      <c r="AZ57" s="123">
        <f t="shared" si="5"/>
        <v>1.0041375837420299</v>
      </c>
      <c r="BA57" s="123">
        <f t="shared" si="5"/>
        <v>1.0039527080058142</v>
      </c>
      <c r="BB57" s="123">
        <f t="shared" si="5"/>
        <v>1.0037713844431815</v>
      </c>
      <c r="BC57" s="123">
        <f t="shared" si="5"/>
        <v>1.003594336419366</v>
      </c>
      <c r="BD57" s="123">
        <f t="shared" si="5"/>
        <v>1.0034214241861112</v>
      </c>
      <c r="BE57" s="123">
        <f t="shared" si="5"/>
        <v>1.0032521696842729</v>
      </c>
      <c r="BF57" s="123">
        <f t="shared" si="5"/>
        <v>1.0030107886860691</v>
      </c>
      <c r="BG57" s="123">
        <f t="shared" si="5"/>
        <v>1.0020802863323022</v>
      </c>
      <c r="BH57" s="123">
        <f t="shared" si="5"/>
        <v>1.0013092527637388</v>
      </c>
      <c r="BI57" s="123">
        <f t="shared" si="5"/>
        <v>1.0013092527637386</v>
      </c>
      <c r="BJ57" s="123">
        <f t="shared" si="5"/>
        <v>1.0013092527637386</v>
      </c>
      <c r="BK57" s="123">
        <f t="shared" si="5"/>
        <v>1.0013092527637386</v>
      </c>
      <c r="BL57" s="123">
        <f t="shared" si="5"/>
        <v>1.0013092527637386</v>
      </c>
      <c r="BM57" s="123">
        <f t="shared" si="5"/>
        <v>1.0013092527637386</v>
      </c>
      <c r="BN57" s="123">
        <f t="shared" si="1"/>
        <v>1.0013092527637386</v>
      </c>
      <c r="BO57" s="123">
        <f t="shared" si="1"/>
        <v>1.0013092527637386</v>
      </c>
      <c r="BP57" s="123">
        <f t="shared" si="1"/>
        <v>1.0013092527637386</v>
      </c>
      <c r="BQ57"/>
    </row>
    <row r="58" spans="1:69">
      <c r="A58"/>
      <c r="B58"/>
      <c r="C58" s="47" t="str">
        <v>SMS entrantes de otras redes</v>
      </c>
      <c r="D58"/>
      <c r="E58"/>
      <c r="F58"/>
      <c r="G58" s="47" t="str">
        <v>mensajes</v>
      </c>
      <c r="H58"/>
      <c r="I58" s="62"/>
      <c r="J58"/>
      <c r="K58"/>
      <c r="L58"/>
      <c r="M58"/>
      <c r="N58"/>
      <c r="O58" s="175"/>
      <c r="P58" s="175"/>
      <c r="Q58" s="175"/>
      <c r="R58" s="175"/>
      <c r="S58" s="175"/>
      <c r="T58" s="123">
        <f t="shared" ref="T58:BM62" si="6">IFERROR(T26/S26,0)</f>
        <v>1.3308171009628373</v>
      </c>
      <c r="U58" s="123">
        <f t="shared" si="6"/>
        <v>1.3252761770517267</v>
      </c>
      <c r="V58" s="123">
        <f t="shared" si="6"/>
        <v>0.51357728219795984</v>
      </c>
      <c r="W58" s="123">
        <f t="shared" si="6"/>
        <v>1.151383393100188</v>
      </c>
      <c r="X58" s="123">
        <f t="shared" si="6"/>
        <v>0.82174557168692275</v>
      </c>
      <c r="Y58" s="123">
        <f t="shared" si="6"/>
        <v>1.5949340538752319</v>
      </c>
      <c r="Z58" s="123">
        <f t="shared" si="6"/>
        <v>1.3169387584348138</v>
      </c>
      <c r="AA58" s="123">
        <f t="shared" si="6"/>
        <v>0.77307880175032984</v>
      </c>
      <c r="AB58" s="123">
        <f t="shared" si="6"/>
        <v>0.82937098018578681</v>
      </c>
      <c r="AC58" s="123">
        <f t="shared" si="6"/>
        <v>0.87900513956401027</v>
      </c>
      <c r="AD58" s="123">
        <f t="shared" si="6"/>
        <v>0.92865185242810921</v>
      </c>
      <c r="AE58" s="123">
        <f t="shared" si="6"/>
        <v>0.95256859887760703</v>
      </c>
      <c r="AF58" s="123">
        <f t="shared" si="6"/>
        <v>0.97656641936319588</v>
      </c>
      <c r="AG58" s="123">
        <f t="shared" si="6"/>
        <v>0.99549652586355064</v>
      </c>
      <c r="AH58" s="123">
        <f t="shared" si="6"/>
        <v>1.0247477640616942</v>
      </c>
      <c r="AI58" s="123">
        <f t="shared" si="6"/>
        <v>1.0157360914650053</v>
      </c>
      <c r="AJ58" s="123">
        <f t="shared" si="6"/>
        <v>1.0075235210947677</v>
      </c>
      <c r="AK58" s="123">
        <f t="shared" si="6"/>
        <v>1.0072811128382868</v>
      </c>
      <c r="AL58" s="123">
        <f t="shared" si="6"/>
        <v>1.0070371797086306</v>
      </c>
      <c r="AM58" s="123">
        <f t="shared" si="6"/>
        <v>1.0067931363875984</v>
      </c>
      <c r="AN58" s="123">
        <f t="shared" si="6"/>
        <v>1.0065655626743122</v>
      </c>
      <c r="AO58" s="123">
        <f t="shared" si="6"/>
        <v>1.00635497826376</v>
      </c>
      <c r="AP58" s="123">
        <f t="shared" si="6"/>
        <v>1.0061451307831057</v>
      </c>
      <c r="AQ58" s="123">
        <f t="shared" si="6"/>
        <v>1.0059330849199348</v>
      </c>
      <c r="AR58" s="123">
        <f t="shared" si="6"/>
        <v>1.0057228675100405</v>
      </c>
      <c r="AS58" s="123">
        <f t="shared" si="6"/>
        <v>1.0055153720315686</v>
      </c>
      <c r="AT58" s="123">
        <f t="shared" si="6"/>
        <v>1.0053105357095431</v>
      </c>
      <c r="AU58" s="123">
        <f t="shared" si="6"/>
        <v>1.005107709641758</v>
      </c>
      <c r="AV58" s="123">
        <f t="shared" si="6"/>
        <v>1.0049069881566859</v>
      </c>
      <c r="AW58" s="123">
        <f t="shared" si="6"/>
        <v>1.0047093928988087</v>
      </c>
      <c r="AX58" s="123">
        <f t="shared" si="6"/>
        <v>1.0045156496952894</v>
      </c>
      <c r="AY58" s="123">
        <f t="shared" si="6"/>
        <v>1.0043252642186284</v>
      </c>
      <c r="AZ58" s="123">
        <f t="shared" si="6"/>
        <v>1.0041375837420299</v>
      </c>
      <c r="BA58" s="123">
        <f t="shared" si="6"/>
        <v>1.0039527080058142</v>
      </c>
      <c r="BB58" s="123">
        <f t="shared" si="6"/>
        <v>1.0037713844431815</v>
      </c>
      <c r="BC58" s="123">
        <f t="shared" si="6"/>
        <v>1.003594336419366</v>
      </c>
      <c r="BD58" s="123">
        <f t="shared" si="6"/>
        <v>1.0034214241861112</v>
      </c>
      <c r="BE58" s="123">
        <f t="shared" si="6"/>
        <v>1.0032521696842729</v>
      </c>
      <c r="BF58" s="123">
        <f t="shared" si="6"/>
        <v>1.0030107886860691</v>
      </c>
      <c r="BG58" s="123">
        <f t="shared" si="6"/>
        <v>1.0020802863323022</v>
      </c>
      <c r="BH58" s="123">
        <f t="shared" si="6"/>
        <v>1.0013092527637388</v>
      </c>
      <c r="BI58" s="123">
        <f t="shared" si="6"/>
        <v>1.0013092527637386</v>
      </c>
      <c r="BJ58" s="123">
        <f t="shared" si="6"/>
        <v>1.0013092527637386</v>
      </c>
      <c r="BK58" s="123">
        <f t="shared" si="6"/>
        <v>1.0013092527637386</v>
      </c>
      <c r="BL58" s="123">
        <f t="shared" si="6"/>
        <v>1.0013092527637386</v>
      </c>
      <c r="BM58" s="123">
        <f t="shared" si="6"/>
        <v>1.0013092527637386</v>
      </c>
      <c r="BN58" s="123">
        <f t="shared" si="1"/>
        <v>1.0013092527637386</v>
      </c>
      <c r="BO58" s="123">
        <f t="shared" si="1"/>
        <v>1.0013092527637386</v>
      </c>
      <c r="BP58" s="123">
        <f t="shared" si="1"/>
        <v>1.0013092527637386</v>
      </c>
      <c r="BQ58"/>
    </row>
    <row r="59" spans="1:69">
      <c r="A59"/>
      <c r="B59"/>
      <c r="C59" s="47" t="str">
        <v>Recuperación de correo de voz</v>
      </c>
      <c r="D59"/>
      <c r="E59"/>
      <c r="F59"/>
      <c r="G59" s="47" t="str">
        <v>minutos</v>
      </c>
      <c r="H59"/>
      <c r="I59" s="62"/>
      <c r="J59"/>
      <c r="K59"/>
      <c r="L59"/>
      <c r="M59"/>
      <c r="N59"/>
      <c r="O59" s="175"/>
      <c r="P59" s="175"/>
      <c r="Q59" s="175"/>
      <c r="R59" s="175"/>
      <c r="S59" s="175"/>
      <c r="T59" s="123">
        <f t="shared" si="6"/>
        <v>1.1219995951003312</v>
      </c>
      <c r="U59" s="123">
        <f t="shared" si="6"/>
        <v>1.1529380608467354</v>
      </c>
      <c r="V59" s="123">
        <f t="shared" si="6"/>
        <v>1.0598704929425575</v>
      </c>
      <c r="W59" s="123">
        <f t="shared" si="6"/>
        <v>1.0129725862767474</v>
      </c>
      <c r="X59" s="123">
        <f t="shared" si="6"/>
        <v>1.0227813355746382</v>
      </c>
      <c r="Y59" s="123">
        <f t="shared" si="6"/>
        <v>1.4911552004092778</v>
      </c>
      <c r="Z59" s="123">
        <f t="shared" si="6"/>
        <v>1.1869046066092801</v>
      </c>
      <c r="AA59" s="123">
        <f t="shared" si="6"/>
        <v>1.0357450134608435</v>
      </c>
      <c r="AB59" s="123">
        <f t="shared" si="6"/>
        <v>1.041674229572779</v>
      </c>
      <c r="AC59" s="123">
        <f t="shared" si="6"/>
        <v>1.0390345505917646</v>
      </c>
      <c r="AD59" s="123">
        <f t="shared" si="6"/>
        <v>1.0371937193468992</v>
      </c>
      <c r="AE59" s="123">
        <f t="shared" si="6"/>
        <v>1.0303888304718343</v>
      </c>
      <c r="AF59" s="123">
        <f t="shared" si="6"/>
        <v>1.0291635339401048</v>
      </c>
      <c r="AG59" s="123">
        <f t="shared" si="6"/>
        <v>1.0275875789467059</v>
      </c>
      <c r="AH59" s="123">
        <f t="shared" si="6"/>
        <v>1.0261447455983446</v>
      </c>
      <c r="AI59" s="123">
        <f t="shared" si="6"/>
        <v>1.0151877708144941</v>
      </c>
      <c r="AJ59" s="123">
        <f t="shared" si="6"/>
        <v>1.0079865312772196</v>
      </c>
      <c r="AK59" s="123">
        <f t="shared" si="6"/>
        <v>1.0077116447504257</v>
      </c>
      <c r="AL59" s="123">
        <f t="shared" si="6"/>
        <v>1.0074443644441879</v>
      </c>
      <c r="AM59" s="123">
        <f t="shared" si="6"/>
        <v>1.0071925505136186</v>
      </c>
      <c r="AN59" s="123">
        <f t="shared" si="6"/>
        <v>1.0069618006174443</v>
      </c>
      <c r="AO59" s="123">
        <f t="shared" si="6"/>
        <v>1.0067312321073238</v>
      </c>
      <c r="AP59" s="123">
        <f t="shared" si="6"/>
        <v>1.0064926272826322</v>
      </c>
      <c r="AQ59" s="123">
        <f t="shared" si="6"/>
        <v>1.0062572905718734</v>
      </c>
      <c r="AR59" s="123">
        <f t="shared" si="6"/>
        <v>1.0060278017079056</v>
      </c>
      <c r="AS59" s="123">
        <f t="shared" si="6"/>
        <v>1.0058001489242114</v>
      </c>
      <c r="AT59" s="123">
        <f t="shared" si="6"/>
        <v>1.0055723236336851</v>
      </c>
      <c r="AU59" s="123">
        <f t="shared" si="6"/>
        <v>1.0053466906928026</v>
      </c>
      <c r="AV59" s="123">
        <f t="shared" si="6"/>
        <v>1.0051260847137033</v>
      </c>
      <c r="AW59" s="123">
        <f t="shared" si="6"/>
        <v>1.0049106838398028</v>
      </c>
      <c r="AX59" s="123">
        <f t="shared" si="6"/>
        <v>1.004697536509775</v>
      </c>
      <c r="AY59" s="123">
        <f t="shared" si="6"/>
        <v>1.0044848373947857</v>
      </c>
      <c r="AZ59" s="123">
        <f t="shared" si="6"/>
        <v>1.0042744723804462</v>
      </c>
      <c r="BA59" s="123">
        <f t="shared" si="6"/>
        <v>1.0040689915268162</v>
      </c>
      <c r="BB59" s="123">
        <f t="shared" si="6"/>
        <v>1.003868798849447</v>
      </c>
      <c r="BC59" s="123">
        <f t="shared" si="6"/>
        <v>1.003671808411416</v>
      </c>
      <c r="BD59" s="123">
        <f t="shared" si="6"/>
        <v>1.0034767023179054</v>
      </c>
      <c r="BE59" s="123">
        <f t="shared" si="6"/>
        <v>1.0032849463476061</v>
      </c>
      <c r="BF59" s="123">
        <f t="shared" si="6"/>
        <v>1.0030289819123224</v>
      </c>
      <c r="BG59" s="123">
        <f t="shared" si="6"/>
        <v>1.0020920065354679</v>
      </c>
      <c r="BH59" s="123">
        <f t="shared" si="6"/>
        <v>1.0013181287611064</v>
      </c>
      <c r="BI59" s="123">
        <f t="shared" si="6"/>
        <v>1.0013181290178843</v>
      </c>
      <c r="BJ59" s="123">
        <f t="shared" si="6"/>
        <v>1.0013181292746656</v>
      </c>
      <c r="BK59" s="123">
        <f t="shared" si="6"/>
        <v>1.0013181295314511</v>
      </c>
      <c r="BL59" s="123">
        <f t="shared" si="6"/>
        <v>1.0013181297882396</v>
      </c>
      <c r="BM59" s="123">
        <f t="shared" si="6"/>
        <v>1.0013181300450318</v>
      </c>
      <c r="BN59" s="123">
        <f t="shared" si="1"/>
        <v>1.0013181303018279</v>
      </c>
      <c r="BO59" s="123">
        <f t="shared" si="1"/>
        <v>1.0013181305586276</v>
      </c>
      <c r="BP59" s="123">
        <f t="shared" si="1"/>
        <v>1.0013181308154313</v>
      </c>
      <c r="BQ59"/>
    </row>
    <row r="60" spans="1:69">
      <c r="A60"/>
      <c r="B60"/>
      <c r="C60" s="47" t="str">
        <v>Depósito de correo de voz</v>
      </c>
      <c r="D60"/>
      <c r="E60"/>
      <c r="F60"/>
      <c r="G60" s="47" t="str">
        <v>minutos</v>
      </c>
      <c r="H60"/>
      <c r="I60" s="62"/>
      <c r="J60"/>
      <c r="K60"/>
      <c r="L60"/>
      <c r="M60"/>
      <c r="N60"/>
      <c r="O60" s="175"/>
      <c r="P60" s="175"/>
      <c r="Q60" s="175"/>
      <c r="R60" s="175"/>
      <c r="S60" s="175"/>
      <c r="T60" s="123">
        <f t="shared" si="6"/>
        <v>1.1219995951003312</v>
      </c>
      <c r="U60" s="123">
        <f t="shared" si="6"/>
        <v>1.1529380608467354</v>
      </c>
      <c r="V60" s="123">
        <f t="shared" si="6"/>
        <v>1.0598704929425578</v>
      </c>
      <c r="W60" s="123">
        <f t="shared" si="6"/>
        <v>1.0129725862767476</v>
      </c>
      <c r="X60" s="123">
        <f t="shared" si="6"/>
        <v>1.0227813355746382</v>
      </c>
      <c r="Y60" s="123">
        <f t="shared" si="6"/>
        <v>1.4911552004092776</v>
      </c>
      <c r="Z60" s="123">
        <f t="shared" si="6"/>
        <v>1.1869046066092803</v>
      </c>
      <c r="AA60" s="123">
        <f t="shared" si="6"/>
        <v>1.0357450134608435</v>
      </c>
      <c r="AB60" s="123">
        <f t="shared" si="6"/>
        <v>1.041674229572779</v>
      </c>
      <c r="AC60" s="123">
        <f t="shared" si="6"/>
        <v>1.0390345505917646</v>
      </c>
      <c r="AD60" s="123">
        <f t="shared" si="6"/>
        <v>1.0371937193468994</v>
      </c>
      <c r="AE60" s="123">
        <f t="shared" si="6"/>
        <v>1.0303888304718343</v>
      </c>
      <c r="AF60" s="123">
        <f t="shared" si="6"/>
        <v>1.0291635339401048</v>
      </c>
      <c r="AG60" s="123">
        <f t="shared" si="6"/>
        <v>1.0275875789467059</v>
      </c>
      <c r="AH60" s="123">
        <f t="shared" si="6"/>
        <v>1.0261447455983443</v>
      </c>
      <c r="AI60" s="123">
        <f t="shared" si="6"/>
        <v>1.0151877708144941</v>
      </c>
      <c r="AJ60" s="123">
        <f t="shared" si="6"/>
        <v>1.0079865312772196</v>
      </c>
      <c r="AK60" s="123">
        <f t="shared" si="6"/>
        <v>1.0077116447504257</v>
      </c>
      <c r="AL60" s="123">
        <f t="shared" si="6"/>
        <v>1.0074443644441879</v>
      </c>
      <c r="AM60" s="123">
        <f t="shared" si="6"/>
        <v>1.0071925505136186</v>
      </c>
      <c r="AN60" s="123">
        <f t="shared" si="6"/>
        <v>1.0069618006174446</v>
      </c>
      <c r="AO60" s="123">
        <f t="shared" si="6"/>
        <v>1.0067312321073236</v>
      </c>
      <c r="AP60" s="123">
        <f t="shared" si="6"/>
        <v>1.0064926272826324</v>
      </c>
      <c r="AQ60" s="123">
        <f t="shared" si="6"/>
        <v>1.0062572905718734</v>
      </c>
      <c r="AR60" s="123">
        <f t="shared" si="6"/>
        <v>1.0060278017079058</v>
      </c>
      <c r="AS60" s="123">
        <f t="shared" si="6"/>
        <v>1.0058001489242114</v>
      </c>
      <c r="AT60" s="123">
        <f t="shared" si="6"/>
        <v>1.0055723236336849</v>
      </c>
      <c r="AU60" s="123">
        <f t="shared" si="6"/>
        <v>1.0053466906928026</v>
      </c>
      <c r="AV60" s="123">
        <f t="shared" si="6"/>
        <v>1.0051260847137033</v>
      </c>
      <c r="AW60" s="123">
        <f t="shared" si="6"/>
        <v>1.0049106838398028</v>
      </c>
      <c r="AX60" s="123">
        <f t="shared" si="6"/>
        <v>1.004697536509775</v>
      </c>
      <c r="AY60" s="123">
        <f t="shared" si="6"/>
        <v>1.0044848373947857</v>
      </c>
      <c r="AZ60" s="123">
        <f t="shared" si="6"/>
        <v>1.0042744723804464</v>
      </c>
      <c r="BA60" s="123">
        <f t="shared" si="6"/>
        <v>1.0040689915268159</v>
      </c>
      <c r="BB60" s="123">
        <f t="shared" si="6"/>
        <v>1.003868798849447</v>
      </c>
      <c r="BC60" s="123">
        <f t="shared" si="6"/>
        <v>1.0036718084114158</v>
      </c>
      <c r="BD60" s="123">
        <f t="shared" si="6"/>
        <v>1.0034767023179054</v>
      </c>
      <c r="BE60" s="123">
        <f t="shared" si="6"/>
        <v>1.0032849463476061</v>
      </c>
      <c r="BF60" s="123">
        <f t="shared" si="6"/>
        <v>1.0030289819123226</v>
      </c>
      <c r="BG60" s="123">
        <f t="shared" si="6"/>
        <v>1.0020920065354677</v>
      </c>
      <c r="BH60" s="123">
        <f t="shared" si="6"/>
        <v>1.0013181287611066</v>
      </c>
      <c r="BI60" s="123">
        <f t="shared" si="6"/>
        <v>1.0013181290178841</v>
      </c>
      <c r="BJ60" s="123">
        <f t="shared" si="6"/>
        <v>1.0013181292746656</v>
      </c>
      <c r="BK60" s="123">
        <f t="shared" si="6"/>
        <v>1.0013181295314511</v>
      </c>
      <c r="BL60" s="123">
        <f t="shared" si="6"/>
        <v>1.0013181297882396</v>
      </c>
      <c r="BM60" s="123">
        <f t="shared" si="6"/>
        <v>1.0013181300450318</v>
      </c>
      <c r="BN60" s="123">
        <f t="shared" si="1"/>
        <v>1.0013181303018281</v>
      </c>
      <c r="BO60" s="123">
        <f t="shared" si="1"/>
        <v>1.0013181305586274</v>
      </c>
      <c r="BP60" s="123">
        <f t="shared" si="1"/>
        <v>1.0013181308154313</v>
      </c>
      <c r="BQ60"/>
    </row>
    <row r="61" spans="1:69">
      <c r="A61"/>
      <c r="B61"/>
      <c r="C61" s="47" t="str">
        <v xml:space="preserve">Datos GPRS </v>
      </c>
      <c r="D61"/>
      <c r="E61"/>
      <c r="F61"/>
      <c r="G61" s="47" t="str">
        <v>megabytes</v>
      </c>
      <c r="H61"/>
      <c r="I61" s="62"/>
      <c r="J61"/>
      <c r="K61"/>
      <c r="L61"/>
      <c r="M61"/>
      <c r="N61"/>
      <c r="O61" s="175"/>
      <c r="P61" s="175"/>
      <c r="Q61" s="175"/>
      <c r="R61" s="175"/>
      <c r="S61" s="175"/>
      <c r="T61" s="123">
        <f t="shared" si="6"/>
        <v>2.4435714801913067</v>
      </c>
      <c r="U61" s="123">
        <f t="shared" si="6"/>
        <v>1.3921605929553165</v>
      </c>
      <c r="V61" s="123">
        <f t="shared" si="6"/>
        <v>1.9354142119052622</v>
      </c>
      <c r="W61" s="123">
        <f t="shared" si="6"/>
        <v>2.0489393596265311</v>
      </c>
      <c r="X61" s="123">
        <f t="shared" si="6"/>
        <v>2.0167627513223016</v>
      </c>
      <c r="Y61" s="123">
        <f t="shared" si="6"/>
        <v>1.1148203276982884</v>
      </c>
      <c r="Z61" s="123">
        <f t="shared" si="6"/>
        <v>0.95694374498666501</v>
      </c>
      <c r="AA61" s="123">
        <f t="shared" si="6"/>
        <v>0.80010249352798457</v>
      </c>
      <c r="AB61" s="123">
        <f t="shared" si="6"/>
        <v>0.69010788861349237</v>
      </c>
      <c r="AC61" s="123">
        <f t="shared" si="6"/>
        <v>0.58955735866675785</v>
      </c>
      <c r="AD61" s="123">
        <f t="shared" si="6"/>
        <v>0.56730349528701463</v>
      </c>
      <c r="AE61" s="123">
        <f t="shared" si="6"/>
        <v>0.54417127715218416</v>
      </c>
      <c r="AF61" s="123">
        <f t="shared" si="6"/>
        <v>0.52389149630370646</v>
      </c>
      <c r="AG61" s="123">
        <f t="shared" si="6"/>
        <v>0.51562578633968081</v>
      </c>
      <c r="AH61" s="123">
        <f t="shared" si="6"/>
        <v>0.51096216050029064</v>
      </c>
      <c r="AI61" s="123">
        <f t="shared" si="6"/>
        <v>1.0113663586601651</v>
      </c>
      <c r="AJ61" s="123">
        <f t="shared" si="6"/>
        <v>1.0075235210947675</v>
      </c>
      <c r="AK61" s="123">
        <f t="shared" si="6"/>
        <v>1.0072811128382868</v>
      </c>
      <c r="AL61" s="123">
        <f t="shared" si="6"/>
        <v>1.0070371797086308</v>
      </c>
      <c r="AM61" s="123">
        <f t="shared" si="6"/>
        <v>1.0067931363875982</v>
      </c>
      <c r="AN61" s="123">
        <f t="shared" si="6"/>
        <v>1.0065655626743122</v>
      </c>
      <c r="AO61" s="123">
        <f t="shared" si="6"/>
        <v>1.0063549782637602</v>
      </c>
      <c r="AP61" s="123">
        <f t="shared" si="6"/>
        <v>1.0061451307831057</v>
      </c>
      <c r="AQ61" s="123">
        <f t="shared" si="6"/>
        <v>1.0059330849199348</v>
      </c>
      <c r="AR61" s="123">
        <f t="shared" si="6"/>
        <v>1.0057228675100403</v>
      </c>
      <c r="AS61" s="123">
        <f t="shared" si="6"/>
        <v>1.0055153720315688</v>
      </c>
      <c r="AT61" s="123">
        <f t="shared" si="6"/>
        <v>1.0053105357095433</v>
      </c>
      <c r="AU61" s="123">
        <f t="shared" si="6"/>
        <v>1.0051077096417582</v>
      </c>
      <c r="AV61" s="123">
        <f t="shared" si="6"/>
        <v>1.0049069881566854</v>
      </c>
      <c r="AW61" s="123">
        <f t="shared" si="6"/>
        <v>1.0047093928988091</v>
      </c>
      <c r="AX61" s="123">
        <f t="shared" si="6"/>
        <v>1.0045156496952896</v>
      </c>
      <c r="AY61" s="123">
        <f t="shared" si="6"/>
        <v>1.0043252642186284</v>
      </c>
      <c r="AZ61" s="123">
        <f t="shared" si="6"/>
        <v>1.0041375837420299</v>
      </c>
      <c r="BA61" s="123">
        <f t="shared" si="6"/>
        <v>1.0039527080058142</v>
      </c>
      <c r="BB61" s="123">
        <f t="shared" si="6"/>
        <v>1.0037713844431817</v>
      </c>
      <c r="BC61" s="123">
        <f t="shared" si="6"/>
        <v>1.0035943364193662</v>
      </c>
      <c r="BD61" s="123">
        <f t="shared" si="6"/>
        <v>1.003421424186111</v>
      </c>
      <c r="BE61" s="123">
        <f t="shared" si="6"/>
        <v>1.0032521696842727</v>
      </c>
      <c r="BF61" s="123">
        <f t="shared" si="6"/>
        <v>1.0030107886860689</v>
      </c>
      <c r="BG61" s="123">
        <f t="shared" si="6"/>
        <v>1.0020802863323024</v>
      </c>
      <c r="BH61" s="123">
        <f t="shared" si="6"/>
        <v>1.0013092527637388</v>
      </c>
      <c r="BI61" s="123">
        <f t="shared" si="6"/>
        <v>1.0013092527637386</v>
      </c>
      <c r="BJ61" s="123">
        <f t="shared" si="6"/>
        <v>1.0013092527637386</v>
      </c>
      <c r="BK61" s="123">
        <f t="shared" si="6"/>
        <v>1.0013092527637386</v>
      </c>
      <c r="BL61" s="123">
        <f t="shared" si="6"/>
        <v>1.0013092527637386</v>
      </c>
      <c r="BM61" s="123">
        <f t="shared" si="6"/>
        <v>1.0013092527637384</v>
      </c>
      <c r="BN61" s="123">
        <f t="shared" si="1"/>
        <v>1.0013092527637382</v>
      </c>
      <c r="BO61" s="123">
        <f t="shared" si="1"/>
        <v>1.0013092527637388</v>
      </c>
      <c r="BP61" s="123">
        <f t="shared" si="1"/>
        <v>1.0013092527637386</v>
      </c>
      <c r="BQ61"/>
    </row>
    <row r="62" spans="1:69">
      <c r="A62"/>
      <c r="B62"/>
      <c r="C62" s="47" t="str">
        <v>Datos EDGE</v>
      </c>
      <c r="D62"/>
      <c r="E62"/>
      <c r="F62"/>
      <c r="G62" s="47" t="str">
        <v>megabytes</v>
      </c>
      <c r="H62"/>
      <c r="I62" s="62"/>
      <c r="J62"/>
      <c r="K62"/>
      <c r="L62"/>
      <c r="M62"/>
      <c r="N62"/>
      <c r="O62" s="175"/>
      <c r="P62" s="175"/>
      <c r="Q62" s="175"/>
      <c r="R62" s="175"/>
      <c r="S62" s="175"/>
      <c r="T62" s="123">
        <f t="shared" si="6"/>
        <v>1.7248739860173927</v>
      </c>
      <c r="U62" s="123">
        <f t="shared" si="6"/>
        <v>1.3921605929553167</v>
      </c>
      <c r="V62" s="123">
        <f t="shared" si="6"/>
        <v>1.9354142119052622</v>
      </c>
      <c r="W62" s="123">
        <f t="shared" si="6"/>
        <v>1.7074494663554427</v>
      </c>
      <c r="X62" s="123">
        <f t="shared" si="6"/>
        <v>1.5125720634917272</v>
      </c>
      <c r="Y62" s="123">
        <f t="shared" si="6"/>
        <v>1.1148203276982886</v>
      </c>
      <c r="Z62" s="123">
        <f t="shared" si="6"/>
        <v>0.95694374498666501</v>
      </c>
      <c r="AA62" s="123">
        <f t="shared" si="6"/>
        <v>0.80010249352798468</v>
      </c>
      <c r="AB62" s="123">
        <f t="shared" si="6"/>
        <v>0.69010788861349226</v>
      </c>
      <c r="AC62" s="123">
        <f t="shared" si="6"/>
        <v>0.58955735866675785</v>
      </c>
      <c r="AD62" s="123">
        <f t="shared" si="6"/>
        <v>0.56730349528701463</v>
      </c>
      <c r="AE62" s="123">
        <f t="shared" si="6"/>
        <v>0.54417127715218427</v>
      </c>
      <c r="AF62" s="123">
        <f t="shared" si="6"/>
        <v>0.52389149630370635</v>
      </c>
      <c r="AG62" s="123">
        <f t="shared" si="6"/>
        <v>0.51562578633968081</v>
      </c>
      <c r="AH62" s="123">
        <f t="shared" si="6"/>
        <v>0.51096216050029064</v>
      </c>
      <c r="AI62" s="123">
        <f t="shared" si="6"/>
        <v>1.0113663586601651</v>
      </c>
      <c r="AJ62" s="123">
        <f t="shared" si="6"/>
        <v>1.0075235210947677</v>
      </c>
      <c r="AK62" s="123">
        <f t="shared" si="6"/>
        <v>1.007281112838287</v>
      </c>
      <c r="AL62" s="123">
        <f t="shared" si="6"/>
        <v>1.0070371797086308</v>
      </c>
      <c r="AM62" s="123">
        <f t="shared" si="6"/>
        <v>1.0067931363875979</v>
      </c>
      <c r="AN62" s="123">
        <f t="shared" si="6"/>
        <v>1.0065655626743124</v>
      </c>
      <c r="AO62" s="123">
        <f t="shared" si="6"/>
        <v>1.00635497826376</v>
      </c>
      <c r="AP62" s="123">
        <f t="shared" si="6"/>
        <v>1.0061451307831057</v>
      </c>
      <c r="AQ62" s="123">
        <f t="shared" si="6"/>
        <v>1.0059330849199348</v>
      </c>
      <c r="AR62" s="123">
        <f t="shared" si="6"/>
        <v>1.0057228675100403</v>
      </c>
      <c r="AS62" s="123">
        <f t="shared" si="6"/>
        <v>1.0055153720315688</v>
      </c>
      <c r="AT62" s="123">
        <f t="shared" si="6"/>
        <v>1.0053105357095431</v>
      </c>
      <c r="AU62" s="123">
        <f t="shared" si="6"/>
        <v>1.0051077096417582</v>
      </c>
      <c r="AV62" s="123">
        <f t="shared" si="6"/>
        <v>1.0049069881566854</v>
      </c>
      <c r="AW62" s="123">
        <f t="shared" si="6"/>
        <v>1.0047093928988089</v>
      </c>
      <c r="AX62" s="123">
        <f t="shared" si="6"/>
        <v>1.0045156496952898</v>
      </c>
      <c r="AY62" s="123">
        <f t="shared" si="6"/>
        <v>1.0043252642186284</v>
      </c>
      <c r="AZ62" s="123">
        <f t="shared" si="6"/>
        <v>1.0041375837420299</v>
      </c>
      <c r="BA62" s="123">
        <f t="shared" si="6"/>
        <v>1.0039527080058142</v>
      </c>
      <c r="BB62" s="123">
        <f t="shared" si="6"/>
        <v>1.0037713844431815</v>
      </c>
      <c r="BC62" s="123">
        <f t="shared" si="6"/>
        <v>1.003594336419366</v>
      </c>
      <c r="BD62" s="123">
        <f t="shared" si="6"/>
        <v>1.0034214241861112</v>
      </c>
      <c r="BE62" s="123">
        <f t="shared" si="6"/>
        <v>1.0032521696842727</v>
      </c>
      <c r="BF62" s="123">
        <f t="shared" si="6"/>
        <v>1.0030107886860689</v>
      </c>
      <c r="BG62" s="123">
        <f t="shared" si="6"/>
        <v>1.0020802863323026</v>
      </c>
      <c r="BH62" s="123">
        <f t="shared" si="6"/>
        <v>1.0013092527637388</v>
      </c>
      <c r="BI62" s="123">
        <f t="shared" si="6"/>
        <v>1.0013092527637384</v>
      </c>
      <c r="BJ62" s="123">
        <f t="shared" si="6"/>
        <v>1.0013092527637386</v>
      </c>
      <c r="BK62" s="123">
        <f t="shared" si="6"/>
        <v>1.0013092527637386</v>
      </c>
      <c r="BL62" s="123">
        <f t="shared" si="6"/>
        <v>1.0013092527637386</v>
      </c>
      <c r="BM62" s="123">
        <f t="shared" si="6"/>
        <v>1.0013092527637384</v>
      </c>
      <c r="BN62" s="123">
        <f t="shared" si="1"/>
        <v>1.0013092527637384</v>
      </c>
      <c r="BO62" s="123">
        <f t="shared" si="1"/>
        <v>1.0013092527637388</v>
      </c>
      <c r="BP62" s="123">
        <f t="shared" si="1"/>
        <v>1.0013092527637388</v>
      </c>
      <c r="BQ62"/>
    </row>
    <row r="63" spans="1:69">
      <c r="A63"/>
      <c r="B63"/>
      <c r="C63" s="47" t="str">
        <v>Datos Release 99</v>
      </c>
      <c r="D63"/>
      <c r="E63"/>
      <c r="F63"/>
      <c r="G63" s="47" t="str">
        <v>megabytes</v>
      </c>
      <c r="H63"/>
      <c r="I63" s="62"/>
      <c r="J63"/>
      <c r="K63"/>
      <c r="L63"/>
      <c r="M63"/>
      <c r="N63"/>
      <c r="O63" s="175"/>
      <c r="P63" s="175"/>
      <c r="Q63" s="175"/>
      <c r="R63" s="175"/>
      <c r="S63" s="175"/>
      <c r="T63" s="123">
        <f t="shared" ref="T63:BM67" si="7">IFERROR(T31/S31,0)</f>
        <v>2.6181123002049715</v>
      </c>
      <c r="U63" s="123">
        <f t="shared" si="7"/>
        <v>1.6705927115463799</v>
      </c>
      <c r="V63" s="123">
        <f t="shared" si="7"/>
        <v>0.96770710595263099</v>
      </c>
      <c r="W63" s="123">
        <f t="shared" si="7"/>
        <v>0.91063971538956956</v>
      </c>
      <c r="X63" s="123">
        <f t="shared" si="7"/>
        <v>2.268858095237591</v>
      </c>
      <c r="Y63" s="123">
        <f t="shared" si="7"/>
        <v>1.4864271035977181</v>
      </c>
      <c r="Z63" s="123">
        <f t="shared" si="7"/>
        <v>1.91388748997333</v>
      </c>
      <c r="AA63" s="123">
        <f t="shared" si="7"/>
        <v>1.6002049870559694</v>
      </c>
      <c r="AB63" s="123">
        <f t="shared" si="7"/>
        <v>1.1041726217815877</v>
      </c>
      <c r="AC63" s="123">
        <f t="shared" si="7"/>
        <v>0.88433603800013694</v>
      </c>
      <c r="AD63" s="123">
        <f t="shared" si="7"/>
        <v>0.9455058254783576</v>
      </c>
      <c r="AE63" s="123">
        <f t="shared" si="7"/>
        <v>0.87067404344349475</v>
      </c>
      <c r="AF63" s="123">
        <f t="shared" si="7"/>
        <v>0.78583724445555969</v>
      </c>
      <c r="AG63" s="123">
        <f t="shared" si="7"/>
        <v>0.68750104845290771</v>
      </c>
      <c r="AH63" s="123">
        <f t="shared" si="7"/>
        <v>0.51096216050029064</v>
      </c>
      <c r="AI63" s="123">
        <f t="shared" si="7"/>
        <v>1.0113663586601651</v>
      </c>
      <c r="AJ63" s="123">
        <f t="shared" si="7"/>
        <v>1.0075235210947675</v>
      </c>
      <c r="AK63" s="123">
        <f t="shared" si="7"/>
        <v>1.0072811128382868</v>
      </c>
      <c r="AL63" s="123">
        <f t="shared" si="7"/>
        <v>1.0070371797086308</v>
      </c>
      <c r="AM63" s="123">
        <f t="shared" si="7"/>
        <v>1.0067931363875982</v>
      </c>
      <c r="AN63" s="123">
        <f t="shared" si="7"/>
        <v>1.0065655626743122</v>
      </c>
      <c r="AO63" s="123">
        <f t="shared" si="7"/>
        <v>1.0063549782637602</v>
      </c>
      <c r="AP63" s="123">
        <f t="shared" si="7"/>
        <v>1.0061451307831057</v>
      </c>
      <c r="AQ63" s="123">
        <f t="shared" si="7"/>
        <v>1.0059330849199348</v>
      </c>
      <c r="AR63" s="123">
        <f t="shared" si="7"/>
        <v>1.0057228675100403</v>
      </c>
      <c r="AS63" s="123">
        <f t="shared" si="7"/>
        <v>1.0055153720315688</v>
      </c>
      <c r="AT63" s="123">
        <f t="shared" si="7"/>
        <v>1.0053105357095433</v>
      </c>
      <c r="AU63" s="123">
        <f t="shared" si="7"/>
        <v>1.0051077096417582</v>
      </c>
      <c r="AV63" s="123">
        <f t="shared" si="7"/>
        <v>1.0049069881566854</v>
      </c>
      <c r="AW63" s="123">
        <f t="shared" si="7"/>
        <v>1.0047093928988091</v>
      </c>
      <c r="AX63" s="123">
        <f t="shared" si="7"/>
        <v>1.0045156496952896</v>
      </c>
      <c r="AY63" s="123">
        <f t="shared" si="7"/>
        <v>1.0043252642186284</v>
      </c>
      <c r="AZ63" s="123">
        <f t="shared" si="7"/>
        <v>1.0041375837420299</v>
      </c>
      <c r="BA63" s="123">
        <f t="shared" si="7"/>
        <v>1.0039527080058142</v>
      </c>
      <c r="BB63" s="123">
        <f t="shared" si="7"/>
        <v>1.0037713844431817</v>
      </c>
      <c r="BC63" s="123">
        <f t="shared" si="7"/>
        <v>1.0035943364193662</v>
      </c>
      <c r="BD63" s="123">
        <f t="shared" si="7"/>
        <v>1.003421424186111</v>
      </c>
      <c r="BE63" s="123">
        <f t="shared" si="7"/>
        <v>1.0032521696842727</v>
      </c>
      <c r="BF63" s="123">
        <f t="shared" si="7"/>
        <v>1.0030107886860689</v>
      </c>
      <c r="BG63" s="123">
        <f t="shared" si="7"/>
        <v>1.0020802863323024</v>
      </c>
      <c r="BH63" s="123">
        <f t="shared" si="7"/>
        <v>1.0013092527637388</v>
      </c>
      <c r="BI63" s="123">
        <f t="shared" si="7"/>
        <v>1.0013092527637386</v>
      </c>
      <c r="BJ63" s="123">
        <f t="shared" si="7"/>
        <v>1.0013092527637386</v>
      </c>
      <c r="BK63" s="123">
        <f t="shared" si="7"/>
        <v>1.0013092527637386</v>
      </c>
      <c r="BL63" s="123">
        <f t="shared" si="7"/>
        <v>1.0013092527637386</v>
      </c>
      <c r="BM63" s="123">
        <f t="shared" si="7"/>
        <v>1.0013092527637384</v>
      </c>
      <c r="BN63" s="123">
        <f t="shared" ref="BN63:BP76" si="8">IFERROR(BN31/BM31,0)</f>
        <v>1.0013092527637382</v>
      </c>
      <c r="BO63" s="123">
        <f t="shared" si="8"/>
        <v>1.0013092527637388</v>
      </c>
      <c r="BP63" s="123">
        <f t="shared" si="8"/>
        <v>1.0013092527637386</v>
      </c>
      <c r="BQ63"/>
    </row>
    <row r="64" spans="1:69">
      <c r="A64"/>
      <c r="B64"/>
      <c r="C64" s="47" t="str">
        <v>Datos - HSDPA</v>
      </c>
      <c r="D64"/>
      <c r="E64"/>
      <c r="F64"/>
      <c r="G64" s="47" t="str">
        <v>megabytes</v>
      </c>
      <c r="H64"/>
      <c r="I64" s="62"/>
      <c r="J64"/>
      <c r="K64"/>
      <c r="L64"/>
      <c r="M64"/>
      <c r="N64"/>
      <c r="O64" s="175"/>
      <c r="P64" s="175"/>
      <c r="Q64" s="175"/>
      <c r="R64" s="175"/>
      <c r="S64" s="175"/>
      <c r="T64" s="123">
        <f t="shared" si="7"/>
        <v>5.2944048737478298</v>
      </c>
      <c r="U64" s="123">
        <f t="shared" si="7"/>
        <v>3.4268568441977028</v>
      </c>
      <c r="V64" s="123">
        <f t="shared" si="7"/>
        <v>2.7216762354917745</v>
      </c>
      <c r="W64" s="123">
        <f t="shared" si="7"/>
        <v>2.7440610090405695</v>
      </c>
      <c r="X64" s="123">
        <f t="shared" si="7"/>
        <v>2.2454333066436929</v>
      </c>
      <c r="Y64" s="123">
        <f t="shared" si="7"/>
        <v>2.081676334050671</v>
      </c>
      <c r="Z64" s="123">
        <f t="shared" si="7"/>
        <v>1.5271669790255711</v>
      </c>
      <c r="AA64" s="123">
        <f t="shared" si="7"/>
        <v>1.2748539455824022</v>
      </c>
      <c r="AB64" s="123">
        <f t="shared" si="7"/>
        <v>1.1129235190508864</v>
      </c>
      <c r="AC64" s="123">
        <f t="shared" si="7"/>
        <v>1.0044735534777733</v>
      </c>
      <c r="AD64" s="123">
        <f t="shared" si="7"/>
        <v>0.97376083164069882</v>
      </c>
      <c r="AE64" s="123">
        <f t="shared" si="7"/>
        <v>1.0007739300428233</v>
      </c>
      <c r="AF64" s="123">
        <f t="shared" si="7"/>
        <v>1.00436866509292</v>
      </c>
      <c r="AG64" s="123">
        <f t="shared" si="7"/>
        <v>1.0114549995845881</v>
      </c>
      <c r="AH64" s="123">
        <f t="shared" si="7"/>
        <v>1.0018540034627916</v>
      </c>
      <c r="AI64" s="123">
        <f t="shared" si="7"/>
        <v>1.0113663586601651</v>
      </c>
      <c r="AJ64" s="123">
        <f t="shared" si="7"/>
        <v>1.0075235210947675</v>
      </c>
      <c r="AK64" s="123">
        <f t="shared" si="7"/>
        <v>1.0072811128382868</v>
      </c>
      <c r="AL64" s="123">
        <f t="shared" si="7"/>
        <v>1.0070371797086308</v>
      </c>
      <c r="AM64" s="123">
        <f t="shared" si="7"/>
        <v>1.0067931363875982</v>
      </c>
      <c r="AN64" s="123">
        <f t="shared" si="7"/>
        <v>1.0065655626743122</v>
      </c>
      <c r="AO64" s="123">
        <f t="shared" si="7"/>
        <v>1.0063549782637602</v>
      </c>
      <c r="AP64" s="123">
        <f t="shared" si="7"/>
        <v>1.0061451307831057</v>
      </c>
      <c r="AQ64" s="123">
        <f t="shared" si="7"/>
        <v>1.005933084919935</v>
      </c>
      <c r="AR64" s="123">
        <f t="shared" si="7"/>
        <v>1.0057228675100403</v>
      </c>
      <c r="AS64" s="123">
        <f t="shared" si="7"/>
        <v>1.0055153720315688</v>
      </c>
      <c r="AT64" s="123">
        <f t="shared" si="7"/>
        <v>1.0053105357095433</v>
      </c>
      <c r="AU64" s="123">
        <f t="shared" si="7"/>
        <v>1.005107709641758</v>
      </c>
      <c r="AV64" s="123">
        <f t="shared" si="7"/>
        <v>1.0049069881566857</v>
      </c>
      <c r="AW64" s="123">
        <f t="shared" si="7"/>
        <v>1.0047093928988089</v>
      </c>
      <c r="AX64" s="123">
        <f t="shared" si="7"/>
        <v>1.0045156496952896</v>
      </c>
      <c r="AY64" s="123">
        <f t="shared" si="7"/>
        <v>1.0043252642186284</v>
      </c>
      <c r="AZ64" s="123">
        <f t="shared" si="7"/>
        <v>1.0041375837420299</v>
      </c>
      <c r="BA64" s="123">
        <f t="shared" si="7"/>
        <v>1.0039527080058142</v>
      </c>
      <c r="BB64" s="123">
        <f t="shared" si="7"/>
        <v>1.0037713844431817</v>
      </c>
      <c r="BC64" s="123">
        <f t="shared" si="7"/>
        <v>1.0035943364193662</v>
      </c>
      <c r="BD64" s="123">
        <f t="shared" si="7"/>
        <v>1.003421424186111</v>
      </c>
      <c r="BE64" s="123">
        <f t="shared" si="7"/>
        <v>1.0032521696842727</v>
      </c>
      <c r="BF64" s="123">
        <f t="shared" si="7"/>
        <v>1.0030107886860691</v>
      </c>
      <c r="BG64" s="123">
        <f t="shared" si="7"/>
        <v>1.0020802863323026</v>
      </c>
      <c r="BH64" s="123">
        <f t="shared" si="7"/>
        <v>1.0013092527637386</v>
      </c>
      <c r="BI64" s="123">
        <f t="shared" si="7"/>
        <v>1.0013092527637386</v>
      </c>
      <c r="BJ64" s="123">
        <f t="shared" si="7"/>
        <v>1.0013092527637386</v>
      </c>
      <c r="BK64" s="123">
        <f t="shared" si="7"/>
        <v>1.0013092527637386</v>
      </c>
      <c r="BL64" s="123">
        <f t="shared" si="7"/>
        <v>1.0013092527637386</v>
      </c>
      <c r="BM64" s="123">
        <f t="shared" si="7"/>
        <v>1.0013092527637384</v>
      </c>
      <c r="BN64" s="123">
        <f t="shared" si="8"/>
        <v>1.0013092527637384</v>
      </c>
      <c r="BO64" s="123">
        <f t="shared" si="8"/>
        <v>1.0013092527637386</v>
      </c>
      <c r="BP64" s="123">
        <f t="shared" si="8"/>
        <v>1.0013092527637388</v>
      </c>
      <c r="BQ64"/>
    </row>
    <row r="65" spans="1:69">
      <c r="A65"/>
      <c r="B65"/>
      <c r="C65" s="47" t="str">
        <v>Datos - HSUPA</v>
      </c>
      <c r="D65"/>
      <c r="E65"/>
      <c r="F65"/>
      <c r="G65" s="47" t="str">
        <v>megabytes</v>
      </c>
      <c r="H65"/>
      <c r="I65" s="62"/>
      <c r="J65"/>
      <c r="K65"/>
      <c r="L65"/>
      <c r="M65"/>
      <c r="N65"/>
      <c r="O65" s="175"/>
      <c r="P65" s="175"/>
      <c r="Q65" s="175"/>
      <c r="R65" s="175"/>
      <c r="S65" s="175"/>
      <c r="T65" s="123">
        <f t="shared" si="7"/>
        <v>5.2944048737478306</v>
      </c>
      <c r="U65" s="123">
        <f t="shared" si="7"/>
        <v>3.4268568441977023</v>
      </c>
      <c r="V65" s="123">
        <f t="shared" si="7"/>
        <v>2.721676235491775</v>
      </c>
      <c r="W65" s="123">
        <f t="shared" si="7"/>
        <v>2.7440610090405699</v>
      </c>
      <c r="X65" s="123">
        <f t="shared" si="7"/>
        <v>2.2454333066436925</v>
      </c>
      <c r="Y65" s="123">
        <f t="shared" si="7"/>
        <v>2.081676334050671</v>
      </c>
      <c r="Z65" s="123">
        <f t="shared" si="7"/>
        <v>1.5271669790255711</v>
      </c>
      <c r="AA65" s="123">
        <f t="shared" si="7"/>
        <v>1.2748539455824022</v>
      </c>
      <c r="AB65" s="123">
        <f t="shared" si="7"/>
        <v>1.1129235190508864</v>
      </c>
      <c r="AC65" s="123">
        <f t="shared" si="7"/>
        <v>1.0044735534777733</v>
      </c>
      <c r="AD65" s="123">
        <f t="shared" si="7"/>
        <v>0.97376083164069893</v>
      </c>
      <c r="AE65" s="123">
        <f t="shared" si="7"/>
        <v>1.0007739300428231</v>
      </c>
      <c r="AF65" s="123">
        <f t="shared" si="7"/>
        <v>1.00436866509292</v>
      </c>
      <c r="AG65" s="123">
        <f t="shared" si="7"/>
        <v>1.0114549995845881</v>
      </c>
      <c r="AH65" s="123">
        <f t="shared" si="7"/>
        <v>1.0018540034627916</v>
      </c>
      <c r="AI65" s="123">
        <f t="shared" si="7"/>
        <v>1.0113663586601651</v>
      </c>
      <c r="AJ65" s="123">
        <f t="shared" si="7"/>
        <v>1.0075235210947675</v>
      </c>
      <c r="AK65" s="123">
        <f t="shared" si="7"/>
        <v>1.0072811128382868</v>
      </c>
      <c r="AL65" s="123">
        <f t="shared" si="7"/>
        <v>1.0070371797086308</v>
      </c>
      <c r="AM65" s="123">
        <f t="shared" si="7"/>
        <v>1.0067931363875982</v>
      </c>
      <c r="AN65" s="123">
        <f t="shared" si="7"/>
        <v>1.0065655626743124</v>
      </c>
      <c r="AO65" s="123">
        <f t="shared" si="7"/>
        <v>1.00635497826376</v>
      </c>
      <c r="AP65" s="123">
        <f t="shared" si="7"/>
        <v>1.0061451307831057</v>
      </c>
      <c r="AQ65" s="123">
        <f t="shared" si="7"/>
        <v>1.005933084919935</v>
      </c>
      <c r="AR65" s="123">
        <f t="shared" si="7"/>
        <v>1.0057228675100403</v>
      </c>
      <c r="AS65" s="123">
        <f t="shared" si="7"/>
        <v>1.0055153720315688</v>
      </c>
      <c r="AT65" s="123">
        <f t="shared" si="7"/>
        <v>1.0053105357095431</v>
      </c>
      <c r="AU65" s="123">
        <f t="shared" si="7"/>
        <v>1.005107709641758</v>
      </c>
      <c r="AV65" s="123">
        <f t="shared" si="7"/>
        <v>1.0049069881566857</v>
      </c>
      <c r="AW65" s="123">
        <f t="shared" si="7"/>
        <v>1.0047093928988089</v>
      </c>
      <c r="AX65" s="123">
        <f t="shared" si="7"/>
        <v>1.0045156496952896</v>
      </c>
      <c r="AY65" s="123">
        <f t="shared" si="7"/>
        <v>1.0043252642186282</v>
      </c>
      <c r="AZ65" s="123">
        <f t="shared" si="7"/>
        <v>1.0041375837420299</v>
      </c>
      <c r="BA65" s="123">
        <f t="shared" si="7"/>
        <v>1.0039527080058142</v>
      </c>
      <c r="BB65" s="123">
        <f t="shared" si="7"/>
        <v>1.0037713844431815</v>
      </c>
      <c r="BC65" s="123">
        <f t="shared" si="7"/>
        <v>1.0035943364193662</v>
      </c>
      <c r="BD65" s="123">
        <f t="shared" si="7"/>
        <v>1.0034214241861112</v>
      </c>
      <c r="BE65" s="123">
        <f t="shared" si="7"/>
        <v>1.0032521696842727</v>
      </c>
      <c r="BF65" s="123">
        <f t="shared" si="7"/>
        <v>1.0030107886860689</v>
      </c>
      <c r="BG65" s="123">
        <f t="shared" si="7"/>
        <v>1.0020802863323026</v>
      </c>
      <c r="BH65" s="123">
        <f t="shared" si="7"/>
        <v>1.0013092527637386</v>
      </c>
      <c r="BI65" s="123">
        <f t="shared" si="7"/>
        <v>1.0013092527637386</v>
      </c>
      <c r="BJ65" s="123">
        <f t="shared" si="7"/>
        <v>1.0013092527637386</v>
      </c>
      <c r="BK65" s="123">
        <f t="shared" si="7"/>
        <v>1.0013092527637386</v>
      </c>
      <c r="BL65" s="123">
        <f t="shared" si="7"/>
        <v>1.0013092527637386</v>
      </c>
      <c r="BM65" s="123">
        <f t="shared" si="7"/>
        <v>1.0013092527637384</v>
      </c>
      <c r="BN65" s="123">
        <f t="shared" si="8"/>
        <v>1.0013092527637386</v>
      </c>
      <c r="BO65" s="123">
        <f t="shared" si="8"/>
        <v>1.0013092527637388</v>
      </c>
      <c r="BP65" s="123">
        <f t="shared" si="8"/>
        <v>1.0013092527637386</v>
      </c>
      <c r="BQ65"/>
    </row>
    <row r="66" spans="1:69">
      <c r="A66"/>
      <c r="B66"/>
      <c r="C66" s="47" t="str">
        <v>Datos - LTE</v>
      </c>
      <c r="D66"/>
      <c r="E66"/>
      <c r="F66"/>
      <c r="G66" s="47" t="str">
        <v>megabytes</v>
      </c>
      <c r="H66"/>
      <c r="I66" s="62"/>
      <c r="J66"/>
      <c r="K66"/>
      <c r="L66"/>
      <c r="M66"/>
      <c r="N66"/>
      <c r="O66" s="175"/>
      <c r="P66" s="175"/>
      <c r="Q66" s="175"/>
      <c r="R66" s="175"/>
      <c r="S66" s="175"/>
      <c r="T66" s="123">
        <f t="shared" si="7"/>
        <v>0</v>
      </c>
      <c r="U66" s="123">
        <f t="shared" si="7"/>
        <v>0</v>
      </c>
      <c r="V66" s="123">
        <f t="shared" si="7"/>
        <v>0</v>
      </c>
      <c r="W66" s="123">
        <f t="shared" si="7"/>
        <v>0</v>
      </c>
      <c r="X66" s="123">
        <f t="shared" si="7"/>
        <v>18.150864761900724</v>
      </c>
      <c r="Y66" s="123">
        <f t="shared" si="7"/>
        <v>2.649773147022783</v>
      </c>
      <c r="Z66" s="123">
        <f t="shared" si="7"/>
        <v>2.6121970278003461</v>
      </c>
      <c r="AA66" s="123">
        <f t="shared" si="7"/>
        <v>1.9401844938087072</v>
      </c>
      <c r="AB66" s="123">
        <f t="shared" si="7"/>
        <v>1.5673636792238641</v>
      </c>
      <c r="AC66" s="123">
        <f t="shared" si="7"/>
        <v>1.2671083529554199</v>
      </c>
      <c r="AD66" s="123">
        <f t="shared" si="7"/>
        <v>1.1976407122725863</v>
      </c>
      <c r="AE66" s="123">
        <f t="shared" si="7"/>
        <v>1.116983147838694</v>
      </c>
      <c r="AF66" s="123">
        <f t="shared" si="7"/>
        <v>1.0612161078972515</v>
      </c>
      <c r="AG66" s="123">
        <f t="shared" si="7"/>
        <v>1.0377784813672055</v>
      </c>
      <c r="AH66" s="123">
        <f t="shared" si="7"/>
        <v>1.0283515179880065</v>
      </c>
      <c r="AI66" s="123">
        <f t="shared" si="7"/>
        <v>1.0113663586601651</v>
      </c>
      <c r="AJ66" s="123">
        <f t="shared" si="7"/>
        <v>1.0075235210947675</v>
      </c>
      <c r="AK66" s="123">
        <f t="shared" si="7"/>
        <v>1.0072811128382868</v>
      </c>
      <c r="AL66" s="123">
        <f t="shared" si="7"/>
        <v>1.0070371797086308</v>
      </c>
      <c r="AM66" s="123">
        <f t="shared" si="7"/>
        <v>1.0067931363875982</v>
      </c>
      <c r="AN66" s="123">
        <f t="shared" si="7"/>
        <v>1.0065655626743122</v>
      </c>
      <c r="AO66" s="123">
        <f t="shared" si="7"/>
        <v>1.00635497826376</v>
      </c>
      <c r="AP66" s="123">
        <f t="shared" si="7"/>
        <v>1.0061451307831057</v>
      </c>
      <c r="AQ66" s="123">
        <f t="shared" si="7"/>
        <v>1.005933084919935</v>
      </c>
      <c r="AR66" s="123">
        <f t="shared" si="7"/>
        <v>1.00572286751004</v>
      </c>
      <c r="AS66" s="123">
        <f t="shared" si="7"/>
        <v>1.0055153720315688</v>
      </c>
      <c r="AT66" s="123">
        <f t="shared" si="7"/>
        <v>1.0053105357095431</v>
      </c>
      <c r="AU66" s="123">
        <f t="shared" si="7"/>
        <v>1.0051077096417582</v>
      </c>
      <c r="AV66" s="123">
        <f t="shared" si="7"/>
        <v>1.0049069881566857</v>
      </c>
      <c r="AW66" s="123">
        <f t="shared" si="7"/>
        <v>1.0047093928988089</v>
      </c>
      <c r="AX66" s="123">
        <f t="shared" si="7"/>
        <v>1.0045156496952898</v>
      </c>
      <c r="AY66" s="123">
        <f t="shared" si="7"/>
        <v>1.0043252642186284</v>
      </c>
      <c r="AZ66" s="123">
        <f t="shared" si="7"/>
        <v>1.0041375837420299</v>
      </c>
      <c r="BA66" s="123">
        <f t="shared" si="7"/>
        <v>1.0039527080058142</v>
      </c>
      <c r="BB66" s="123">
        <f t="shared" si="7"/>
        <v>1.0037713844431817</v>
      </c>
      <c r="BC66" s="123">
        <f t="shared" si="7"/>
        <v>1.0035943364193662</v>
      </c>
      <c r="BD66" s="123">
        <f t="shared" si="7"/>
        <v>1.003421424186111</v>
      </c>
      <c r="BE66" s="123">
        <f t="shared" si="7"/>
        <v>1.0032521696842727</v>
      </c>
      <c r="BF66" s="123">
        <f t="shared" si="7"/>
        <v>1.0030107886860689</v>
      </c>
      <c r="BG66" s="123">
        <f t="shared" si="7"/>
        <v>1.0020802863323026</v>
      </c>
      <c r="BH66" s="123">
        <f t="shared" si="7"/>
        <v>1.0013092527637388</v>
      </c>
      <c r="BI66" s="123">
        <f t="shared" si="7"/>
        <v>1.0013092527637386</v>
      </c>
      <c r="BJ66" s="123">
        <f t="shared" si="7"/>
        <v>1.0013092527637386</v>
      </c>
      <c r="BK66" s="123">
        <f t="shared" si="7"/>
        <v>1.0013092527637386</v>
      </c>
      <c r="BL66" s="123">
        <f t="shared" si="7"/>
        <v>1.0013092527637386</v>
      </c>
      <c r="BM66" s="123">
        <f t="shared" si="7"/>
        <v>1.0013092527637384</v>
      </c>
      <c r="BN66" s="123">
        <f t="shared" si="8"/>
        <v>1.0013092527637384</v>
      </c>
      <c r="BO66" s="123">
        <f t="shared" si="8"/>
        <v>1.0013092527637388</v>
      </c>
      <c r="BP66" s="123">
        <f t="shared" si="8"/>
        <v>1.0013092527637388</v>
      </c>
      <c r="BQ66"/>
    </row>
    <row r="67" spans="1:69">
      <c r="A67"/>
      <c r="B67"/>
      <c r="C67" s="47" t="str">
        <v>Llamadas en tránsito Local</v>
      </c>
      <c r="D67"/>
      <c r="E67"/>
      <c r="F67"/>
      <c r="G67" s="47" t="str">
        <v>minutos</v>
      </c>
      <c r="H67"/>
      <c r="I67" s="62"/>
      <c r="J67"/>
      <c r="K67"/>
      <c r="L67"/>
      <c r="M67"/>
      <c r="N67"/>
      <c r="O67" s="175"/>
      <c r="P67" s="175"/>
      <c r="Q67" s="175"/>
      <c r="R67" s="175"/>
      <c r="S67" s="175"/>
      <c r="T67" s="123">
        <f t="shared" si="7"/>
        <v>0</v>
      </c>
      <c r="U67" s="123">
        <f t="shared" si="7"/>
        <v>0</v>
      </c>
      <c r="V67" s="123">
        <f t="shared" si="7"/>
        <v>0</v>
      </c>
      <c r="W67" s="123">
        <f t="shared" si="7"/>
        <v>0</v>
      </c>
      <c r="X67" s="123">
        <f t="shared" si="7"/>
        <v>0</v>
      </c>
      <c r="Y67" s="123">
        <f t="shared" si="7"/>
        <v>0</v>
      </c>
      <c r="Z67" s="123">
        <f t="shared" si="7"/>
        <v>0</v>
      </c>
      <c r="AA67" s="123">
        <f t="shared" si="7"/>
        <v>0</v>
      </c>
      <c r="AB67" s="123">
        <f t="shared" si="7"/>
        <v>0</v>
      </c>
      <c r="AC67" s="123">
        <f t="shared" si="7"/>
        <v>0</v>
      </c>
      <c r="AD67" s="123">
        <f t="shared" si="7"/>
        <v>0</v>
      </c>
      <c r="AE67" s="123">
        <f t="shared" si="7"/>
        <v>0</v>
      </c>
      <c r="AF67" s="123">
        <f t="shared" si="7"/>
        <v>0</v>
      </c>
      <c r="AG67" s="123">
        <f t="shared" si="7"/>
        <v>0</v>
      </c>
      <c r="AH67" s="123">
        <f t="shared" si="7"/>
        <v>0</v>
      </c>
      <c r="AI67" s="123">
        <f t="shared" si="7"/>
        <v>0</v>
      </c>
      <c r="AJ67" s="123">
        <f t="shared" si="7"/>
        <v>0</v>
      </c>
      <c r="AK67" s="123">
        <f t="shared" si="7"/>
        <v>0</v>
      </c>
      <c r="AL67" s="123">
        <f t="shared" si="7"/>
        <v>0</v>
      </c>
      <c r="AM67" s="123">
        <f t="shared" si="7"/>
        <v>0</v>
      </c>
      <c r="AN67" s="123">
        <f t="shared" si="7"/>
        <v>0</v>
      </c>
      <c r="AO67" s="123">
        <f t="shared" si="7"/>
        <v>0</v>
      </c>
      <c r="AP67" s="123">
        <f t="shared" si="7"/>
        <v>0</v>
      </c>
      <c r="AQ67" s="123">
        <f t="shared" si="7"/>
        <v>0</v>
      </c>
      <c r="AR67" s="123">
        <f t="shared" si="7"/>
        <v>0</v>
      </c>
      <c r="AS67" s="123">
        <f t="shared" si="7"/>
        <v>0</v>
      </c>
      <c r="AT67" s="123">
        <f t="shared" si="7"/>
        <v>0</v>
      </c>
      <c r="AU67" s="123">
        <f t="shared" si="7"/>
        <v>0</v>
      </c>
      <c r="AV67" s="123">
        <f t="shared" si="7"/>
        <v>0</v>
      </c>
      <c r="AW67" s="123">
        <f t="shared" si="7"/>
        <v>0</v>
      </c>
      <c r="AX67" s="123">
        <f t="shared" si="7"/>
        <v>0</v>
      </c>
      <c r="AY67" s="123">
        <f t="shared" si="7"/>
        <v>0</v>
      </c>
      <c r="AZ67" s="123">
        <f t="shared" si="7"/>
        <v>0</v>
      </c>
      <c r="BA67" s="123">
        <f t="shared" si="7"/>
        <v>0</v>
      </c>
      <c r="BB67" s="123">
        <f t="shared" si="7"/>
        <v>0</v>
      </c>
      <c r="BC67" s="123">
        <f t="shared" si="7"/>
        <v>0</v>
      </c>
      <c r="BD67" s="123">
        <f t="shared" si="7"/>
        <v>0</v>
      </c>
      <c r="BE67" s="123">
        <f t="shared" si="7"/>
        <v>0</v>
      </c>
      <c r="BF67" s="123">
        <f t="shared" si="7"/>
        <v>0</v>
      </c>
      <c r="BG67" s="123">
        <f t="shared" si="7"/>
        <v>0</v>
      </c>
      <c r="BH67" s="123">
        <f t="shared" si="7"/>
        <v>0</v>
      </c>
      <c r="BI67" s="123">
        <f t="shared" si="7"/>
        <v>0</v>
      </c>
      <c r="BJ67" s="123">
        <f t="shared" si="7"/>
        <v>0</v>
      </c>
      <c r="BK67" s="123">
        <f t="shared" si="7"/>
        <v>0</v>
      </c>
      <c r="BL67" s="123">
        <f t="shared" si="7"/>
        <v>0</v>
      </c>
      <c r="BM67" s="123">
        <f t="shared" si="7"/>
        <v>0</v>
      </c>
      <c r="BN67" s="123">
        <f t="shared" si="8"/>
        <v>0</v>
      </c>
      <c r="BO67" s="123">
        <f t="shared" si="8"/>
        <v>0</v>
      </c>
      <c r="BP67" s="123">
        <f t="shared" si="8"/>
        <v>0</v>
      </c>
      <c r="BQ67"/>
    </row>
    <row r="68" spans="1:69">
      <c r="A68"/>
      <c r="B68"/>
      <c r="C68" s="47" t="str">
        <v>Llamadas en tránsito Larga Distancia</v>
      </c>
      <c r="D68"/>
      <c r="E68"/>
      <c r="F68"/>
      <c r="G68" s="47" t="str">
        <v>minutos</v>
      </c>
      <c r="H68"/>
      <c r="I68" s="62"/>
      <c r="J68"/>
      <c r="K68"/>
      <c r="L68"/>
      <c r="M68"/>
      <c r="N68"/>
      <c r="O68" s="175"/>
      <c r="P68" s="175"/>
      <c r="Q68" s="175"/>
      <c r="R68" s="175"/>
      <c r="S68" s="175"/>
      <c r="T68" s="123">
        <f t="shared" ref="T68:BM72" si="9">IFERROR(T36/S36,0)</f>
        <v>1.065654633273293</v>
      </c>
      <c r="U68" s="123">
        <f t="shared" si="9"/>
        <v>1.3636339843666883</v>
      </c>
      <c r="V68" s="123">
        <f t="shared" si="9"/>
        <v>1.2509659571956695</v>
      </c>
      <c r="W68" s="123">
        <f t="shared" si="9"/>
        <v>1.0881946587472351</v>
      </c>
      <c r="X68" s="123">
        <f t="shared" si="9"/>
        <v>1.1028894112650471</v>
      </c>
      <c r="Y68" s="123">
        <f t="shared" si="9"/>
        <v>1.4309019352259635</v>
      </c>
      <c r="Z68" s="123">
        <f t="shared" si="9"/>
        <v>1.2402780384415772</v>
      </c>
      <c r="AA68" s="123">
        <f t="shared" si="9"/>
        <v>1.0196192678476537</v>
      </c>
      <c r="AB68" s="123">
        <f t="shared" si="9"/>
        <v>1.0294307739135609</v>
      </c>
      <c r="AC68" s="123">
        <f t="shared" si="9"/>
        <v>1.0283642192971147</v>
      </c>
      <c r="AD68" s="123">
        <f t="shared" si="9"/>
        <v>1.0304532544243881</v>
      </c>
      <c r="AE68" s="123">
        <f t="shared" si="9"/>
        <v>1.0257008956264608</v>
      </c>
      <c r="AF68" s="123">
        <f t="shared" si="9"/>
        <v>1.0275126303326534</v>
      </c>
      <c r="AG68" s="123">
        <f t="shared" si="9"/>
        <v>1.0264109718960712</v>
      </c>
      <c r="AH68" s="123">
        <f t="shared" si="9"/>
        <v>1.0254037211106182</v>
      </c>
      <c r="AI68" s="123">
        <f t="shared" si="9"/>
        <v>1.0139199882164416</v>
      </c>
      <c r="AJ68" s="123">
        <f t="shared" si="9"/>
        <v>1.0090586986018137</v>
      </c>
      <c r="AK68" s="123">
        <f t="shared" si="9"/>
        <v>1.0087100020559077</v>
      </c>
      <c r="AL68" s="123">
        <f t="shared" si="9"/>
        <v>1.0083898334942725</v>
      </c>
      <c r="AM68" s="123">
        <f t="shared" si="9"/>
        <v>1.0081211814017779</v>
      </c>
      <c r="AN68" s="123">
        <f t="shared" si="9"/>
        <v>1.007884233435955</v>
      </c>
      <c r="AO68" s="123">
        <f t="shared" si="9"/>
        <v>1.0076082122171377</v>
      </c>
      <c r="AP68" s="123">
        <f t="shared" si="9"/>
        <v>1.0073034916996402</v>
      </c>
      <c r="AQ68" s="123">
        <f t="shared" si="9"/>
        <v>1.0070146015990891</v>
      </c>
      <c r="AR68" s="123">
        <f t="shared" si="9"/>
        <v>1.0067407997145505</v>
      </c>
      <c r="AS68" s="123">
        <f t="shared" si="9"/>
        <v>1.0064666283402137</v>
      </c>
      <c r="AT68" s="123">
        <f t="shared" si="9"/>
        <v>1.0061855188830535</v>
      </c>
      <c r="AU68" s="123">
        <f t="shared" si="9"/>
        <v>1.005906896436453</v>
      </c>
      <c r="AV68" s="123">
        <f t="shared" si="9"/>
        <v>1.0056400413968045</v>
      </c>
      <c r="AW68" s="123">
        <f t="shared" si="9"/>
        <v>1.0053831785757765</v>
      </c>
      <c r="AX68" s="123">
        <f t="shared" si="9"/>
        <v>1.0051247336781854</v>
      </c>
      <c r="AY68" s="123">
        <f t="shared" si="9"/>
        <v>1.0048598190292424</v>
      </c>
      <c r="AZ68" s="123">
        <f t="shared" si="9"/>
        <v>1.0045962891024649</v>
      </c>
      <c r="BA68" s="123">
        <f t="shared" si="9"/>
        <v>1.0043424690345091</v>
      </c>
      <c r="BB68" s="123">
        <f t="shared" si="9"/>
        <v>1.0040979713254383</v>
      </c>
      <c r="BC68" s="123">
        <f t="shared" si="9"/>
        <v>1.0038541105914232</v>
      </c>
      <c r="BD68" s="123">
        <f t="shared" si="9"/>
        <v>1.0036068023014679</v>
      </c>
      <c r="BE68" s="123">
        <f t="shared" si="9"/>
        <v>1.0033620959831335</v>
      </c>
      <c r="BF68" s="123">
        <f t="shared" si="9"/>
        <v>1.0030718075583189</v>
      </c>
      <c r="BG68" s="123">
        <f t="shared" si="9"/>
        <v>1.0021195961466363</v>
      </c>
      <c r="BH68" s="123">
        <f t="shared" si="9"/>
        <v>1.0013390236451385</v>
      </c>
      <c r="BI68" s="123">
        <f t="shared" si="9"/>
        <v>1.0013390251047676</v>
      </c>
      <c r="BJ68" s="123">
        <f t="shared" si="9"/>
        <v>1.0013390265644604</v>
      </c>
      <c r="BK68" s="123">
        <f t="shared" si="9"/>
        <v>1.0013390280242118</v>
      </c>
      <c r="BL68" s="123">
        <f t="shared" si="9"/>
        <v>1.0013390294840301</v>
      </c>
      <c r="BM68" s="123">
        <f t="shared" si="9"/>
        <v>1.0013390309439112</v>
      </c>
      <c r="BN68" s="123">
        <f t="shared" si="8"/>
        <v>1.0013390324038514</v>
      </c>
      <c r="BO68" s="123">
        <f t="shared" si="8"/>
        <v>1.0013390338638553</v>
      </c>
      <c r="BP68" s="123">
        <f t="shared" si="8"/>
        <v>1.0013390353239198</v>
      </c>
      <c r="BQ68"/>
    </row>
    <row r="69" spans="1:69">
      <c r="A69"/>
      <c r="B69"/>
      <c r="C69" s="47" t="str">
        <v>Mobile Service23</v>
      </c>
      <c r="D69"/>
      <c r="E69"/>
      <c r="F69"/>
      <c r="G69" s="47" t="str">
        <v>Mobile Unit23</v>
      </c>
      <c r="H69"/>
      <c r="I69" s="62"/>
      <c r="J69"/>
      <c r="K69"/>
      <c r="L69"/>
      <c r="M69"/>
      <c r="N69"/>
      <c r="O69" s="175"/>
      <c r="P69" s="175"/>
      <c r="Q69" s="175"/>
      <c r="R69" s="175"/>
      <c r="S69" s="175"/>
      <c r="T69" s="123">
        <f t="shared" si="9"/>
        <v>0</v>
      </c>
      <c r="U69" s="123">
        <f t="shared" si="9"/>
        <v>0</v>
      </c>
      <c r="V69" s="123">
        <f t="shared" si="9"/>
        <v>0</v>
      </c>
      <c r="W69" s="123">
        <f t="shared" si="9"/>
        <v>0</v>
      </c>
      <c r="X69" s="123">
        <f t="shared" si="9"/>
        <v>0</v>
      </c>
      <c r="Y69" s="123">
        <f t="shared" si="9"/>
        <v>0</v>
      </c>
      <c r="Z69" s="123">
        <f t="shared" si="9"/>
        <v>0</v>
      </c>
      <c r="AA69" s="123">
        <f t="shared" si="9"/>
        <v>0</v>
      </c>
      <c r="AB69" s="123">
        <f t="shared" si="9"/>
        <v>0</v>
      </c>
      <c r="AC69" s="123">
        <f t="shared" si="9"/>
        <v>0</v>
      </c>
      <c r="AD69" s="123">
        <f t="shared" si="9"/>
        <v>0</v>
      </c>
      <c r="AE69" s="123">
        <f t="shared" si="9"/>
        <v>0</v>
      </c>
      <c r="AF69" s="123">
        <f t="shared" si="9"/>
        <v>0</v>
      </c>
      <c r="AG69" s="123">
        <f t="shared" si="9"/>
        <v>0</v>
      </c>
      <c r="AH69" s="123">
        <f t="shared" si="9"/>
        <v>0</v>
      </c>
      <c r="AI69" s="123">
        <f t="shared" si="9"/>
        <v>0</v>
      </c>
      <c r="AJ69" s="123">
        <f t="shared" si="9"/>
        <v>0</v>
      </c>
      <c r="AK69" s="123">
        <f t="shared" si="9"/>
        <v>0</v>
      </c>
      <c r="AL69" s="123">
        <f t="shared" si="9"/>
        <v>0</v>
      </c>
      <c r="AM69" s="123">
        <f t="shared" si="9"/>
        <v>0</v>
      </c>
      <c r="AN69" s="123">
        <f t="shared" si="9"/>
        <v>0</v>
      </c>
      <c r="AO69" s="123">
        <f t="shared" si="9"/>
        <v>0</v>
      </c>
      <c r="AP69" s="123">
        <f t="shared" si="9"/>
        <v>0</v>
      </c>
      <c r="AQ69" s="123">
        <f t="shared" si="9"/>
        <v>0</v>
      </c>
      <c r="AR69" s="123">
        <f t="shared" si="9"/>
        <v>0</v>
      </c>
      <c r="AS69" s="123">
        <f t="shared" si="9"/>
        <v>0</v>
      </c>
      <c r="AT69" s="123">
        <f t="shared" si="9"/>
        <v>0</v>
      </c>
      <c r="AU69" s="123">
        <f t="shared" si="9"/>
        <v>0</v>
      </c>
      <c r="AV69" s="123">
        <f t="shared" si="9"/>
        <v>0</v>
      </c>
      <c r="AW69" s="123">
        <f t="shared" si="9"/>
        <v>0</v>
      </c>
      <c r="AX69" s="123">
        <f t="shared" si="9"/>
        <v>0</v>
      </c>
      <c r="AY69" s="123">
        <f t="shared" si="9"/>
        <v>0</v>
      </c>
      <c r="AZ69" s="123">
        <f t="shared" si="9"/>
        <v>0</v>
      </c>
      <c r="BA69" s="123">
        <f t="shared" si="9"/>
        <v>0</v>
      </c>
      <c r="BB69" s="123">
        <f t="shared" si="9"/>
        <v>0</v>
      </c>
      <c r="BC69" s="123">
        <f t="shared" si="9"/>
        <v>0</v>
      </c>
      <c r="BD69" s="123">
        <f t="shared" si="9"/>
        <v>0</v>
      </c>
      <c r="BE69" s="123">
        <f t="shared" si="9"/>
        <v>0</v>
      </c>
      <c r="BF69" s="123">
        <f t="shared" si="9"/>
        <v>0</v>
      </c>
      <c r="BG69" s="123">
        <f t="shared" si="9"/>
        <v>0</v>
      </c>
      <c r="BH69" s="123">
        <f t="shared" si="9"/>
        <v>0</v>
      </c>
      <c r="BI69" s="123">
        <f t="shared" si="9"/>
        <v>0</v>
      </c>
      <c r="BJ69" s="123">
        <f t="shared" si="9"/>
        <v>0</v>
      </c>
      <c r="BK69" s="123">
        <f t="shared" si="9"/>
        <v>0</v>
      </c>
      <c r="BL69" s="123">
        <f t="shared" si="9"/>
        <v>0</v>
      </c>
      <c r="BM69" s="123">
        <f t="shared" si="9"/>
        <v>0</v>
      </c>
      <c r="BN69" s="123">
        <f t="shared" si="8"/>
        <v>0</v>
      </c>
      <c r="BO69" s="123">
        <f t="shared" si="8"/>
        <v>0</v>
      </c>
      <c r="BP69" s="123">
        <f t="shared" si="8"/>
        <v>0</v>
      </c>
      <c r="BQ69"/>
    </row>
    <row r="70" spans="1:69">
      <c r="A70"/>
      <c r="B70"/>
      <c r="C70" s="47" t="str">
        <v>Mobile Service24</v>
      </c>
      <c r="D70"/>
      <c r="E70"/>
      <c r="F70"/>
      <c r="G70" s="47" t="str">
        <v>Mobile Unit24</v>
      </c>
      <c r="H70"/>
      <c r="I70" s="62"/>
      <c r="J70"/>
      <c r="K70"/>
      <c r="L70"/>
      <c r="M70"/>
      <c r="N70"/>
      <c r="O70" s="175"/>
      <c r="P70" s="175"/>
      <c r="Q70" s="175"/>
      <c r="R70" s="175"/>
      <c r="S70" s="175"/>
      <c r="T70" s="123">
        <f t="shared" si="9"/>
        <v>0</v>
      </c>
      <c r="U70" s="123">
        <f t="shared" si="9"/>
        <v>0</v>
      </c>
      <c r="V70" s="123">
        <f t="shared" si="9"/>
        <v>0</v>
      </c>
      <c r="W70" s="123">
        <f t="shared" si="9"/>
        <v>0</v>
      </c>
      <c r="X70" s="123">
        <f t="shared" si="9"/>
        <v>0</v>
      </c>
      <c r="Y70" s="123">
        <f t="shared" si="9"/>
        <v>0</v>
      </c>
      <c r="Z70" s="123">
        <f t="shared" si="9"/>
        <v>0</v>
      </c>
      <c r="AA70" s="123">
        <f t="shared" si="9"/>
        <v>0</v>
      </c>
      <c r="AB70" s="123">
        <f t="shared" si="9"/>
        <v>0</v>
      </c>
      <c r="AC70" s="123">
        <f t="shared" si="9"/>
        <v>0</v>
      </c>
      <c r="AD70" s="123">
        <f t="shared" si="9"/>
        <v>0</v>
      </c>
      <c r="AE70" s="123">
        <f t="shared" si="9"/>
        <v>0</v>
      </c>
      <c r="AF70" s="123">
        <f t="shared" si="9"/>
        <v>0</v>
      </c>
      <c r="AG70" s="123">
        <f t="shared" si="9"/>
        <v>0</v>
      </c>
      <c r="AH70" s="123">
        <f t="shared" si="9"/>
        <v>0</v>
      </c>
      <c r="AI70" s="123">
        <f t="shared" si="9"/>
        <v>0</v>
      </c>
      <c r="AJ70" s="123">
        <f t="shared" si="9"/>
        <v>0</v>
      </c>
      <c r="AK70" s="123">
        <f t="shared" si="9"/>
        <v>0</v>
      </c>
      <c r="AL70" s="123">
        <f t="shared" si="9"/>
        <v>0</v>
      </c>
      <c r="AM70" s="123">
        <f t="shared" si="9"/>
        <v>0</v>
      </c>
      <c r="AN70" s="123">
        <f t="shared" si="9"/>
        <v>0</v>
      </c>
      <c r="AO70" s="123">
        <f t="shared" si="9"/>
        <v>0</v>
      </c>
      <c r="AP70" s="123">
        <f t="shared" si="9"/>
        <v>0</v>
      </c>
      <c r="AQ70" s="123">
        <f t="shared" si="9"/>
        <v>0</v>
      </c>
      <c r="AR70" s="123">
        <f t="shared" si="9"/>
        <v>0</v>
      </c>
      <c r="AS70" s="123">
        <f t="shared" si="9"/>
        <v>0</v>
      </c>
      <c r="AT70" s="123">
        <f t="shared" si="9"/>
        <v>0</v>
      </c>
      <c r="AU70" s="123">
        <f t="shared" si="9"/>
        <v>0</v>
      </c>
      <c r="AV70" s="123">
        <f t="shared" si="9"/>
        <v>0</v>
      </c>
      <c r="AW70" s="123">
        <f t="shared" si="9"/>
        <v>0</v>
      </c>
      <c r="AX70" s="123">
        <f t="shared" si="9"/>
        <v>0</v>
      </c>
      <c r="AY70" s="123">
        <f t="shared" si="9"/>
        <v>0</v>
      </c>
      <c r="AZ70" s="123">
        <f t="shared" si="9"/>
        <v>0</v>
      </c>
      <c r="BA70" s="123">
        <f t="shared" si="9"/>
        <v>0</v>
      </c>
      <c r="BB70" s="123">
        <f t="shared" si="9"/>
        <v>0</v>
      </c>
      <c r="BC70" s="123">
        <f t="shared" si="9"/>
        <v>0</v>
      </c>
      <c r="BD70" s="123">
        <f t="shared" si="9"/>
        <v>0</v>
      </c>
      <c r="BE70" s="123">
        <f t="shared" si="9"/>
        <v>0</v>
      </c>
      <c r="BF70" s="123">
        <f t="shared" si="9"/>
        <v>0</v>
      </c>
      <c r="BG70" s="123">
        <f t="shared" si="9"/>
        <v>0</v>
      </c>
      <c r="BH70" s="123">
        <f t="shared" si="9"/>
        <v>0</v>
      </c>
      <c r="BI70" s="123">
        <f t="shared" si="9"/>
        <v>0</v>
      </c>
      <c r="BJ70" s="123">
        <f t="shared" si="9"/>
        <v>0</v>
      </c>
      <c r="BK70" s="123">
        <f t="shared" si="9"/>
        <v>0</v>
      </c>
      <c r="BL70" s="123">
        <f t="shared" si="9"/>
        <v>0</v>
      </c>
      <c r="BM70" s="123">
        <f t="shared" si="9"/>
        <v>0</v>
      </c>
      <c r="BN70" s="123">
        <f t="shared" si="8"/>
        <v>0</v>
      </c>
      <c r="BO70" s="123">
        <f t="shared" si="8"/>
        <v>0</v>
      </c>
      <c r="BP70" s="123">
        <f t="shared" si="8"/>
        <v>0</v>
      </c>
      <c r="BQ70"/>
    </row>
    <row r="71" spans="1:69">
      <c r="A71"/>
      <c r="B71"/>
      <c r="C71" s="47" t="str">
        <v>Mobile Service25</v>
      </c>
      <c r="D71"/>
      <c r="E71"/>
      <c r="F71"/>
      <c r="G71" s="47" t="str">
        <v>Mobile Unit25</v>
      </c>
      <c r="H71"/>
      <c r="I71" s="62"/>
      <c r="J71"/>
      <c r="K71"/>
      <c r="L71"/>
      <c r="M71"/>
      <c r="N71"/>
      <c r="O71" s="175"/>
      <c r="P71" s="175"/>
      <c r="Q71" s="175"/>
      <c r="R71" s="175"/>
      <c r="S71" s="175"/>
      <c r="T71" s="123">
        <f t="shared" si="9"/>
        <v>0</v>
      </c>
      <c r="U71" s="123">
        <f t="shared" si="9"/>
        <v>0</v>
      </c>
      <c r="V71" s="123">
        <f t="shared" si="9"/>
        <v>0</v>
      </c>
      <c r="W71" s="123">
        <f t="shared" si="9"/>
        <v>0</v>
      </c>
      <c r="X71" s="123">
        <f t="shared" si="9"/>
        <v>0</v>
      </c>
      <c r="Y71" s="123">
        <f t="shared" si="9"/>
        <v>0</v>
      </c>
      <c r="Z71" s="123">
        <f t="shared" si="9"/>
        <v>0</v>
      </c>
      <c r="AA71" s="123">
        <f t="shared" si="9"/>
        <v>0</v>
      </c>
      <c r="AB71" s="123">
        <f t="shared" si="9"/>
        <v>0</v>
      </c>
      <c r="AC71" s="123">
        <f t="shared" si="9"/>
        <v>0</v>
      </c>
      <c r="AD71" s="123">
        <f t="shared" si="9"/>
        <v>0</v>
      </c>
      <c r="AE71" s="123">
        <f t="shared" si="9"/>
        <v>0</v>
      </c>
      <c r="AF71" s="123">
        <f t="shared" si="9"/>
        <v>0</v>
      </c>
      <c r="AG71" s="123">
        <f t="shared" si="9"/>
        <v>0</v>
      </c>
      <c r="AH71" s="123">
        <f t="shared" si="9"/>
        <v>0</v>
      </c>
      <c r="AI71" s="123">
        <f t="shared" si="9"/>
        <v>0</v>
      </c>
      <c r="AJ71" s="123">
        <f t="shared" si="9"/>
        <v>0</v>
      </c>
      <c r="AK71" s="123">
        <f t="shared" si="9"/>
        <v>0</v>
      </c>
      <c r="AL71" s="123">
        <f t="shared" si="9"/>
        <v>0</v>
      </c>
      <c r="AM71" s="123">
        <f t="shared" si="9"/>
        <v>0</v>
      </c>
      <c r="AN71" s="123">
        <f t="shared" si="9"/>
        <v>0</v>
      </c>
      <c r="AO71" s="123">
        <f t="shared" si="9"/>
        <v>0</v>
      </c>
      <c r="AP71" s="123">
        <f t="shared" si="9"/>
        <v>0</v>
      </c>
      <c r="AQ71" s="123">
        <f t="shared" si="9"/>
        <v>0</v>
      </c>
      <c r="AR71" s="123">
        <f t="shared" si="9"/>
        <v>0</v>
      </c>
      <c r="AS71" s="123">
        <f t="shared" si="9"/>
        <v>0</v>
      </c>
      <c r="AT71" s="123">
        <f t="shared" si="9"/>
        <v>0</v>
      </c>
      <c r="AU71" s="123">
        <f t="shared" si="9"/>
        <v>0</v>
      </c>
      <c r="AV71" s="123">
        <f t="shared" si="9"/>
        <v>0</v>
      </c>
      <c r="AW71" s="123">
        <f t="shared" si="9"/>
        <v>0</v>
      </c>
      <c r="AX71" s="123">
        <f t="shared" si="9"/>
        <v>0</v>
      </c>
      <c r="AY71" s="123">
        <f t="shared" si="9"/>
        <v>0</v>
      </c>
      <c r="AZ71" s="123">
        <f t="shared" si="9"/>
        <v>0</v>
      </c>
      <c r="BA71" s="123">
        <f t="shared" si="9"/>
        <v>0</v>
      </c>
      <c r="BB71" s="123">
        <f t="shared" si="9"/>
        <v>0</v>
      </c>
      <c r="BC71" s="123">
        <f t="shared" si="9"/>
        <v>0</v>
      </c>
      <c r="BD71" s="123">
        <f t="shared" si="9"/>
        <v>0</v>
      </c>
      <c r="BE71" s="123">
        <f t="shared" si="9"/>
        <v>0</v>
      </c>
      <c r="BF71" s="123">
        <f t="shared" si="9"/>
        <v>0</v>
      </c>
      <c r="BG71" s="123">
        <f t="shared" si="9"/>
        <v>0</v>
      </c>
      <c r="BH71" s="123">
        <f t="shared" si="9"/>
        <v>0</v>
      </c>
      <c r="BI71" s="123">
        <f t="shared" si="9"/>
        <v>0</v>
      </c>
      <c r="BJ71" s="123">
        <f t="shared" si="9"/>
        <v>0</v>
      </c>
      <c r="BK71" s="123">
        <f t="shared" si="9"/>
        <v>0</v>
      </c>
      <c r="BL71" s="123">
        <f t="shared" si="9"/>
        <v>0</v>
      </c>
      <c r="BM71" s="123">
        <f t="shared" si="9"/>
        <v>0</v>
      </c>
      <c r="BN71" s="123">
        <f t="shared" si="8"/>
        <v>0</v>
      </c>
      <c r="BO71" s="123">
        <f t="shared" si="8"/>
        <v>0</v>
      </c>
      <c r="BP71" s="123">
        <f t="shared" si="8"/>
        <v>0</v>
      </c>
      <c r="BQ71"/>
    </row>
    <row r="72" spans="1:69">
      <c r="A72"/>
      <c r="B72"/>
      <c r="C72" s="47" t="str">
        <v>Mobile Service26</v>
      </c>
      <c r="D72"/>
      <c r="E72"/>
      <c r="F72"/>
      <c r="G72" s="47" t="str">
        <v>Mobile Unit26</v>
      </c>
      <c r="H72"/>
      <c r="I72" s="62"/>
      <c r="J72"/>
      <c r="K72"/>
      <c r="L72"/>
      <c r="M72"/>
      <c r="N72"/>
      <c r="O72" s="175"/>
      <c r="P72" s="175"/>
      <c r="Q72" s="175"/>
      <c r="R72" s="175"/>
      <c r="S72" s="175"/>
      <c r="T72" s="123">
        <f t="shared" si="9"/>
        <v>0</v>
      </c>
      <c r="U72" s="123">
        <f t="shared" si="9"/>
        <v>0</v>
      </c>
      <c r="V72" s="123">
        <f t="shared" si="9"/>
        <v>0</v>
      </c>
      <c r="W72" s="123">
        <f t="shared" si="9"/>
        <v>0</v>
      </c>
      <c r="X72" s="123">
        <f t="shared" si="9"/>
        <v>0</v>
      </c>
      <c r="Y72" s="123">
        <f t="shared" si="9"/>
        <v>0</v>
      </c>
      <c r="Z72" s="123">
        <f t="shared" si="9"/>
        <v>0</v>
      </c>
      <c r="AA72" s="123">
        <f t="shared" si="9"/>
        <v>0</v>
      </c>
      <c r="AB72" s="123">
        <f t="shared" si="9"/>
        <v>0</v>
      </c>
      <c r="AC72" s="123">
        <f t="shared" si="9"/>
        <v>0</v>
      </c>
      <c r="AD72" s="123">
        <f t="shared" si="9"/>
        <v>0</v>
      </c>
      <c r="AE72" s="123">
        <f t="shared" si="9"/>
        <v>0</v>
      </c>
      <c r="AF72" s="123">
        <f t="shared" si="9"/>
        <v>0</v>
      </c>
      <c r="AG72" s="123">
        <f t="shared" si="9"/>
        <v>0</v>
      </c>
      <c r="AH72" s="123">
        <f t="shared" si="9"/>
        <v>0</v>
      </c>
      <c r="AI72" s="123">
        <f t="shared" si="9"/>
        <v>0</v>
      </c>
      <c r="AJ72" s="123">
        <f t="shared" si="9"/>
        <v>0</v>
      </c>
      <c r="AK72" s="123">
        <f t="shared" si="9"/>
        <v>0</v>
      </c>
      <c r="AL72" s="123">
        <f t="shared" si="9"/>
        <v>0</v>
      </c>
      <c r="AM72" s="123">
        <f t="shared" si="9"/>
        <v>0</v>
      </c>
      <c r="AN72" s="123">
        <f t="shared" si="9"/>
        <v>0</v>
      </c>
      <c r="AO72" s="123">
        <f t="shared" si="9"/>
        <v>0</v>
      </c>
      <c r="AP72" s="123">
        <f t="shared" si="9"/>
        <v>0</v>
      </c>
      <c r="AQ72" s="123">
        <f t="shared" si="9"/>
        <v>0</v>
      </c>
      <c r="AR72" s="123">
        <f t="shared" si="9"/>
        <v>0</v>
      </c>
      <c r="AS72" s="123">
        <f t="shared" si="9"/>
        <v>0</v>
      </c>
      <c r="AT72" s="123">
        <f t="shared" si="9"/>
        <v>0</v>
      </c>
      <c r="AU72" s="123">
        <f t="shared" si="9"/>
        <v>0</v>
      </c>
      <c r="AV72" s="123">
        <f t="shared" si="9"/>
        <v>0</v>
      </c>
      <c r="AW72" s="123">
        <f t="shared" si="9"/>
        <v>0</v>
      </c>
      <c r="AX72" s="123">
        <f t="shared" si="9"/>
        <v>0</v>
      </c>
      <c r="AY72" s="123">
        <f t="shared" si="9"/>
        <v>0</v>
      </c>
      <c r="AZ72" s="123">
        <f t="shared" si="9"/>
        <v>0</v>
      </c>
      <c r="BA72" s="123">
        <f t="shared" si="9"/>
        <v>0</v>
      </c>
      <c r="BB72" s="123">
        <f t="shared" si="9"/>
        <v>0</v>
      </c>
      <c r="BC72" s="123">
        <f t="shared" si="9"/>
        <v>0</v>
      </c>
      <c r="BD72" s="123">
        <f t="shared" si="9"/>
        <v>0</v>
      </c>
      <c r="BE72" s="123">
        <f t="shared" si="9"/>
        <v>0</v>
      </c>
      <c r="BF72" s="123">
        <f t="shared" si="9"/>
        <v>0</v>
      </c>
      <c r="BG72" s="123">
        <f t="shared" si="9"/>
        <v>0</v>
      </c>
      <c r="BH72" s="123">
        <f t="shared" si="9"/>
        <v>0</v>
      </c>
      <c r="BI72" s="123">
        <f t="shared" si="9"/>
        <v>0</v>
      </c>
      <c r="BJ72" s="123">
        <f t="shared" si="9"/>
        <v>0</v>
      </c>
      <c r="BK72" s="123">
        <f t="shared" si="9"/>
        <v>0</v>
      </c>
      <c r="BL72" s="123">
        <f t="shared" si="9"/>
        <v>0</v>
      </c>
      <c r="BM72" s="123">
        <f t="shared" si="9"/>
        <v>0</v>
      </c>
      <c r="BN72" s="123">
        <f t="shared" si="8"/>
        <v>0</v>
      </c>
      <c r="BO72" s="123">
        <f t="shared" si="8"/>
        <v>0</v>
      </c>
      <c r="BP72" s="123">
        <f t="shared" si="8"/>
        <v>0</v>
      </c>
      <c r="BQ72"/>
    </row>
    <row r="73" spans="1:69">
      <c r="A73"/>
      <c r="B73"/>
      <c r="C73" s="47" t="str">
        <v>Mobile Service27</v>
      </c>
      <c r="D73"/>
      <c r="E73"/>
      <c r="F73"/>
      <c r="G73" s="47" t="str">
        <v>Mobile Unit27</v>
      </c>
      <c r="H73"/>
      <c r="I73" s="62"/>
      <c r="J73"/>
      <c r="K73"/>
      <c r="L73"/>
      <c r="M73"/>
      <c r="N73"/>
      <c r="O73" s="175"/>
      <c r="P73" s="175"/>
      <c r="Q73" s="175"/>
      <c r="R73" s="175"/>
      <c r="S73" s="175"/>
      <c r="T73" s="123">
        <f t="shared" ref="T73:BM76" si="10">IFERROR(T41/S41,0)</f>
        <v>0</v>
      </c>
      <c r="U73" s="123">
        <f t="shared" si="10"/>
        <v>0</v>
      </c>
      <c r="V73" s="123">
        <f t="shared" si="10"/>
        <v>0</v>
      </c>
      <c r="W73" s="123">
        <f t="shared" si="10"/>
        <v>0</v>
      </c>
      <c r="X73" s="123">
        <f t="shared" si="10"/>
        <v>0</v>
      </c>
      <c r="Y73" s="123">
        <f t="shared" si="10"/>
        <v>0</v>
      </c>
      <c r="Z73" s="123">
        <f t="shared" si="10"/>
        <v>0</v>
      </c>
      <c r="AA73" s="123">
        <f t="shared" si="10"/>
        <v>0</v>
      </c>
      <c r="AB73" s="123">
        <f t="shared" si="10"/>
        <v>0</v>
      </c>
      <c r="AC73" s="123">
        <f t="shared" si="10"/>
        <v>0</v>
      </c>
      <c r="AD73" s="123">
        <f t="shared" si="10"/>
        <v>0</v>
      </c>
      <c r="AE73" s="123">
        <f t="shared" si="10"/>
        <v>0</v>
      </c>
      <c r="AF73" s="123">
        <f t="shared" si="10"/>
        <v>0</v>
      </c>
      <c r="AG73" s="123">
        <f t="shared" si="10"/>
        <v>0</v>
      </c>
      <c r="AH73" s="123">
        <f t="shared" si="10"/>
        <v>0</v>
      </c>
      <c r="AI73" s="123">
        <f t="shared" si="10"/>
        <v>0</v>
      </c>
      <c r="AJ73" s="123">
        <f t="shared" si="10"/>
        <v>0</v>
      </c>
      <c r="AK73" s="123">
        <f t="shared" si="10"/>
        <v>0</v>
      </c>
      <c r="AL73" s="123">
        <f t="shared" si="10"/>
        <v>0</v>
      </c>
      <c r="AM73" s="123">
        <f t="shared" si="10"/>
        <v>0</v>
      </c>
      <c r="AN73" s="123">
        <f t="shared" si="10"/>
        <v>0</v>
      </c>
      <c r="AO73" s="123">
        <f t="shared" si="10"/>
        <v>0</v>
      </c>
      <c r="AP73" s="123">
        <f t="shared" si="10"/>
        <v>0</v>
      </c>
      <c r="AQ73" s="123">
        <f t="shared" si="10"/>
        <v>0</v>
      </c>
      <c r="AR73" s="123">
        <f t="shared" si="10"/>
        <v>0</v>
      </c>
      <c r="AS73" s="123">
        <f t="shared" si="10"/>
        <v>0</v>
      </c>
      <c r="AT73" s="123">
        <f t="shared" si="10"/>
        <v>0</v>
      </c>
      <c r="AU73" s="123">
        <f t="shared" si="10"/>
        <v>0</v>
      </c>
      <c r="AV73" s="123">
        <f t="shared" si="10"/>
        <v>0</v>
      </c>
      <c r="AW73" s="123">
        <f t="shared" si="10"/>
        <v>0</v>
      </c>
      <c r="AX73" s="123">
        <f t="shared" si="10"/>
        <v>0</v>
      </c>
      <c r="AY73" s="123">
        <f t="shared" si="10"/>
        <v>0</v>
      </c>
      <c r="AZ73" s="123">
        <f t="shared" si="10"/>
        <v>0</v>
      </c>
      <c r="BA73" s="123">
        <f t="shared" si="10"/>
        <v>0</v>
      </c>
      <c r="BB73" s="123">
        <f t="shared" si="10"/>
        <v>0</v>
      </c>
      <c r="BC73" s="123">
        <f t="shared" si="10"/>
        <v>0</v>
      </c>
      <c r="BD73" s="123">
        <f t="shared" si="10"/>
        <v>0</v>
      </c>
      <c r="BE73" s="123">
        <f t="shared" si="10"/>
        <v>0</v>
      </c>
      <c r="BF73" s="123">
        <f t="shared" si="10"/>
        <v>0</v>
      </c>
      <c r="BG73" s="123">
        <f t="shared" si="10"/>
        <v>0</v>
      </c>
      <c r="BH73" s="123">
        <f t="shared" si="10"/>
        <v>0</v>
      </c>
      <c r="BI73" s="123">
        <f t="shared" si="10"/>
        <v>0</v>
      </c>
      <c r="BJ73" s="123">
        <f t="shared" si="10"/>
        <v>0</v>
      </c>
      <c r="BK73" s="123">
        <f t="shared" si="10"/>
        <v>0</v>
      </c>
      <c r="BL73" s="123">
        <f t="shared" si="10"/>
        <v>0</v>
      </c>
      <c r="BM73" s="123">
        <f t="shared" si="10"/>
        <v>0</v>
      </c>
      <c r="BN73" s="123">
        <f t="shared" si="8"/>
        <v>0</v>
      </c>
      <c r="BO73" s="123">
        <f t="shared" si="8"/>
        <v>0</v>
      </c>
      <c r="BP73" s="123">
        <f t="shared" si="8"/>
        <v>0</v>
      </c>
      <c r="BQ73"/>
    </row>
    <row r="74" spans="1:69">
      <c r="A74"/>
      <c r="B74"/>
      <c r="C74" s="47" t="str">
        <v>Mobile Service28</v>
      </c>
      <c r="D74"/>
      <c r="E74"/>
      <c r="F74"/>
      <c r="G74" s="47" t="str">
        <v>Mobile Unit28</v>
      </c>
      <c r="H74"/>
      <c r="I74" s="62"/>
      <c r="J74"/>
      <c r="K74"/>
      <c r="L74"/>
      <c r="M74"/>
      <c r="N74"/>
      <c r="O74" s="175"/>
      <c r="P74" s="175"/>
      <c r="Q74" s="175"/>
      <c r="R74" s="175"/>
      <c r="S74" s="175"/>
      <c r="T74" s="123">
        <f t="shared" si="10"/>
        <v>0</v>
      </c>
      <c r="U74" s="123">
        <f t="shared" si="10"/>
        <v>0</v>
      </c>
      <c r="V74" s="123">
        <f t="shared" si="10"/>
        <v>0</v>
      </c>
      <c r="W74" s="123">
        <f t="shared" si="10"/>
        <v>0</v>
      </c>
      <c r="X74" s="123">
        <f t="shared" si="10"/>
        <v>0</v>
      </c>
      <c r="Y74" s="123">
        <f t="shared" si="10"/>
        <v>0</v>
      </c>
      <c r="Z74" s="123">
        <f t="shared" si="10"/>
        <v>0</v>
      </c>
      <c r="AA74" s="123">
        <f t="shared" si="10"/>
        <v>0</v>
      </c>
      <c r="AB74" s="123">
        <f t="shared" si="10"/>
        <v>0</v>
      </c>
      <c r="AC74" s="123">
        <f t="shared" si="10"/>
        <v>0</v>
      </c>
      <c r="AD74" s="123">
        <f t="shared" si="10"/>
        <v>0</v>
      </c>
      <c r="AE74" s="123">
        <f t="shared" si="10"/>
        <v>0</v>
      </c>
      <c r="AF74" s="123">
        <f t="shared" si="10"/>
        <v>0</v>
      </c>
      <c r="AG74" s="123">
        <f t="shared" si="10"/>
        <v>0</v>
      </c>
      <c r="AH74" s="123">
        <f t="shared" si="10"/>
        <v>0</v>
      </c>
      <c r="AI74" s="123">
        <f t="shared" si="10"/>
        <v>0</v>
      </c>
      <c r="AJ74" s="123">
        <f t="shared" si="10"/>
        <v>0</v>
      </c>
      <c r="AK74" s="123">
        <f t="shared" si="10"/>
        <v>0</v>
      </c>
      <c r="AL74" s="123">
        <f t="shared" si="10"/>
        <v>0</v>
      </c>
      <c r="AM74" s="123">
        <f t="shared" si="10"/>
        <v>0</v>
      </c>
      <c r="AN74" s="123">
        <f t="shared" si="10"/>
        <v>0</v>
      </c>
      <c r="AO74" s="123">
        <f t="shared" si="10"/>
        <v>0</v>
      </c>
      <c r="AP74" s="123">
        <f t="shared" si="10"/>
        <v>0</v>
      </c>
      <c r="AQ74" s="123">
        <f t="shared" si="10"/>
        <v>0</v>
      </c>
      <c r="AR74" s="123">
        <f t="shared" si="10"/>
        <v>0</v>
      </c>
      <c r="AS74" s="123">
        <f t="shared" si="10"/>
        <v>0</v>
      </c>
      <c r="AT74" s="123">
        <f t="shared" si="10"/>
        <v>0</v>
      </c>
      <c r="AU74" s="123">
        <f t="shared" si="10"/>
        <v>0</v>
      </c>
      <c r="AV74" s="123">
        <f t="shared" si="10"/>
        <v>0</v>
      </c>
      <c r="AW74" s="123">
        <f t="shared" si="10"/>
        <v>0</v>
      </c>
      <c r="AX74" s="123">
        <f t="shared" si="10"/>
        <v>0</v>
      </c>
      <c r="AY74" s="123">
        <f t="shared" si="10"/>
        <v>0</v>
      </c>
      <c r="AZ74" s="123">
        <f t="shared" si="10"/>
        <v>0</v>
      </c>
      <c r="BA74" s="123">
        <f t="shared" si="10"/>
        <v>0</v>
      </c>
      <c r="BB74" s="123">
        <f t="shared" si="10"/>
        <v>0</v>
      </c>
      <c r="BC74" s="123">
        <f t="shared" si="10"/>
        <v>0</v>
      </c>
      <c r="BD74" s="123">
        <f t="shared" si="10"/>
        <v>0</v>
      </c>
      <c r="BE74" s="123">
        <f t="shared" si="10"/>
        <v>0</v>
      </c>
      <c r="BF74" s="123">
        <f t="shared" si="10"/>
        <v>0</v>
      </c>
      <c r="BG74" s="123">
        <f t="shared" si="10"/>
        <v>0</v>
      </c>
      <c r="BH74" s="123">
        <f t="shared" si="10"/>
        <v>0</v>
      </c>
      <c r="BI74" s="123">
        <f t="shared" si="10"/>
        <v>0</v>
      </c>
      <c r="BJ74" s="123">
        <f t="shared" si="10"/>
        <v>0</v>
      </c>
      <c r="BK74" s="123">
        <f t="shared" si="10"/>
        <v>0</v>
      </c>
      <c r="BL74" s="123">
        <f t="shared" si="10"/>
        <v>0</v>
      </c>
      <c r="BM74" s="123">
        <f t="shared" si="10"/>
        <v>0</v>
      </c>
      <c r="BN74" s="123">
        <f t="shared" si="8"/>
        <v>0</v>
      </c>
      <c r="BO74" s="123">
        <f t="shared" si="8"/>
        <v>0</v>
      </c>
      <c r="BP74" s="123">
        <f t="shared" si="8"/>
        <v>0</v>
      </c>
      <c r="BQ74"/>
    </row>
    <row r="75" spans="1:69">
      <c r="A75"/>
      <c r="B75"/>
      <c r="C75" s="47" t="str">
        <v>Mobile Service29</v>
      </c>
      <c r="D75"/>
      <c r="E75"/>
      <c r="F75"/>
      <c r="G75" s="47" t="str">
        <v>Mobile Unit29</v>
      </c>
      <c r="H75"/>
      <c r="I75" s="62"/>
      <c r="J75"/>
      <c r="K75"/>
      <c r="L75"/>
      <c r="M75"/>
      <c r="N75"/>
      <c r="O75" s="175"/>
      <c r="P75" s="175"/>
      <c r="Q75" s="175"/>
      <c r="R75" s="175"/>
      <c r="S75" s="175"/>
      <c r="T75" s="123">
        <f t="shared" si="10"/>
        <v>0</v>
      </c>
      <c r="U75" s="123">
        <f t="shared" si="10"/>
        <v>0</v>
      </c>
      <c r="V75" s="123">
        <f t="shared" si="10"/>
        <v>0</v>
      </c>
      <c r="W75" s="123">
        <f t="shared" si="10"/>
        <v>0</v>
      </c>
      <c r="X75" s="123">
        <f t="shared" si="10"/>
        <v>0</v>
      </c>
      <c r="Y75" s="123">
        <f t="shared" si="10"/>
        <v>0</v>
      </c>
      <c r="Z75" s="123">
        <f t="shared" si="10"/>
        <v>0</v>
      </c>
      <c r="AA75" s="123">
        <f t="shared" si="10"/>
        <v>0</v>
      </c>
      <c r="AB75" s="123">
        <f t="shared" si="10"/>
        <v>0</v>
      </c>
      <c r="AC75" s="123">
        <f t="shared" si="10"/>
        <v>0</v>
      </c>
      <c r="AD75" s="123">
        <f t="shared" si="10"/>
        <v>0</v>
      </c>
      <c r="AE75" s="123">
        <f t="shared" si="10"/>
        <v>0</v>
      </c>
      <c r="AF75" s="123">
        <f t="shared" si="10"/>
        <v>0</v>
      </c>
      <c r="AG75" s="123">
        <f t="shared" si="10"/>
        <v>0</v>
      </c>
      <c r="AH75" s="123">
        <f t="shared" si="10"/>
        <v>0</v>
      </c>
      <c r="AI75" s="123">
        <f t="shared" si="10"/>
        <v>0</v>
      </c>
      <c r="AJ75" s="123">
        <f t="shared" si="10"/>
        <v>0</v>
      </c>
      <c r="AK75" s="123">
        <f t="shared" si="10"/>
        <v>0</v>
      </c>
      <c r="AL75" s="123">
        <f t="shared" si="10"/>
        <v>0</v>
      </c>
      <c r="AM75" s="123">
        <f t="shared" si="10"/>
        <v>0</v>
      </c>
      <c r="AN75" s="123">
        <f t="shared" si="10"/>
        <v>0</v>
      </c>
      <c r="AO75" s="123">
        <f t="shared" si="10"/>
        <v>0</v>
      </c>
      <c r="AP75" s="123">
        <f t="shared" si="10"/>
        <v>0</v>
      </c>
      <c r="AQ75" s="123">
        <f t="shared" si="10"/>
        <v>0</v>
      </c>
      <c r="AR75" s="123">
        <f t="shared" si="10"/>
        <v>0</v>
      </c>
      <c r="AS75" s="123">
        <f t="shared" si="10"/>
        <v>0</v>
      </c>
      <c r="AT75" s="123">
        <f t="shared" si="10"/>
        <v>0</v>
      </c>
      <c r="AU75" s="123">
        <f t="shared" si="10"/>
        <v>0</v>
      </c>
      <c r="AV75" s="123">
        <f t="shared" si="10"/>
        <v>0</v>
      </c>
      <c r="AW75" s="123">
        <f t="shared" si="10"/>
        <v>0</v>
      </c>
      <c r="AX75" s="123">
        <f t="shared" si="10"/>
        <v>0</v>
      </c>
      <c r="AY75" s="123">
        <f t="shared" si="10"/>
        <v>0</v>
      </c>
      <c r="AZ75" s="123">
        <f t="shared" si="10"/>
        <v>0</v>
      </c>
      <c r="BA75" s="123">
        <f t="shared" si="10"/>
        <v>0</v>
      </c>
      <c r="BB75" s="123">
        <f t="shared" si="10"/>
        <v>0</v>
      </c>
      <c r="BC75" s="123">
        <f t="shared" si="10"/>
        <v>0</v>
      </c>
      <c r="BD75" s="123">
        <f t="shared" si="10"/>
        <v>0</v>
      </c>
      <c r="BE75" s="123">
        <f t="shared" si="10"/>
        <v>0</v>
      </c>
      <c r="BF75" s="123">
        <f t="shared" si="10"/>
        <v>0</v>
      </c>
      <c r="BG75" s="123">
        <f t="shared" si="10"/>
        <v>0</v>
      </c>
      <c r="BH75" s="123">
        <f t="shared" si="10"/>
        <v>0</v>
      </c>
      <c r="BI75" s="123">
        <f t="shared" si="10"/>
        <v>0</v>
      </c>
      <c r="BJ75" s="123">
        <f t="shared" si="10"/>
        <v>0</v>
      </c>
      <c r="BK75" s="123">
        <f t="shared" si="10"/>
        <v>0</v>
      </c>
      <c r="BL75" s="123">
        <f t="shared" si="10"/>
        <v>0</v>
      </c>
      <c r="BM75" s="123">
        <f t="shared" si="10"/>
        <v>0</v>
      </c>
      <c r="BN75" s="123">
        <f t="shared" si="8"/>
        <v>0</v>
      </c>
      <c r="BO75" s="123">
        <f t="shared" si="8"/>
        <v>0</v>
      </c>
      <c r="BP75" s="123">
        <f t="shared" si="8"/>
        <v>0</v>
      </c>
      <c r="BQ75"/>
    </row>
    <row r="76" spans="1:69">
      <c r="A76"/>
      <c r="B76"/>
      <c r="C76" s="47" t="str">
        <v>Mobile Service30</v>
      </c>
      <c r="D76"/>
      <c r="E76"/>
      <c r="F76"/>
      <c r="G76" s="47" t="str">
        <v>Mobile Unit30</v>
      </c>
      <c r="H76"/>
      <c r="I76" s="62"/>
      <c r="J76"/>
      <c r="K76"/>
      <c r="L76"/>
      <c r="M76"/>
      <c r="N76"/>
      <c r="O76" s="175"/>
      <c r="P76" s="175"/>
      <c r="Q76" s="175"/>
      <c r="R76" s="175"/>
      <c r="S76" s="175"/>
      <c r="T76" s="123">
        <f t="shared" si="10"/>
        <v>0</v>
      </c>
      <c r="U76" s="123">
        <f t="shared" si="10"/>
        <v>0</v>
      </c>
      <c r="V76" s="123">
        <f t="shared" si="10"/>
        <v>0</v>
      </c>
      <c r="W76" s="123">
        <f t="shared" si="10"/>
        <v>0</v>
      </c>
      <c r="X76" s="123">
        <f t="shared" si="10"/>
        <v>0</v>
      </c>
      <c r="Y76" s="123">
        <f t="shared" si="10"/>
        <v>0</v>
      </c>
      <c r="Z76" s="123">
        <f t="shared" si="10"/>
        <v>0</v>
      </c>
      <c r="AA76" s="123">
        <f t="shared" si="10"/>
        <v>0</v>
      </c>
      <c r="AB76" s="123">
        <f t="shared" si="10"/>
        <v>0</v>
      </c>
      <c r="AC76" s="123">
        <f t="shared" si="10"/>
        <v>0</v>
      </c>
      <c r="AD76" s="123">
        <f t="shared" si="10"/>
        <v>0</v>
      </c>
      <c r="AE76" s="123">
        <f t="shared" si="10"/>
        <v>0</v>
      </c>
      <c r="AF76" s="123">
        <f t="shared" si="10"/>
        <v>0</v>
      </c>
      <c r="AG76" s="123">
        <f t="shared" si="10"/>
        <v>0</v>
      </c>
      <c r="AH76" s="123">
        <f t="shared" si="10"/>
        <v>0</v>
      </c>
      <c r="AI76" s="123">
        <f t="shared" si="10"/>
        <v>0</v>
      </c>
      <c r="AJ76" s="123">
        <f t="shared" si="10"/>
        <v>0</v>
      </c>
      <c r="AK76" s="123">
        <f t="shared" si="10"/>
        <v>0</v>
      </c>
      <c r="AL76" s="123">
        <f t="shared" si="10"/>
        <v>0</v>
      </c>
      <c r="AM76" s="123">
        <f t="shared" si="10"/>
        <v>0</v>
      </c>
      <c r="AN76" s="123">
        <f t="shared" si="10"/>
        <v>0</v>
      </c>
      <c r="AO76" s="123">
        <f t="shared" si="10"/>
        <v>0</v>
      </c>
      <c r="AP76" s="123">
        <f t="shared" si="10"/>
        <v>0</v>
      </c>
      <c r="AQ76" s="123">
        <f t="shared" si="10"/>
        <v>0</v>
      </c>
      <c r="AR76" s="123">
        <f t="shared" si="10"/>
        <v>0</v>
      </c>
      <c r="AS76" s="123">
        <f t="shared" si="10"/>
        <v>0</v>
      </c>
      <c r="AT76" s="123">
        <f t="shared" si="10"/>
        <v>0</v>
      </c>
      <c r="AU76" s="123">
        <f t="shared" si="10"/>
        <v>0</v>
      </c>
      <c r="AV76" s="123">
        <f t="shared" si="10"/>
        <v>0</v>
      </c>
      <c r="AW76" s="123">
        <f t="shared" si="10"/>
        <v>0</v>
      </c>
      <c r="AX76" s="123">
        <f t="shared" si="10"/>
        <v>0</v>
      </c>
      <c r="AY76" s="123">
        <f t="shared" si="10"/>
        <v>0</v>
      </c>
      <c r="AZ76" s="123">
        <f t="shared" si="10"/>
        <v>0</v>
      </c>
      <c r="BA76" s="123">
        <f t="shared" si="10"/>
        <v>0</v>
      </c>
      <c r="BB76" s="123">
        <f t="shared" si="10"/>
        <v>0</v>
      </c>
      <c r="BC76" s="123">
        <f t="shared" si="10"/>
        <v>0</v>
      </c>
      <c r="BD76" s="123">
        <f t="shared" si="10"/>
        <v>0</v>
      </c>
      <c r="BE76" s="123">
        <f t="shared" si="10"/>
        <v>0</v>
      </c>
      <c r="BF76" s="123">
        <f t="shared" si="10"/>
        <v>0</v>
      </c>
      <c r="BG76" s="123">
        <f t="shared" si="10"/>
        <v>0</v>
      </c>
      <c r="BH76" s="123">
        <f t="shared" si="10"/>
        <v>0</v>
      </c>
      <c r="BI76" s="123">
        <f t="shared" si="10"/>
        <v>0</v>
      </c>
      <c r="BJ76" s="123">
        <f t="shared" si="10"/>
        <v>0</v>
      </c>
      <c r="BK76" s="123">
        <f t="shared" si="10"/>
        <v>0</v>
      </c>
      <c r="BL76" s="123">
        <f t="shared" si="10"/>
        <v>0</v>
      </c>
      <c r="BM76" s="123">
        <f t="shared" si="10"/>
        <v>0</v>
      </c>
      <c r="BN76" s="123">
        <f t="shared" si="8"/>
        <v>0</v>
      </c>
      <c r="BO76" s="123">
        <f t="shared" si="8"/>
        <v>0</v>
      </c>
      <c r="BP76" s="123">
        <f t="shared" si="8"/>
        <v>0</v>
      </c>
      <c r="BQ76"/>
    </row>
    <row r="77" spans="1:69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 s="17"/>
      <c r="BN77" s="17"/>
      <c r="BO77" s="17"/>
      <c r="BP77" s="17"/>
      <c r="BQ77" s="17"/>
    </row>
    <row r="78" spans="1:69" ht="17.399999999999999">
      <c r="A78" s="56">
        <v>2</v>
      </c>
      <c r="B78" s="56" t="s">
        <v>247</v>
      </c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57"/>
      <c r="AQ78" s="57"/>
      <c r="AR78" s="57"/>
      <c r="AS78" s="57"/>
      <c r="AT78" s="57"/>
      <c r="AU78" s="57"/>
      <c r="AV78" s="57"/>
      <c r="AW78" s="57"/>
      <c r="AX78" s="57"/>
      <c r="AY78" s="57"/>
      <c r="AZ78" s="57"/>
      <c r="BA78" s="57"/>
      <c r="BB78" s="57"/>
      <c r="BC78" s="57"/>
      <c r="BD78" s="57"/>
      <c r="BE78" s="57"/>
      <c r="BF78" s="57"/>
      <c r="BG78" s="57"/>
      <c r="BH78" s="57"/>
      <c r="BI78" s="57"/>
      <c r="BJ78" s="57"/>
      <c r="BK78" s="57"/>
      <c r="BL78" s="57"/>
      <c r="BM78" s="57"/>
      <c r="BN78" s="57"/>
      <c r="BO78" s="57"/>
      <c r="BP78" s="57"/>
      <c r="BQ78" s="57"/>
    </row>
    <row r="79" spans="1:69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</row>
    <row r="80" spans="1:69" ht="15.6">
      <c r="A80"/>
      <c r="B80" s="15" t="s">
        <v>138</v>
      </c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</row>
    <row r="81" spans="1:69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</row>
    <row r="82" spans="1:69">
      <c r="A82"/>
      <c r="B82"/>
      <c r="C82" t="s">
        <v>142</v>
      </c>
      <c r="D82"/>
      <c r="E82"/>
      <c r="F82" s="103" t="s">
        <v>127</v>
      </c>
      <c r="G82" s="103" t="s">
        <v>66</v>
      </c>
      <c r="H82"/>
      <c r="I82"/>
      <c r="J82"/>
      <c r="K82"/>
      <c r="L82"/>
      <c r="M82"/>
      <c r="N82"/>
      <c r="O82" s="108"/>
      <c r="P82" s="108"/>
      <c r="Q82" s="108"/>
      <c r="R82" s="124">
        <f>'Mercado móvil - Incumbente'!U8</f>
        <v>57769130</v>
      </c>
      <c r="S82" s="124">
        <f>'Mercado móvil - Incumbente'!V8</f>
        <v>61652397.5</v>
      </c>
      <c r="T82" s="124">
        <f>'Mercado móvil - Incumbente'!W8</f>
        <v>64908107</v>
      </c>
      <c r="U82" s="124">
        <f>'Mercado móvil - Incumbente'!X8</f>
        <v>68022393.5</v>
      </c>
      <c r="V82" s="124">
        <f>'Mercado móvil - Incumbente'!Y8</f>
        <v>71935499.5</v>
      </c>
      <c r="W82" s="124">
        <f>'Mercado móvil - Incumbente'!Z8</f>
        <v>72418956.5</v>
      </c>
      <c r="X82" s="124">
        <f>'Mercado móvil - Incumbente'!AA8</f>
        <v>72292817</v>
      </c>
      <c r="Y82" s="124">
        <f>'Mercado móvil - Incumbente'!AB8</f>
        <v>73383216.5</v>
      </c>
      <c r="Z82" s="124">
        <f>'Mercado móvil - Incumbente'!AC8</f>
        <v>73172624</v>
      </c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</row>
    <row r="83" spans="1:69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</row>
    <row r="84" spans="1:69">
      <c r="A84"/>
      <c r="B84"/>
      <c r="C84" t="s">
        <v>246</v>
      </c>
      <c r="D84"/>
      <c r="E84"/>
      <c r="F84" s="103" t="s">
        <v>127</v>
      </c>
      <c r="G84" s="103" t="s">
        <v>66</v>
      </c>
      <c r="H84"/>
      <c r="I84"/>
      <c r="J84"/>
      <c r="K84"/>
      <c r="L84"/>
      <c r="M84"/>
      <c r="N84"/>
      <c r="O84" s="108"/>
      <c r="P84" s="108"/>
      <c r="Q84" s="108"/>
      <c r="R84" s="118">
        <f>AVERAGE('Mercado móvil - Incumbente'!U52, 'Mercado móvil - Incumbente'!T52)</f>
        <v>750000</v>
      </c>
      <c r="S84" s="118">
        <f>AVERAGE('Mercado móvil - Incumbente'!V52, 'Mercado móvil - Incumbente'!U52)</f>
        <v>2500000</v>
      </c>
      <c r="T84" s="118">
        <f>AVERAGE('Mercado móvil - Incumbente'!W52, 'Mercado móvil - Incumbente'!V52)</f>
        <v>6000000</v>
      </c>
      <c r="U84" s="118">
        <f>AVERAGE('Mercado móvil - Incumbente'!X52, 'Mercado móvil - Incumbente'!W52)</f>
        <v>11250000</v>
      </c>
      <c r="V84" s="118">
        <f>AVERAGE('Mercado móvil - Incumbente'!Y52, 'Mercado móvil - Incumbente'!X52)</f>
        <v>14550000</v>
      </c>
      <c r="W84" s="118">
        <f>AVERAGE('Mercado móvil - Incumbente'!Z52, 'Mercado móvil - Incumbente'!Y52)</f>
        <v>17300000</v>
      </c>
      <c r="X84" s="118">
        <f>AVERAGE('Mercado móvil - Incumbente'!AA52, 'Mercado móvil - Incumbente'!Z52)</f>
        <v>22000000</v>
      </c>
      <c r="Y84" s="118">
        <f>AVERAGE('Mercado móvil - Incumbente'!AB52, 'Mercado móvil - Incumbente'!AA52)</f>
        <v>25900000</v>
      </c>
      <c r="Z84" s="118">
        <f>AVERAGE('Mercado móvil - Incumbente'!AC52, 'Mercado móvil - Incumbente'!AB52)</f>
        <v>36400000</v>
      </c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</row>
    <row r="85" spans="1:69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</row>
    <row r="86" spans="1:69" ht="15.6">
      <c r="A86"/>
      <c r="B86" s="15" t="s">
        <v>139</v>
      </c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</row>
    <row r="87" spans="1:69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65"/>
      <c r="X87" s="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</row>
    <row r="88" spans="1:69">
      <c r="A88"/>
      <c r="B88"/>
      <c r="C88" s="47" t="str">
        <f t="array" ref="C88:C117">Mobile.Retail.Services</f>
        <v>Llamadas on-net</v>
      </c>
      <c r="D88"/>
      <c r="E88"/>
      <c r="F88"/>
      <c r="G88" s="47" t="str">
        <f t="array" ref="G88:G117">Mobile.Retail.Services.Units</f>
        <v>minutos</v>
      </c>
      <c r="H88"/>
      <c r="I88" s="62"/>
      <c r="J88"/>
      <c r="K88"/>
      <c r="L88"/>
      <c r="M88"/>
      <c r="N88"/>
      <c r="O88" s="124">
        <f>'Mercado móvil - Incumbente'!R11</f>
        <v>0</v>
      </c>
      <c r="P88" s="124">
        <f>'Mercado móvil - Incumbente'!S11</f>
        <v>32381040904.732418</v>
      </c>
      <c r="Q88" s="124">
        <f>'Mercado móvil - Incumbente'!T11</f>
        <v>47599070556.342133</v>
      </c>
      <c r="R88" s="124">
        <f>'Mercado móvil - Incumbente'!U11</f>
        <v>61831140804.626862</v>
      </c>
      <c r="S88" s="124">
        <f>'Mercado móvil - Incumbente'!V11</f>
        <v>65397526322.971031</v>
      </c>
      <c r="T88" s="124">
        <f>'Mercado móvil - Incumbente'!W11</f>
        <v>75810600488.735443</v>
      </c>
      <c r="U88" s="124">
        <f>'Mercado móvil - Incumbente'!X11</f>
        <v>92276421554.464584</v>
      </c>
      <c r="V88" s="124">
        <f>'Mercado móvil - Incumbente'!Y11</f>
        <v>97871837258.91687</v>
      </c>
      <c r="W88" s="124">
        <f>'Mercado móvil - Incumbente'!Z11</f>
        <v>91377523250.131424</v>
      </c>
      <c r="X88" s="124">
        <f>'Mercado móvil - Incumbente'!AA11</f>
        <v>87062160535</v>
      </c>
      <c r="Y88" s="124">
        <f>'Mercado móvil - Incumbente'!AB11</f>
        <v>138346263997</v>
      </c>
      <c r="Z88" s="124">
        <f>'Mercado móvil - Incumbente'!AC11</f>
        <v>165428682988</v>
      </c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</row>
    <row r="89" spans="1:69">
      <c r="A89"/>
      <c r="B89"/>
      <c r="C89" s="47" t="str">
        <v>Llamadas a redes fijas</v>
      </c>
      <c r="D89"/>
      <c r="E89"/>
      <c r="F89"/>
      <c r="G89" s="47" t="str">
        <v>minutos</v>
      </c>
      <c r="H89"/>
      <c r="I89" s="62"/>
      <c r="J89"/>
      <c r="K89"/>
      <c r="L89"/>
      <c r="M89"/>
      <c r="N89"/>
      <c r="O89" s="124">
        <f>'Mercado móvil - Incumbente'!R12</f>
        <v>0</v>
      </c>
      <c r="P89" s="124">
        <f>'Mercado móvil - Incumbente'!S12</f>
        <v>2098536999.9254453</v>
      </c>
      <c r="Q89" s="124">
        <f>'Mercado móvil - Incumbente'!T12</f>
        <v>3084780721.4853101</v>
      </c>
      <c r="R89" s="124">
        <f>'Mercado móvil - Incumbente'!U12</f>
        <v>4007126797.0618591</v>
      </c>
      <c r="S89" s="124">
        <f>'Mercado móvil - Incumbente'!V12</f>
        <v>4238255622.9776969</v>
      </c>
      <c r="T89" s="124">
        <f>'Mercado móvil - Incumbente'!W12</f>
        <v>4913101792.5037279</v>
      </c>
      <c r="U89" s="124">
        <f>'Mercado móvil - Incumbente'!X12</f>
        <v>5980211859.8497849</v>
      </c>
      <c r="V89" s="124">
        <f>'Mercado móvil - Incumbente'!Y12</f>
        <v>6342837228.2035532</v>
      </c>
      <c r="W89" s="124">
        <f>'Mercado móvil - Incumbente'!Z12</f>
        <v>5921956433.2758446</v>
      </c>
      <c r="X89" s="124">
        <f>'Mercado móvil - Incumbente'!AA12</f>
        <v>5642288205.4246979</v>
      </c>
      <c r="Y89" s="124">
        <f>'Mercado móvil - Incumbente'!AB12</f>
        <v>10612034603.615303</v>
      </c>
      <c r="Z89" s="124">
        <f>'Mercado móvil - Incumbente'!AC12</f>
        <v>15093445883.530142</v>
      </c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</row>
    <row r="90" spans="1:69">
      <c r="A90"/>
      <c r="B90"/>
      <c r="C90" s="47" t="str">
        <v>Llamadas a otras redes móviles</v>
      </c>
      <c r="D90"/>
      <c r="E90"/>
      <c r="F90"/>
      <c r="G90" s="47" t="str">
        <v>minutos</v>
      </c>
      <c r="H90"/>
      <c r="I90" s="62"/>
      <c r="J90"/>
      <c r="K90"/>
      <c r="L90"/>
      <c r="M90"/>
      <c r="N90"/>
      <c r="O90" s="124">
        <f>'Mercado móvil - Incumbente'!R13</f>
        <v>0</v>
      </c>
      <c r="P90" s="124">
        <f>'Mercado móvil - Incumbente'!S13</f>
        <v>2394169165.0928197</v>
      </c>
      <c r="Q90" s="124">
        <f>'Mercado móvil - Incumbente'!T13</f>
        <v>3519350330.5947404</v>
      </c>
      <c r="R90" s="124">
        <f>'Mercado móvil - Incumbente'!U13</f>
        <v>4571632245.9329967</v>
      </c>
      <c r="S90" s="124">
        <f>'Mercado móvil - Incumbente'!V13</f>
        <v>4835321429.4887142</v>
      </c>
      <c r="T90" s="124">
        <f>'Mercado móvil - Incumbente'!W13</f>
        <v>5605236799.2523279</v>
      </c>
      <c r="U90" s="124">
        <f>'Mercado móvil - Incumbente'!X13</f>
        <v>6822676386.4937344</v>
      </c>
      <c r="V90" s="124">
        <f>'Mercado móvil - Incumbente'!Y13</f>
        <v>7236386735.8580103</v>
      </c>
      <c r="W90" s="124">
        <f>'Mercado móvil - Incumbente'!Z13</f>
        <v>6756214205.4563675</v>
      </c>
      <c r="X90" s="124">
        <f>'Mercado móvil - Incumbente'!AA13</f>
        <v>6437147614.016161</v>
      </c>
      <c r="Y90" s="124">
        <f>'Mercado móvil - Incumbente'!AB13</f>
        <v>16750115934.152006</v>
      </c>
      <c r="Z90" s="124">
        <f>'Mercado móvil - Incumbente'!AC13</f>
        <v>21771551457.793041</v>
      </c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</row>
    <row r="91" spans="1:69">
      <c r="A91"/>
      <c r="B91"/>
      <c r="C91" s="47" t="str">
        <v>Llamadas a internacional</v>
      </c>
      <c r="D91"/>
      <c r="E91"/>
      <c r="F91"/>
      <c r="G91" s="47" t="str">
        <v>minutos</v>
      </c>
      <c r="H91"/>
      <c r="I91" s="62"/>
      <c r="J91"/>
      <c r="K91"/>
      <c r="L91"/>
      <c r="M91"/>
      <c r="N91"/>
      <c r="O91" s="124">
        <f>'Mercado móvil - Incumbente'!R14</f>
        <v>0</v>
      </c>
      <c r="P91" s="124">
        <f>'Mercado móvil - Incumbente'!S14</f>
        <v>454188744.59431356</v>
      </c>
      <c r="Q91" s="124">
        <f>'Mercado móvil - Incumbente'!T14</f>
        <v>667642592.57279217</v>
      </c>
      <c r="R91" s="124">
        <f>'Mercado móvil - Incumbente'!U14</f>
        <v>867267000.51150727</v>
      </c>
      <c r="S91" s="124">
        <f>'Mercado móvil - Incumbente'!V14</f>
        <v>917290474.62037539</v>
      </c>
      <c r="T91" s="124">
        <f>'Mercado móvil - Incumbente'!W14</f>
        <v>1063348196.9965824</v>
      </c>
      <c r="U91" s="124">
        <f>'Mercado móvil - Incumbente'!X14</f>
        <v>1294304039.9715111</v>
      </c>
      <c r="V91" s="124">
        <f>'Mercado móvil - Incumbente'!Y14</f>
        <v>1372787460.0000834</v>
      </c>
      <c r="W91" s="124">
        <f>'Mercado móvil - Incumbente'!Z14</f>
        <v>1281695751.8820639</v>
      </c>
      <c r="X91" s="124">
        <f>'Mercado móvil - Incumbente'!AA14</f>
        <v>1221166839.923332</v>
      </c>
      <c r="Y91" s="124">
        <f>'Mercado móvil - Incumbente'!AB14</f>
        <v>5995510502.000001</v>
      </c>
      <c r="Z91" s="124">
        <f>'Mercado móvil - Incumbente'!AC14</f>
        <v>8617571533.9102974</v>
      </c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</row>
    <row r="92" spans="1:69">
      <c r="A92"/>
      <c r="B92"/>
      <c r="C92" s="47" t="str">
        <v>Llamadas entrantes de fijos</v>
      </c>
      <c r="D92"/>
      <c r="E92"/>
      <c r="F92"/>
      <c r="G92" s="47" t="str">
        <v>minutos</v>
      </c>
      <c r="H92"/>
      <c r="I92" s="62"/>
      <c r="J92"/>
      <c r="K92"/>
      <c r="L92"/>
      <c r="M92"/>
      <c r="N92"/>
      <c r="O92" s="124">
        <f>'Mercado móvil - Incumbente'!R15</f>
        <v>0</v>
      </c>
      <c r="P92" s="124">
        <f>'Mercado móvil - Incumbente'!S15</f>
        <v>5863751428.49825</v>
      </c>
      <c r="Q92" s="124">
        <f>'Mercado móvil - Incumbente'!T15</f>
        <v>5443251519.8682194</v>
      </c>
      <c r="R92" s="124">
        <f>'Mercado móvil - Incumbente'!U15</f>
        <v>566615333.05522704</v>
      </c>
      <c r="S92" s="124">
        <f>'Mercado móvil - Incumbente'!V15</f>
        <v>9316381347.9288559</v>
      </c>
      <c r="T92" s="124">
        <f>'Mercado móvil - Incumbente'!W15</f>
        <v>10480235997.975927</v>
      </c>
      <c r="U92" s="124">
        <f>'Mercado móvil - Incumbente'!X15</f>
        <v>12132964976.550436</v>
      </c>
      <c r="V92" s="124">
        <f>'Mercado móvil - Incumbente'!Y15</f>
        <v>16668247201.901112</v>
      </c>
      <c r="W92" s="124">
        <f>'Mercado móvil - Incumbente'!Z15</f>
        <v>19603788036.46793</v>
      </c>
      <c r="X92" s="124">
        <f>'Mercado móvil - Incumbente'!AA15</f>
        <v>26843552908.323765</v>
      </c>
      <c r="Y92" s="124">
        <f>'Mercado móvil - Incumbente'!AB15</f>
        <v>27649156084.280075</v>
      </c>
      <c r="Z92" s="124">
        <f>'Mercado móvil - Incumbente'!AC15</f>
        <v>19530331825.4021</v>
      </c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</row>
    <row r="93" spans="1:69">
      <c r="A93"/>
      <c r="B93"/>
      <c r="C93" s="47" t="str">
        <v>Llamadas entrantes de otros móviles</v>
      </c>
      <c r="D93"/>
      <c r="E93"/>
      <c r="F93"/>
      <c r="G93" s="47" t="str">
        <v>minutos</v>
      </c>
      <c r="H93"/>
      <c r="I93" s="62"/>
      <c r="J93"/>
      <c r="K93"/>
      <c r="L93"/>
      <c r="M93"/>
      <c r="N93"/>
      <c r="O93" s="124">
        <f>'Mercado móvil - Incumbente'!R16</f>
        <v>0</v>
      </c>
      <c r="P93" s="124">
        <f>'Mercado móvil - Incumbente'!S16</f>
        <v>1960757845.3728302</v>
      </c>
      <c r="Q93" s="124">
        <f>'Mercado móvil - Incumbente'!T16</f>
        <v>1820148458.211947</v>
      </c>
      <c r="R93" s="124">
        <f>'Mercado móvil - Incumbente'!U16</f>
        <v>189468375.85867953</v>
      </c>
      <c r="S93" s="124">
        <f>'Mercado móvil - Incumbente'!V16</f>
        <v>3115269813.3923054</v>
      </c>
      <c r="T93" s="124">
        <f>'Mercado móvil - Incumbente'!W16</f>
        <v>3504446804.2283397</v>
      </c>
      <c r="U93" s="124">
        <f>'Mercado móvil - Incumbente'!X16</f>
        <v>4057096648.0238047</v>
      </c>
      <c r="V93" s="124">
        <f>'Mercado móvil - Incumbente'!Y16</f>
        <v>5573632659.6148939</v>
      </c>
      <c r="W93" s="124">
        <f>'Mercado móvil - Incumbente'!Z16</f>
        <v>6555237148.1365557</v>
      </c>
      <c r="X93" s="124">
        <f>'Mercado móvil - Incumbente'!AA16</f>
        <v>8976114967.4375534</v>
      </c>
      <c r="Y93" s="124">
        <f>'Mercado móvil - Incumbente'!AB16</f>
        <v>18242902856.842873</v>
      </c>
      <c r="Z93" s="124">
        <f>'Mercado móvil - Incumbente'!AC16</f>
        <v>30334733487.555504</v>
      </c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</row>
    <row r="94" spans="1:69">
      <c r="A94"/>
      <c r="B94"/>
      <c r="C94" s="47" t="str">
        <v>Llamadas entrantes internacionales</v>
      </c>
      <c r="D94"/>
      <c r="E94"/>
      <c r="F94"/>
      <c r="G94" s="47" t="str">
        <v>minutos</v>
      </c>
      <c r="H94"/>
      <c r="I94" s="62"/>
      <c r="J94"/>
      <c r="K94"/>
      <c r="L94"/>
      <c r="M94"/>
      <c r="N94"/>
      <c r="O94" s="124">
        <f>'Mercado móvil - Incumbente'!R17</f>
        <v>0</v>
      </c>
      <c r="P94" s="124">
        <f>'Mercado móvil - Incumbente'!S17</f>
        <v>717556310.44650853</v>
      </c>
      <c r="Q94" s="124">
        <f>'Mercado móvil - Incumbente'!T17</f>
        <v>666099087.769364</v>
      </c>
      <c r="R94" s="124">
        <f>'Mercado móvil - Incumbente'!U17</f>
        <v>69337592.629443377</v>
      </c>
      <c r="S94" s="124">
        <f>'Mercado móvil - Incumbente'!V17</f>
        <v>1140059961.3146603</v>
      </c>
      <c r="T94" s="124">
        <f>'Mercado móvil - Incumbente'!W17</f>
        <v>1282482650.742625</v>
      </c>
      <c r="U94" s="124">
        <f>'Mercado móvil - Incumbente'!X17</f>
        <v>1484729646.1166553</v>
      </c>
      <c r="V94" s="124">
        <f>'Mercado móvil - Incumbente'!Y17</f>
        <v>2039719130.2615721</v>
      </c>
      <c r="W94" s="124">
        <f>'Mercado móvil - Incumbente'!Z17</f>
        <v>2398945791.9136162</v>
      </c>
      <c r="X94" s="124">
        <f>'Mercado móvil - Incumbente'!AA17</f>
        <v>3284886990.7000003</v>
      </c>
      <c r="Y94" s="124">
        <f>'Mercado móvil - Incumbente'!AB17</f>
        <v>8128548054.0400019</v>
      </c>
      <c r="Z94" s="124">
        <f>'Mercado móvil - Incumbente'!AC17</f>
        <v>7879004396.4400005</v>
      </c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</row>
    <row r="95" spans="1:69">
      <c r="A95"/>
      <c r="B95"/>
      <c r="C95" s="47" t="str">
        <v>Roaming en originación</v>
      </c>
      <c r="D95"/>
      <c r="E95"/>
      <c r="F95"/>
      <c r="G95" s="47" t="str">
        <v>minutos</v>
      </c>
      <c r="H95"/>
      <c r="I95" s="62"/>
      <c r="J95"/>
      <c r="K95"/>
      <c r="L95"/>
      <c r="M95"/>
      <c r="N95"/>
      <c r="O95" s="108"/>
      <c r="P95" s="108"/>
      <c r="Q95" s="108"/>
      <c r="R95" s="108"/>
      <c r="S95" s="108"/>
      <c r="T95" s="108"/>
      <c r="U95" s="108"/>
      <c r="V95" s="108"/>
      <c r="W95" s="108"/>
      <c r="X95" s="124">
        <f>'Mercado móvil - Incumbente'!AA18</f>
        <v>500000000</v>
      </c>
      <c r="Y95" s="124">
        <f>'Mercado móvil - Incumbente'!AB18</f>
        <v>1000000000</v>
      </c>
      <c r="Z95" s="124">
        <f>'Mercado móvil - Incumbente'!AC18</f>
        <v>1500000000</v>
      </c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</row>
    <row r="96" spans="1:69">
      <c r="A96"/>
      <c r="B96"/>
      <c r="C96" s="47" t="str">
        <v>Roaming en terminación</v>
      </c>
      <c r="D96"/>
      <c r="E96"/>
      <c r="F96"/>
      <c r="G96" s="47" t="str">
        <v>minutos</v>
      </c>
      <c r="H96"/>
      <c r="I96" s="62"/>
      <c r="J96"/>
      <c r="K96"/>
      <c r="L96"/>
      <c r="M96"/>
      <c r="N96"/>
      <c r="O96" s="108"/>
      <c r="P96" s="108"/>
      <c r="Q96" s="108"/>
      <c r="R96" s="108"/>
      <c r="S96" s="108"/>
      <c r="T96" s="108"/>
      <c r="U96" s="108"/>
      <c r="V96" s="108"/>
      <c r="W96" s="108"/>
      <c r="X96" s="124">
        <f>'Mercado móvil - Incumbente'!AA19</f>
        <v>250000000</v>
      </c>
      <c r="Y96" s="124">
        <f>'Mercado móvil - Incumbente'!AB19</f>
        <v>500000000</v>
      </c>
      <c r="Z96" s="124">
        <f>'Mercado móvil - Incumbente'!AC19</f>
        <v>1000000000</v>
      </c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</row>
    <row r="97" spans="1:69">
      <c r="A97"/>
      <c r="B97"/>
      <c r="C97" s="47" t="str">
        <v>SMS on-net</v>
      </c>
      <c r="D97"/>
      <c r="E97"/>
      <c r="F97"/>
      <c r="G97" s="47" t="str">
        <v>mensajes</v>
      </c>
      <c r="H97"/>
      <c r="I97" s="62"/>
      <c r="J97"/>
      <c r="K97"/>
      <c r="L97"/>
      <c r="M97"/>
      <c r="N97"/>
      <c r="O97" s="124">
        <f>'Mercado móvil - Incumbente'!R20</f>
        <v>0</v>
      </c>
      <c r="P97" s="124">
        <f>'Mercado móvil - Incumbente'!S20</f>
        <v>8322317001.8449306</v>
      </c>
      <c r="Q97" s="124">
        <f>'Mercado móvil - Incumbente'!T20</f>
        <v>19418739670.971504</v>
      </c>
      <c r="R97" s="124">
        <f>'Mercado móvil - Incumbente'!U20</f>
        <v>16922044570.418026</v>
      </c>
      <c r="S97" s="124">
        <f>'Mercado móvil - Incumbente'!V20</f>
        <v>19418739670.971504</v>
      </c>
      <c r="T97" s="124">
        <f>'Mercado móvil - Incumbente'!W20</f>
        <v>27879761956.180519</v>
      </c>
      <c r="U97" s="124">
        <f>'Mercado móvil - Incumbente'!X20</f>
        <v>31902215173.738907</v>
      </c>
      <c r="V97" s="124">
        <f>'Mercado móvil - Incumbente'!Y20</f>
        <v>25799182705.719292</v>
      </c>
      <c r="W97" s="124">
        <f>'Mercado móvil - Incumbente'!Z20</f>
        <v>17892981553.966606</v>
      </c>
      <c r="X97" s="124">
        <f>'Mercado móvil - Incumbente'!AA20</f>
        <v>17818080700.949997</v>
      </c>
      <c r="Y97" s="124">
        <f>'Mercado móvil - Incumbente'!AB20</f>
        <v>33448201071.889656</v>
      </c>
      <c r="Z97" s="124">
        <f>'Mercado móvil - Incumbente'!AC20</f>
        <v>41412455179.875</v>
      </c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</row>
    <row r="98" spans="1:69">
      <c r="A98"/>
      <c r="B98"/>
      <c r="C98" s="47" t="str">
        <v>SMS salientes a otras redes</v>
      </c>
      <c r="D98"/>
      <c r="E98"/>
      <c r="F98"/>
      <c r="G98" s="47" t="str">
        <v>mensajes</v>
      </c>
      <c r="H98"/>
      <c r="I98" s="62"/>
      <c r="J98"/>
      <c r="K98"/>
      <c r="L98"/>
      <c r="M98"/>
      <c r="N98"/>
      <c r="O98" s="124">
        <f>'Mercado móvil - Incumbente'!R21</f>
        <v>0</v>
      </c>
      <c r="P98" s="124">
        <f>'Mercado móvil - Incumbente'!S21</f>
        <v>2774105667.2816429</v>
      </c>
      <c r="Q98" s="124">
        <f>'Mercado móvil - Incumbente'!T21</f>
        <v>6472913223.6571693</v>
      </c>
      <c r="R98" s="124">
        <f>'Mercado móvil - Incumbente'!U21</f>
        <v>5640681523.4726753</v>
      </c>
      <c r="S98" s="124">
        <f>'Mercado móvil - Incumbente'!V21</f>
        <v>6472913223.6571693</v>
      </c>
      <c r="T98" s="124">
        <f>'Mercado móvil - Incumbente'!W21</f>
        <v>9293253985.3935089</v>
      </c>
      <c r="U98" s="124">
        <f>'Mercado móvil - Incumbente'!X21</f>
        <v>10634071724.579636</v>
      </c>
      <c r="V98" s="124">
        <f>'Mercado móvil - Incumbente'!Y21</f>
        <v>8599727568.5730972</v>
      </c>
      <c r="W98" s="124">
        <f>'Mercado móvil - Incumbente'!Z21</f>
        <v>5964327184.6555328</v>
      </c>
      <c r="X98" s="124">
        <f>'Mercado móvil - Incumbente'!AA21</f>
        <v>5939360233.6500015</v>
      </c>
      <c r="Y98" s="124">
        <f>'Mercado móvil - Incumbente'!AB21</f>
        <v>11149400357.296555</v>
      </c>
      <c r="Z98" s="124">
        <f>'Mercado móvil - Incumbente'!AC21</f>
        <v>13804151726.625</v>
      </c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</row>
    <row r="99" spans="1:69">
      <c r="A99"/>
      <c r="B99"/>
      <c r="C99" s="47" t="str">
        <v>SMS entrantes de otras redes</v>
      </c>
      <c r="D99"/>
      <c r="E99"/>
      <c r="F99"/>
      <c r="G99" s="47" t="str">
        <v>mensajes</v>
      </c>
      <c r="H99"/>
      <c r="I99" s="62"/>
      <c r="J99"/>
      <c r="K99"/>
      <c r="L99"/>
      <c r="M99"/>
      <c r="N99"/>
      <c r="O99" s="124">
        <f>'Mercado móvil - Incumbente'!R22</f>
        <v>0</v>
      </c>
      <c r="P99" s="124">
        <f>'Mercado móvil - Incumbente'!S22</f>
        <v>2774105667.2816429</v>
      </c>
      <c r="Q99" s="124">
        <f>'Mercado móvil - Incumbente'!T22</f>
        <v>6472913223.6571693</v>
      </c>
      <c r="R99" s="124">
        <f>'Mercado móvil - Incumbente'!U22</f>
        <v>5640681523.4726753</v>
      </c>
      <c r="S99" s="124">
        <f>'Mercado móvil - Incumbente'!V22</f>
        <v>6472913223.6571693</v>
      </c>
      <c r="T99" s="124">
        <f>'Mercado móvil - Incumbente'!W22</f>
        <v>9293253985.3935089</v>
      </c>
      <c r="U99" s="124">
        <f>'Mercado móvil - Incumbente'!X22</f>
        <v>10634071724.579636</v>
      </c>
      <c r="V99" s="124">
        <f>'Mercado móvil - Incumbente'!Y22</f>
        <v>8599727568.5730972</v>
      </c>
      <c r="W99" s="124">
        <f>'Mercado móvil - Incumbente'!Z22</f>
        <v>5964327184.6555328</v>
      </c>
      <c r="X99" s="124">
        <f>'Mercado móvil - Incumbente'!AA22</f>
        <v>5939360233.6500015</v>
      </c>
      <c r="Y99" s="124">
        <f>'Mercado móvil - Incumbente'!AB22</f>
        <v>11149400357.296555</v>
      </c>
      <c r="Z99" s="124">
        <f>'Mercado móvil - Incumbente'!AC22</f>
        <v>13804151726.625</v>
      </c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</row>
    <row r="100" spans="1:69">
      <c r="A100"/>
      <c r="B100"/>
      <c r="C100" s="47" t="str">
        <v>Recuperación de correo de voz</v>
      </c>
      <c r="D100"/>
      <c r="E100"/>
      <c r="F100"/>
      <c r="G100" s="47" t="str">
        <v>minutos</v>
      </c>
      <c r="H100"/>
      <c r="I100" s="62"/>
      <c r="J100"/>
      <c r="K100"/>
      <c r="L100"/>
      <c r="M100"/>
      <c r="N100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</row>
    <row r="101" spans="1:69">
      <c r="A101"/>
      <c r="B101"/>
      <c r="C101" s="47" t="str">
        <v>Depósito de correo de voz</v>
      </c>
      <c r="D101"/>
      <c r="E101"/>
      <c r="F101"/>
      <c r="G101" s="47" t="str">
        <v>minutos</v>
      </c>
      <c r="H101"/>
      <c r="I101" s="62"/>
      <c r="J101"/>
      <c r="K101"/>
      <c r="L101"/>
      <c r="M101"/>
      <c r="N101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</row>
    <row r="102" spans="1:69">
      <c r="A102"/>
      <c r="B102"/>
      <c r="C102" s="47" t="str">
        <v xml:space="preserve">Datos GPRS </v>
      </c>
      <c r="D102"/>
      <c r="E102"/>
      <c r="F102"/>
      <c r="G102" s="47" t="str">
        <v>megabytes</v>
      </c>
      <c r="H102"/>
      <c r="I102" s="62"/>
      <c r="J102"/>
      <c r="K102"/>
      <c r="L102"/>
      <c r="M102"/>
      <c r="N102"/>
      <c r="O102" s="124">
        <f>'Mercado móvil - Incumbente'!R25</f>
        <v>0</v>
      </c>
      <c r="P102" s="124">
        <f>'Mercado móvil - Incumbente'!S25</f>
        <v>390000</v>
      </c>
      <c r="Q102" s="124">
        <f>'Mercado móvil - Incumbente'!T25</f>
        <v>1050000.0000000009</v>
      </c>
      <c r="R102" s="124">
        <f>'Mercado móvil - Incumbente'!U25</f>
        <v>7380000.0000000065</v>
      </c>
      <c r="S102" s="124">
        <f>'Mercado móvil - Incumbente'!V25</f>
        <v>24000000.000000022</v>
      </c>
      <c r="T102" s="124">
        <f>'Mercado móvil - Incumbente'!W25</f>
        <v>50400000.000000045</v>
      </c>
      <c r="U102" s="124">
        <f>'Mercado móvil - Incumbente'!X25</f>
        <v>67500000.00000006</v>
      </c>
      <c r="V102" s="124">
        <f>'Mercado móvil - Incumbente'!Y25</f>
        <v>128040000.00000012</v>
      </c>
      <c r="W102" s="124">
        <f>'Mercado móvil - Incumbente'!Z25</f>
        <v>238740000</v>
      </c>
      <c r="X102" s="124">
        <f>'Mercado móvil - Incumbente'!AA25</f>
        <v>193368363.38618904</v>
      </c>
      <c r="Y102" s="124">
        <f>'Mercado móvil - Incumbente'!AB25</f>
        <v>228046807.19683516</v>
      </c>
      <c r="Z102" s="124">
        <f>'Mercado móvil - Incumbente'!AC25</f>
        <v>852304138.45778239</v>
      </c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</row>
    <row r="103" spans="1:69">
      <c r="A103"/>
      <c r="B103"/>
      <c r="C103" s="47" t="str">
        <v>Datos EDGE</v>
      </c>
      <c r="D103"/>
      <c r="E103"/>
      <c r="F103"/>
      <c r="G103" s="47" t="str">
        <v>megabytes</v>
      </c>
      <c r="H103"/>
      <c r="I103" s="62"/>
      <c r="J103"/>
      <c r="K103"/>
      <c r="L103"/>
      <c r="M103"/>
      <c r="N103"/>
      <c r="O103" s="124">
        <f>'Mercado móvil - Incumbente'!R26</f>
        <v>0</v>
      </c>
      <c r="P103" s="124">
        <f>'Mercado móvil - Incumbente'!S26</f>
        <v>1260000</v>
      </c>
      <c r="Q103" s="124">
        <f>'Mercado móvil - Incumbente'!T26</f>
        <v>6300000</v>
      </c>
      <c r="R103" s="124">
        <f>'Mercado móvil - Incumbente'!U26</f>
        <v>47970000</v>
      </c>
      <c r="S103" s="124">
        <f>'Mercado móvil - Incumbente'!V26</f>
        <v>136000000</v>
      </c>
      <c r="T103" s="124">
        <f>'Mercado móvil - Incumbente'!W26</f>
        <v>201600000</v>
      </c>
      <c r="U103" s="124">
        <f>'Mercado móvil - Incumbente'!X26</f>
        <v>270000000</v>
      </c>
      <c r="V103" s="124">
        <f>'Mercado móvil - Incumbente'!Y26</f>
        <v>512160000</v>
      </c>
      <c r="W103" s="124">
        <f>'Mercado móvil - Incumbente'!Z26</f>
        <v>596850000</v>
      </c>
      <c r="X103" s="124">
        <f>'Mercado móvil - Incumbente'!AA26</f>
        <v>773473453.54475617</v>
      </c>
      <c r="Y103" s="124">
        <f>'Mercado móvil - Incumbente'!AB26</f>
        <v>912187228.78734064</v>
      </c>
      <c r="Z103" s="124">
        <f>'Mercado móvil - Incumbente'!AC26</f>
        <v>852304138.45778239</v>
      </c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</row>
    <row r="104" spans="1:69">
      <c r="A104"/>
      <c r="B104"/>
      <c r="C104" s="47" t="str">
        <v>Datos Release 99</v>
      </c>
      <c r="D104"/>
      <c r="E104"/>
      <c r="F104"/>
      <c r="G104" s="47" t="str">
        <v>megabytes</v>
      </c>
      <c r="H104"/>
      <c r="I104" s="62"/>
      <c r="J104"/>
      <c r="K104"/>
      <c r="L104"/>
      <c r="M104"/>
      <c r="N104"/>
      <c r="O104" s="124">
        <f>'Mercado móvil - Incumbente'!R27</f>
        <v>0</v>
      </c>
      <c r="P104" s="124">
        <f>'Mercado móvil - Incumbente'!S27</f>
        <v>1350000</v>
      </c>
      <c r="Q104" s="124">
        <f>'Mercado móvil - Incumbente'!T27</f>
        <v>13650000</v>
      </c>
      <c r="R104" s="124">
        <f>'Mercado móvil - Incumbente'!U27</f>
        <v>110700000</v>
      </c>
      <c r="S104" s="124">
        <f>'Mercado móvil - Incumbente'!V27</f>
        <v>280000000</v>
      </c>
      <c r="T104" s="124">
        <f>'Mercado móvil - Incumbente'!W27</f>
        <v>630000000</v>
      </c>
      <c r="U104" s="124">
        <f>'Mercado móvil - Incumbente'!X27</f>
        <v>1012500000</v>
      </c>
      <c r="V104" s="124">
        <f>'Mercado móvil - Incumbente'!Y27</f>
        <v>960300000</v>
      </c>
      <c r="W104" s="124">
        <f>'Mercado móvil - Incumbente'!Z27</f>
        <v>795800000</v>
      </c>
      <c r="X104" s="124">
        <f>'Mercado móvil - Incumbente'!AA27</f>
        <v>1933683633.8618903</v>
      </c>
      <c r="Y104" s="124">
        <f>'Mercado móvil - Incumbente'!AB27</f>
        <v>2280468071.9683514</v>
      </c>
      <c r="Z104" s="124">
        <f>'Mercado móvil - Incumbente'!AC27</f>
        <v>2130760346.1444559</v>
      </c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</row>
    <row r="105" spans="1:69">
      <c r="A105"/>
      <c r="B105"/>
      <c r="C105" s="47" t="str">
        <v>Datos - HSDPA</v>
      </c>
      <c r="D105"/>
      <c r="E105"/>
      <c r="F105"/>
      <c r="G105" s="47" t="str">
        <v>megabytes</v>
      </c>
      <c r="H105"/>
      <c r="I105" s="62"/>
      <c r="J105"/>
      <c r="K105"/>
      <c r="L105"/>
      <c r="M105"/>
      <c r="N105"/>
      <c r="O105" s="124">
        <f>'Mercado móvil - Incumbente'!R28</f>
        <v>0</v>
      </c>
      <c r="P105" s="124">
        <f>'Mercado móvil - Incumbente'!S28</f>
        <v>0</v>
      </c>
      <c r="Q105" s="124">
        <f>'Mercado móvil - Incumbente'!T28</f>
        <v>0</v>
      </c>
      <c r="R105" s="124">
        <f>'Mercado móvil - Incumbente'!U28</f>
        <v>15682500.000000002</v>
      </c>
      <c r="S105" s="124">
        <f>'Mercado móvil - Incumbente'!V28</f>
        <v>306000000</v>
      </c>
      <c r="T105" s="124">
        <f>'Mercado móvil - Incumbente'!W28</f>
        <v>1392300000</v>
      </c>
      <c r="U105" s="124">
        <f>'Mercado móvil - Incumbente'!X28</f>
        <v>4590000000</v>
      </c>
      <c r="V105" s="124">
        <f>'Mercado móvil - Incumbente'!Y28</f>
        <v>12243825000</v>
      </c>
      <c r="W105" s="124">
        <f>'Mercado móvil - Incumbente'!Z28</f>
        <v>30743743500.000004</v>
      </c>
      <c r="X105" s="124">
        <f>'Mercado móvil - Incumbente'!AA28</f>
        <v>119820706372.25201</v>
      </c>
      <c r="Y105" s="124">
        <f>'Mercado móvil - Incumbente'!AB28</f>
        <v>268468103772.47415</v>
      </c>
      <c r="Z105" s="124">
        <f>'Mercado móvil - Incumbente'!AC28</f>
        <v>395192121399.41217</v>
      </c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</row>
    <row r="106" spans="1:69">
      <c r="A106"/>
      <c r="B106"/>
      <c r="C106" s="47" t="str">
        <v>Datos - HSUPA</v>
      </c>
      <c r="D106"/>
      <c r="E106"/>
      <c r="F106"/>
      <c r="G106" s="47" t="str">
        <v>megabytes</v>
      </c>
      <c r="H106"/>
      <c r="I106" s="62"/>
      <c r="J106"/>
      <c r="K106"/>
      <c r="L106"/>
      <c r="M106"/>
      <c r="N106"/>
      <c r="O106" s="124">
        <f>'Mercado móvil - Incumbente'!R29</f>
        <v>0</v>
      </c>
      <c r="P106" s="124">
        <f>'Mercado móvil - Incumbente'!S29</f>
        <v>0</v>
      </c>
      <c r="Q106" s="124">
        <f>'Mercado móvil - Incumbente'!T29</f>
        <v>0</v>
      </c>
      <c r="R106" s="124">
        <f>'Mercado móvil - Incumbente'!U29</f>
        <v>2767500.0000000005</v>
      </c>
      <c r="S106" s="124">
        <f>'Mercado móvil - Incumbente'!V29</f>
        <v>54000000.000000015</v>
      </c>
      <c r="T106" s="124">
        <f>'Mercado móvil - Incumbente'!W29</f>
        <v>245700000.00000003</v>
      </c>
      <c r="U106" s="124">
        <f>'Mercado móvil - Incumbente'!X29</f>
        <v>810000000.00000012</v>
      </c>
      <c r="V106" s="124">
        <f>'Mercado móvil - Incumbente'!Y29</f>
        <v>2160675000.0000005</v>
      </c>
      <c r="W106" s="124">
        <f>'Mercado móvil - Incumbente'!Z29</f>
        <v>5425366500.000001</v>
      </c>
      <c r="X106" s="124">
        <f>'Mercado móvil - Incumbente'!AA29</f>
        <v>21144830536.279774</v>
      </c>
      <c r="Y106" s="124">
        <f>'Mercado móvil - Incumbente'!AB29</f>
        <v>47376724195.142509</v>
      </c>
      <c r="Z106" s="124">
        <f>'Mercado móvil - Incumbente'!AC29</f>
        <v>69739786129.308044</v>
      </c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</row>
    <row r="107" spans="1:69">
      <c r="A107"/>
      <c r="B107"/>
      <c r="C107" s="47" t="str">
        <v>Datos - LTE</v>
      </c>
      <c r="D107"/>
      <c r="E107"/>
      <c r="F107"/>
      <c r="G107" s="47" t="str">
        <v>megabytes</v>
      </c>
      <c r="H107"/>
      <c r="I107" s="62"/>
      <c r="J107"/>
      <c r="K107"/>
      <c r="L107"/>
      <c r="M107"/>
      <c r="N107"/>
      <c r="O107" s="124">
        <f>'Mercado móvil - Incumbente'!R30</f>
        <v>0</v>
      </c>
      <c r="P107" s="124">
        <f>'Mercado móvil - Incumbente'!S30</f>
        <v>0</v>
      </c>
      <c r="Q107" s="124">
        <f>'Mercado móvil - Incumbente'!T30</f>
        <v>0</v>
      </c>
      <c r="R107" s="124">
        <f>'Mercado móvil - Incumbente'!U30</f>
        <v>0</v>
      </c>
      <c r="S107" s="124">
        <f>'Mercado móvil - Incumbente'!V30</f>
        <v>0</v>
      </c>
      <c r="T107" s="124">
        <f>'Mercado móvil - Incumbente'!W30</f>
        <v>0</v>
      </c>
      <c r="U107" s="124">
        <f>'Mercado móvil - Incumbente'!X30</f>
        <v>0</v>
      </c>
      <c r="V107" s="124">
        <f>'Mercado móvil - Incumbente'!Y30</f>
        <v>0</v>
      </c>
      <c r="W107" s="124">
        <f>'Mercado móvil - Incumbente'!Z30</f>
        <v>1989500000</v>
      </c>
      <c r="X107" s="124">
        <f>'Mercado móvil - Incumbente'!AA30</f>
        <v>49502301026.864395</v>
      </c>
      <c r="Y107" s="124">
        <f>'Mercado móvil - Incumbente'!AB30</f>
        <v>136828084318.10107</v>
      </c>
      <c r="Z107" s="124">
        <f>'Mercado móvil - Incumbente'!AC30</f>
        <v>383536862306.00208</v>
      </c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</row>
    <row r="108" spans="1:69">
      <c r="A108"/>
      <c r="B108"/>
      <c r="C108" s="47" t="str">
        <v>Llamadas en tránsito Local</v>
      </c>
      <c r="D108"/>
      <c r="E108"/>
      <c r="F108"/>
      <c r="G108" s="47" t="str">
        <v>minutos</v>
      </c>
      <c r="H108"/>
      <c r="I108" s="62"/>
      <c r="J108"/>
      <c r="K108"/>
      <c r="L108"/>
      <c r="M108"/>
      <c r="N108"/>
      <c r="O108" s="124">
        <f>'Mercado móvil - Incumbente'!R31</f>
        <v>0</v>
      </c>
      <c r="P108" s="124">
        <f>'Mercado móvil - Incumbente'!S31</f>
        <v>0</v>
      </c>
      <c r="Q108" s="124">
        <f>'Mercado móvil - Incumbente'!T31</f>
        <v>0</v>
      </c>
      <c r="R108" s="124">
        <f>'Mercado móvil - Incumbente'!U31</f>
        <v>0</v>
      </c>
      <c r="S108" s="124">
        <f>'Mercado móvil - Incumbente'!V31</f>
        <v>0</v>
      </c>
      <c r="T108" s="124">
        <f>'Mercado móvil - Incumbente'!W31</f>
        <v>0</v>
      </c>
      <c r="U108" s="124">
        <f>'Mercado móvil - Incumbente'!X31</f>
        <v>0</v>
      </c>
      <c r="V108" s="124">
        <f>'Mercado móvil - Incumbente'!Y31</f>
        <v>0</v>
      </c>
      <c r="W108" s="124">
        <f>'Mercado móvil - Incumbente'!Z31</f>
        <v>0</v>
      </c>
      <c r="X108" s="124">
        <f>'Mercado móvil - Incumbente'!AA31</f>
        <v>0</v>
      </c>
      <c r="Y108" s="124">
        <f>'Mercado móvil - Incumbente'!AB31</f>
        <v>0</v>
      </c>
      <c r="Z108" s="124">
        <f>'Mercado móvil - Incumbente'!AC31</f>
        <v>0</v>
      </c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</row>
    <row r="109" spans="1:69">
      <c r="A109"/>
      <c r="B109"/>
      <c r="C109" s="47" t="str">
        <v>Llamadas en tránsito Larga Distancia</v>
      </c>
      <c r="D109"/>
      <c r="E109"/>
      <c r="F109"/>
      <c r="G109" s="47" t="str">
        <v>minutos</v>
      </c>
      <c r="H109"/>
      <c r="I109" s="62"/>
      <c r="J109"/>
      <c r="K109"/>
      <c r="L109"/>
      <c r="M109"/>
      <c r="N109"/>
      <c r="O109" s="124">
        <f>'Mercado móvil - Incumbente'!R32</f>
        <v>0</v>
      </c>
      <c r="P109" s="124">
        <f>'Mercado móvil - Incumbente'!S32</f>
        <v>0</v>
      </c>
      <c r="Q109" s="124">
        <f>'Mercado móvil - Incumbente'!T32</f>
        <v>0</v>
      </c>
      <c r="R109" s="124">
        <f>'Mercado móvil - Incumbente'!U32</f>
        <v>0</v>
      </c>
      <c r="S109" s="124">
        <f>'Mercado móvil - Incumbente'!V32</f>
        <v>0</v>
      </c>
      <c r="T109" s="124">
        <f>'Mercado móvil - Incumbente'!W32</f>
        <v>0</v>
      </c>
      <c r="U109" s="124">
        <f>'Mercado móvil - Incumbente'!X32</f>
        <v>0</v>
      </c>
      <c r="V109" s="124">
        <f>'Mercado móvil - Incumbente'!Y32</f>
        <v>0</v>
      </c>
      <c r="W109" s="124">
        <f>'Mercado móvil - Incumbente'!Z32</f>
        <v>0</v>
      </c>
      <c r="X109" s="124">
        <f>'Mercado móvil - Incumbente'!AA32</f>
        <v>0</v>
      </c>
      <c r="Y109" s="124">
        <f>'Mercado móvil - Incumbente'!AB32</f>
        <v>0</v>
      </c>
      <c r="Z109" s="124">
        <f>'Mercado móvil - Incumbente'!AC32</f>
        <v>0</v>
      </c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</row>
    <row r="110" spans="1:69">
      <c r="A110"/>
      <c r="B110"/>
      <c r="C110" s="47" t="str">
        <v>Mobile Service23</v>
      </c>
      <c r="D110"/>
      <c r="E110"/>
      <c r="F110"/>
      <c r="G110" s="47" t="str">
        <v>Mobile Unit23</v>
      </c>
      <c r="H110"/>
      <c r="I110" s="62"/>
      <c r="J110"/>
      <c r="K110"/>
      <c r="L110"/>
      <c r="M110"/>
      <c r="N110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</row>
    <row r="111" spans="1:69">
      <c r="A111"/>
      <c r="B111"/>
      <c r="C111" s="47" t="str">
        <v>Mobile Service24</v>
      </c>
      <c r="D111"/>
      <c r="E111"/>
      <c r="F111"/>
      <c r="G111" s="47" t="str">
        <v>Mobile Unit24</v>
      </c>
      <c r="H111"/>
      <c r="I111" s="62"/>
      <c r="J111"/>
      <c r="K111"/>
      <c r="L111"/>
      <c r="M111"/>
      <c r="N111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</row>
    <row r="112" spans="1:69">
      <c r="A112"/>
      <c r="B112"/>
      <c r="C112" s="47" t="str">
        <v>Mobile Service25</v>
      </c>
      <c r="D112"/>
      <c r="E112"/>
      <c r="F112"/>
      <c r="G112" s="47" t="str">
        <v>Mobile Unit25</v>
      </c>
      <c r="H112"/>
      <c r="I112" s="62"/>
      <c r="J112"/>
      <c r="K112"/>
      <c r="L112"/>
      <c r="M112"/>
      <c r="N112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</row>
    <row r="113" spans="1:69">
      <c r="A113"/>
      <c r="B113"/>
      <c r="C113" s="47" t="str">
        <v>Mobile Service26</v>
      </c>
      <c r="D113"/>
      <c r="E113"/>
      <c r="F113"/>
      <c r="G113" s="47" t="str">
        <v>Mobile Unit26</v>
      </c>
      <c r="H113"/>
      <c r="I113" s="62"/>
      <c r="J113"/>
      <c r="K113"/>
      <c r="L113"/>
      <c r="M113"/>
      <c r="N113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</row>
    <row r="114" spans="1:69">
      <c r="A114"/>
      <c r="B114"/>
      <c r="C114" s="47" t="str">
        <v>Mobile Service27</v>
      </c>
      <c r="D114"/>
      <c r="E114"/>
      <c r="F114"/>
      <c r="G114" s="47" t="str">
        <v>Mobile Unit27</v>
      </c>
      <c r="H114"/>
      <c r="I114" s="62"/>
      <c r="J114"/>
      <c r="K114"/>
      <c r="L114"/>
      <c r="M114"/>
      <c r="N114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</row>
    <row r="115" spans="1:69">
      <c r="A115"/>
      <c r="B115"/>
      <c r="C115" s="47" t="str">
        <v>Mobile Service28</v>
      </c>
      <c r="D115"/>
      <c r="E115"/>
      <c r="F115"/>
      <c r="G115" s="47" t="str">
        <v>Mobile Unit28</v>
      </c>
      <c r="H115"/>
      <c r="I115" s="62"/>
      <c r="J115"/>
      <c r="K115"/>
      <c r="L115"/>
      <c r="M115"/>
      <c r="N115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</row>
    <row r="116" spans="1:69">
      <c r="A116"/>
      <c r="B116"/>
      <c r="C116" s="47" t="str">
        <v>Mobile Service29</v>
      </c>
      <c r="D116"/>
      <c r="E116"/>
      <c r="F116"/>
      <c r="G116" s="47" t="str">
        <v>Mobile Unit29</v>
      </c>
      <c r="H116"/>
      <c r="I116" s="62"/>
      <c r="J116"/>
      <c r="K116"/>
      <c r="L116"/>
      <c r="M116"/>
      <c r="N116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</row>
    <row r="117" spans="1:69">
      <c r="A117"/>
      <c r="B117"/>
      <c r="C117" s="47" t="str">
        <v>Mobile Service30</v>
      </c>
      <c r="D117"/>
      <c r="E117"/>
      <c r="F117"/>
      <c r="G117" s="47" t="str">
        <v>Mobile Unit30</v>
      </c>
      <c r="H117"/>
      <c r="I117" s="62"/>
      <c r="J117"/>
      <c r="K117"/>
      <c r="L117"/>
      <c r="M117"/>
      <c r="N117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</row>
    <row r="118" spans="1:69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 s="17"/>
      <c r="BN118" s="17"/>
      <c r="BO118" s="17"/>
      <c r="BP118" s="17"/>
      <c r="BQ118" s="17"/>
    </row>
    <row r="119" spans="1:69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 s="17"/>
      <c r="BN119" s="17"/>
      <c r="BO119" s="17"/>
      <c r="BP119" s="17"/>
      <c r="BQ119" s="17"/>
    </row>
    <row r="120" spans="1:69" ht="17.399999999999999">
      <c r="A120" s="56">
        <v>3</v>
      </c>
      <c r="B120" s="56" t="s">
        <v>140</v>
      </c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57"/>
      <c r="AY120" s="57"/>
      <c r="AZ120" s="57"/>
      <c r="BA120" s="57"/>
      <c r="BB120" s="57"/>
      <c r="BC120" s="57"/>
      <c r="BD120" s="57"/>
      <c r="BE120" s="57"/>
      <c r="BF120" s="57"/>
      <c r="BG120" s="57"/>
      <c r="BH120" s="57"/>
      <c r="BI120" s="57"/>
      <c r="BJ120" s="57"/>
      <c r="BK120" s="57"/>
      <c r="BL120" s="57"/>
      <c r="BM120" s="57"/>
      <c r="BN120" s="57"/>
      <c r="BO120" s="57"/>
      <c r="BP120" s="57"/>
      <c r="BQ120" s="57"/>
    </row>
    <row r="121" spans="1:69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</row>
    <row r="122" spans="1:69" ht="15.6">
      <c r="A122"/>
      <c r="B122" s="15" t="s">
        <v>141</v>
      </c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</row>
    <row r="123" spans="1:69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</row>
    <row r="124" spans="1:69" ht="12">
      <c r="A124"/>
      <c r="B124"/>
      <c r="C124" s="97" t="s">
        <v>143</v>
      </c>
      <c r="D124"/>
      <c r="E124"/>
      <c r="F124"/>
      <c r="G124"/>
      <c r="H124"/>
      <c r="I124">
        <f t="array" ref="I124:BP124">Mobile.operator.market.share</f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 s="117">
        <v>0</v>
      </c>
      <c r="P124" s="117">
        <v>0</v>
      </c>
      <c r="Q124" s="117">
        <v>0</v>
      </c>
      <c r="R124" s="117">
        <v>0</v>
      </c>
      <c r="S124" s="117">
        <v>0</v>
      </c>
      <c r="T124" s="117">
        <v>0</v>
      </c>
      <c r="U124" s="117">
        <v>0.12852</v>
      </c>
      <c r="V124" s="117">
        <v>0.25703999999999999</v>
      </c>
      <c r="W124" s="117">
        <v>0.38556000000000001</v>
      </c>
      <c r="X124" s="117">
        <v>0.51407999999999998</v>
      </c>
      <c r="Y124" s="117">
        <v>0.64259999999999995</v>
      </c>
      <c r="Z124" s="117">
        <v>0.64259999999999995</v>
      </c>
      <c r="AA124" s="117">
        <v>0.64259999999999995</v>
      </c>
      <c r="AB124" s="117">
        <v>0.64259999999999995</v>
      </c>
      <c r="AC124" s="117">
        <v>0.64259999999999995</v>
      </c>
      <c r="AD124" s="117">
        <v>0.64259999999999995</v>
      </c>
      <c r="AE124" s="117">
        <v>0.64259999999999995</v>
      </c>
      <c r="AF124" s="117">
        <v>0.64259999999999995</v>
      </c>
      <c r="AG124" s="117">
        <v>0.64259999999999995</v>
      </c>
      <c r="AH124" s="117">
        <v>0.64259999999999995</v>
      </c>
      <c r="AI124" s="117">
        <v>0.64259999999999995</v>
      </c>
      <c r="AJ124" s="117">
        <v>0.64259999999999995</v>
      </c>
      <c r="AK124" s="117">
        <v>0.64259999999999995</v>
      </c>
      <c r="AL124" s="117">
        <v>0.64259999999999995</v>
      </c>
      <c r="AM124" s="117">
        <v>0.64259999999999995</v>
      </c>
      <c r="AN124" s="117">
        <v>0.64259999999999995</v>
      </c>
      <c r="AO124" s="117">
        <v>0.64259999999999995</v>
      </c>
      <c r="AP124" s="117">
        <v>0.64259999999999995</v>
      </c>
      <c r="AQ124" s="117">
        <v>0.64259999999999995</v>
      </c>
      <c r="AR124" s="117">
        <v>0.64259999999999995</v>
      </c>
      <c r="AS124" s="117">
        <v>0.64259999999999995</v>
      </c>
      <c r="AT124" s="117">
        <v>0.64259999999999995</v>
      </c>
      <c r="AU124" s="117">
        <v>0.64259999999999995</v>
      </c>
      <c r="AV124" s="117">
        <v>0.64259999999999995</v>
      </c>
      <c r="AW124" s="117">
        <v>0.64259999999999995</v>
      </c>
      <c r="AX124" s="117">
        <v>0.64259999999999995</v>
      </c>
      <c r="AY124" s="117">
        <v>0.64259999999999995</v>
      </c>
      <c r="AZ124" s="117">
        <v>0.64259999999999995</v>
      </c>
      <c r="BA124" s="117">
        <v>0.64259999999999995</v>
      </c>
      <c r="BB124" s="117">
        <v>0.64259999999999995</v>
      </c>
      <c r="BC124" s="117">
        <v>0.64259999999999995</v>
      </c>
      <c r="BD124" s="117">
        <v>0.64259999999999995</v>
      </c>
      <c r="BE124" s="117">
        <v>0.64259999999999995</v>
      </c>
      <c r="BF124" s="117">
        <v>0.64259999999999995</v>
      </c>
      <c r="BG124" s="117">
        <v>0.64259999999999995</v>
      </c>
      <c r="BH124" s="117">
        <v>0.64259999999999995</v>
      </c>
      <c r="BI124" s="117">
        <v>0.64259999999999995</v>
      </c>
      <c r="BJ124" s="117">
        <v>0.64259999999999995</v>
      </c>
      <c r="BK124" s="117">
        <v>0.64259999999999995</v>
      </c>
      <c r="BL124" s="117">
        <v>0.64259999999999995</v>
      </c>
      <c r="BM124" s="117">
        <v>0.64259999999999995</v>
      </c>
      <c r="BN124" s="117">
        <v>0.64259999999999995</v>
      </c>
      <c r="BO124" s="117">
        <v>0.64259999999999995</v>
      </c>
      <c r="BP124" s="117">
        <v>0.64259999999999995</v>
      </c>
      <c r="BQ124" s="17" t="s">
        <v>248</v>
      </c>
    </row>
    <row r="125" spans="1:69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</row>
    <row r="126" spans="1:69" ht="15.6">
      <c r="A126"/>
      <c r="B126" s="15" t="s">
        <v>138</v>
      </c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</row>
    <row r="127" spans="1:69">
      <c r="A127" s="125"/>
      <c r="B127" s="125"/>
      <c r="C127" s="125"/>
      <c r="D127" s="125"/>
      <c r="E127" s="125"/>
      <c r="F127" s="126"/>
      <c r="G127" s="126"/>
      <c r="H127" s="125"/>
      <c r="I127" s="125"/>
      <c r="J127" s="125"/>
      <c r="K127" s="125"/>
      <c r="L127" s="125"/>
      <c r="M127" s="125"/>
      <c r="N127" s="127"/>
      <c r="O127" s="127"/>
      <c r="P127" s="127"/>
      <c r="Q127" s="127"/>
      <c r="R127" s="127"/>
      <c r="S127" s="127"/>
      <c r="T127" s="127"/>
      <c r="U127" s="127"/>
      <c r="V127" s="127"/>
      <c r="W127" s="127"/>
      <c r="X127" s="127"/>
      <c r="Y127" s="127"/>
      <c r="Z127" s="127"/>
      <c r="AA127" s="127"/>
      <c r="AB127" s="127"/>
      <c r="AC127" s="127"/>
      <c r="AD127" s="127"/>
      <c r="AE127" s="127"/>
      <c r="AF127" s="127"/>
      <c r="AG127" s="127"/>
      <c r="AH127" s="127"/>
      <c r="AI127" s="127"/>
      <c r="AJ127" s="127"/>
      <c r="AK127" s="127"/>
      <c r="AL127" s="127"/>
      <c r="AM127" s="127"/>
      <c r="AN127" s="127"/>
      <c r="AO127" s="127"/>
      <c r="AP127" s="127"/>
      <c r="AQ127" s="127"/>
      <c r="AR127" s="127"/>
      <c r="AS127" s="127"/>
      <c r="AT127" s="127"/>
      <c r="AU127" s="127"/>
      <c r="AV127" s="127"/>
      <c r="AW127" s="127"/>
      <c r="AX127" s="127"/>
      <c r="AY127" s="127"/>
      <c r="AZ127" s="127"/>
      <c r="BA127" s="127"/>
      <c r="BB127" s="127"/>
      <c r="BC127" s="127"/>
      <c r="BD127" s="127"/>
      <c r="BE127" s="127"/>
      <c r="BF127" s="127"/>
      <c r="BG127" s="127"/>
      <c r="BH127" s="127"/>
      <c r="BI127" s="127"/>
      <c r="BJ127" s="127"/>
      <c r="BK127" s="127"/>
      <c r="BL127" s="127"/>
      <c r="BM127" s="127"/>
      <c r="BN127" s="127"/>
      <c r="BO127" s="127"/>
      <c r="BP127" s="127"/>
      <c r="BQ127" s="126"/>
    </row>
    <row r="128" spans="1:69" ht="12">
      <c r="A128"/>
      <c r="B128"/>
      <c r="C128" s="14" t="s">
        <v>154</v>
      </c>
      <c r="D128"/>
      <c r="E128"/>
      <c r="F128" s="103" t="s">
        <v>127</v>
      </c>
      <c r="G128" s="103" t="s">
        <v>66</v>
      </c>
      <c r="H128"/>
      <c r="I128"/>
      <c r="J128"/>
      <c r="K128"/>
      <c r="L128"/>
      <c r="M128"/>
      <c r="N128" s="127"/>
      <c r="O128" s="128">
        <f t="shared" ref="O128:X128" si="11">O82*O124/cuota_operador_movil_incumbente</f>
        <v>0</v>
      </c>
      <c r="P128" s="128">
        <f t="shared" si="11"/>
        <v>0</v>
      </c>
      <c r="Q128" s="128">
        <f t="shared" si="11"/>
        <v>0</v>
      </c>
      <c r="R128" s="128">
        <f t="shared" si="11"/>
        <v>0</v>
      </c>
      <c r="S128" s="128">
        <f t="shared" si="11"/>
        <v>0</v>
      </c>
      <c r="T128" s="128">
        <f t="shared" si="11"/>
        <v>0</v>
      </c>
      <c r="U128" s="128">
        <f t="shared" si="11"/>
        <v>13604478.700000001</v>
      </c>
      <c r="V128" s="128">
        <f t="shared" si="11"/>
        <v>28774199.800000004</v>
      </c>
      <c r="W128" s="128">
        <f t="shared" si="11"/>
        <v>43451373.900000006</v>
      </c>
      <c r="X128" s="128">
        <f t="shared" si="11"/>
        <v>57834253.599999994</v>
      </c>
      <c r="Y128" s="128">
        <f>Y82*Y124/cuota_operador_movil_incumbente</f>
        <v>73383216.5</v>
      </c>
      <c r="Z128" s="128">
        <f>Z82*Z124/cuota_operador_movil_incumbente</f>
        <v>73172624</v>
      </c>
      <c r="AA128" s="118">
        <f t="shared" ref="AA128:BP128" si="12">Z128*AA9/Z9</f>
        <v>75424272.643796578</v>
      </c>
      <c r="AB128" s="118">
        <f t="shared" si="12"/>
        <v>78193378.66548197</v>
      </c>
      <c r="AC128" s="118">
        <f t="shared" si="12"/>
        <v>80861625.560980588</v>
      </c>
      <c r="AD128" s="118">
        <f t="shared" si="12"/>
        <v>83435887.075058624</v>
      </c>
      <c r="AE128" s="118">
        <f t="shared" si="12"/>
        <v>85922601.132106856</v>
      </c>
      <c r="AF128" s="118">
        <f t="shared" si="12"/>
        <v>88325396.768372297</v>
      </c>
      <c r="AG128" s="118">
        <f t="shared" si="12"/>
        <v>90647036.730344653</v>
      </c>
      <c r="AH128" s="118">
        <f t="shared" si="12"/>
        <v>92890348.208238974</v>
      </c>
      <c r="AI128" s="118">
        <f t="shared" si="12"/>
        <v>94352079.223860011</v>
      </c>
      <c r="AJ128" s="118">
        <f t="shared" si="12"/>
        <v>95061939.082235917</v>
      </c>
      <c r="AK128" s="118">
        <f t="shared" si="12"/>
        <v>95754095.787320033</v>
      </c>
      <c r="AL128" s="118">
        <f t="shared" si="12"/>
        <v>96427934.567212835</v>
      </c>
      <c r="AM128" s="118">
        <f t="shared" si="12"/>
        <v>97082982.678302318</v>
      </c>
      <c r="AN128" s="118">
        <f t="shared" si="12"/>
        <v>97720387.085685864</v>
      </c>
      <c r="AO128" s="118">
        <f t="shared" si="12"/>
        <v>98341398.02154161</v>
      </c>
      <c r="AP128" s="118">
        <f t="shared" si="12"/>
        <v>98945718.77377744</v>
      </c>
      <c r="AQ128" s="118">
        <f t="shared" si="12"/>
        <v>99532772.125726253</v>
      </c>
      <c r="AR128" s="118">
        <f t="shared" si="12"/>
        <v>100102384.99350883</v>
      </c>
      <c r="AS128" s="118">
        <f t="shared" si="12"/>
        <v>100654486.88799535</v>
      </c>
      <c r="AT128" s="118">
        <f t="shared" si="12"/>
        <v>101189016.13493977</v>
      </c>
      <c r="AU128" s="118">
        <f t="shared" si="12"/>
        <v>101705860.24829221</v>
      </c>
      <c r="AV128" s="118">
        <f t="shared" si="12"/>
        <v>102204929.69999613</v>
      </c>
      <c r="AW128" s="118">
        <f t="shared" si="12"/>
        <v>102686252.87014854</v>
      </c>
      <c r="AX128" s="118">
        <f t="shared" si="12"/>
        <v>103149948.01663205</v>
      </c>
      <c r="AY128" s="118">
        <f t="shared" si="12"/>
        <v>103596098.79594177</v>
      </c>
      <c r="AZ128" s="118">
        <f t="shared" si="12"/>
        <v>104024736.33005759</v>
      </c>
      <c r="BA128" s="118">
        <f t="shared" si="12"/>
        <v>104435915.73815212</v>
      </c>
      <c r="BB128" s="118">
        <f t="shared" si="12"/>
        <v>104829783.72607639</v>
      </c>
      <c r="BC128" s="118">
        <f t="shared" si="12"/>
        <v>105206577.2355573</v>
      </c>
      <c r="BD128" s="118">
        <f t="shared" si="12"/>
        <v>105566533.56344903</v>
      </c>
      <c r="BE128" s="118">
        <f t="shared" si="12"/>
        <v>105909853.84357785</v>
      </c>
      <c r="BF128" s="118">
        <f t="shared" si="12"/>
        <v>106228726.03327331</v>
      </c>
      <c r="BG128" s="118">
        <f t="shared" si="12"/>
        <v>106449712.2001382</v>
      </c>
      <c r="BH128" s="118">
        <f t="shared" si="12"/>
        <v>106589081.78003542</v>
      </c>
      <c r="BI128" s="118">
        <f t="shared" si="12"/>
        <v>106728633.82994029</v>
      </c>
      <c r="BJ128" s="118">
        <f t="shared" si="12"/>
        <v>106868368.58875217</v>
      </c>
      <c r="BK128" s="118">
        <f t="shared" si="12"/>
        <v>107008286.29568323</v>
      </c>
      <c r="BL128" s="118">
        <f t="shared" si="12"/>
        <v>107148387.19025879</v>
      </c>
      <c r="BM128" s="118">
        <f t="shared" si="12"/>
        <v>107288671.51231776</v>
      </c>
      <c r="BN128" s="118">
        <f t="shared" si="12"/>
        <v>107429139.5020131</v>
      </c>
      <c r="BO128" s="118">
        <f t="shared" si="12"/>
        <v>107569791.39981218</v>
      </c>
      <c r="BP128" s="118">
        <f t="shared" si="12"/>
        <v>107710627.44649719</v>
      </c>
      <c r="BQ128" s="119" t="s">
        <v>249</v>
      </c>
    </row>
    <row r="129" spans="1:69">
      <c r="A129" s="125"/>
      <c r="B129" s="125"/>
      <c r="C129" s="125"/>
      <c r="D129" s="125"/>
      <c r="E129" s="125"/>
      <c r="F129" s="126"/>
      <c r="G129" s="126"/>
      <c r="H129" s="125"/>
      <c r="I129" s="125"/>
      <c r="J129" s="125"/>
      <c r="K129" s="125"/>
      <c r="L129" s="125"/>
      <c r="M129" s="125"/>
      <c r="N129" s="127"/>
      <c r="O129" s="127"/>
      <c r="P129" s="127"/>
      <c r="Q129" s="127"/>
      <c r="R129" s="127"/>
      <c r="S129" s="127"/>
      <c r="T129" s="127"/>
      <c r="U129" s="127"/>
      <c r="V129" s="127"/>
      <c r="W129" s="127"/>
      <c r="X129" s="127"/>
      <c r="Y129" s="127"/>
      <c r="Z129" s="127"/>
      <c r="AA129" s="127"/>
      <c r="AB129" s="127"/>
      <c r="AC129" s="127"/>
      <c r="AD129" s="127"/>
      <c r="AE129" s="127"/>
      <c r="AF129" s="127"/>
      <c r="AG129" s="127"/>
      <c r="AH129" s="127"/>
      <c r="AI129" s="127"/>
      <c r="AJ129" s="127"/>
      <c r="AK129" s="127"/>
      <c r="AL129" s="127"/>
      <c r="AM129" s="127"/>
      <c r="AN129" s="127"/>
      <c r="AO129" s="127"/>
      <c r="AP129" s="127"/>
      <c r="AQ129" s="127"/>
      <c r="AR129" s="127"/>
      <c r="AS129" s="127"/>
      <c r="AT129" s="127"/>
      <c r="AU129" s="127"/>
      <c r="AV129" s="127"/>
      <c r="AW129" s="127"/>
      <c r="AX129" s="127"/>
      <c r="AY129" s="127"/>
      <c r="AZ129" s="127"/>
      <c r="BA129" s="127"/>
      <c r="BB129" s="127"/>
      <c r="BC129" s="127"/>
      <c r="BD129" s="127"/>
      <c r="BE129" s="127"/>
      <c r="BF129" s="127"/>
      <c r="BG129" s="127"/>
      <c r="BH129" s="127"/>
      <c r="BI129" s="127"/>
      <c r="BJ129" s="127"/>
      <c r="BK129" s="127"/>
      <c r="BL129" s="127"/>
      <c r="BM129" s="127"/>
      <c r="BN129" s="127"/>
      <c r="BO129" s="127"/>
      <c r="BP129" s="127"/>
      <c r="BQ129" s="126"/>
    </row>
    <row r="130" spans="1:69" ht="12">
      <c r="A130" s="125"/>
      <c r="B130" s="125"/>
      <c r="C130" s="129" t="s">
        <v>250</v>
      </c>
      <c r="D130" s="125"/>
      <c r="E130" s="125"/>
      <c r="F130" s="103" t="s">
        <v>127</v>
      </c>
      <c r="G130" s="103" t="s">
        <v>66</v>
      </c>
      <c r="H130" s="125"/>
      <c r="I130" s="125"/>
      <c r="J130" s="125"/>
      <c r="K130" s="125"/>
      <c r="L130" s="125"/>
      <c r="M130" s="125"/>
      <c r="N130" s="127"/>
      <c r="O130" s="128">
        <f t="shared" ref="O130:X130" si="13">O84*O124/cuota_operador_movil_incumbente</f>
        <v>0</v>
      </c>
      <c r="P130" s="128">
        <f t="shared" si="13"/>
        <v>0</v>
      </c>
      <c r="Q130" s="128">
        <f t="shared" si="13"/>
        <v>0</v>
      </c>
      <c r="R130" s="128">
        <f t="shared" si="13"/>
        <v>0</v>
      </c>
      <c r="S130" s="128">
        <f t="shared" si="13"/>
        <v>0</v>
      </c>
      <c r="T130" s="128">
        <f t="shared" si="13"/>
        <v>0</v>
      </c>
      <c r="U130" s="128">
        <f t="shared" si="13"/>
        <v>2250000</v>
      </c>
      <c r="V130" s="128">
        <f t="shared" si="13"/>
        <v>5820000</v>
      </c>
      <c r="W130" s="128">
        <f t="shared" si="13"/>
        <v>10380000</v>
      </c>
      <c r="X130" s="128">
        <f t="shared" si="13"/>
        <v>17600000</v>
      </c>
      <c r="Y130" s="128">
        <f>Y84*Y124/cuota_operador_movil_incumbente</f>
        <v>25900000</v>
      </c>
      <c r="Z130" s="128">
        <f>Z84*Z124/cuota_operador_movil_incumbente</f>
        <v>36400000</v>
      </c>
      <c r="AA130" s="118">
        <f t="shared" ref="AA130:BP130" si="14">AA128*AA132</f>
        <v>44901818.712866984</v>
      </c>
      <c r="AB130" s="118">
        <f t="shared" si="14"/>
        <v>54203069.998546973</v>
      </c>
      <c r="AC130" s="118">
        <f t="shared" si="14"/>
        <v>63966556.897955924</v>
      </c>
      <c r="AD130" s="118">
        <f t="shared" si="14"/>
        <v>74168776.63499622</v>
      </c>
      <c r="AE130" s="118">
        <f t="shared" si="14"/>
        <v>76379294.745583296</v>
      </c>
      <c r="AF130" s="118">
        <f t="shared" si="14"/>
        <v>78515215.140189946</v>
      </c>
      <c r="AG130" s="118">
        <f t="shared" si="14"/>
        <v>80578993.710812733</v>
      </c>
      <c r="AH130" s="118">
        <f t="shared" si="14"/>
        <v>82573143.635496691</v>
      </c>
      <c r="AI130" s="118">
        <f t="shared" si="14"/>
        <v>83872522.176297888</v>
      </c>
      <c r="AJ130" s="118">
        <f t="shared" si="14"/>
        <v>84503538.866162643</v>
      </c>
      <c r="AK130" s="118">
        <f t="shared" si="14"/>
        <v>85118818.667881727</v>
      </c>
      <c r="AL130" s="118">
        <f t="shared" si="14"/>
        <v>85717815.091433957</v>
      </c>
      <c r="AM130" s="118">
        <f t="shared" si="14"/>
        <v>86300107.900196999</v>
      </c>
      <c r="AN130" s="118">
        <f t="shared" si="14"/>
        <v>86866716.667415634</v>
      </c>
      <c r="AO130" s="118">
        <f t="shared" si="14"/>
        <v>87418752.763681263</v>
      </c>
      <c r="AP130" s="118">
        <f t="shared" si="14"/>
        <v>87955952.432310075</v>
      </c>
      <c r="AQ130" s="118">
        <f t="shared" si="14"/>
        <v>88477802.567304716</v>
      </c>
      <c r="AR130" s="118">
        <f t="shared" si="14"/>
        <v>88984149.308976918</v>
      </c>
      <c r="AS130" s="118">
        <f t="shared" si="14"/>
        <v>89474929.997328579</v>
      </c>
      <c r="AT130" s="118">
        <f t="shared" si="14"/>
        <v>89950089.80818826</v>
      </c>
      <c r="AU130" s="118">
        <f t="shared" si="14"/>
        <v>90409528.749178529</v>
      </c>
      <c r="AV130" s="118">
        <f t="shared" si="14"/>
        <v>90853167.236002296</v>
      </c>
      <c r="AW130" s="118">
        <f t="shared" si="14"/>
        <v>91281030.496617809</v>
      </c>
      <c r="AX130" s="118">
        <f t="shared" si="14"/>
        <v>91693223.654165581</v>
      </c>
      <c r="AY130" s="118">
        <f t="shared" si="14"/>
        <v>92089821.073527634</v>
      </c>
      <c r="AZ130" s="118">
        <f t="shared" si="14"/>
        <v>92470850.420007914</v>
      </c>
      <c r="BA130" s="118">
        <f t="shared" si="14"/>
        <v>92836360.690767527</v>
      </c>
      <c r="BB130" s="118">
        <f t="shared" si="14"/>
        <v>93186482.297238275</v>
      </c>
      <c r="BC130" s="118">
        <f t="shared" si="14"/>
        <v>93521425.864351854</v>
      </c>
      <c r="BD130" s="118">
        <f t="shared" si="14"/>
        <v>93841402.332723752</v>
      </c>
      <c r="BE130" s="118">
        <f t="shared" si="14"/>
        <v>94146590.496519893</v>
      </c>
      <c r="BF130" s="118">
        <f t="shared" si="14"/>
        <v>94430045.986018777</v>
      </c>
      <c r="BG130" s="118">
        <f t="shared" si="14"/>
        <v>94626487.520042166</v>
      </c>
      <c r="BH130" s="118">
        <f t="shared" si="14"/>
        <v>94750377.510350659</v>
      </c>
      <c r="BI130" s="118">
        <f t="shared" si="14"/>
        <v>94874429.703971371</v>
      </c>
      <c r="BJ130" s="118">
        <f t="shared" si="14"/>
        <v>94998644.313269392</v>
      </c>
      <c r="BK130" s="118">
        <f t="shared" si="14"/>
        <v>95123021.550887972</v>
      </c>
      <c r="BL130" s="118">
        <f t="shared" si="14"/>
        <v>95247561.629748642</v>
      </c>
      <c r="BM130" s="118">
        <f t="shared" si="14"/>
        <v>95372264.763051748</v>
      </c>
      <c r="BN130" s="118">
        <f t="shared" si="14"/>
        <v>95497131.164276779</v>
      </c>
      <c r="BO130" s="118">
        <f t="shared" si="14"/>
        <v>95622161.047182724</v>
      </c>
      <c r="BP130" s="118">
        <f t="shared" si="14"/>
        <v>95747354.625808418</v>
      </c>
      <c r="BQ130" s="119" t="s">
        <v>253</v>
      </c>
    </row>
    <row r="131" spans="1:69">
      <c r="A131" s="125"/>
      <c r="B131" s="125"/>
      <c r="C131" s="125"/>
      <c r="D131" s="125"/>
      <c r="E131" s="125"/>
      <c r="F131" s="126"/>
      <c r="G131" s="126"/>
      <c r="H131" s="125"/>
      <c r="I131" s="125"/>
      <c r="J131" s="125"/>
      <c r="K131" s="125"/>
      <c r="L131" s="125"/>
      <c r="M131" s="125"/>
      <c r="N131" s="127"/>
      <c r="O131" s="127"/>
      <c r="P131" s="127"/>
      <c r="Q131" s="127"/>
      <c r="R131" s="127"/>
      <c r="S131" s="127"/>
      <c r="T131" s="127"/>
      <c r="U131" s="127"/>
      <c r="V131" s="127"/>
      <c r="W131" s="127"/>
      <c r="X131" s="127"/>
      <c r="Y131" s="127"/>
      <c r="Z131" s="127"/>
      <c r="AA131" s="127"/>
      <c r="AB131" s="127"/>
      <c r="AC131" s="127"/>
      <c r="AD131" s="127"/>
      <c r="AE131" s="127"/>
      <c r="AF131" s="127"/>
      <c r="AG131" s="127"/>
      <c r="AH131" s="127"/>
      <c r="AI131" s="127"/>
      <c r="AJ131" s="127"/>
      <c r="AK131" s="127"/>
      <c r="AL131" s="127"/>
      <c r="AM131" s="127"/>
      <c r="AN131" s="127"/>
      <c r="AO131" s="127"/>
      <c r="AP131" s="127"/>
      <c r="AQ131" s="127"/>
      <c r="AR131" s="127"/>
      <c r="AS131" s="127"/>
      <c r="AT131" s="127"/>
      <c r="AU131" s="127"/>
      <c r="AV131" s="127"/>
      <c r="AW131" s="127"/>
      <c r="AX131" s="127"/>
      <c r="AY131" s="127"/>
      <c r="AZ131" s="127"/>
      <c r="BA131" s="127"/>
      <c r="BB131" s="127"/>
      <c r="BC131" s="127"/>
      <c r="BD131" s="127"/>
      <c r="BE131" s="127"/>
      <c r="BF131" s="127"/>
      <c r="BG131" s="127"/>
      <c r="BH131" s="127"/>
      <c r="BI131" s="127"/>
      <c r="BJ131" s="127"/>
      <c r="BK131" s="127"/>
      <c r="BL131" s="127"/>
      <c r="BM131" s="127"/>
      <c r="BN131" s="127"/>
      <c r="BO131" s="127"/>
      <c r="BP131" s="127"/>
      <c r="BQ131" s="126"/>
    </row>
    <row r="132" spans="1:69" ht="12">
      <c r="A132"/>
      <c r="B132"/>
      <c r="C132" s="97" t="s">
        <v>251</v>
      </c>
      <c r="D132"/>
      <c r="E132"/>
      <c r="F132" s="103" t="s">
        <v>127</v>
      </c>
      <c r="G132" s="103" t="s">
        <v>67</v>
      </c>
      <c r="H132"/>
      <c r="I132"/>
      <c r="J132"/>
      <c r="K132"/>
      <c r="L132"/>
      <c r="M132"/>
      <c r="N132" s="127"/>
      <c r="O132" s="114"/>
      <c r="P132" s="114"/>
      <c r="Q132" s="114"/>
      <c r="R132" s="121">
        <f>IFERROR(R130/R128,0)</f>
        <v>0</v>
      </c>
      <c r="S132" s="121">
        <f t="shared" ref="S132:Z132" si="15">IFERROR(S130/S128,0)</f>
        <v>0</v>
      </c>
      <c r="T132" s="121">
        <f t="shared" si="15"/>
        <v>0</v>
      </c>
      <c r="U132" s="121">
        <f t="shared" si="15"/>
        <v>0.16538671195096949</v>
      </c>
      <c r="V132" s="121">
        <f t="shared" si="15"/>
        <v>0.20226453004611442</v>
      </c>
      <c r="W132" s="121">
        <f t="shared" si="15"/>
        <v>0.23888772824281165</v>
      </c>
      <c r="X132" s="121">
        <f t="shared" si="15"/>
        <v>0.30431792414452463</v>
      </c>
      <c r="Y132" s="121">
        <f t="shared" si="15"/>
        <v>0.35294173838782333</v>
      </c>
      <c r="Z132" s="121">
        <f t="shared" si="15"/>
        <v>0.49745380184807914</v>
      </c>
      <c r="AA132" s="130">
        <f>Z132+($AD$132-$Z$132)/($AD$3-$Z$3)</f>
        <v>0.59532319157949509</v>
      </c>
      <c r="AB132" s="130">
        <f>AA132+($AD$132-$Z$132)/($AD$3-$Z$3)</f>
        <v>0.6931925813109111</v>
      </c>
      <c r="AC132" s="130">
        <f>AB132+($AD$132-$Z$132)/($AD$3-$Z$3)</f>
        <v>0.79106197104232712</v>
      </c>
      <c r="AD132" s="120">
        <v>0.88893136077374302</v>
      </c>
      <c r="AE132" s="131">
        <f>AD132</f>
        <v>0.88893136077374302</v>
      </c>
      <c r="AF132" s="131">
        <f>AE132</f>
        <v>0.88893136077374302</v>
      </c>
      <c r="AG132" s="131">
        <f t="shared" ref="AG132:BM132" si="16">AF132</f>
        <v>0.88893136077374302</v>
      </c>
      <c r="AH132" s="131">
        <f t="shared" si="16"/>
        <v>0.88893136077374302</v>
      </c>
      <c r="AI132" s="131">
        <f t="shared" si="16"/>
        <v>0.88893136077374302</v>
      </c>
      <c r="AJ132" s="131">
        <f t="shared" si="16"/>
        <v>0.88893136077374302</v>
      </c>
      <c r="AK132" s="131">
        <f t="shared" si="16"/>
        <v>0.88893136077374302</v>
      </c>
      <c r="AL132" s="131">
        <f t="shared" si="16"/>
        <v>0.88893136077374302</v>
      </c>
      <c r="AM132" s="131">
        <f t="shared" si="16"/>
        <v>0.88893136077374302</v>
      </c>
      <c r="AN132" s="131">
        <f t="shared" si="16"/>
        <v>0.88893136077374302</v>
      </c>
      <c r="AO132" s="131">
        <f t="shared" si="16"/>
        <v>0.88893136077374302</v>
      </c>
      <c r="AP132" s="131">
        <f t="shared" si="16"/>
        <v>0.88893136077374302</v>
      </c>
      <c r="AQ132" s="131">
        <f t="shared" si="16"/>
        <v>0.88893136077374302</v>
      </c>
      <c r="AR132" s="131">
        <f t="shared" si="16"/>
        <v>0.88893136077374302</v>
      </c>
      <c r="AS132" s="131">
        <f t="shared" si="16"/>
        <v>0.88893136077374302</v>
      </c>
      <c r="AT132" s="131">
        <f t="shared" si="16"/>
        <v>0.88893136077374302</v>
      </c>
      <c r="AU132" s="131">
        <f t="shared" si="16"/>
        <v>0.88893136077374302</v>
      </c>
      <c r="AV132" s="131">
        <f t="shared" si="16"/>
        <v>0.88893136077374302</v>
      </c>
      <c r="AW132" s="131">
        <f t="shared" si="16"/>
        <v>0.88893136077374302</v>
      </c>
      <c r="AX132" s="131">
        <f t="shared" si="16"/>
        <v>0.88893136077374302</v>
      </c>
      <c r="AY132" s="131">
        <f t="shared" si="16"/>
        <v>0.88893136077374302</v>
      </c>
      <c r="AZ132" s="131">
        <f t="shared" si="16"/>
        <v>0.88893136077374302</v>
      </c>
      <c r="BA132" s="131">
        <f t="shared" si="16"/>
        <v>0.88893136077374302</v>
      </c>
      <c r="BB132" s="131">
        <f t="shared" si="16"/>
        <v>0.88893136077374302</v>
      </c>
      <c r="BC132" s="131">
        <f t="shared" si="16"/>
        <v>0.88893136077374302</v>
      </c>
      <c r="BD132" s="131">
        <f t="shared" si="16"/>
        <v>0.88893136077374302</v>
      </c>
      <c r="BE132" s="131">
        <f t="shared" si="16"/>
        <v>0.88893136077374302</v>
      </c>
      <c r="BF132" s="131">
        <f t="shared" si="16"/>
        <v>0.88893136077374302</v>
      </c>
      <c r="BG132" s="131">
        <f t="shared" si="16"/>
        <v>0.88893136077374302</v>
      </c>
      <c r="BH132" s="131">
        <f t="shared" si="16"/>
        <v>0.88893136077374302</v>
      </c>
      <c r="BI132" s="131">
        <f t="shared" si="16"/>
        <v>0.88893136077374302</v>
      </c>
      <c r="BJ132" s="131">
        <f t="shared" si="16"/>
        <v>0.88893136077374302</v>
      </c>
      <c r="BK132" s="131">
        <f t="shared" si="16"/>
        <v>0.88893136077374302</v>
      </c>
      <c r="BL132" s="131">
        <f t="shared" si="16"/>
        <v>0.88893136077374302</v>
      </c>
      <c r="BM132" s="131">
        <f t="shared" si="16"/>
        <v>0.88893136077374302</v>
      </c>
      <c r="BN132" s="131">
        <f t="shared" ref="BN132" si="17">BM132</f>
        <v>0.88893136077374302</v>
      </c>
      <c r="BO132" s="131">
        <f t="shared" ref="BO132" si="18">BN132</f>
        <v>0.88893136077374302</v>
      </c>
      <c r="BP132" s="131">
        <f t="shared" ref="BP132" si="19">BO132</f>
        <v>0.88893136077374302</v>
      </c>
      <c r="BQ132" s="132" t="s">
        <v>252</v>
      </c>
    </row>
    <row r="133" spans="1:69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U133" s="133"/>
      <c r="V133" s="133"/>
      <c r="W133" s="133"/>
      <c r="X133" s="133"/>
      <c r="Y133" s="133"/>
      <c r="Z133" s="134"/>
      <c r="AA133" s="134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  <c r="BD133" s="125"/>
      <c r="BE133" s="125"/>
      <c r="BF133" s="125"/>
      <c r="BG133" s="125"/>
      <c r="BH133" s="125"/>
      <c r="BI133" s="125"/>
      <c r="BJ133" s="125"/>
      <c r="BK133" s="125"/>
      <c r="BL133" s="125"/>
      <c r="BM133" s="125"/>
      <c r="BN133" s="125"/>
      <c r="BO133" s="125"/>
      <c r="BP133" s="125"/>
      <c r="BQ133" s="125"/>
    </row>
    <row r="134" spans="1:69" ht="12">
      <c r="A134" s="125"/>
      <c r="B134" s="125"/>
      <c r="C134" s="97" t="s">
        <v>255</v>
      </c>
      <c r="D134" s="125"/>
      <c r="E134" s="125"/>
      <c r="F134" s="103" t="s">
        <v>127</v>
      </c>
      <c r="G134" s="103" t="s">
        <v>67</v>
      </c>
      <c r="H134" s="125"/>
      <c r="I134" s="125"/>
      <c r="J134" s="125"/>
      <c r="K134" s="125"/>
      <c r="L134" s="125"/>
      <c r="M134" s="125"/>
      <c r="N134" s="125"/>
      <c r="O134" s="202">
        <v>0</v>
      </c>
      <c r="P134" s="202">
        <v>0</v>
      </c>
      <c r="Q134" s="202">
        <v>0</v>
      </c>
      <c r="R134" s="202">
        <v>0</v>
      </c>
      <c r="S134" s="202">
        <v>0</v>
      </c>
      <c r="T134" s="202">
        <v>0</v>
      </c>
      <c r="U134" s="202">
        <v>0</v>
      </c>
      <c r="V134" s="202">
        <v>0</v>
      </c>
      <c r="W134" s="202">
        <v>0.03</v>
      </c>
      <c r="X134" s="202">
        <v>0.11</v>
      </c>
      <c r="Y134" s="202">
        <v>0.18</v>
      </c>
      <c r="Z134" s="202">
        <v>0.27</v>
      </c>
      <c r="AA134" s="202">
        <v>0.35</v>
      </c>
      <c r="AB134" s="202">
        <v>0.4</v>
      </c>
      <c r="AC134" s="202">
        <v>0.45</v>
      </c>
      <c r="AD134" s="202">
        <v>0.49</v>
      </c>
      <c r="AE134" s="202">
        <v>0.53</v>
      </c>
      <c r="AF134" s="202">
        <v>0.56000000000000005</v>
      </c>
      <c r="AG134" s="202">
        <v>0.59</v>
      </c>
      <c r="AH134" s="202">
        <v>0.62</v>
      </c>
      <c r="AI134" s="202">
        <v>0.62</v>
      </c>
      <c r="AJ134" s="202">
        <v>0.62</v>
      </c>
      <c r="AK134" s="202">
        <v>0.62</v>
      </c>
      <c r="AL134" s="202">
        <v>0.62</v>
      </c>
      <c r="AM134" s="202">
        <v>0.62</v>
      </c>
      <c r="AN134" s="202">
        <v>0.62</v>
      </c>
      <c r="AO134" s="202">
        <v>0.62</v>
      </c>
      <c r="AP134" s="202">
        <v>0.62</v>
      </c>
      <c r="AQ134" s="202">
        <v>0.62</v>
      </c>
      <c r="AR134" s="202">
        <v>0.62</v>
      </c>
      <c r="AS134" s="202">
        <v>0.62</v>
      </c>
      <c r="AT134" s="202">
        <v>0.62</v>
      </c>
      <c r="AU134" s="202">
        <v>0.62</v>
      </c>
      <c r="AV134" s="202">
        <v>0.62</v>
      </c>
      <c r="AW134" s="202">
        <v>0.62</v>
      </c>
      <c r="AX134" s="202">
        <v>0.62</v>
      </c>
      <c r="AY134" s="202">
        <v>0.62</v>
      </c>
      <c r="AZ134" s="202">
        <v>0.62</v>
      </c>
      <c r="BA134" s="202">
        <v>0.62</v>
      </c>
      <c r="BB134" s="202">
        <v>0.62</v>
      </c>
      <c r="BC134" s="202">
        <v>0.62</v>
      </c>
      <c r="BD134" s="202">
        <v>0.62</v>
      </c>
      <c r="BE134" s="202">
        <v>0.62</v>
      </c>
      <c r="BF134" s="202">
        <v>0.62</v>
      </c>
      <c r="BG134" s="202">
        <v>0.62</v>
      </c>
      <c r="BH134" s="202">
        <v>0.62</v>
      </c>
      <c r="BI134" s="202">
        <v>0.62</v>
      </c>
      <c r="BJ134" s="202">
        <v>0.62</v>
      </c>
      <c r="BK134" s="202">
        <v>0.62</v>
      </c>
      <c r="BL134" s="202">
        <v>0.62</v>
      </c>
      <c r="BM134" s="202">
        <v>0.62</v>
      </c>
      <c r="BN134" s="202">
        <v>0.62</v>
      </c>
      <c r="BO134" s="202">
        <v>0.62</v>
      </c>
      <c r="BP134" s="202">
        <v>0.62</v>
      </c>
      <c r="BQ134" s="132" t="s">
        <v>254</v>
      </c>
    </row>
    <row r="135" spans="1:69">
      <c r="A135" s="125"/>
      <c r="B135" s="125"/>
      <c r="C135" s="146" t="s">
        <v>256</v>
      </c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33"/>
      <c r="V135" s="133"/>
      <c r="W135" s="133"/>
      <c r="X135" s="133"/>
      <c r="Y135" s="133"/>
      <c r="Z135" s="134"/>
      <c r="AA135" s="134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  <c r="BD135" s="125"/>
      <c r="BE135" s="125"/>
      <c r="BF135" s="125"/>
      <c r="BG135" s="125"/>
      <c r="BH135" s="125"/>
      <c r="BI135" s="125"/>
      <c r="BJ135" s="125"/>
      <c r="BK135" s="125"/>
      <c r="BL135" s="125"/>
      <c r="BM135" s="125"/>
      <c r="BN135" s="125"/>
      <c r="BO135" s="125"/>
      <c r="BP135" s="125"/>
      <c r="BQ135" s="125"/>
    </row>
    <row r="136" spans="1:69">
      <c r="A136" s="125"/>
      <c r="B136" s="125"/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33"/>
      <c r="V136" s="133"/>
      <c r="W136" s="133"/>
      <c r="X136" s="133"/>
      <c r="Y136" s="133"/>
      <c r="Z136" s="134"/>
      <c r="AA136" s="134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  <c r="BD136" s="125"/>
      <c r="BE136" s="125"/>
      <c r="BF136" s="125"/>
      <c r="BG136" s="125"/>
      <c r="BH136" s="125"/>
      <c r="BI136" s="125"/>
      <c r="BJ136" s="125"/>
      <c r="BK136" s="125"/>
      <c r="BL136" s="125"/>
      <c r="BM136" s="125"/>
      <c r="BN136" s="125"/>
      <c r="BO136" s="125"/>
      <c r="BP136" s="125"/>
      <c r="BQ136" s="125"/>
    </row>
    <row r="137" spans="1:69" ht="15.6">
      <c r="A137" s="125"/>
      <c r="B137" s="15" t="s">
        <v>244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33"/>
      <c r="V137" s="133"/>
      <c r="W137" s="133"/>
      <c r="X137" s="133"/>
      <c r="Y137" s="133"/>
      <c r="Z137" s="134"/>
      <c r="AA137" s="134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  <c r="BD137" s="125"/>
      <c r="BE137" s="125"/>
      <c r="BF137" s="125"/>
      <c r="BG137" s="125"/>
      <c r="BH137" s="125"/>
      <c r="BI137" s="125"/>
      <c r="BJ137" s="125"/>
      <c r="BK137" s="125"/>
      <c r="BL137" s="125"/>
      <c r="BM137" s="125"/>
      <c r="BN137" s="125"/>
      <c r="BO137" s="125"/>
      <c r="BP137" s="125"/>
      <c r="BQ137" s="125"/>
    </row>
    <row r="138" spans="1:69">
      <c r="A138" s="125"/>
      <c r="B138" s="125"/>
      <c r="C138" s="125"/>
      <c r="D138" s="125"/>
      <c r="E138" s="125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25"/>
      <c r="R138" s="125"/>
      <c r="S138" s="125"/>
      <c r="T138" s="125"/>
      <c r="U138" s="133"/>
      <c r="V138" s="133"/>
      <c r="W138" s="133"/>
      <c r="X138" s="133"/>
      <c r="Y138" s="133"/>
      <c r="Z138" s="134"/>
      <c r="AA138" s="134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  <c r="BD138" s="125"/>
      <c r="BE138" s="125"/>
      <c r="BF138" s="125"/>
      <c r="BG138" s="125"/>
      <c r="BH138" s="125"/>
      <c r="BI138" s="125"/>
      <c r="BJ138" s="125"/>
      <c r="BK138" s="125"/>
      <c r="BL138" s="125"/>
      <c r="BM138" s="125"/>
      <c r="BN138" s="125"/>
      <c r="BO138" s="125"/>
      <c r="BP138" s="125"/>
      <c r="BQ138" s="125"/>
    </row>
    <row r="139" spans="1:69">
      <c r="A139" s="125"/>
      <c r="B139" s="125"/>
      <c r="C139" s="91" t="s">
        <v>184</v>
      </c>
      <c r="D139"/>
      <c r="E139"/>
      <c r="F139"/>
      <c r="G139" t="s">
        <v>67</v>
      </c>
      <c r="H139" s="125"/>
      <c r="I139" s="125"/>
      <c r="J139" s="125"/>
      <c r="K139" s="125"/>
      <c r="L139" s="125"/>
      <c r="M139" s="125"/>
      <c r="N139" s="127"/>
      <c r="O139" s="88">
        <f t="shared" ref="O139:W139" si="20">1-O140</f>
        <v>0</v>
      </c>
      <c r="P139" s="88">
        <f t="shared" si="20"/>
        <v>0</v>
      </c>
      <c r="Q139" s="88">
        <f t="shared" si="20"/>
        <v>0</v>
      </c>
      <c r="R139" s="88">
        <f t="shared" si="20"/>
        <v>0</v>
      </c>
      <c r="S139" s="88">
        <f t="shared" si="20"/>
        <v>0</v>
      </c>
      <c r="T139" s="88">
        <f t="shared" si="20"/>
        <v>0</v>
      </c>
      <c r="U139" s="88">
        <f t="shared" si="20"/>
        <v>0.26554447664391834</v>
      </c>
      <c r="V139" s="88">
        <f t="shared" si="20"/>
        <v>0.50260081239541954</v>
      </c>
      <c r="W139" s="88">
        <f t="shared" si="20"/>
        <v>0.64126987936841173</v>
      </c>
      <c r="X139" s="88">
        <f>1-X140</f>
        <v>0.73301616278379211</v>
      </c>
      <c r="Y139" s="88">
        <f>1-Y140</f>
        <v>0.81066981090108048</v>
      </c>
      <c r="Z139" s="88">
        <f>1-Z140</f>
        <v>0.81066981090108048</v>
      </c>
      <c r="AA139" s="133"/>
      <c r="AB139" s="133"/>
      <c r="AC139" s="133"/>
      <c r="AD139" s="133"/>
      <c r="AE139" s="133"/>
      <c r="AF139" s="133"/>
      <c r="AG139" s="133"/>
      <c r="AH139" s="133"/>
      <c r="AI139" s="133"/>
      <c r="AJ139" s="133"/>
      <c r="AK139" s="133"/>
      <c r="AL139" s="133"/>
      <c r="AM139" s="133"/>
      <c r="AN139" s="133"/>
      <c r="AO139" s="133"/>
      <c r="AP139" s="133"/>
      <c r="AQ139" s="133"/>
      <c r="AR139" s="133"/>
      <c r="AS139" s="133"/>
      <c r="AT139" s="133"/>
      <c r="AU139" s="133"/>
      <c r="AV139" s="133"/>
      <c r="AW139" s="133"/>
      <c r="AX139" s="133"/>
      <c r="AY139" s="133"/>
      <c r="AZ139" s="133"/>
      <c r="BA139" s="133"/>
      <c r="BB139" s="133"/>
      <c r="BC139" s="133"/>
      <c r="BD139" s="133"/>
      <c r="BE139" s="133"/>
      <c r="BF139" s="133"/>
      <c r="BG139" s="133"/>
      <c r="BH139" s="133"/>
      <c r="BI139" s="133"/>
      <c r="BJ139" s="133"/>
      <c r="BK139" s="133"/>
      <c r="BL139" s="133"/>
      <c r="BM139" s="133"/>
      <c r="BN139" s="133"/>
      <c r="BO139" s="133"/>
      <c r="BP139" s="133"/>
      <c r="BQ139" s="125"/>
    </row>
    <row r="140" spans="1:69">
      <c r="A140" s="125"/>
      <c r="B140" s="125"/>
      <c r="C140" s="91" t="s">
        <v>185</v>
      </c>
      <c r="D140"/>
      <c r="E140"/>
      <c r="F140"/>
      <c r="G140" t="s">
        <v>67</v>
      </c>
      <c r="H140" s="125"/>
      <c r="I140" s="125"/>
      <c r="J140" s="125"/>
      <c r="K140" s="125"/>
      <c r="L140" s="125"/>
      <c r="M140" s="125"/>
      <c r="N140" s="127"/>
      <c r="O140" s="135">
        <f t="shared" ref="O140:Y140" si="21">INDEX($F$191:$F$291,MATCH(ROUND(O124,2),$E$191:$E$291,0))</f>
        <v>1</v>
      </c>
      <c r="P140" s="135">
        <f t="shared" si="21"/>
        <v>1</v>
      </c>
      <c r="Q140" s="135">
        <f t="shared" si="21"/>
        <v>1</v>
      </c>
      <c r="R140" s="135">
        <f t="shared" si="21"/>
        <v>1</v>
      </c>
      <c r="S140" s="135">
        <f t="shared" si="21"/>
        <v>1</v>
      </c>
      <c r="T140" s="135">
        <f t="shared" si="21"/>
        <v>1</v>
      </c>
      <c r="U140" s="135">
        <f t="shared" si="21"/>
        <v>0.73445552335608166</v>
      </c>
      <c r="V140" s="135">
        <f t="shared" si="21"/>
        <v>0.49739918760458041</v>
      </c>
      <c r="W140" s="135">
        <f t="shared" si="21"/>
        <v>0.35873012063158821</v>
      </c>
      <c r="X140" s="135">
        <f t="shared" si="21"/>
        <v>0.26698383721620789</v>
      </c>
      <c r="Y140" s="135">
        <f t="shared" si="21"/>
        <v>0.18933018909891949</v>
      </c>
      <c r="Z140" s="135">
        <f>INDEX($F$191:$F$291,MATCH(ROUND(Z124,2),$E$191:$E$291,0))</f>
        <v>0.18933018909891949</v>
      </c>
      <c r="AA140" s="133"/>
      <c r="AB140" s="133"/>
      <c r="AC140" s="133"/>
      <c r="AD140" s="133"/>
      <c r="AE140" s="133"/>
      <c r="AF140" s="133"/>
      <c r="AG140" s="133"/>
      <c r="AH140" s="133"/>
      <c r="AI140" s="133"/>
      <c r="AJ140" s="133"/>
      <c r="AK140" s="133"/>
      <c r="AL140" s="133"/>
      <c r="AM140" s="133"/>
      <c r="AN140" s="133"/>
      <c r="AO140" s="133"/>
      <c r="AP140" s="133"/>
      <c r="AQ140" s="133"/>
      <c r="AR140" s="133"/>
      <c r="AS140" s="133"/>
      <c r="AT140" s="133"/>
      <c r="AU140" s="133"/>
      <c r="AV140" s="133"/>
      <c r="AW140" s="133"/>
      <c r="AX140" s="133"/>
      <c r="AY140" s="133"/>
      <c r="AZ140" s="133"/>
      <c r="BA140" s="133"/>
      <c r="BB140" s="133"/>
      <c r="BC140" s="133"/>
      <c r="BD140" s="133"/>
      <c r="BE140" s="133"/>
      <c r="BF140" s="133"/>
      <c r="BG140" s="133"/>
      <c r="BH140" s="133"/>
      <c r="BI140" s="133"/>
      <c r="BJ140" s="133"/>
      <c r="BK140" s="133"/>
      <c r="BL140" s="133"/>
      <c r="BM140" s="133"/>
      <c r="BN140" s="133"/>
      <c r="BO140" s="133"/>
      <c r="BP140" s="133"/>
      <c r="BQ140" s="125"/>
    </row>
    <row r="141" spans="1:69">
      <c r="A141" s="125"/>
      <c r="B141" s="125"/>
      <c r="D141"/>
      <c r="E141"/>
      <c r="F141"/>
      <c r="G141"/>
      <c r="H141" s="125"/>
      <c r="I141" s="125"/>
      <c r="J141" s="125"/>
      <c r="K141" s="125"/>
      <c r="L141" s="125"/>
      <c r="M141" s="125"/>
      <c r="N141" s="127"/>
      <c r="O141" s="125"/>
      <c r="P141" s="125"/>
      <c r="Q141" s="125"/>
      <c r="R141" s="125"/>
      <c r="S141" s="125"/>
      <c r="T141" s="125"/>
      <c r="U141" s="133"/>
      <c r="V141" s="133"/>
      <c r="W141" s="133"/>
      <c r="X141" s="133"/>
      <c r="Y141" s="136"/>
      <c r="Z141" s="136"/>
      <c r="AA141" s="136"/>
      <c r="AB141" s="136"/>
      <c r="AC141" s="136"/>
      <c r="AD141" s="136"/>
      <c r="AE141" s="136"/>
      <c r="AF141" s="136"/>
      <c r="AG141" s="136"/>
      <c r="AH141" s="136"/>
      <c r="AI141" s="136"/>
      <c r="AJ141" s="136"/>
      <c r="AK141" s="136"/>
      <c r="AL141" s="136"/>
      <c r="AM141" s="136"/>
      <c r="AN141" s="136"/>
      <c r="AO141" s="136"/>
      <c r="AP141" s="136"/>
      <c r="AQ141" s="136"/>
      <c r="AR141" s="136"/>
      <c r="AS141" s="136"/>
      <c r="AT141" s="136"/>
      <c r="AU141" s="136"/>
      <c r="AV141" s="136"/>
      <c r="AW141" s="136"/>
      <c r="AX141" s="136"/>
      <c r="AY141" s="136"/>
      <c r="AZ141" s="136"/>
      <c r="BA141" s="136"/>
      <c r="BB141" s="136"/>
      <c r="BC141" s="136"/>
      <c r="BD141" s="136"/>
      <c r="BE141" s="136"/>
      <c r="BF141" s="136"/>
      <c r="BG141" s="136"/>
      <c r="BH141" s="136"/>
      <c r="BI141" s="136"/>
      <c r="BJ141" s="136"/>
      <c r="BK141" s="136"/>
      <c r="BL141" s="136"/>
      <c r="BM141" s="136"/>
      <c r="BN141" s="136"/>
      <c r="BO141" s="136"/>
      <c r="BP141" s="136"/>
      <c r="BQ141" s="125"/>
    </row>
    <row r="142" spans="1:69">
      <c r="A142" s="125"/>
      <c r="B142" s="125"/>
      <c r="C142" s="91" t="s">
        <v>96</v>
      </c>
      <c r="D142"/>
      <c r="E142"/>
      <c r="F142"/>
      <c r="G142"/>
      <c r="H142" s="125"/>
      <c r="I142" s="125"/>
      <c r="J142" s="125"/>
      <c r="K142" s="125"/>
      <c r="L142" s="125"/>
      <c r="M142" s="125"/>
      <c r="N142" s="127"/>
      <c r="O142" s="125"/>
      <c r="P142" s="125"/>
      <c r="Q142" s="125"/>
      <c r="R142" s="125"/>
      <c r="S142" s="125"/>
      <c r="T142" s="125"/>
      <c r="U142" s="133"/>
      <c r="V142" s="133"/>
      <c r="W142" s="133"/>
      <c r="X142" s="133"/>
      <c r="Y142" s="136"/>
      <c r="Z142" s="136"/>
      <c r="AA142" s="136"/>
      <c r="AB142" s="136"/>
      <c r="AC142" s="136"/>
      <c r="AD142" s="136"/>
      <c r="AE142" s="136"/>
      <c r="AF142" s="136"/>
      <c r="AG142" s="136"/>
      <c r="AH142" s="136"/>
      <c r="AI142" s="136"/>
      <c r="AJ142" s="136"/>
      <c r="AK142" s="136"/>
      <c r="AL142" s="136"/>
      <c r="AM142" s="136"/>
      <c r="AN142" s="136"/>
      <c r="AO142" s="136"/>
      <c r="AP142" s="136"/>
      <c r="AQ142" s="136"/>
      <c r="AR142" s="136"/>
      <c r="AS142" s="136"/>
      <c r="AT142" s="136"/>
      <c r="AU142" s="136"/>
      <c r="AV142" s="136"/>
      <c r="AW142" s="136"/>
      <c r="AX142" s="136"/>
      <c r="AY142" s="136"/>
      <c r="AZ142" s="136"/>
      <c r="BA142" s="136"/>
      <c r="BB142" s="136"/>
      <c r="BC142" s="136"/>
      <c r="BD142" s="136"/>
      <c r="BE142" s="136"/>
      <c r="BF142" s="136"/>
      <c r="BG142" s="136"/>
      <c r="BH142" s="136"/>
      <c r="BI142" s="136"/>
      <c r="BJ142" s="136"/>
      <c r="BK142" s="136"/>
      <c r="BL142" s="136"/>
      <c r="BM142" s="136"/>
      <c r="BN142" s="136"/>
      <c r="BO142" s="136"/>
      <c r="BP142" s="136"/>
      <c r="BQ142" s="125"/>
    </row>
    <row r="143" spans="1:69">
      <c r="A143" s="125"/>
      <c r="B143" s="125"/>
      <c r="C143" s="51" t="s">
        <v>157</v>
      </c>
      <c r="D143"/>
      <c r="E143"/>
      <c r="F143"/>
      <c r="G143" t="s">
        <v>67</v>
      </c>
      <c r="H143" s="125"/>
      <c r="I143" s="125"/>
      <c r="J143" s="125"/>
      <c r="K143" s="125"/>
      <c r="L143" s="125"/>
      <c r="M143" s="125"/>
      <c r="N143" s="127"/>
      <c r="O143" s="88">
        <f t="shared" ref="O143:W143" si="22">IF(O124=cuota_operador_movil_incumbente,$X$143,O139)</f>
        <v>0</v>
      </c>
      <c r="P143" s="88">
        <f t="shared" si="22"/>
        <v>0</v>
      </c>
      <c r="Q143" s="88">
        <f t="shared" si="22"/>
        <v>0</v>
      </c>
      <c r="R143" s="88">
        <f t="shared" si="22"/>
        <v>0</v>
      </c>
      <c r="S143" s="88">
        <f t="shared" si="22"/>
        <v>0</v>
      </c>
      <c r="T143" s="88">
        <f t="shared" si="22"/>
        <v>0</v>
      </c>
      <c r="U143" s="88">
        <f t="shared" si="22"/>
        <v>0.26554447664391834</v>
      </c>
      <c r="V143" s="88">
        <f t="shared" si="22"/>
        <v>0.50260081239541954</v>
      </c>
      <c r="W143" s="88">
        <f t="shared" si="22"/>
        <v>0.64126987936841173</v>
      </c>
      <c r="X143" s="67">
        <f>X139</f>
        <v>0.73301616278379211</v>
      </c>
      <c r="Y143" s="137">
        <f t="shared" ref="Y143:Z146" si="23">Y88/SUM(Y$88:Y$91)</f>
        <v>0.80572569303453978</v>
      </c>
      <c r="Z143" s="137">
        <f t="shared" si="23"/>
        <v>0.78435209846117215</v>
      </c>
      <c r="AA143" s="136"/>
      <c r="AB143" s="136"/>
      <c r="AC143" s="136"/>
      <c r="AD143" s="136"/>
      <c r="AE143" s="136"/>
      <c r="AF143" s="136"/>
      <c r="AG143" s="136"/>
      <c r="AH143" s="136"/>
      <c r="AI143" s="136"/>
      <c r="AJ143" s="136"/>
      <c r="AK143" s="136"/>
      <c r="AL143" s="136"/>
      <c r="AM143" s="136"/>
      <c r="AN143" s="136"/>
      <c r="AO143" s="136"/>
      <c r="AP143" s="136"/>
      <c r="AQ143" s="136"/>
      <c r="AR143" s="136"/>
      <c r="AS143" s="136"/>
      <c r="AT143" s="136"/>
      <c r="AU143" s="136"/>
      <c r="AV143" s="136"/>
      <c r="AW143" s="136"/>
      <c r="AX143" s="136"/>
      <c r="AY143" s="136"/>
      <c r="AZ143" s="136"/>
      <c r="BA143" s="136"/>
      <c r="BB143" s="136"/>
      <c r="BC143" s="136"/>
      <c r="BD143" s="136"/>
      <c r="BE143" s="136"/>
      <c r="BF143" s="136"/>
      <c r="BG143" s="136"/>
      <c r="BH143" s="136"/>
      <c r="BI143" s="136"/>
      <c r="BJ143" s="136"/>
      <c r="BK143" s="136"/>
      <c r="BL143" s="136"/>
      <c r="BM143" s="136"/>
      <c r="BN143" s="136"/>
      <c r="BO143" s="136"/>
      <c r="BP143" s="136"/>
      <c r="BQ143" s="125"/>
    </row>
    <row r="144" spans="1:69">
      <c r="A144" s="125"/>
      <c r="B144" s="125"/>
      <c r="C144" s="51" t="s">
        <v>158</v>
      </c>
      <c r="D144"/>
      <c r="E144"/>
      <c r="F144"/>
      <c r="G144" t="s">
        <v>67</v>
      </c>
      <c r="H144" s="125"/>
      <c r="I144" s="125"/>
      <c r="J144" s="125"/>
      <c r="K144" s="125"/>
      <c r="L144" s="125"/>
      <c r="M144" s="125"/>
      <c r="N144" s="127"/>
      <c r="O144" s="138">
        <f t="shared" ref="O144:V144" si="24">P144</f>
        <v>5.621894043010503E-2</v>
      </c>
      <c r="P144" s="138">
        <f t="shared" si="24"/>
        <v>5.621894043010503E-2</v>
      </c>
      <c r="Q144" s="138">
        <f t="shared" si="24"/>
        <v>5.621894043010503E-2</v>
      </c>
      <c r="R144" s="138">
        <f t="shared" si="24"/>
        <v>5.621894043010503E-2</v>
      </c>
      <c r="S144" s="138">
        <f t="shared" si="24"/>
        <v>5.621894043010503E-2</v>
      </c>
      <c r="T144" s="138">
        <f t="shared" si="24"/>
        <v>5.621894043010503E-2</v>
      </c>
      <c r="U144" s="138">
        <f t="shared" si="24"/>
        <v>5.621894043010503E-2</v>
      </c>
      <c r="V144" s="138">
        <f t="shared" si="24"/>
        <v>5.621894043010503E-2</v>
      </c>
      <c r="W144" s="138">
        <f>X144</f>
        <v>5.621894043010503E-2</v>
      </c>
      <c r="X144" s="137">
        <f>X89/SUM(X$88:X$91)</f>
        <v>5.621894043010503E-2</v>
      </c>
      <c r="Y144" s="137">
        <f t="shared" si="23"/>
        <v>6.1804263364060703E-2</v>
      </c>
      <c r="Z144" s="137">
        <f t="shared" si="23"/>
        <v>7.1563018806211284E-2</v>
      </c>
      <c r="AA144" s="136"/>
      <c r="AB144" s="136"/>
      <c r="AC144" s="136"/>
      <c r="AD144" s="136"/>
      <c r="AE144" s="136"/>
      <c r="AF144" s="136"/>
      <c r="AG144" s="136"/>
      <c r="AH144" s="136"/>
      <c r="AI144" s="136"/>
      <c r="AJ144" s="136"/>
      <c r="AK144" s="136"/>
      <c r="AL144" s="136"/>
      <c r="AM144" s="136"/>
      <c r="AN144" s="136"/>
      <c r="AO144" s="136"/>
      <c r="AP144" s="136"/>
      <c r="AQ144" s="136"/>
      <c r="AR144" s="136"/>
      <c r="AS144" s="136"/>
      <c r="AT144" s="136"/>
      <c r="AU144" s="136"/>
      <c r="AV144" s="136"/>
      <c r="AW144" s="136"/>
      <c r="AX144" s="136"/>
      <c r="AY144" s="136"/>
      <c r="AZ144" s="136"/>
      <c r="BA144" s="136"/>
      <c r="BB144" s="136"/>
      <c r="BC144" s="136"/>
      <c r="BD144" s="136"/>
      <c r="BE144" s="136"/>
      <c r="BF144" s="136"/>
      <c r="BG144" s="136"/>
      <c r="BH144" s="136"/>
      <c r="BI144" s="136"/>
      <c r="BJ144" s="136"/>
      <c r="BK144" s="136"/>
      <c r="BL144" s="136"/>
      <c r="BM144" s="136"/>
      <c r="BN144" s="136"/>
      <c r="BO144" s="136"/>
      <c r="BP144" s="136"/>
      <c r="BQ144" s="125"/>
    </row>
    <row r="145" spans="1:69">
      <c r="A145" s="125"/>
      <c r="B145" s="125"/>
      <c r="C145" s="51" t="s">
        <v>159</v>
      </c>
      <c r="D145"/>
      <c r="E145"/>
      <c r="F145"/>
      <c r="G145" t="s">
        <v>67</v>
      </c>
      <c r="H145" s="125"/>
      <c r="I145" s="125"/>
      <c r="J145" s="125"/>
      <c r="K145" s="125"/>
      <c r="L145" s="125"/>
      <c r="M145" s="125"/>
      <c r="N145" s="127"/>
      <c r="O145" s="139">
        <f t="shared" ref="O145:V145" si="25">1-O143-O144-O146</f>
        <v>0.93161353048783491</v>
      </c>
      <c r="P145" s="139">
        <f t="shared" si="25"/>
        <v>0.93161353048783491</v>
      </c>
      <c r="Q145" s="139">
        <f t="shared" si="25"/>
        <v>0.93161353048783491</v>
      </c>
      <c r="R145" s="139">
        <f t="shared" si="25"/>
        <v>0.93161353048783491</v>
      </c>
      <c r="S145" s="139">
        <f t="shared" si="25"/>
        <v>0.93161353048783491</v>
      </c>
      <c r="T145" s="139">
        <f t="shared" si="25"/>
        <v>0.93161353048783491</v>
      </c>
      <c r="U145" s="139">
        <f>1-U143-U144-U146</f>
        <v>0.66606905384391657</v>
      </c>
      <c r="V145" s="139">
        <f t="shared" si="25"/>
        <v>0.42901271809241542</v>
      </c>
      <c r="W145" s="139">
        <f>1-W143-W144-W146</f>
        <v>0.29034365111942323</v>
      </c>
      <c r="X145" s="88">
        <f>1-X143-X144-X146</f>
        <v>0.19859736770404282</v>
      </c>
      <c r="Y145" s="137">
        <f t="shared" si="23"/>
        <v>9.7552318216169318E-2</v>
      </c>
      <c r="Z145" s="137">
        <f t="shared" si="23"/>
        <v>0.10322612599118665</v>
      </c>
      <c r="AA145" s="136"/>
      <c r="AB145" s="136"/>
      <c r="AC145" s="136"/>
      <c r="AD145" s="136"/>
      <c r="AE145" s="136"/>
      <c r="AF145" s="136"/>
      <c r="AG145" s="136"/>
      <c r="AH145" s="136"/>
      <c r="AI145" s="136"/>
      <c r="AJ145" s="136"/>
      <c r="AK145" s="136"/>
      <c r="AL145" s="136"/>
      <c r="AM145" s="136"/>
      <c r="AN145" s="136"/>
      <c r="AO145" s="136"/>
      <c r="AP145" s="136"/>
      <c r="AQ145" s="136"/>
      <c r="AR145" s="136"/>
      <c r="AS145" s="136"/>
      <c r="AT145" s="136"/>
      <c r="AU145" s="136"/>
      <c r="AV145" s="136"/>
      <c r="AW145" s="136"/>
      <c r="AX145" s="136"/>
      <c r="AY145" s="136"/>
      <c r="AZ145" s="136"/>
      <c r="BA145" s="136"/>
      <c r="BB145" s="136"/>
      <c r="BC145" s="136"/>
      <c r="BD145" s="136"/>
      <c r="BE145" s="136"/>
      <c r="BF145" s="136"/>
      <c r="BG145" s="136"/>
      <c r="BH145" s="136"/>
      <c r="BI145" s="136"/>
      <c r="BJ145" s="136"/>
      <c r="BK145" s="136"/>
      <c r="BL145" s="136"/>
      <c r="BM145" s="136"/>
      <c r="BN145" s="136"/>
      <c r="BO145" s="136"/>
      <c r="BP145" s="136"/>
      <c r="BQ145" s="125"/>
    </row>
    <row r="146" spans="1:69">
      <c r="A146" s="125"/>
      <c r="B146" s="125"/>
      <c r="C146" s="51" t="s">
        <v>160</v>
      </c>
      <c r="D146"/>
      <c r="E146"/>
      <c r="F146"/>
      <c r="G146" t="s">
        <v>67</v>
      </c>
      <c r="H146" s="125"/>
      <c r="I146" s="125"/>
      <c r="J146" s="125"/>
      <c r="K146" s="125"/>
      <c r="L146" s="125"/>
      <c r="M146" s="125"/>
      <c r="N146" s="127"/>
      <c r="O146" s="138">
        <f t="shared" ref="O146:V146" si="26">P146</f>
        <v>1.2167529082060048E-2</v>
      </c>
      <c r="P146" s="138">
        <f t="shared" si="26"/>
        <v>1.2167529082060048E-2</v>
      </c>
      <c r="Q146" s="138">
        <f t="shared" si="26"/>
        <v>1.2167529082060048E-2</v>
      </c>
      <c r="R146" s="138">
        <f t="shared" si="26"/>
        <v>1.2167529082060048E-2</v>
      </c>
      <c r="S146" s="138">
        <f t="shared" si="26"/>
        <v>1.2167529082060048E-2</v>
      </c>
      <c r="T146" s="138">
        <f t="shared" si="26"/>
        <v>1.2167529082060048E-2</v>
      </c>
      <c r="U146" s="138">
        <f t="shared" si="26"/>
        <v>1.2167529082060048E-2</v>
      </c>
      <c r="V146" s="138">
        <f t="shared" si="26"/>
        <v>1.2167529082060048E-2</v>
      </c>
      <c r="W146" s="138">
        <f>X146</f>
        <v>1.2167529082060048E-2</v>
      </c>
      <c r="X146" s="137">
        <f>X91/SUM(X$88:X$91)</f>
        <v>1.2167529082060048E-2</v>
      </c>
      <c r="Y146" s="137">
        <f t="shared" si="23"/>
        <v>3.4917725385230247E-2</v>
      </c>
      <c r="Z146" s="137">
        <f t="shared" si="23"/>
        <v>4.0858756741429837E-2</v>
      </c>
      <c r="AA146" s="136"/>
      <c r="AB146" s="136"/>
      <c r="AC146" s="136"/>
      <c r="AD146" s="136"/>
      <c r="AE146" s="136"/>
      <c r="AF146" s="136"/>
      <c r="AG146" s="136"/>
      <c r="AH146" s="136"/>
      <c r="AI146" s="136"/>
      <c r="AJ146" s="136"/>
      <c r="AK146" s="136"/>
      <c r="AL146" s="136"/>
      <c r="AM146" s="136"/>
      <c r="AN146" s="136"/>
      <c r="AO146" s="136"/>
      <c r="AP146" s="136"/>
      <c r="AQ146" s="136"/>
      <c r="AR146" s="136"/>
      <c r="AS146" s="136"/>
      <c r="AT146" s="136"/>
      <c r="AU146" s="136"/>
      <c r="AV146" s="136"/>
      <c r="AW146" s="136"/>
      <c r="AX146" s="136"/>
      <c r="AY146" s="136"/>
      <c r="AZ146" s="136"/>
      <c r="BA146" s="136"/>
      <c r="BB146" s="136"/>
      <c r="BC146" s="136"/>
      <c r="BD146" s="136"/>
      <c r="BE146" s="136"/>
      <c r="BF146" s="136"/>
      <c r="BG146" s="136"/>
      <c r="BH146" s="136"/>
      <c r="BI146" s="136"/>
      <c r="BJ146" s="136"/>
      <c r="BK146" s="136"/>
      <c r="BL146" s="136"/>
      <c r="BM146" s="136"/>
      <c r="BN146" s="136"/>
      <c r="BO146" s="136"/>
      <c r="BP146" s="136"/>
      <c r="BQ146" s="125"/>
    </row>
    <row r="147" spans="1:69">
      <c r="A147" s="125"/>
      <c r="B147" s="125"/>
      <c r="C147" s="51"/>
      <c r="D147"/>
      <c r="E147"/>
      <c r="F147"/>
      <c r="G147"/>
      <c r="H147" s="125"/>
      <c r="I147" s="125"/>
      <c r="J147" s="125"/>
      <c r="K147" s="125"/>
      <c r="L147" s="125"/>
      <c r="M147" s="125"/>
      <c r="N147" s="127"/>
      <c r="O147" s="140" t="b">
        <f t="shared" ref="O147:W147" si="27">SUM(O143:O146)=1</f>
        <v>1</v>
      </c>
      <c r="P147" s="140" t="b">
        <f t="shared" si="27"/>
        <v>1</v>
      </c>
      <c r="Q147" s="140" t="b">
        <f t="shared" si="27"/>
        <v>1</v>
      </c>
      <c r="R147" s="140" t="b">
        <f t="shared" si="27"/>
        <v>1</v>
      </c>
      <c r="S147" s="140" t="b">
        <f t="shared" si="27"/>
        <v>1</v>
      </c>
      <c r="T147" s="140" t="b">
        <f t="shared" si="27"/>
        <v>1</v>
      </c>
      <c r="U147" s="140" t="b">
        <f t="shared" si="27"/>
        <v>1</v>
      </c>
      <c r="V147" s="140" t="b">
        <f t="shared" si="27"/>
        <v>1</v>
      </c>
      <c r="W147" s="140" t="b">
        <f t="shared" si="27"/>
        <v>1</v>
      </c>
      <c r="X147" s="140" t="b">
        <f>SUM(X143:X146)=1</f>
        <v>1</v>
      </c>
      <c r="Y147" s="140" t="b">
        <f>SUM(Y143:Y146)=1</f>
        <v>1</v>
      </c>
      <c r="Z147" s="140" t="b">
        <f>SUM(Z143:Z146)=1</f>
        <v>1</v>
      </c>
      <c r="AA147" s="134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  <c r="BD147" s="125"/>
      <c r="BE147" s="125"/>
      <c r="BF147" s="125"/>
      <c r="BG147" s="125"/>
      <c r="BH147" s="125"/>
      <c r="BI147" s="125"/>
      <c r="BJ147" s="125"/>
      <c r="BK147" s="125"/>
      <c r="BL147" s="125"/>
      <c r="BM147" s="125"/>
      <c r="BN147" s="125"/>
      <c r="BO147" s="125"/>
      <c r="BP147" s="125"/>
      <c r="BQ147" s="125"/>
    </row>
    <row r="148" spans="1:69">
      <c r="A148" s="125"/>
      <c r="B148" s="125"/>
      <c r="C148" s="125"/>
      <c r="D148"/>
      <c r="E148"/>
      <c r="F148"/>
      <c r="G148"/>
      <c r="H148" s="125"/>
      <c r="I148" s="125"/>
      <c r="J148" s="125"/>
      <c r="K148" s="125"/>
      <c r="L148" s="125"/>
      <c r="M148" s="125"/>
      <c r="N148" s="127"/>
      <c r="O148" s="140"/>
      <c r="P148" s="140"/>
      <c r="Q148" s="140"/>
      <c r="R148" s="140"/>
      <c r="S148" s="140"/>
      <c r="T148" s="140"/>
      <c r="U148" s="140"/>
      <c r="V148" s="140"/>
      <c r="W148" s="140"/>
      <c r="X148" s="140"/>
      <c r="Y148" s="133"/>
      <c r="Z148" s="134"/>
      <c r="AA148" s="134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5"/>
    </row>
    <row r="149" spans="1:69">
      <c r="A149" s="125"/>
      <c r="B149" s="125"/>
      <c r="C149" s="91" t="s">
        <v>186</v>
      </c>
      <c r="D149"/>
      <c r="E149"/>
      <c r="F149"/>
      <c r="G149" t="s">
        <v>87</v>
      </c>
      <c r="H149" s="125"/>
      <c r="I149" s="125"/>
      <c r="J149" s="125"/>
      <c r="K149" s="125"/>
      <c r="L149" s="125"/>
      <c r="M149" s="125"/>
      <c r="N149" s="127"/>
      <c r="O149" s="105">
        <f t="shared" ref="O149:X149" si="28">SUM(O88:O91)*O$124/cuota_operador_movil_incumbente</f>
        <v>0</v>
      </c>
      <c r="P149" s="105">
        <f t="shared" si="28"/>
        <v>0</v>
      </c>
      <c r="Q149" s="105">
        <f t="shared" si="28"/>
        <v>0</v>
      </c>
      <c r="R149" s="105">
        <f t="shared" si="28"/>
        <v>0</v>
      </c>
      <c r="S149" s="105">
        <f t="shared" si="28"/>
        <v>0</v>
      </c>
      <c r="T149" s="105">
        <f t="shared" si="28"/>
        <v>0</v>
      </c>
      <c r="U149" s="105">
        <f t="shared" si="28"/>
        <v>21274722768.155922</v>
      </c>
      <c r="V149" s="105">
        <f t="shared" si="28"/>
        <v>45129539473.191406</v>
      </c>
      <c r="W149" s="105">
        <f t="shared" si="28"/>
        <v>63202433784.447433</v>
      </c>
      <c r="X149" s="105">
        <f t="shared" si="28"/>
        <v>80290210555.491348</v>
      </c>
      <c r="Y149" s="105">
        <f>SUM(Y88:Y91)*Y$124/cuota_operador_movil_incumbente</f>
        <v>171703925036.7673</v>
      </c>
      <c r="Z149" s="105">
        <f>SUM(Z88:Z91)*Z$124/cuota_operador_movil_incumbente</f>
        <v>210911251863.23349</v>
      </c>
      <c r="AA149" s="134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5"/>
    </row>
    <row r="150" spans="1:69">
      <c r="A150" s="125"/>
      <c r="B150" s="125"/>
      <c r="C150" s="51" t="s">
        <v>157</v>
      </c>
      <c r="D150"/>
      <c r="E150"/>
      <c r="F150"/>
      <c r="G150" t="s">
        <v>87</v>
      </c>
      <c r="H150" s="125"/>
      <c r="I150" s="125"/>
      <c r="J150" s="125"/>
      <c r="K150" s="125"/>
      <c r="L150" s="125"/>
      <c r="M150" s="125"/>
      <c r="N150" s="127"/>
      <c r="O150" s="110">
        <f t="shared" ref="O150:X153" si="29">O143*O$149</f>
        <v>0</v>
      </c>
      <c r="P150" s="110">
        <f t="shared" si="29"/>
        <v>0</v>
      </c>
      <c r="Q150" s="110">
        <f t="shared" si="29"/>
        <v>0</v>
      </c>
      <c r="R150" s="110">
        <f t="shared" si="29"/>
        <v>0</v>
      </c>
      <c r="S150" s="110">
        <f t="shared" si="29"/>
        <v>0</v>
      </c>
      <c r="T150" s="110">
        <f t="shared" si="29"/>
        <v>0</v>
      </c>
      <c r="U150" s="110">
        <f t="shared" si="29"/>
        <v>5649385123.2144175</v>
      </c>
      <c r="V150" s="110">
        <f t="shared" si="29"/>
        <v>22682143202.257156</v>
      </c>
      <c r="W150" s="110">
        <f t="shared" si="29"/>
        <v>40529817088.742638</v>
      </c>
      <c r="X150" s="110">
        <f t="shared" si="29"/>
        <v>58854022050.488991</v>
      </c>
      <c r="Y150" s="110">
        <f t="shared" ref="Y150:Z153" si="30">Y143*Y$149</f>
        <v>138346263997</v>
      </c>
      <c r="Z150" s="110">
        <f t="shared" si="30"/>
        <v>165428682988</v>
      </c>
      <c r="AA150" s="134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5"/>
    </row>
    <row r="151" spans="1:69">
      <c r="A151" s="125"/>
      <c r="B151" s="125"/>
      <c r="C151" s="51" t="s">
        <v>158</v>
      </c>
      <c r="D151"/>
      <c r="E151"/>
      <c r="F151"/>
      <c r="G151" t="s">
        <v>87</v>
      </c>
      <c r="H151" s="125"/>
      <c r="I151" s="125"/>
      <c r="J151" s="125"/>
      <c r="K151" s="125"/>
      <c r="L151" s="125"/>
      <c r="M151" s="125"/>
      <c r="N151" s="127"/>
      <c r="O151" s="110">
        <f t="shared" si="29"/>
        <v>0</v>
      </c>
      <c r="P151" s="110">
        <f t="shared" si="29"/>
        <v>0</v>
      </c>
      <c r="Q151" s="110">
        <f t="shared" si="29"/>
        <v>0</v>
      </c>
      <c r="R151" s="110">
        <f t="shared" si="29"/>
        <v>0</v>
      </c>
      <c r="S151" s="110">
        <f t="shared" si="29"/>
        <v>0</v>
      </c>
      <c r="T151" s="110">
        <f t="shared" si="29"/>
        <v>0</v>
      </c>
      <c r="U151" s="110">
        <f t="shared" si="29"/>
        <v>1196042371.9699569</v>
      </c>
      <c r="V151" s="110">
        <f t="shared" si="29"/>
        <v>2537134891.2814212</v>
      </c>
      <c r="W151" s="110">
        <f t="shared" si="29"/>
        <v>3553173859.965508</v>
      </c>
      <c r="X151" s="110">
        <f t="shared" si="29"/>
        <v>4513830564.3397579</v>
      </c>
      <c r="Y151" s="110">
        <f t="shared" si="30"/>
        <v>10612034603.615303</v>
      </c>
      <c r="Z151" s="110">
        <f t="shared" si="30"/>
        <v>15093445883.530144</v>
      </c>
      <c r="AA151" s="134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  <c r="BD151" s="125"/>
      <c r="BE151" s="125"/>
      <c r="BF151" s="125"/>
      <c r="BG151" s="125"/>
      <c r="BH151" s="125"/>
      <c r="BI151" s="125"/>
      <c r="BJ151" s="125"/>
      <c r="BK151" s="125"/>
      <c r="BL151" s="125"/>
      <c r="BM151" s="125"/>
      <c r="BN151" s="125"/>
      <c r="BO151" s="125"/>
      <c r="BP151" s="125"/>
      <c r="BQ151" s="125"/>
    </row>
    <row r="152" spans="1:69">
      <c r="A152" s="125"/>
      <c r="B152" s="125"/>
      <c r="C152" s="51" t="s">
        <v>159</v>
      </c>
      <c r="D152"/>
      <c r="E152"/>
      <c r="F152"/>
      <c r="G152" t="s">
        <v>87</v>
      </c>
      <c r="H152" s="125"/>
      <c r="I152" s="125"/>
      <c r="J152" s="125"/>
      <c r="K152" s="125"/>
      <c r="L152" s="125"/>
      <c r="M152" s="125"/>
      <c r="N152" s="127"/>
      <c r="O152" s="110">
        <f t="shared" si="29"/>
        <v>0</v>
      </c>
      <c r="P152" s="110">
        <f t="shared" si="29"/>
        <v>0</v>
      </c>
      <c r="Q152" s="110">
        <f t="shared" si="29"/>
        <v>0</v>
      </c>
      <c r="R152" s="110">
        <f t="shared" si="29"/>
        <v>0</v>
      </c>
      <c r="S152" s="110">
        <f t="shared" si="29"/>
        <v>0</v>
      </c>
      <c r="T152" s="110">
        <f t="shared" si="29"/>
        <v>0</v>
      </c>
      <c r="U152" s="110">
        <f t="shared" si="29"/>
        <v>14170434464.977245</v>
      </c>
      <c r="V152" s="110">
        <f t="shared" si="29"/>
        <v>19361146395.652798</v>
      </c>
      <c r="W152" s="110">
        <f t="shared" si="29"/>
        <v>18350425384.610054</v>
      </c>
      <c r="X152" s="110">
        <f t="shared" si="29"/>
        <v>15945424468.723936</v>
      </c>
      <c r="Y152" s="110">
        <f t="shared" si="30"/>
        <v>16750115934.152006</v>
      </c>
      <c r="Z152" s="110">
        <f t="shared" si="30"/>
        <v>21771551457.793041</v>
      </c>
      <c r="AA152" s="134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  <c r="BD152" s="125"/>
      <c r="BE152" s="125"/>
      <c r="BF152" s="125"/>
      <c r="BG152" s="125"/>
      <c r="BH152" s="125"/>
      <c r="BI152" s="125"/>
      <c r="BJ152" s="125"/>
      <c r="BK152" s="125"/>
      <c r="BL152" s="125"/>
      <c r="BM152" s="125"/>
      <c r="BN152" s="125"/>
      <c r="BO152" s="125"/>
      <c r="BP152" s="125"/>
      <c r="BQ152" s="125"/>
    </row>
    <row r="153" spans="1:69">
      <c r="A153" s="125"/>
      <c r="B153" s="125"/>
      <c r="C153" s="51" t="s">
        <v>160</v>
      </c>
      <c r="D153"/>
      <c r="E153"/>
      <c r="F153"/>
      <c r="G153" t="s">
        <v>87</v>
      </c>
      <c r="H153" s="125"/>
      <c r="I153" s="125"/>
      <c r="J153" s="125"/>
      <c r="K153" s="125"/>
      <c r="L153" s="125"/>
      <c r="M153" s="125"/>
      <c r="N153" s="127"/>
      <c r="O153" s="110">
        <f t="shared" si="29"/>
        <v>0</v>
      </c>
      <c r="P153" s="110">
        <f t="shared" si="29"/>
        <v>0</v>
      </c>
      <c r="Q153" s="110">
        <f t="shared" si="29"/>
        <v>0</v>
      </c>
      <c r="R153" s="110">
        <f t="shared" si="29"/>
        <v>0</v>
      </c>
      <c r="S153" s="110">
        <f t="shared" si="29"/>
        <v>0</v>
      </c>
      <c r="T153" s="110">
        <f t="shared" si="29"/>
        <v>0</v>
      </c>
      <c r="U153" s="110">
        <f t="shared" si="29"/>
        <v>258860807.99430221</v>
      </c>
      <c r="V153" s="110">
        <f t="shared" si="29"/>
        <v>549114984.00003338</v>
      </c>
      <c r="W153" s="110">
        <f t="shared" si="29"/>
        <v>769017451.12923861</v>
      </c>
      <c r="X153" s="110">
        <f>X146*X$149</f>
        <v>976933471.93866563</v>
      </c>
      <c r="Y153" s="110">
        <f t="shared" si="30"/>
        <v>5995510502.000001</v>
      </c>
      <c r="Z153" s="110">
        <f t="shared" si="30"/>
        <v>8617571533.9102974</v>
      </c>
      <c r="AA153" s="134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  <c r="BD153" s="125"/>
      <c r="BE153" s="125"/>
      <c r="BF153" s="125"/>
      <c r="BG153" s="125"/>
      <c r="BH153" s="125"/>
      <c r="BI153" s="125"/>
      <c r="BJ153" s="125"/>
      <c r="BK153" s="125"/>
      <c r="BL153" s="125"/>
      <c r="BM153" s="125"/>
      <c r="BN153" s="125"/>
      <c r="BO153" s="125"/>
      <c r="BP153" s="125"/>
      <c r="BQ153" s="125"/>
    </row>
    <row r="154" spans="1:69">
      <c r="A154" s="125"/>
      <c r="B154" s="125"/>
      <c r="C154" s="51"/>
      <c r="D154"/>
      <c r="E154"/>
      <c r="F154"/>
      <c r="G154"/>
      <c r="H154" s="125"/>
      <c r="I154" s="125"/>
      <c r="J154" s="125"/>
      <c r="K154" s="125"/>
      <c r="L154" s="125"/>
      <c r="M154" s="125"/>
      <c r="N154" s="127"/>
      <c r="O154" s="140"/>
      <c r="P154" s="140"/>
      <c r="Q154" s="140"/>
      <c r="R154" s="140"/>
      <c r="S154" s="140"/>
      <c r="T154" s="140"/>
      <c r="U154" s="140"/>
      <c r="V154" s="140"/>
      <c r="W154" s="140"/>
      <c r="X154" s="140"/>
      <c r="Y154" s="133"/>
      <c r="Z154" s="134"/>
      <c r="AA154" s="134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  <c r="BD154" s="125"/>
      <c r="BE154" s="125"/>
      <c r="BF154" s="125"/>
      <c r="BG154" s="125"/>
      <c r="BH154" s="125"/>
      <c r="BI154" s="125"/>
      <c r="BJ154" s="125"/>
      <c r="BK154" s="125"/>
      <c r="BL154" s="125"/>
      <c r="BM154" s="125"/>
      <c r="BN154" s="125"/>
      <c r="BO154" s="125"/>
      <c r="BP154" s="125"/>
      <c r="BQ154" s="125"/>
    </row>
    <row r="155" spans="1:69" ht="15.6">
      <c r="A155"/>
      <c r="B155" s="15" t="s">
        <v>139</v>
      </c>
      <c r="C155"/>
      <c r="D155" s="125"/>
      <c r="E155" s="125"/>
      <c r="F155" s="125"/>
      <c r="G155" s="125"/>
      <c r="H155"/>
      <c r="I155"/>
      <c r="J155"/>
      <c r="K155"/>
      <c r="L155"/>
      <c r="M155"/>
      <c r="N155" s="127"/>
      <c r="O155"/>
      <c r="P155"/>
      <c r="Q155"/>
      <c r="R155"/>
      <c r="S155"/>
      <c r="T155"/>
      <c r="U155" s="133"/>
      <c r="V155" s="133"/>
      <c r="W155" s="133"/>
      <c r="X155" s="133"/>
      <c r="Y155" s="133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</row>
    <row r="156" spans="1:69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 s="127"/>
      <c r="O156"/>
      <c r="P156"/>
      <c r="Q156"/>
      <c r="R156"/>
      <c r="S156"/>
      <c r="T156"/>
      <c r="U156"/>
      <c r="V156"/>
      <c r="W156" s="62"/>
      <c r="X156" s="87"/>
      <c r="Y156" s="87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</row>
    <row r="157" spans="1:69">
      <c r="A157"/>
      <c r="B157"/>
      <c r="C157" s="47" t="str">
        <f t="array" ref="C157:C186">Mobile.Retail.Services</f>
        <v>Llamadas on-net</v>
      </c>
      <c r="D157"/>
      <c r="E157"/>
      <c r="F157"/>
      <c r="G157" s="47" t="str">
        <f t="array" ref="G157:G186">Mobile.Retail.Services.Units</f>
        <v>minutos</v>
      </c>
      <c r="H157"/>
      <c r="I157"/>
      <c r="J157"/>
      <c r="K157"/>
      <c r="L157"/>
      <c r="M157"/>
      <c r="N157" s="127"/>
      <c r="O157" s="122">
        <f>O150</f>
        <v>0</v>
      </c>
      <c r="P157" s="122">
        <f t="shared" ref="P157:X157" si="31">P150</f>
        <v>0</v>
      </c>
      <c r="Q157" s="122">
        <f t="shared" si="31"/>
        <v>0</v>
      </c>
      <c r="R157" s="122">
        <f t="shared" si="31"/>
        <v>0</v>
      </c>
      <c r="S157" s="122">
        <f t="shared" si="31"/>
        <v>0</v>
      </c>
      <c r="T157" s="122">
        <f t="shared" si="31"/>
        <v>0</v>
      </c>
      <c r="U157" s="122">
        <f t="shared" si="31"/>
        <v>5649385123.2144175</v>
      </c>
      <c r="V157" s="122">
        <f t="shared" si="31"/>
        <v>22682143202.257156</v>
      </c>
      <c r="W157" s="122">
        <f t="shared" si="31"/>
        <v>40529817088.742638</v>
      </c>
      <c r="X157" s="122">
        <f t="shared" si="31"/>
        <v>58854022050.488991</v>
      </c>
      <c r="Y157" s="122">
        <f t="shared" ref="Y157:Z160" si="32">Y150</f>
        <v>138346263997</v>
      </c>
      <c r="Z157" s="122">
        <f t="shared" si="32"/>
        <v>165428682988</v>
      </c>
      <c r="AA157" s="141">
        <f t="shared" ref="AA157:BP157" si="33">IFERROR(Z157*AA47,0)</f>
        <v>171609315646.73526</v>
      </c>
      <c r="AB157" s="141">
        <f t="shared" si="33"/>
        <v>179044784251.25266</v>
      </c>
      <c r="AC157" s="141">
        <f t="shared" si="33"/>
        <v>186333314700.10016</v>
      </c>
      <c r="AD157" s="141">
        <f t="shared" si="33"/>
        <v>193486922253.25311</v>
      </c>
      <c r="AE157" s="141">
        <f t="shared" si="33"/>
        <v>199524310311.87778</v>
      </c>
      <c r="AF157" s="141">
        <f t="shared" si="33"/>
        <v>205379896233.5116</v>
      </c>
      <c r="AG157" s="141">
        <f t="shared" si="33"/>
        <v>211059104211.24716</v>
      </c>
      <c r="AH157" s="141">
        <f t="shared" si="33"/>
        <v>216567552613.41705</v>
      </c>
      <c r="AI157" s="141">
        <f t="shared" si="33"/>
        <v>219975479429.69409</v>
      </c>
      <c r="AJ157" s="141">
        <f t="shared" si="33"/>
        <v>221630469589.51505</v>
      </c>
      <c r="AK157" s="141">
        <f t="shared" si="33"/>
        <v>223244186046.99881</v>
      </c>
      <c r="AL157" s="141">
        <f t="shared" si="33"/>
        <v>224815195503.11856</v>
      </c>
      <c r="AM157" s="141">
        <f t="shared" si="33"/>
        <v>226342395788.17578</v>
      </c>
      <c r="AN157" s="141">
        <f t="shared" si="33"/>
        <v>227828460973.57703</v>
      </c>
      <c r="AO157" s="141">
        <f t="shared" si="33"/>
        <v>229276305890.93005</v>
      </c>
      <c r="AP157" s="141">
        <f t="shared" si="33"/>
        <v>230685238776.09717</v>
      </c>
      <c r="AQ157" s="141">
        <f t="shared" si="33"/>
        <v>232053913887.53119</v>
      </c>
      <c r="AR157" s="141">
        <f t="shared" si="33"/>
        <v>233381927691.89581</v>
      </c>
      <c r="AS157" s="141">
        <f t="shared" si="33"/>
        <v>234669115848.56125</v>
      </c>
      <c r="AT157" s="141">
        <f t="shared" si="33"/>
        <v>235915334568.20193</v>
      </c>
      <c r="AU157" s="141">
        <f t="shared" si="33"/>
        <v>237120321597.21451</v>
      </c>
      <c r="AV157" s="141">
        <f t="shared" si="33"/>
        <v>238283868207.00159</v>
      </c>
      <c r="AW157" s="141">
        <f t="shared" si="33"/>
        <v>239406040563.8363</v>
      </c>
      <c r="AX157" s="141">
        <f t="shared" si="33"/>
        <v>240487114377.95889</v>
      </c>
      <c r="AY157" s="141">
        <f t="shared" si="33"/>
        <v>241527284688.81903</v>
      </c>
      <c r="AZ157" s="141">
        <f t="shared" si="33"/>
        <v>242526624055.20416</v>
      </c>
      <c r="BA157" s="141">
        <f t="shared" si="33"/>
        <v>243485260983.73026</v>
      </c>
      <c r="BB157" s="141">
        <f t="shared" si="33"/>
        <v>244403537509.14828</v>
      </c>
      <c r="BC157" s="141">
        <f t="shared" si="33"/>
        <v>245282006045.03937</v>
      </c>
      <c r="BD157" s="141">
        <f t="shared" si="33"/>
        <v>246121219832.93976</v>
      </c>
      <c r="BE157" s="141">
        <f t="shared" si="33"/>
        <v>246921647802.73669</v>
      </c>
      <c r="BF157" s="141">
        <f t="shared" si="33"/>
        <v>247665076706.28665</v>
      </c>
      <c r="BG157" s="141">
        <f t="shared" si="33"/>
        <v>248180290980.34732</v>
      </c>
      <c r="BH157" s="141">
        <f t="shared" si="33"/>
        <v>248505221712.21884</v>
      </c>
      <c r="BI157" s="141">
        <f t="shared" si="33"/>
        <v>248830577860.54904</v>
      </c>
      <c r="BJ157" s="141">
        <f t="shared" si="33"/>
        <v>249156359982.31558</v>
      </c>
      <c r="BK157" s="141">
        <f t="shared" si="33"/>
        <v>249482568635.22552</v>
      </c>
      <c r="BL157" s="141">
        <f t="shared" si="33"/>
        <v>249809204377.71579</v>
      </c>
      <c r="BM157" s="141">
        <f t="shared" si="33"/>
        <v>250136267768.95465</v>
      </c>
      <c r="BN157" s="141">
        <f t="shared" si="33"/>
        <v>250463759368.84235</v>
      </c>
      <c r="BO157" s="141">
        <f t="shared" si="33"/>
        <v>250791679738.01236</v>
      </c>
      <c r="BP157" s="141">
        <f t="shared" si="33"/>
        <v>251120029437.83206</v>
      </c>
      <c r="BQ157"/>
    </row>
    <row r="158" spans="1:69">
      <c r="A158"/>
      <c r="B158"/>
      <c r="C158" s="47" t="str">
        <v>Llamadas a redes fijas</v>
      </c>
      <c r="D158"/>
      <c r="E158"/>
      <c r="F158"/>
      <c r="G158" s="47" t="str">
        <v>minutos</v>
      </c>
      <c r="H158"/>
      <c r="I158"/>
      <c r="J158"/>
      <c r="K158"/>
      <c r="L158"/>
      <c r="M158"/>
      <c r="N158" s="127"/>
      <c r="O158" s="122">
        <f t="shared" ref="O158:X160" si="34">O151</f>
        <v>0</v>
      </c>
      <c r="P158" s="122">
        <f t="shared" si="34"/>
        <v>0</v>
      </c>
      <c r="Q158" s="122">
        <f t="shared" si="34"/>
        <v>0</v>
      </c>
      <c r="R158" s="122">
        <f t="shared" si="34"/>
        <v>0</v>
      </c>
      <c r="S158" s="122">
        <f t="shared" si="34"/>
        <v>0</v>
      </c>
      <c r="T158" s="122">
        <f t="shared" si="34"/>
        <v>0</v>
      </c>
      <c r="U158" s="122">
        <f t="shared" si="34"/>
        <v>1196042371.9699569</v>
      </c>
      <c r="V158" s="122">
        <f t="shared" si="34"/>
        <v>2537134891.2814212</v>
      </c>
      <c r="W158" s="122">
        <f t="shared" si="34"/>
        <v>3553173859.965508</v>
      </c>
      <c r="X158" s="122">
        <f t="shared" si="34"/>
        <v>4513830564.3397579</v>
      </c>
      <c r="Y158" s="122">
        <f t="shared" si="32"/>
        <v>10612034603.615303</v>
      </c>
      <c r="Z158" s="122">
        <f t="shared" si="32"/>
        <v>15093445883.530144</v>
      </c>
      <c r="AA158" s="141">
        <f t="shared" ref="AA158:BP158" si="35">IFERROR(Z158*AA48,0)</f>
        <v>15844422021.208458</v>
      </c>
      <c r="AB158" s="141">
        <f t="shared" si="35"/>
        <v>16727501745.581995</v>
      </c>
      <c r="AC158" s="141">
        <f t="shared" si="35"/>
        <v>17614496235.285561</v>
      </c>
      <c r="AD158" s="141">
        <f t="shared" si="35"/>
        <v>18506257236.718815</v>
      </c>
      <c r="AE158" s="141">
        <f t="shared" si="35"/>
        <v>19307565305.233284</v>
      </c>
      <c r="AF158" s="141">
        <f t="shared" si="35"/>
        <v>20106305979.439148</v>
      </c>
      <c r="AG158" s="141">
        <f t="shared" si="35"/>
        <v>20902562923.274986</v>
      </c>
      <c r="AH158" s="141">
        <f t="shared" si="35"/>
        <v>21696457465.830639</v>
      </c>
      <c r="AI158" s="141">
        <f t="shared" si="35"/>
        <v>22037874904.979546</v>
      </c>
      <c r="AJ158" s="141">
        <f t="shared" si="35"/>
        <v>22203677321.711006</v>
      </c>
      <c r="AK158" s="141">
        <f t="shared" si="35"/>
        <v>22365344801.715305</v>
      </c>
      <c r="AL158" s="141">
        <f t="shared" si="35"/>
        <v>22522733752.330463</v>
      </c>
      <c r="AM158" s="141">
        <f t="shared" si="35"/>
        <v>22675733754.531605</v>
      </c>
      <c r="AN158" s="141">
        <f t="shared" si="35"/>
        <v>22824612705.682999</v>
      </c>
      <c r="AO158" s="141">
        <f t="shared" si="35"/>
        <v>22969662623.306355</v>
      </c>
      <c r="AP158" s="141">
        <f t="shared" si="35"/>
        <v>23110814204.170391</v>
      </c>
      <c r="AQ158" s="141">
        <f t="shared" si="35"/>
        <v>23247932627.412563</v>
      </c>
      <c r="AR158" s="141">
        <f t="shared" si="35"/>
        <v>23380977465.721588</v>
      </c>
      <c r="AS158" s="141">
        <f t="shared" si="35"/>
        <v>23509932254.906765</v>
      </c>
      <c r="AT158" s="141">
        <f t="shared" si="35"/>
        <v>23634782589.675385</v>
      </c>
      <c r="AU158" s="141">
        <f t="shared" si="35"/>
        <v>23755502196.589527</v>
      </c>
      <c r="AV158" s="141">
        <f t="shared" si="35"/>
        <v>23872070164.524307</v>
      </c>
      <c r="AW158" s="141">
        <f t="shared" si="35"/>
        <v>23984493122.236984</v>
      </c>
      <c r="AX158" s="141">
        <f t="shared" si="35"/>
        <v>24092798691.296085</v>
      </c>
      <c r="AY158" s="141">
        <f t="shared" si="35"/>
        <v>24197006411.402168</v>
      </c>
      <c r="AZ158" s="141">
        <f t="shared" si="35"/>
        <v>24297123551.73579</v>
      </c>
      <c r="BA158" s="141">
        <f t="shared" si="35"/>
        <v>24393162986.516983</v>
      </c>
      <c r="BB158" s="141">
        <f t="shared" si="35"/>
        <v>24485158981.924328</v>
      </c>
      <c r="BC158" s="141">
        <f t="shared" si="35"/>
        <v>24573166880.587021</v>
      </c>
      <c r="BD158" s="141">
        <f t="shared" si="35"/>
        <v>24657242108.081615</v>
      </c>
      <c r="BE158" s="141">
        <f t="shared" si="35"/>
        <v>24737431643.363289</v>
      </c>
      <c r="BF158" s="141">
        <f t="shared" si="35"/>
        <v>24811910822.677528</v>
      </c>
      <c r="BG158" s="141">
        <f t="shared" si="35"/>
        <v>24863526701.640244</v>
      </c>
      <c r="BH158" s="141">
        <f t="shared" si="35"/>
        <v>24896079342.690659</v>
      </c>
      <c r="BI158" s="141">
        <f t="shared" si="35"/>
        <v>24928674603.376331</v>
      </c>
      <c r="BJ158" s="141">
        <f t="shared" si="35"/>
        <v>24961312539.497135</v>
      </c>
      <c r="BK158" s="141">
        <f t="shared" si="35"/>
        <v>24993993206.926022</v>
      </c>
      <c r="BL158" s="141">
        <f t="shared" si="35"/>
        <v>25026716661.609047</v>
      </c>
      <c r="BM158" s="141">
        <f t="shared" si="35"/>
        <v>25059482959.565556</v>
      </c>
      <c r="BN158" s="141">
        <f t="shared" si="35"/>
        <v>25092292156.888226</v>
      </c>
      <c r="BO158" s="141">
        <f t="shared" si="35"/>
        <v>25125144309.743156</v>
      </c>
      <c r="BP158" s="141">
        <f t="shared" si="35"/>
        <v>25158039474.370029</v>
      </c>
      <c r="BQ158"/>
    </row>
    <row r="159" spans="1:69">
      <c r="A159"/>
      <c r="B159"/>
      <c r="C159" s="47" t="str">
        <v>Llamadas a otras redes móviles</v>
      </c>
      <c r="D159"/>
      <c r="E159"/>
      <c r="F159"/>
      <c r="G159" s="47" t="str">
        <v>minutos</v>
      </c>
      <c r="H159"/>
      <c r="I159"/>
      <c r="J159"/>
      <c r="K159"/>
      <c r="L159"/>
      <c r="M159"/>
      <c r="N159" s="127"/>
      <c r="O159" s="122">
        <f t="shared" si="34"/>
        <v>0</v>
      </c>
      <c r="P159" s="122">
        <f t="shared" si="34"/>
        <v>0</v>
      </c>
      <c r="Q159" s="122">
        <f t="shared" si="34"/>
        <v>0</v>
      </c>
      <c r="R159" s="122">
        <f t="shared" si="34"/>
        <v>0</v>
      </c>
      <c r="S159" s="122">
        <f t="shared" si="34"/>
        <v>0</v>
      </c>
      <c r="T159" s="122">
        <f t="shared" si="34"/>
        <v>0</v>
      </c>
      <c r="U159" s="122">
        <f t="shared" si="34"/>
        <v>14170434464.977245</v>
      </c>
      <c r="V159" s="122">
        <f t="shared" si="34"/>
        <v>19361146395.652798</v>
      </c>
      <c r="W159" s="122">
        <f t="shared" si="34"/>
        <v>18350425384.610054</v>
      </c>
      <c r="X159" s="122">
        <f t="shared" si="34"/>
        <v>15945424468.723936</v>
      </c>
      <c r="Y159" s="122">
        <f t="shared" si="32"/>
        <v>16750115934.152006</v>
      </c>
      <c r="Z159" s="122">
        <f t="shared" si="32"/>
        <v>21771551457.793041</v>
      </c>
      <c r="AA159" s="141">
        <f t="shared" ref="AA159:BP159" si="36">IFERROR(Z159*AA49,0)</f>
        <v>22854797507.184521</v>
      </c>
      <c r="AB159" s="141">
        <f t="shared" si="36"/>
        <v>24128596466.606461</v>
      </c>
      <c r="AC159" s="141">
        <f t="shared" si="36"/>
        <v>25408042281.987324</v>
      </c>
      <c r="AD159" s="141">
        <f t="shared" si="36"/>
        <v>26694363555.510593</v>
      </c>
      <c r="AE159" s="141">
        <f t="shared" si="36"/>
        <v>27850210933.361145</v>
      </c>
      <c r="AF159" s="141">
        <f t="shared" si="36"/>
        <v>29002354971.514874</v>
      </c>
      <c r="AG159" s="141">
        <f t="shared" si="36"/>
        <v>30150916351.077873</v>
      </c>
      <c r="AH159" s="141">
        <f t="shared" si="36"/>
        <v>31296070083.279747</v>
      </c>
      <c r="AI159" s="141">
        <f t="shared" si="36"/>
        <v>31788547904.605453</v>
      </c>
      <c r="AJ159" s="141">
        <f t="shared" si="36"/>
        <v>32027709715.33778</v>
      </c>
      <c r="AK159" s="141">
        <f t="shared" si="36"/>
        <v>32260907083.727055</v>
      </c>
      <c r="AL159" s="141">
        <f t="shared" si="36"/>
        <v>32487932884.438683</v>
      </c>
      <c r="AM159" s="141">
        <f t="shared" si="36"/>
        <v>32708627843.473808</v>
      </c>
      <c r="AN159" s="141">
        <f t="shared" si="36"/>
        <v>32923378389.570889</v>
      </c>
      <c r="AO159" s="141">
        <f t="shared" si="36"/>
        <v>33132605743.606163</v>
      </c>
      <c r="AP159" s="141">
        <f t="shared" si="36"/>
        <v>33336209939.085705</v>
      </c>
      <c r="AQ159" s="141">
        <f t="shared" si="36"/>
        <v>33533996503.563076</v>
      </c>
      <c r="AR159" s="141">
        <f t="shared" si="36"/>
        <v>33725907122.63512</v>
      </c>
      <c r="AS159" s="141">
        <f t="shared" si="36"/>
        <v>33911918047.518574</v>
      </c>
      <c r="AT159" s="141">
        <f t="shared" si="36"/>
        <v>34092008499.289028</v>
      </c>
      <c r="AU159" s="141">
        <f t="shared" si="36"/>
        <v>34266140579.807735</v>
      </c>
      <c r="AV159" s="141">
        <f t="shared" si="36"/>
        <v>34434284125.808189</v>
      </c>
      <c r="AW159" s="141">
        <f t="shared" si="36"/>
        <v>34596448698.945839</v>
      </c>
      <c r="AX159" s="141">
        <f t="shared" si="36"/>
        <v>34752674141.971336</v>
      </c>
      <c r="AY159" s="141">
        <f t="shared" si="36"/>
        <v>34902988639.939255</v>
      </c>
      <c r="AZ159" s="141">
        <f t="shared" si="36"/>
        <v>35047402678.284126</v>
      </c>
      <c r="BA159" s="141">
        <f t="shared" si="36"/>
        <v>35185934827.433571</v>
      </c>
      <c r="BB159" s="141">
        <f t="shared" si="36"/>
        <v>35318634514.660561</v>
      </c>
      <c r="BC159" s="141">
        <f t="shared" si="36"/>
        <v>35445581568.978874</v>
      </c>
      <c r="BD159" s="141">
        <f t="shared" si="36"/>
        <v>35566855939.049767</v>
      </c>
      <c r="BE159" s="141">
        <f t="shared" si="36"/>
        <v>35682525389.699638</v>
      </c>
      <c r="BF159" s="141">
        <f t="shared" si="36"/>
        <v>35789957933.433311</v>
      </c>
      <c r="BG159" s="141">
        <f t="shared" si="36"/>
        <v>35864411293.755913</v>
      </c>
      <c r="BH159" s="141">
        <f t="shared" si="36"/>
        <v>35911366873.362122</v>
      </c>
      <c r="BI159" s="141">
        <f t="shared" si="36"/>
        <v>35958383929.690704</v>
      </c>
      <c r="BJ159" s="141">
        <f t="shared" si="36"/>
        <v>36005462543.230225</v>
      </c>
      <c r="BK159" s="141">
        <f t="shared" si="36"/>
        <v>36052602794.574638</v>
      </c>
      <c r="BL159" s="141">
        <f t="shared" si="36"/>
        <v>36099804764.423409</v>
      </c>
      <c r="BM159" s="141">
        <f t="shared" si="36"/>
        <v>36147068533.58165</v>
      </c>
      <c r="BN159" s="141">
        <f t="shared" si="36"/>
        <v>36194394182.960281</v>
      </c>
      <c r="BO159" s="141">
        <f t="shared" si="36"/>
        <v>36241781793.576157</v>
      </c>
      <c r="BP159" s="141">
        <f t="shared" si="36"/>
        <v>36289231446.552208</v>
      </c>
      <c r="BQ159"/>
    </row>
    <row r="160" spans="1:69">
      <c r="A160"/>
      <c r="B160"/>
      <c r="C160" s="47" t="str">
        <v>Llamadas a internacional</v>
      </c>
      <c r="D160"/>
      <c r="E160"/>
      <c r="F160"/>
      <c r="G160" s="47" t="str">
        <v>minutos</v>
      </c>
      <c r="H160"/>
      <c r="I160"/>
      <c r="J160"/>
      <c r="K160"/>
      <c r="L160"/>
      <c r="M160"/>
      <c r="N160" s="127"/>
      <c r="O160" s="122">
        <f t="shared" si="34"/>
        <v>0</v>
      </c>
      <c r="P160" s="122">
        <f t="shared" si="34"/>
        <v>0</v>
      </c>
      <c r="Q160" s="122">
        <f t="shared" si="34"/>
        <v>0</v>
      </c>
      <c r="R160" s="122">
        <f t="shared" si="34"/>
        <v>0</v>
      </c>
      <c r="S160" s="122">
        <f t="shared" si="34"/>
        <v>0</v>
      </c>
      <c r="T160" s="122">
        <f t="shared" si="34"/>
        <v>0</v>
      </c>
      <c r="U160" s="122">
        <f t="shared" si="34"/>
        <v>258860807.99430221</v>
      </c>
      <c r="V160" s="122">
        <f t="shared" si="34"/>
        <v>549114984.00003338</v>
      </c>
      <c r="W160" s="122">
        <f t="shared" si="34"/>
        <v>769017451.12923861</v>
      </c>
      <c r="X160" s="122">
        <f t="shared" si="34"/>
        <v>976933471.93866563</v>
      </c>
      <c r="Y160" s="122">
        <f t="shared" si="32"/>
        <v>5995510502.000001</v>
      </c>
      <c r="Z160" s="122">
        <f t="shared" si="32"/>
        <v>8617571533.9102974</v>
      </c>
      <c r="AA160" s="141">
        <f t="shared" ref="AA160:BP160" si="37">IFERROR(Z160*AA50,0)</f>
        <v>9046339797.7409115</v>
      </c>
      <c r="AB160" s="141">
        <f t="shared" si="37"/>
        <v>9550532329.6291199</v>
      </c>
      <c r="AC160" s="141">
        <f t="shared" si="37"/>
        <v>10056959988.640079</v>
      </c>
      <c r="AD160" s="141">
        <f t="shared" si="37"/>
        <v>10566109077.609095</v>
      </c>
      <c r="AE160" s="141">
        <f t="shared" si="37"/>
        <v>11023614252.663784</v>
      </c>
      <c r="AF160" s="141">
        <f t="shared" si="37"/>
        <v>11479653579.277971</v>
      </c>
      <c r="AG160" s="141">
        <f t="shared" si="37"/>
        <v>11934274825.203375</v>
      </c>
      <c r="AH160" s="141">
        <f t="shared" si="37"/>
        <v>12387547263.031483</v>
      </c>
      <c r="AI160" s="141">
        <f t="shared" si="37"/>
        <v>12582478839.789623</v>
      </c>
      <c r="AJ160" s="141">
        <f t="shared" si="37"/>
        <v>12677143384.765249</v>
      </c>
      <c r="AK160" s="141">
        <f t="shared" si="37"/>
        <v>12769447096.216866</v>
      </c>
      <c r="AL160" s="141">
        <f t="shared" si="37"/>
        <v>12859307990.212797</v>
      </c>
      <c r="AM160" s="141">
        <f t="shared" si="37"/>
        <v>12946663023.240444</v>
      </c>
      <c r="AN160" s="141">
        <f t="shared" si="37"/>
        <v>13031665150.742729</v>
      </c>
      <c r="AO160" s="141">
        <f t="shared" si="37"/>
        <v>13114481099.516294</v>
      </c>
      <c r="AP160" s="141">
        <f t="shared" si="37"/>
        <v>13195071301.025396</v>
      </c>
      <c r="AQ160" s="141">
        <f t="shared" si="37"/>
        <v>13273358779.578976</v>
      </c>
      <c r="AR160" s="141">
        <f t="shared" si="37"/>
        <v>13349320453.287733</v>
      </c>
      <c r="AS160" s="141">
        <f t="shared" si="37"/>
        <v>13422946921.956245</v>
      </c>
      <c r="AT160" s="141">
        <f t="shared" si="37"/>
        <v>13494229960.9126</v>
      </c>
      <c r="AU160" s="141">
        <f t="shared" si="37"/>
        <v>13563154569.392052</v>
      </c>
      <c r="AV160" s="141">
        <f t="shared" si="37"/>
        <v>13629708808.231356</v>
      </c>
      <c r="AW160" s="141">
        <f t="shared" si="37"/>
        <v>13693896462.105671</v>
      </c>
      <c r="AX160" s="141">
        <f t="shared" si="37"/>
        <v>13755733301.492105</v>
      </c>
      <c r="AY160" s="141">
        <f t="shared" si="37"/>
        <v>13815230482.542048</v>
      </c>
      <c r="AZ160" s="141">
        <f t="shared" si="37"/>
        <v>13872392155.57901</v>
      </c>
      <c r="BA160" s="141">
        <f t="shared" si="37"/>
        <v>13927225671.11216</v>
      </c>
      <c r="BB160" s="141">
        <f t="shared" si="37"/>
        <v>13979750593.344873</v>
      </c>
      <c r="BC160" s="141">
        <f t="shared" si="37"/>
        <v>14029998520.036186</v>
      </c>
      <c r="BD160" s="141">
        <f t="shared" si="37"/>
        <v>14078001096.303745</v>
      </c>
      <c r="BE160" s="141">
        <f t="shared" si="37"/>
        <v>14123785144.684305</v>
      </c>
      <c r="BF160" s="141">
        <f t="shared" si="37"/>
        <v>14166308877.202385</v>
      </c>
      <c r="BG160" s="141">
        <f t="shared" si="37"/>
        <v>14195778855.938801</v>
      </c>
      <c r="BH160" s="141">
        <f t="shared" si="37"/>
        <v>14214364718.639368</v>
      </c>
      <c r="BI160" s="141">
        <f t="shared" si="37"/>
        <v>14232974914.932035</v>
      </c>
      <c r="BJ160" s="141">
        <f t="shared" si="37"/>
        <v>14251609476.675632</v>
      </c>
      <c r="BK160" s="141">
        <f t="shared" si="37"/>
        <v>14270268435.770691</v>
      </c>
      <c r="BL160" s="141">
        <f t="shared" si="37"/>
        <v>14288951824.159519</v>
      </c>
      <c r="BM160" s="141">
        <f t="shared" si="37"/>
        <v>14307659673.826225</v>
      </c>
      <c r="BN160" s="141">
        <f t="shared" si="37"/>
        <v>14326392016.79681</v>
      </c>
      <c r="BO160" s="141">
        <f t="shared" si="37"/>
        <v>14345148885.139204</v>
      </c>
      <c r="BP160" s="141">
        <f t="shared" si="37"/>
        <v>14363930310.963314</v>
      </c>
      <c r="BQ160"/>
    </row>
    <row r="161" spans="1:69">
      <c r="A161"/>
      <c r="B161"/>
      <c r="C161" s="47" t="str">
        <v>Llamadas entrantes de fijos</v>
      </c>
      <c r="D161"/>
      <c r="E161"/>
      <c r="F161"/>
      <c r="G161" s="47" t="str">
        <v>minutos</v>
      </c>
      <c r="H161"/>
      <c r="I161"/>
      <c r="J161"/>
      <c r="K161"/>
      <c r="L161"/>
      <c r="M161"/>
      <c r="N161" s="127"/>
      <c r="O161" s="142">
        <f t="shared" ref="O161:X161" si="38">O92*O$124/cuota_operador_movil_incumbente</f>
        <v>0</v>
      </c>
      <c r="P161" s="142">
        <f t="shared" si="38"/>
        <v>0</v>
      </c>
      <c r="Q161" s="142">
        <f t="shared" si="38"/>
        <v>0</v>
      </c>
      <c r="R161" s="142">
        <f t="shared" si="38"/>
        <v>0</v>
      </c>
      <c r="S161" s="142">
        <f t="shared" si="38"/>
        <v>0</v>
      </c>
      <c r="T161" s="142">
        <f t="shared" si="38"/>
        <v>0</v>
      </c>
      <c r="U161" s="142">
        <f t="shared" si="38"/>
        <v>2426592995.3100872</v>
      </c>
      <c r="V161" s="142">
        <f t="shared" si="38"/>
        <v>6667298880.7604446</v>
      </c>
      <c r="W161" s="142">
        <f t="shared" si="38"/>
        <v>11762272821.880758</v>
      </c>
      <c r="X161" s="142">
        <f t="shared" si="38"/>
        <v>21474842326.659012</v>
      </c>
      <c r="Y161" s="142">
        <f t="shared" ref="Y161:Z161" si="39">Y92*Y$124/cuota_operador_movil_incumbente</f>
        <v>27649156084.280071</v>
      </c>
      <c r="Z161" s="142">
        <f t="shared" si="39"/>
        <v>19530331825.4021</v>
      </c>
      <c r="AA161" s="141">
        <f t="shared" ref="AA161:BP161" si="40">IFERROR(Z161*AA51,0)</f>
        <v>19743171984.405239</v>
      </c>
      <c r="AB161" s="141">
        <f t="shared" si="40"/>
        <v>20116723434.925919</v>
      </c>
      <c r="AC161" s="141">
        <f t="shared" si="40"/>
        <v>20440731586.172783</v>
      </c>
      <c r="AD161" s="141">
        <f t="shared" si="40"/>
        <v>20809262360.960331</v>
      </c>
      <c r="AE161" s="141">
        <f t="shared" si="40"/>
        <v>21081580290.529099</v>
      </c>
      <c r="AF161" s="141">
        <f t="shared" si="40"/>
        <v>21417118279.768803</v>
      </c>
      <c r="AG161" s="141">
        <f t="shared" si="40"/>
        <v>21726416830.385857</v>
      </c>
      <c r="AH161" s="141">
        <f t="shared" si="40"/>
        <v>22011036166.278145</v>
      </c>
      <c r="AI161" s="141">
        <f t="shared" si="40"/>
        <v>22286379562.627888</v>
      </c>
      <c r="AJ161" s="141">
        <f t="shared" si="40"/>
        <v>22514948797.652248</v>
      </c>
      <c r="AK161" s="141">
        <f t="shared" si="40"/>
        <v>22735832905.228401</v>
      </c>
      <c r="AL161" s="141">
        <f t="shared" si="40"/>
        <v>22949992060.326912</v>
      </c>
      <c r="AM161" s="141">
        <f t="shared" si="40"/>
        <v>23159310407.546978</v>
      </c>
      <c r="AN161" s="141">
        <f t="shared" si="40"/>
        <v>23364628939.246262</v>
      </c>
      <c r="AO161" s="141">
        <f t="shared" si="40"/>
        <v>23563940829.038754</v>
      </c>
      <c r="AP161" s="141">
        <f t="shared" si="40"/>
        <v>23755918056.490395</v>
      </c>
      <c r="AQ161" s="141">
        <f t="shared" si="40"/>
        <v>23941085229.557953</v>
      </c>
      <c r="AR161" s="141">
        <f t="shared" si="40"/>
        <v>24119881991.826698</v>
      </c>
      <c r="AS161" s="141">
        <f t="shared" si="40"/>
        <v>24292110433.292454</v>
      </c>
      <c r="AT161" s="141">
        <f t="shared" si="40"/>
        <v>24457306163.069935</v>
      </c>
      <c r="AU161" s="141">
        <f t="shared" si="40"/>
        <v>24615406413.05162</v>
      </c>
      <c r="AV161" s="141">
        <f t="shared" si="40"/>
        <v>24766738743.967175</v>
      </c>
      <c r="AW161" s="141">
        <f t="shared" si="40"/>
        <v>24911550384.229309</v>
      </c>
      <c r="AX161" s="141">
        <f t="shared" si="40"/>
        <v>25049600823.503902</v>
      </c>
      <c r="AY161" s="141">
        <f t="shared" si="40"/>
        <v>25180455199.909237</v>
      </c>
      <c r="AZ161" s="141">
        <f t="shared" si="40"/>
        <v>25304021422.749916</v>
      </c>
      <c r="BA161" s="141">
        <f t="shared" si="40"/>
        <v>25420562981.649155</v>
      </c>
      <c r="BB161" s="141">
        <f t="shared" si="40"/>
        <v>25530323307.915421</v>
      </c>
      <c r="BC161" s="141">
        <f t="shared" si="40"/>
        <v>25633171654.975414</v>
      </c>
      <c r="BD161" s="141">
        <f t="shared" si="40"/>
        <v>25728808400.155605</v>
      </c>
      <c r="BE161" s="141">
        <f t="shared" si="40"/>
        <v>25817202969.625931</v>
      </c>
      <c r="BF161" s="141">
        <f t="shared" si="40"/>
        <v>25897561343.302681</v>
      </c>
      <c r="BG161" s="141">
        <f t="shared" si="40"/>
        <v>25953133804.712376</v>
      </c>
      <c r="BH161" s="141">
        <f t="shared" si="40"/>
        <v>25988401663.594036</v>
      </c>
      <c r="BI161" s="141">
        <f t="shared" si="40"/>
        <v>26023717372.107471</v>
      </c>
      <c r="BJ161" s="141">
        <f t="shared" si="40"/>
        <v>26059080995.069847</v>
      </c>
      <c r="BK161" s="141">
        <f t="shared" si="40"/>
        <v>26094492597.385929</v>
      </c>
      <c r="BL161" s="141">
        <f t="shared" si="40"/>
        <v>26129952244.048298</v>
      </c>
      <c r="BM161" s="141">
        <f t="shared" si="40"/>
        <v>26165460000.137428</v>
      </c>
      <c r="BN161" s="141">
        <f t="shared" si="40"/>
        <v>26201015930.821842</v>
      </c>
      <c r="BO161" s="141">
        <f t="shared" si="40"/>
        <v>26236620101.358135</v>
      </c>
      <c r="BP161" s="141">
        <f t="shared" si="40"/>
        <v>26272272577.091228</v>
      </c>
      <c r="BQ161"/>
    </row>
    <row r="162" spans="1:69">
      <c r="A162"/>
      <c r="B162"/>
      <c r="C162" s="47" t="str">
        <v>Llamadas entrantes de otros móviles</v>
      </c>
      <c r="D162"/>
      <c r="E162"/>
      <c r="F162"/>
      <c r="G162" s="47" t="str">
        <v>minutos</v>
      </c>
      <c r="H162"/>
      <c r="I162"/>
      <c r="J162"/>
      <c r="K162"/>
      <c r="L162"/>
      <c r="M162"/>
      <c r="N162" s="127"/>
      <c r="O162" s="142">
        <f t="shared" ref="O162:X162" si="41">O93*O$124/cuota_operador_movil_incumbente</f>
        <v>0</v>
      </c>
      <c r="P162" s="142">
        <f t="shared" si="41"/>
        <v>0</v>
      </c>
      <c r="Q162" s="142">
        <f t="shared" si="41"/>
        <v>0</v>
      </c>
      <c r="R162" s="142">
        <f t="shared" si="41"/>
        <v>0</v>
      </c>
      <c r="S162" s="142">
        <f t="shared" si="41"/>
        <v>0</v>
      </c>
      <c r="T162" s="142">
        <f t="shared" si="41"/>
        <v>0</v>
      </c>
      <c r="U162" s="142">
        <f t="shared" si="41"/>
        <v>811419329.604761</v>
      </c>
      <c r="V162" s="142">
        <f t="shared" si="41"/>
        <v>2229453063.8459578</v>
      </c>
      <c r="W162" s="142">
        <f t="shared" si="41"/>
        <v>3933142288.8819337</v>
      </c>
      <c r="X162" s="142">
        <f t="shared" si="41"/>
        <v>7180891973.9500437</v>
      </c>
      <c r="Y162" s="142">
        <f t="shared" ref="Y162:Z162" si="42">Y93*Y$124/cuota_operador_movil_incumbente</f>
        <v>18242902856.842873</v>
      </c>
      <c r="Z162" s="142">
        <f t="shared" si="42"/>
        <v>30334733487.555504</v>
      </c>
      <c r="AA162" s="141">
        <f t="shared" ref="AA162:BP162" si="43">IFERROR(Z162*AA52,0)</f>
        <v>31844041644.736732</v>
      </c>
      <c r="AB162" s="141">
        <f t="shared" si="43"/>
        <v>33618850942.351532</v>
      </c>
      <c r="AC162" s="141">
        <f t="shared" si="43"/>
        <v>35401528116.120613</v>
      </c>
      <c r="AD162" s="141">
        <f t="shared" si="43"/>
        <v>37193785001.779274</v>
      </c>
      <c r="AE162" s="141">
        <f t="shared" si="43"/>
        <v>38804250026.624161</v>
      </c>
      <c r="AF162" s="141">
        <f t="shared" si="43"/>
        <v>40409555114.98336</v>
      </c>
      <c r="AG162" s="141">
        <f t="shared" si="43"/>
        <v>42009868414.230179</v>
      </c>
      <c r="AH162" s="141">
        <f t="shared" si="43"/>
        <v>43605433770.974152</v>
      </c>
      <c r="AI162" s="141">
        <f t="shared" si="43"/>
        <v>44291612865.165436</v>
      </c>
      <c r="AJ162" s="141">
        <f t="shared" si="43"/>
        <v>44624841748.877785</v>
      </c>
      <c r="AK162" s="141">
        <f t="shared" si="43"/>
        <v>44949760257.042068</v>
      </c>
      <c r="AL162" s="141">
        <f t="shared" si="43"/>
        <v>45266079797.830742</v>
      </c>
      <c r="AM162" s="141">
        <f t="shared" si="43"/>
        <v>45573578451.629311</v>
      </c>
      <c r="AN162" s="141">
        <f t="shared" si="43"/>
        <v>45872794637.246162</v>
      </c>
      <c r="AO162" s="141">
        <f t="shared" si="43"/>
        <v>46164315250.063797</v>
      </c>
      <c r="AP162" s="141">
        <f t="shared" si="43"/>
        <v>46448001004.787964</v>
      </c>
      <c r="AQ162" s="141">
        <f t="shared" si="43"/>
        <v>46723580939.110588</v>
      </c>
      <c r="AR162" s="141">
        <f t="shared" si="43"/>
        <v>46990973802.419762</v>
      </c>
      <c r="AS162" s="141">
        <f t="shared" si="43"/>
        <v>47250146505.065788</v>
      </c>
      <c r="AT162" s="141">
        <f t="shared" si="43"/>
        <v>47501070095.362091</v>
      </c>
      <c r="AU162" s="141">
        <f t="shared" si="43"/>
        <v>47743691769.081985</v>
      </c>
      <c r="AV162" s="141">
        <f t="shared" si="43"/>
        <v>47977969499.14933</v>
      </c>
      <c r="AW162" s="141">
        <f t="shared" si="43"/>
        <v>48203916608.007896</v>
      </c>
      <c r="AX162" s="141">
        <f t="shared" si="43"/>
        <v>48421588609.350616</v>
      </c>
      <c r="AY162" s="141">
        <f t="shared" si="43"/>
        <v>48631024773.971779</v>
      </c>
      <c r="AZ162" s="141">
        <f t="shared" si="43"/>
        <v>48832239711.43483</v>
      </c>
      <c r="BA162" s="141">
        <f t="shared" si="43"/>
        <v>49025259296.284058</v>
      </c>
      <c r="BB162" s="141">
        <f t="shared" si="43"/>
        <v>49210152396.517014</v>
      </c>
      <c r="BC162" s="141">
        <f t="shared" si="43"/>
        <v>49387030239.478355</v>
      </c>
      <c r="BD162" s="141">
        <f t="shared" si="43"/>
        <v>49556004219.219925</v>
      </c>
      <c r="BE162" s="141">
        <f t="shared" si="43"/>
        <v>49717168753.815361</v>
      </c>
      <c r="BF162" s="141">
        <f t="shared" si="43"/>
        <v>49866856643.002724</v>
      </c>
      <c r="BG162" s="141">
        <f t="shared" si="43"/>
        <v>49970593983.312042</v>
      </c>
      <c r="BH162" s="141">
        <f t="shared" si="43"/>
        <v>50036018121.590355</v>
      </c>
      <c r="BI162" s="141">
        <f t="shared" si="43"/>
        <v>50101527916.602524</v>
      </c>
      <c r="BJ162" s="141">
        <f t="shared" si="43"/>
        <v>50167123480.494865</v>
      </c>
      <c r="BK162" s="141">
        <f t="shared" si="43"/>
        <v>50232804925.560516</v>
      </c>
      <c r="BL162" s="141">
        <f t="shared" si="43"/>
        <v>50298572364.239647</v>
      </c>
      <c r="BM162" s="141">
        <f t="shared" si="43"/>
        <v>50364425909.119621</v>
      </c>
      <c r="BN162" s="141">
        <f t="shared" si="43"/>
        <v>50430365672.935234</v>
      </c>
      <c r="BO162" s="141">
        <f t="shared" si="43"/>
        <v>50496391768.568863</v>
      </c>
      <c r="BP162" s="141">
        <f t="shared" si="43"/>
        <v>50562504309.05069</v>
      </c>
      <c r="BQ162"/>
    </row>
    <row r="163" spans="1:69">
      <c r="A163"/>
      <c r="B163"/>
      <c r="C163" s="47" t="str">
        <v>Llamadas entrantes internacionales</v>
      </c>
      <c r="D163"/>
      <c r="E163"/>
      <c r="F163"/>
      <c r="G163" s="47" t="str">
        <v>minutos</v>
      </c>
      <c r="H163"/>
      <c r="I163"/>
      <c r="J163"/>
      <c r="K163"/>
      <c r="L163"/>
      <c r="M163"/>
      <c r="N163" s="127"/>
      <c r="O163" s="142">
        <f t="shared" ref="O163:W163" si="44">O94*O$124/cuota_operador_movil_incumbente</f>
        <v>0</v>
      </c>
      <c r="P163" s="142">
        <f t="shared" si="44"/>
        <v>0</v>
      </c>
      <c r="Q163" s="142">
        <f t="shared" si="44"/>
        <v>0</v>
      </c>
      <c r="R163" s="142">
        <f t="shared" si="44"/>
        <v>0</v>
      </c>
      <c r="S163" s="142">
        <f t="shared" si="44"/>
        <v>0</v>
      </c>
      <c r="T163" s="142">
        <f t="shared" si="44"/>
        <v>0</v>
      </c>
      <c r="U163" s="142">
        <f t="shared" si="44"/>
        <v>296945929.22333109</v>
      </c>
      <c r="V163" s="142">
        <f t="shared" si="44"/>
        <v>815887652.10462892</v>
      </c>
      <c r="W163" s="142">
        <f t="shared" si="44"/>
        <v>1439367475.1481698</v>
      </c>
      <c r="X163" s="142">
        <f>X94*X$124/cuota_operador_movil_incumbente</f>
        <v>2627909592.5600004</v>
      </c>
      <c r="Y163" s="142">
        <f t="shared" ref="Y163:Z163" si="45">Y94*Y$124/cuota_operador_movil_incumbente</f>
        <v>8128548054.0400019</v>
      </c>
      <c r="Z163" s="142">
        <f t="shared" si="45"/>
        <v>7879004396.4400005</v>
      </c>
      <c r="AA163" s="141">
        <f t="shared" ref="AA163:AG176" si="46">IFERROR(Z163*AA53,0)</f>
        <v>8115374528.3332005</v>
      </c>
      <c r="AB163" s="141">
        <f t="shared" si="46"/>
        <v>8318258891.5415277</v>
      </c>
      <c r="AC163" s="141">
        <f t="shared" si="46"/>
        <v>8484624069.3723583</v>
      </c>
      <c r="AD163" s="141">
        <f t="shared" si="46"/>
        <v>8611893430.4129429</v>
      </c>
      <c r="AE163" s="141">
        <f t="shared" si="46"/>
        <v>8698012364.7170734</v>
      </c>
      <c r="AF163" s="141">
        <f t="shared" si="46"/>
        <v>8784992488.3642445</v>
      </c>
      <c r="AG163" s="141">
        <f t="shared" si="46"/>
        <v>8872842413.2478867</v>
      </c>
      <c r="AH163" s="141">
        <f t="shared" ref="AH163:BM163" si="47">IFERROR(AG163*AH53,0)</f>
        <v>8961570837.3803654</v>
      </c>
      <c r="AI163" s="141">
        <f t="shared" si="47"/>
        <v>9041565658.1040459</v>
      </c>
      <c r="AJ163" s="141">
        <f t="shared" si="47"/>
        <v>9161886304.145546</v>
      </c>
      <c r="AK163" s="141">
        <f t="shared" si="47"/>
        <v>9277787438.3658276</v>
      </c>
      <c r="AL163" s="141">
        <f t="shared" si="47"/>
        <v>9390118273.1226273</v>
      </c>
      <c r="AM163" s="141">
        <f t="shared" si="47"/>
        <v>9500544340.6639595</v>
      </c>
      <c r="AN163" s="141">
        <f t="shared" si="47"/>
        <v>9609669127.2669811</v>
      </c>
      <c r="AO163" s="141">
        <f t="shared" si="47"/>
        <v>9715576443.8537064</v>
      </c>
      <c r="AP163" s="141">
        <f t="shared" si="47"/>
        <v>9817090587.5590134</v>
      </c>
      <c r="AQ163" s="141">
        <f t="shared" si="47"/>
        <v>9914703322.6168118</v>
      </c>
      <c r="AR163" s="141">
        <f t="shared" si="47"/>
        <v>10008796313.996067</v>
      </c>
      <c r="AS163" s="141">
        <f t="shared" si="47"/>
        <v>10099174828.302969</v>
      </c>
      <c r="AT163" s="141">
        <f t="shared" si="47"/>
        <v>10185402026.106979</v>
      </c>
      <c r="AU163" s="141">
        <f t="shared" si="47"/>
        <v>10267407191.723743</v>
      </c>
      <c r="AV163" s="141">
        <f t="shared" si="47"/>
        <v>10345473187.890675</v>
      </c>
      <c r="AW163" s="141">
        <f t="shared" si="47"/>
        <v>10419801426.358368</v>
      </c>
      <c r="AX163" s="141">
        <f t="shared" si="47"/>
        <v>10490141562.369577</v>
      </c>
      <c r="AY163" s="141">
        <f t="shared" si="47"/>
        <v>10556069114.574537</v>
      </c>
      <c r="AZ163" s="141">
        <f t="shared" si="47"/>
        <v>10617478602.384933</v>
      </c>
      <c r="BA163" s="141">
        <f t="shared" si="47"/>
        <v>10674589662.599743</v>
      </c>
      <c r="BB163" s="141">
        <f t="shared" si="47"/>
        <v>10727596092.394539</v>
      </c>
      <c r="BC163" s="141">
        <f t="shared" si="47"/>
        <v>10776339608.4723</v>
      </c>
      <c r="BD163" s="141">
        <f t="shared" si="47"/>
        <v>10820507763.599237</v>
      </c>
      <c r="BE163" s="141">
        <f t="shared" si="47"/>
        <v>10860041576.026268</v>
      </c>
      <c r="BF163" s="141">
        <f t="shared" si="47"/>
        <v>10895158310.799498</v>
      </c>
      <c r="BG163" s="141">
        <f t="shared" si="47"/>
        <v>10919386889.862289</v>
      </c>
      <c r="BH163" s="141">
        <f t="shared" si="47"/>
        <v>10934869801.543186</v>
      </c>
      <c r="BI163" s="141">
        <f t="shared" si="47"/>
        <v>10950374666.88838</v>
      </c>
      <c r="BJ163" s="141">
        <f t="shared" si="47"/>
        <v>10965901517.0266</v>
      </c>
      <c r="BK163" s="141">
        <f t="shared" si="47"/>
        <v>10981450383.13072</v>
      </c>
      <c r="BL163" s="141">
        <f t="shared" si="47"/>
        <v>10997021296.417801</v>
      </c>
      <c r="BM163" s="141">
        <f t="shared" si="47"/>
        <v>11012614288.149185</v>
      </c>
      <c r="BN163" s="141">
        <f t="shared" ref="BN163:BP176" si="48">IFERROR(BM163*BN53,0)</f>
        <v>11028229389.63052</v>
      </c>
      <c r="BO163" s="141">
        <f t="shared" si="48"/>
        <v>11043866632.211863</v>
      </c>
      <c r="BP163" s="141">
        <f t="shared" si="48"/>
        <v>11059526047.287712</v>
      </c>
      <c r="BQ163"/>
    </row>
    <row r="164" spans="1:69">
      <c r="A164"/>
      <c r="B164"/>
      <c r="C164" s="47" t="str">
        <v>Roaming en originación</v>
      </c>
      <c r="D164"/>
      <c r="E164"/>
      <c r="F164"/>
      <c r="G164" s="47" t="str">
        <v>minutos</v>
      </c>
      <c r="H164"/>
      <c r="I164"/>
      <c r="J164"/>
      <c r="K164"/>
      <c r="L164"/>
      <c r="M164"/>
      <c r="N164" s="127"/>
      <c r="O164" s="143">
        <f t="shared" ref="O164:W164" si="49">IFERROR(P164/P54*(O$124/$X$124),0)</f>
        <v>0</v>
      </c>
      <c r="P164" s="143">
        <f t="shared" si="49"/>
        <v>0</v>
      </c>
      <c r="Q164" s="143">
        <f t="shared" si="49"/>
        <v>0</v>
      </c>
      <c r="R164" s="143">
        <f t="shared" si="49"/>
        <v>0</v>
      </c>
      <c r="S164" s="143">
        <f t="shared" si="49"/>
        <v>0</v>
      </c>
      <c r="T164" s="143">
        <f t="shared" si="49"/>
        <v>0</v>
      </c>
      <c r="U164" s="143">
        <f t="shared" si="49"/>
        <v>35621545.282236509</v>
      </c>
      <c r="V164" s="143">
        <f t="shared" si="49"/>
        <v>149895754.60166436</v>
      </c>
      <c r="W164" s="143">
        <f t="shared" si="49"/>
        <v>303849459.77190262</v>
      </c>
      <c r="X164" s="142">
        <f t="shared" ref="X164:Z168" si="50">X95*X$124/cuota_operador_movil_incumbente</f>
        <v>400000000.00000006</v>
      </c>
      <c r="Y164" s="142">
        <f t="shared" si="50"/>
        <v>1000000000.0000001</v>
      </c>
      <c r="Z164" s="142">
        <f t="shared" si="50"/>
        <v>1500000000</v>
      </c>
      <c r="AA164" s="141">
        <f t="shared" si="46"/>
        <v>1561619179.5356665</v>
      </c>
      <c r="AB164" s="141">
        <f t="shared" si="46"/>
        <v>1635141557.3806298</v>
      </c>
      <c r="AC164" s="141">
        <f t="shared" si="46"/>
        <v>1707848013.153878</v>
      </c>
      <c r="AD164" s="141">
        <f t="shared" si="46"/>
        <v>1779840203.6575832</v>
      </c>
      <c r="AE164" s="141">
        <f t="shared" si="46"/>
        <v>1842050798.3451455</v>
      </c>
      <c r="AF164" s="141">
        <f t="shared" si="46"/>
        <v>1903030923.3549056</v>
      </c>
      <c r="AG164" s="141">
        <f t="shared" si="46"/>
        <v>1962817501.2110996</v>
      </c>
      <c r="AH164" s="141">
        <f t="shared" ref="AH164:BM164" si="51">IFERROR(AG164*AH54,0)</f>
        <v>2021449809.8553722</v>
      </c>
      <c r="AI164" s="141">
        <f t="shared" si="51"/>
        <v>2053259528.9551735</v>
      </c>
      <c r="AJ164" s="141">
        <f t="shared" si="51"/>
        <v>2068707270.3343005</v>
      </c>
      <c r="AK164" s="141">
        <f t="shared" si="51"/>
        <v>2083769761.398989</v>
      </c>
      <c r="AL164" s="141">
        <f t="shared" si="51"/>
        <v>2098433623.6813645</v>
      </c>
      <c r="AM164" s="141">
        <f t="shared" si="51"/>
        <v>2112688569.4873538</v>
      </c>
      <c r="AN164" s="141">
        <f t="shared" si="51"/>
        <v>2126559558.7016261</v>
      </c>
      <c r="AO164" s="141">
        <f t="shared" si="51"/>
        <v>2140073798.4737659</v>
      </c>
      <c r="AP164" s="141">
        <f t="shared" si="51"/>
        <v>2153224831.8508854</v>
      </c>
      <c r="AQ164" s="141">
        <f t="shared" si="51"/>
        <v>2166000097.6299691</v>
      </c>
      <c r="AR164" s="141">
        <f t="shared" si="51"/>
        <v>2178395829.2154403</v>
      </c>
      <c r="AS164" s="141">
        <f t="shared" si="51"/>
        <v>2190410492.6455808</v>
      </c>
      <c r="AT164" s="141">
        <f t="shared" si="51"/>
        <v>2202042745.7853332</v>
      </c>
      <c r="AU164" s="141">
        <f t="shared" si="51"/>
        <v>2213290140.7495441</v>
      </c>
      <c r="AV164" s="141">
        <f t="shared" si="51"/>
        <v>2224150729.2575111</v>
      </c>
      <c r="AW164" s="141">
        <f t="shared" si="51"/>
        <v>2234625128.9077573</v>
      </c>
      <c r="AX164" s="141">
        <f t="shared" si="51"/>
        <v>2244715913.190196</v>
      </c>
      <c r="AY164" s="141">
        <f t="shared" si="51"/>
        <v>2254424902.6105037</v>
      </c>
      <c r="AZ164" s="141">
        <f t="shared" si="51"/>
        <v>2263752774.4351726</v>
      </c>
      <c r="BA164" s="141">
        <f t="shared" si="51"/>
        <v>2272700728.1498666</v>
      </c>
      <c r="BB164" s="141">
        <f t="shared" si="51"/>
        <v>2281271956.3200188</v>
      </c>
      <c r="BC164" s="141">
        <f t="shared" si="51"/>
        <v>2289471615.1950984</v>
      </c>
      <c r="BD164" s="141">
        <f t="shared" si="51"/>
        <v>2297304868.7527423</v>
      </c>
      <c r="BE164" s="141">
        <f t="shared" si="51"/>
        <v>2304776094.0024323</v>
      </c>
      <c r="BF164" s="141">
        <f t="shared" si="51"/>
        <v>2311715287.7901769</v>
      </c>
      <c r="BG164" s="141">
        <f t="shared" si="51"/>
        <v>2316524317.5075407</v>
      </c>
      <c r="BH164" s="141">
        <f t="shared" si="51"/>
        <v>2319557233.3725057</v>
      </c>
      <c r="BI164" s="141">
        <f t="shared" si="51"/>
        <v>2322594120.0909486</v>
      </c>
      <c r="BJ164" s="141">
        <f t="shared" si="51"/>
        <v>2325634982.8617206</v>
      </c>
      <c r="BK164" s="141">
        <f t="shared" si="51"/>
        <v>2328679826.89048</v>
      </c>
      <c r="BL164" s="141">
        <f t="shared" si="51"/>
        <v>2331728657.389699</v>
      </c>
      <c r="BM164" s="141">
        <f t="shared" si="51"/>
        <v>2334781479.5786743</v>
      </c>
      <c r="BN164" s="141">
        <f t="shared" si="48"/>
        <v>2337838298.6835384</v>
      </c>
      <c r="BO164" s="141">
        <f t="shared" si="48"/>
        <v>2340899119.9372635</v>
      </c>
      <c r="BP164" s="141">
        <f t="shared" si="48"/>
        <v>2343963948.5796752</v>
      </c>
      <c r="BQ164"/>
    </row>
    <row r="165" spans="1:69">
      <c r="A165"/>
      <c r="B165"/>
      <c r="C165" s="47" t="str">
        <v>Roaming en terminación</v>
      </c>
      <c r="D165"/>
      <c r="E165"/>
      <c r="F165"/>
      <c r="G165" s="47" t="str">
        <v>minutos</v>
      </c>
      <c r="H165"/>
      <c r="I165"/>
      <c r="J165"/>
      <c r="K165"/>
      <c r="L165"/>
      <c r="M165"/>
      <c r="N165" s="127"/>
      <c r="O165" s="143">
        <f t="shared" ref="O165:W165" si="52">IFERROR(P165/P55*(O$124/$X$124),0)</f>
        <v>0</v>
      </c>
      <c r="P165" s="143">
        <f t="shared" si="52"/>
        <v>0</v>
      </c>
      <c r="Q165" s="143">
        <f t="shared" si="52"/>
        <v>0</v>
      </c>
      <c r="R165" s="143">
        <f t="shared" si="52"/>
        <v>0</v>
      </c>
      <c r="S165" s="143">
        <f t="shared" si="52"/>
        <v>0</v>
      </c>
      <c r="T165" s="143">
        <f t="shared" si="52"/>
        <v>0</v>
      </c>
      <c r="U165" s="143">
        <f t="shared" si="52"/>
        <v>17810772.641118255</v>
      </c>
      <c r="V165" s="143">
        <f t="shared" si="52"/>
        <v>74947877.300832197</v>
      </c>
      <c r="W165" s="143">
        <f t="shared" si="52"/>
        <v>151924729.88595134</v>
      </c>
      <c r="X165" s="142">
        <f t="shared" si="50"/>
        <v>200000000.00000003</v>
      </c>
      <c r="Y165" s="142">
        <f t="shared" si="50"/>
        <v>500000000.00000006</v>
      </c>
      <c r="Z165" s="142">
        <f t="shared" si="50"/>
        <v>1000000000.0000001</v>
      </c>
      <c r="AA165" s="141">
        <f t="shared" si="46"/>
        <v>1041079453.0237776</v>
      </c>
      <c r="AB165" s="141">
        <f t="shared" si="46"/>
        <v>1090094371.5870867</v>
      </c>
      <c r="AC165" s="141">
        <f t="shared" si="46"/>
        <v>1138565342.1025858</v>
      </c>
      <c r="AD165" s="141">
        <f t="shared" si="46"/>
        <v>1186560135.7717226</v>
      </c>
      <c r="AE165" s="141">
        <f t="shared" si="46"/>
        <v>1228033865.5634305</v>
      </c>
      <c r="AF165" s="141">
        <f t="shared" si="46"/>
        <v>1268687282.236604</v>
      </c>
      <c r="AG165" s="141">
        <f t="shared" si="46"/>
        <v>1308545000.8074002</v>
      </c>
      <c r="AH165" s="141">
        <f t="shared" ref="AH165:BM165" si="53">IFERROR(AG165*AH55,0)</f>
        <v>1347633206.5702486</v>
      </c>
      <c r="AI165" s="141">
        <f t="shared" si="53"/>
        <v>1368839685.9701164</v>
      </c>
      <c r="AJ165" s="141">
        <f t="shared" si="53"/>
        <v>1379138180.2228677</v>
      </c>
      <c r="AK165" s="141">
        <f t="shared" si="53"/>
        <v>1389179840.9326599</v>
      </c>
      <c r="AL165" s="141">
        <f t="shared" si="53"/>
        <v>1398955749.1209102</v>
      </c>
      <c r="AM165" s="141">
        <f t="shared" si="53"/>
        <v>1408459046.324903</v>
      </c>
      <c r="AN165" s="141">
        <f t="shared" si="53"/>
        <v>1417706372.467751</v>
      </c>
      <c r="AO165" s="141">
        <f t="shared" si="53"/>
        <v>1426715865.6491778</v>
      </c>
      <c r="AP165" s="141">
        <f t="shared" si="53"/>
        <v>1435483221.2339239</v>
      </c>
      <c r="AQ165" s="141">
        <f t="shared" si="53"/>
        <v>1444000065.0866463</v>
      </c>
      <c r="AR165" s="141">
        <f t="shared" si="53"/>
        <v>1452263886.1436269</v>
      </c>
      <c r="AS165" s="141">
        <f t="shared" si="53"/>
        <v>1460273661.7637205</v>
      </c>
      <c r="AT165" s="141">
        <f t="shared" si="53"/>
        <v>1468028497.190222</v>
      </c>
      <c r="AU165" s="141">
        <f t="shared" si="53"/>
        <v>1475526760.499696</v>
      </c>
      <c r="AV165" s="141">
        <f t="shared" si="53"/>
        <v>1482767152.8383408</v>
      </c>
      <c r="AW165" s="141">
        <f t="shared" si="53"/>
        <v>1489750085.9385047</v>
      </c>
      <c r="AX165" s="141">
        <f t="shared" si="53"/>
        <v>1496477275.4601307</v>
      </c>
      <c r="AY165" s="141">
        <f t="shared" si="53"/>
        <v>1502949935.073669</v>
      </c>
      <c r="AZ165" s="141">
        <f t="shared" si="53"/>
        <v>1509168516.2901149</v>
      </c>
      <c r="BA165" s="141">
        <f t="shared" si="53"/>
        <v>1515133818.7665772</v>
      </c>
      <c r="BB165" s="141">
        <f t="shared" si="53"/>
        <v>1520847970.880012</v>
      </c>
      <c r="BC165" s="141">
        <f t="shared" si="53"/>
        <v>1526314410.1300652</v>
      </c>
      <c r="BD165" s="141">
        <f t="shared" si="53"/>
        <v>1531536579.1684942</v>
      </c>
      <c r="BE165" s="141">
        <f t="shared" si="53"/>
        <v>1536517396.001621</v>
      </c>
      <c r="BF165" s="141">
        <f t="shared" si="53"/>
        <v>1541143525.1934507</v>
      </c>
      <c r="BG165" s="141">
        <f t="shared" si="53"/>
        <v>1544349545.0050266</v>
      </c>
      <c r="BH165" s="141">
        <f t="shared" si="53"/>
        <v>1546371488.9150033</v>
      </c>
      <c r="BI165" s="141">
        <f t="shared" si="53"/>
        <v>1548396080.0606315</v>
      </c>
      <c r="BJ165" s="141">
        <f t="shared" si="53"/>
        <v>1550423321.9078128</v>
      </c>
      <c r="BK165" s="141">
        <f t="shared" si="53"/>
        <v>1552453217.9269855</v>
      </c>
      <c r="BL165" s="141">
        <f t="shared" si="53"/>
        <v>1554485771.5931313</v>
      </c>
      <c r="BM165" s="141">
        <f t="shared" si="53"/>
        <v>1556520986.3857815</v>
      </c>
      <c r="BN165" s="141">
        <f t="shared" si="48"/>
        <v>1558558865.7890246</v>
      </c>
      <c r="BO165" s="141">
        <f t="shared" si="48"/>
        <v>1560599413.291508</v>
      </c>
      <c r="BP165" s="141">
        <f t="shared" si="48"/>
        <v>1562642632.3864491</v>
      </c>
      <c r="BQ165"/>
    </row>
    <row r="166" spans="1:69">
      <c r="A166"/>
      <c r="B166"/>
      <c r="C166" s="47" t="str">
        <v>SMS on-net</v>
      </c>
      <c r="D166"/>
      <c r="E166"/>
      <c r="F166"/>
      <c r="G166" s="47" t="str">
        <v>mensajes</v>
      </c>
      <c r="H166"/>
      <c r="I166"/>
      <c r="J166"/>
      <c r="K166"/>
      <c r="L166"/>
      <c r="M166"/>
      <c r="N166" s="127"/>
      <c r="O166" s="142">
        <f t="shared" ref="O166:W166" si="54">O97*O$124/cuota_operador_movil_incumbente</f>
        <v>0</v>
      </c>
      <c r="P166" s="142">
        <f t="shared" si="54"/>
        <v>0</v>
      </c>
      <c r="Q166" s="142">
        <f t="shared" si="54"/>
        <v>0</v>
      </c>
      <c r="R166" s="142">
        <f t="shared" si="54"/>
        <v>0</v>
      </c>
      <c r="S166" s="142">
        <f t="shared" si="54"/>
        <v>0</v>
      </c>
      <c r="T166" s="142">
        <f t="shared" si="54"/>
        <v>0</v>
      </c>
      <c r="U166" s="142">
        <f t="shared" si="54"/>
        <v>6380443034.7477818</v>
      </c>
      <c r="V166" s="142">
        <f t="shared" si="54"/>
        <v>10319673082.287716</v>
      </c>
      <c r="W166" s="142">
        <f t="shared" si="54"/>
        <v>10735788932.379965</v>
      </c>
      <c r="X166" s="142">
        <f t="shared" si="50"/>
        <v>14254464560.759996</v>
      </c>
      <c r="Y166" s="142">
        <f t="shared" si="50"/>
        <v>33448201071.889656</v>
      </c>
      <c r="Z166" s="142">
        <f t="shared" si="50"/>
        <v>41412455179.875</v>
      </c>
      <c r="AA166" s="141">
        <f t="shared" si="46"/>
        <v>32015091227.997005</v>
      </c>
      <c r="AB166" s="141">
        <f t="shared" si="46"/>
        <v>26552387592.501259</v>
      </c>
      <c r="AC166" s="141">
        <f t="shared" si="46"/>
        <v>23339685161.504261</v>
      </c>
      <c r="AD166" s="141">
        <f t="shared" si="46"/>
        <v>21674441860.319786</v>
      </c>
      <c r="AE166" s="141">
        <f t="shared" si="46"/>
        <v>20646392714.338974</v>
      </c>
      <c r="AF166" s="141">
        <f t="shared" si="46"/>
        <v>20162573805.808388</v>
      </c>
      <c r="AG166" s="141">
        <f t="shared" si="46"/>
        <v>20071772176.149677</v>
      </c>
      <c r="AH166" s="141">
        <f t="shared" ref="AH166:BM166" si="55">IFERROR(AG166*AH56,0)</f>
        <v>20568503658.265106</v>
      </c>
      <c r="AI166" s="141">
        <f t="shared" si="55"/>
        <v>20892171513.129868</v>
      </c>
      <c r="AJ166" s="141">
        <f t="shared" si="55"/>
        <v>21049354206.224407</v>
      </c>
      <c r="AK166" s="141">
        <f t="shared" si="55"/>
        <v>21202616929.372993</v>
      </c>
      <c r="AL166" s="141">
        <f t="shared" si="55"/>
        <v>21351823554.998249</v>
      </c>
      <c r="AM166" s="141">
        <f t="shared" si="55"/>
        <v>21496869404.531288</v>
      </c>
      <c r="AN166" s="141">
        <f t="shared" si="55"/>
        <v>21638008447.908237</v>
      </c>
      <c r="AO166" s="141">
        <f t="shared" si="55"/>
        <v>21775517521.265747</v>
      </c>
      <c r="AP166" s="141">
        <f t="shared" si="55"/>
        <v>21909330924.30373</v>
      </c>
      <c r="AQ166" s="141">
        <f t="shared" si="55"/>
        <v>22039320845.216583</v>
      </c>
      <c r="AR166" s="141">
        <f t="shared" si="55"/>
        <v>22165448958.425026</v>
      </c>
      <c r="AS166" s="141">
        <f t="shared" si="55"/>
        <v>22287699655.67749</v>
      </c>
      <c r="AT166" s="141">
        <f t="shared" si="55"/>
        <v>22406059280.582539</v>
      </c>
      <c r="AU166" s="141">
        <f t="shared" si="55"/>
        <v>22520502925.603771</v>
      </c>
      <c r="AV166" s="141">
        <f t="shared" si="55"/>
        <v>22631010766.742317</v>
      </c>
      <c r="AW166" s="141">
        <f t="shared" si="55"/>
        <v>22737589088.140076</v>
      </c>
      <c r="AX166" s="141">
        <f t="shared" si="55"/>
        <v>22840264075.377552</v>
      </c>
      <c r="AY166" s="141">
        <f t="shared" si="55"/>
        <v>22939054252.326809</v>
      </c>
      <c r="AZ166" s="141">
        <f t="shared" si="55"/>
        <v>23033966510.258781</v>
      </c>
      <c r="BA166" s="141">
        <f t="shared" si="55"/>
        <v>23125013054.089535</v>
      </c>
      <c r="BB166" s="141">
        <f t="shared" si="55"/>
        <v>23212226368.570095</v>
      </c>
      <c r="BC166" s="141">
        <f t="shared" si="55"/>
        <v>23295658919.181213</v>
      </c>
      <c r="BD166" s="141">
        <f t="shared" si="55"/>
        <v>23375363250.038696</v>
      </c>
      <c r="BE166" s="141">
        <f t="shared" si="55"/>
        <v>23451383897.759338</v>
      </c>
      <c r="BF166" s="141">
        <f t="shared" si="55"/>
        <v>23521991059.071373</v>
      </c>
      <c r="BG166" s="141">
        <f t="shared" si="55"/>
        <v>23570923535.580093</v>
      </c>
      <c r="BH166" s="141">
        <f t="shared" si="55"/>
        <v>23601783832.362926</v>
      </c>
      <c r="BI166" s="141">
        <f t="shared" si="55"/>
        <v>23632684533.074608</v>
      </c>
      <c r="BJ166" s="141">
        <f t="shared" si="55"/>
        <v>23663625690.614098</v>
      </c>
      <c r="BK166" s="141">
        <f t="shared" si="55"/>
        <v>23694607357.949612</v>
      </c>
      <c r="BL166" s="141">
        <f t="shared" si="55"/>
        <v>23725629588.118702</v>
      </c>
      <c r="BM166" s="141">
        <f t="shared" si="55"/>
        <v>23756692434.228386</v>
      </c>
      <c r="BN166" s="141">
        <f t="shared" si="48"/>
        <v>23787795949.455189</v>
      </c>
      <c r="BO166" s="141">
        <f t="shared" si="48"/>
        <v>23818940187.045261</v>
      </c>
      <c r="BP166" s="141">
        <f t="shared" si="48"/>
        <v>23850125200.314476</v>
      </c>
      <c r="BQ166"/>
    </row>
    <row r="167" spans="1:69">
      <c r="A167"/>
      <c r="B167"/>
      <c r="C167" s="47" t="str">
        <v>SMS salientes a otras redes</v>
      </c>
      <c r="D167"/>
      <c r="E167"/>
      <c r="F167"/>
      <c r="G167" s="47" t="str">
        <v>mensajes</v>
      </c>
      <c r="H167"/>
      <c r="I167"/>
      <c r="J167"/>
      <c r="K167"/>
      <c r="L167"/>
      <c r="M167"/>
      <c r="N167" s="127"/>
      <c r="O167" s="142">
        <f t="shared" ref="O167:W167" si="56">O98*O$124/cuota_operador_movil_incumbente</f>
        <v>0</v>
      </c>
      <c r="P167" s="142">
        <f t="shared" si="56"/>
        <v>0</v>
      </c>
      <c r="Q167" s="142">
        <f t="shared" si="56"/>
        <v>0</v>
      </c>
      <c r="R167" s="142">
        <f t="shared" si="56"/>
        <v>0</v>
      </c>
      <c r="S167" s="142">
        <f t="shared" si="56"/>
        <v>0</v>
      </c>
      <c r="T167" s="142">
        <f t="shared" si="56"/>
        <v>0</v>
      </c>
      <c r="U167" s="142">
        <f t="shared" si="56"/>
        <v>2126814344.9159272</v>
      </c>
      <c r="V167" s="142">
        <f t="shared" si="56"/>
        <v>3439891027.4292393</v>
      </c>
      <c r="W167" s="142">
        <f t="shared" si="56"/>
        <v>3578596310.7933202</v>
      </c>
      <c r="X167" s="142">
        <f t="shared" si="50"/>
        <v>4751488186.920001</v>
      </c>
      <c r="Y167" s="142">
        <f t="shared" si="50"/>
        <v>11149400357.296555</v>
      </c>
      <c r="Z167" s="142">
        <f t="shared" si="50"/>
        <v>13804151726.625</v>
      </c>
      <c r="AA167" s="141">
        <f t="shared" si="46"/>
        <v>10671697075.999002</v>
      </c>
      <c r="AB167" s="141">
        <f t="shared" si="46"/>
        <v>8850795864.1670876</v>
      </c>
      <c r="AC167" s="141">
        <f t="shared" si="46"/>
        <v>7779895053.8347559</v>
      </c>
      <c r="AD167" s="141">
        <f t="shared" si="46"/>
        <v>7224813953.4399309</v>
      </c>
      <c r="AE167" s="141">
        <f t="shared" si="46"/>
        <v>6882130904.7796602</v>
      </c>
      <c r="AF167" s="141">
        <f t="shared" si="46"/>
        <v>6720857935.2694645</v>
      </c>
      <c r="AG167" s="141">
        <f t="shared" si="46"/>
        <v>6690590725.3832283</v>
      </c>
      <c r="AH167" s="141">
        <f t="shared" ref="AH167:BM167" si="57">IFERROR(AG167*AH57,0)</f>
        <v>6856167886.0883722</v>
      </c>
      <c r="AI167" s="141">
        <f t="shared" si="57"/>
        <v>6964057171.0432911</v>
      </c>
      <c r="AJ167" s="141">
        <f t="shared" si="57"/>
        <v>7016451402.0748034</v>
      </c>
      <c r="AK167" s="141">
        <f t="shared" si="57"/>
        <v>7067538976.4576654</v>
      </c>
      <c r="AL167" s="141">
        <f t="shared" si="57"/>
        <v>7117274518.3327494</v>
      </c>
      <c r="AM167" s="141">
        <f t="shared" si="57"/>
        <v>7165623134.8437624</v>
      </c>
      <c r="AN167" s="141">
        <f t="shared" si="57"/>
        <v>7212669482.6360807</v>
      </c>
      <c r="AO167" s="141">
        <f t="shared" si="57"/>
        <v>7258505840.4219179</v>
      </c>
      <c r="AP167" s="141">
        <f t="shared" si="57"/>
        <v>7303110308.1012478</v>
      </c>
      <c r="AQ167" s="141">
        <f t="shared" si="57"/>
        <v>7346440281.7388639</v>
      </c>
      <c r="AR167" s="141">
        <f t="shared" si="57"/>
        <v>7388482986.1416798</v>
      </c>
      <c r="AS167" s="141">
        <f t="shared" si="57"/>
        <v>7429233218.559166</v>
      </c>
      <c r="AT167" s="141">
        <f t="shared" si="57"/>
        <v>7468686426.8608484</v>
      </c>
      <c r="AU167" s="141">
        <f t="shared" si="57"/>
        <v>7506834308.5345926</v>
      </c>
      <c r="AV167" s="141">
        <f t="shared" si="57"/>
        <v>7543670255.5807753</v>
      </c>
      <c r="AW167" s="141">
        <f t="shared" si="57"/>
        <v>7579196362.7133617</v>
      </c>
      <c r="AX167" s="141">
        <f t="shared" si="57"/>
        <v>7613421358.4591866</v>
      </c>
      <c r="AY167" s="141">
        <f t="shared" si="57"/>
        <v>7646351417.4422712</v>
      </c>
      <c r="AZ167" s="141">
        <f t="shared" si="57"/>
        <v>7677988836.7529278</v>
      </c>
      <c r="BA167" s="141">
        <f t="shared" si="57"/>
        <v>7708337684.6965132</v>
      </c>
      <c r="BB167" s="141">
        <f t="shared" si="57"/>
        <v>7737408789.5233669</v>
      </c>
      <c r="BC167" s="141">
        <f t="shared" si="57"/>
        <v>7765219639.7270737</v>
      </c>
      <c r="BD167" s="141">
        <f t="shared" si="57"/>
        <v>7791787750.0129023</v>
      </c>
      <c r="BE167" s="141">
        <f t="shared" si="57"/>
        <v>7817127965.9197826</v>
      </c>
      <c r="BF167" s="141">
        <f t="shared" si="57"/>
        <v>7840663686.3571281</v>
      </c>
      <c r="BG167" s="141">
        <f t="shared" si="57"/>
        <v>7856974511.8600349</v>
      </c>
      <c r="BH167" s="141">
        <f t="shared" si="57"/>
        <v>7867261277.4543133</v>
      </c>
      <c r="BI167" s="141">
        <f t="shared" si="57"/>
        <v>7877561511.0248737</v>
      </c>
      <c r="BJ167" s="141">
        <f t="shared" si="57"/>
        <v>7887875230.2047043</v>
      </c>
      <c r="BK167" s="141">
        <f t="shared" si="57"/>
        <v>7898202452.6498747</v>
      </c>
      <c r="BL167" s="141">
        <f t="shared" si="57"/>
        <v>7908543196.0395737</v>
      </c>
      <c r="BM167" s="141">
        <f t="shared" si="57"/>
        <v>7918897478.0761347</v>
      </c>
      <c r="BN167" s="141">
        <f t="shared" si="48"/>
        <v>7929265316.4850683</v>
      </c>
      <c r="BO167" s="141">
        <f t="shared" si="48"/>
        <v>7939646729.0150928</v>
      </c>
      <c r="BP167" s="141">
        <f t="shared" si="48"/>
        <v>7950041733.4381638</v>
      </c>
      <c r="BQ167"/>
    </row>
    <row r="168" spans="1:69">
      <c r="A168"/>
      <c r="B168"/>
      <c r="C168" s="47" t="str">
        <v>SMS entrantes de otras redes</v>
      </c>
      <c r="D168"/>
      <c r="E168"/>
      <c r="F168"/>
      <c r="G168" s="47" t="str">
        <v>mensajes</v>
      </c>
      <c r="H168"/>
      <c r="I168"/>
      <c r="J168"/>
      <c r="K168"/>
      <c r="L168"/>
      <c r="M168"/>
      <c r="N168" s="127"/>
      <c r="O168" s="142">
        <f t="shared" ref="O168:W168" si="58">O99*O$124/cuota_operador_movil_incumbente</f>
        <v>0</v>
      </c>
      <c r="P168" s="142">
        <f t="shared" si="58"/>
        <v>0</v>
      </c>
      <c r="Q168" s="142">
        <f t="shared" si="58"/>
        <v>0</v>
      </c>
      <c r="R168" s="142">
        <f t="shared" si="58"/>
        <v>0</v>
      </c>
      <c r="S168" s="142">
        <f t="shared" si="58"/>
        <v>0</v>
      </c>
      <c r="T168" s="142">
        <f t="shared" si="58"/>
        <v>0</v>
      </c>
      <c r="U168" s="142">
        <f t="shared" si="58"/>
        <v>2126814344.9159272</v>
      </c>
      <c r="V168" s="142">
        <f t="shared" si="58"/>
        <v>3439891027.4292393</v>
      </c>
      <c r="W168" s="142">
        <f t="shared" si="58"/>
        <v>3578596310.7933202</v>
      </c>
      <c r="X168" s="142">
        <f t="shared" si="50"/>
        <v>4751488186.920001</v>
      </c>
      <c r="Y168" s="142">
        <f t="shared" si="50"/>
        <v>11149400357.296555</v>
      </c>
      <c r="Z168" s="142">
        <f t="shared" si="50"/>
        <v>13804151726.625</v>
      </c>
      <c r="AA168" s="141">
        <f t="shared" si="46"/>
        <v>10671697075.999002</v>
      </c>
      <c r="AB168" s="141">
        <f t="shared" si="46"/>
        <v>8850795864.1670876</v>
      </c>
      <c r="AC168" s="141">
        <f t="shared" si="46"/>
        <v>7779895053.8347559</v>
      </c>
      <c r="AD168" s="141">
        <f t="shared" si="46"/>
        <v>7224813953.4399309</v>
      </c>
      <c r="AE168" s="141">
        <f t="shared" si="46"/>
        <v>6882130904.7796602</v>
      </c>
      <c r="AF168" s="141">
        <f t="shared" si="46"/>
        <v>6720857935.2694645</v>
      </c>
      <c r="AG168" s="141">
        <f t="shared" si="46"/>
        <v>6690590725.3832283</v>
      </c>
      <c r="AH168" s="141">
        <f t="shared" ref="AH168:BM168" si="59">IFERROR(AG168*AH58,0)</f>
        <v>6856167886.0883722</v>
      </c>
      <c r="AI168" s="141">
        <f t="shared" si="59"/>
        <v>6964057171.0432911</v>
      </c>
      <c r="AJ168" s="141">
        <f t="shared" si="59"/>
        <v>7016451402.0748034</v>
      </c>
      <c r="AK168" s="141">
        <f t="shared" si="59"/>
        <v>7067538976.4576654</v>
      </c>
      <c r="AL168" s="141">
        <f t="shared" si="59"/>
        <v>7117274518.3327494</v>
      </c>
      <c r="AM168" s="141">
        <f t="shared" si="59"/>
        <v>7165623134.8437624</v>
      </c>
      <c r="AN168" s="141">
        <f t="shared" si="59"/>
        <v>7212669482.6360807</v>
      </c>
      <c r="AO168" s="141">
        <f t="shared" si="59"/>
        <v>7258505840.4219179</v>
      </c>
      <c r="AP168" s="141">
        <f t="shared" si="59"/>
        <v>7303110308.1012478</v>
      </c>
      <c r="AQ168" s="141">
        <f t="shared" si="59"/>
        <v>7346440281.7388639</v>
      </c>
      <c r="AR168" s="141">
        <f t="shared" si="59"/>
        <v>7388482986.1416798</v>
      </c>
      <c r="AS168" s="141">
        <f t="shared" si="59"/>
        <v>7429233218.559166</v>
      </c>
      <c r="AT168" s="141">
        <f t="shared" si="59"/>
        <v>7468686426.8608484</v>
      </c>
      <c r="AU168" s="141">
        <f t="shared" si="59"/>
        <v>7506834308.5345926</v>
      </c>
      <c r="AV168" s="141">
        <f t="shared" si="59"/>
        <v>7543670255.5807753</v>
      </c>
      <c r="AW168" s="141">
        <f t="shared" si="59"/>
        <v>7579196362.7133617</v>
      </c>
      <c r="AX168" s="141">
        <f t="shared" si="59"/>
        <v>7613421358.4591866</v>
      </c>
      <c r="AY168" s="141">
        <f t="shared" si="59"/>
        <v>7646351417.4422712</v>
      </c>
      <c r="AZ168" s="141">
        <f t="shared" si="59"/>
        <v>7677988836.7529278</v>
      </c>
      <c r="BA168" s="141">
        <f t="shared" si="59"/>
        <v>7708337684.6965132</v>
      </c>
      <c r="BB168" s="141">
        <f t="shared" si="59"/>
        <v>7737408789.5233669</v>
      </c>
      <c r="BC168" s="141">
        <f t="shared" si="59"/>
        <v>7765219639.7270737</v>
      </c>
      <c r="BD168" s="141">
        <f t="shared" si="59"/>
        <v>7791787750.0129023</v>
      </c>
      <c r="BE168" s="141">
        <f t="shared" si="59"/>
        <v>7817127965.9197826</v>
      </c>
      <c r="BF168" s="141">
        <f t="shared" si="59"/>
        <v>7840663686.3571281</v>
      </c>
      <c r="BG168" s="141">
        <f t="shared" si="59"/>
        <v>7856974511.8600349</v>
      </c>
      <c r="BH168" s="141">
        <f t="shared" si="59"/>
        <v>7867261277.4543133</v>
      </c>
      <c r="BI168" s="141">
        <f t="shared" si="59"/>
        <v>7877561511.0248737</v>
      </c>
      <c r="BJ168" s="141">
        <f t="shared" si="59"/>
        <v>7887875230.2047043</v>
      </c>
      <c r="BK168" s="141">
        <f t="shared" si="59"/>
        <v>7898202452.6498747</v>
      </c>
      <c r="BL168" s="141">
        <f t="shared" si="59"/>
        <v>7908543196.0395737</v>
      </c>
      <c r="BM168" s="141">
        <f t="shared" si="59"/>
        <v>7918897478.0761347</v>
      </c>
      <c r="BN168" s="141">
        <f t="shared" si="48"/>
        <v>7929265316.4850683</v>
      </c>
      <c r="BO168" s="141">
        <f t="shared" si="48"/>
        <v>7939646729.0150928</v>
      </c>
      <c r="BP168" s="141">
        <f t="shared" si="48"/>
        <v>7950041733.4381638</v>
      </c>
      <c r="BQ168"/>
    </row>
    <row r="169" spans="1:69">
      <c r="A169"/>
      <c r="B169"/>
      <c r="C169" s="47" t="str">
        <v>Recuperación de correo de voz</v>
      </c>
      <c r="D169"/>
      <c r="E169"/>
      <c r="F169"/>
      <c r="G169" s="47" t="str">
        <v>minutos</v>
      </c>
      <c r="H169"/>
      <c r="I169"/>
      <c r="J169"/>
      <c r="K169"/>
      <c r="L169"/>
      <c r="M169"/>
      <c r="N169" s="127"/>
      <c r="O169" s="143">
        <f>(O$157+O$161+O$162+O$163)*'Mercado móvil - Incumbente'!R75</f>
        <v>0</v>
      </c>
      <c r="P169" s="143">
        <f>(P$157+P$161+P$162+P$163)*'Mercado móvil - Incumbente'!S75</f>
        <v>0</v>
      </c>
      <c r="Q169" s="143">
        <f>(Q$157+Q$161+Q$162+Q$163)*'Mercado móvil - Incumbente'!T75</f>
        <v>0</v>
      </c>
      <c r="R169" s="143">
        <f>(R$157+R$161+R$162+R$163)*'Mercado móvil - Incumbente'!U75</f>
        <v>0</v>
      </c>
      <c r="S169" s="143">
        <f>(S$157+S$161+S$162+S$163)*'Mercado móvil - Incumbente'!V75</f>
        <v>0</v>
      </c>
      <c r="T169" s="143">
        <f>(T$157+T$161+T$162+T$163)*'Mercado móvil - Incumbente'!W75</f>
        <v>0</v>
      </c>
      <c r="U169" s="143">
        <f>(U$157+U$161+U$162+U$163)*'Mercado móvil - Incumbente'!X75</f>
        <v>229608584.43381491</v>
      </c>
      <c r="V169" s="143">
        <f>(V$157+V$161+V$162+V$163)*'Mercado móvil - Incumbente'!Y75</f>
        <v>809869569.97420478</v>
      </c>
      <c r="W169" s="143">
        <f>(W$157+W$161+W$162+W$163)*'Mercado móvil - Incumbente'!Z75</f>
        <v>1441614991.8663378</v>
      </c>
      <c r="X169" s="143">
        <f>(X$157+X$161+X$162+X$163)*'Mercado móvil - Incumbente'!AA75</f>
        <v>2253441648.5914512</v>
      </c>
      <c r="Y169" s="143">
        <f>(Y$157+Y$161+Y$162+Y$163)*'Mercado móvil - Incumbente'!AB75</f>
        <v>4809171774.8040733</v>
      </c>
      <c r="Z169" s="143">
        <f>(Z$157+Z$161+Z$162+Z$163)*'Mercado móvil - Incumbente'!AC75</f>
        <v>5579318817.4349403</v>
      </c>
      <c r="AA169" s="141">
        <f t="shared" si="46"/>
        <v>5778751643.6664896</v>
      </c>
      <c r="AB169" s="141">
        <f t="shared" si="46"/>
        <v>6019576666.3087206</v>
      </c>
      <c r="AC169" s="141">
        <f t="shared" si="46"/>
        <v>6254548136.2307539</v>
      </c>
      <c r="AD169" s="141">
        <f t="shared" si="46"/>
        <v>6487178044.2513924</v>
      </c>
      <c r="AE169" s="141">
        <f t="shared" si="46"/>
        <v>6684315798.0787535</v>
      </c>
      <c r="AF169" s="141">
        <f t="shared" si="46"/>
        <v>6879254068.7224026</v>
      </c>
      <c r="AG169" s="141">
        <f t="shared" si="46"/>
        <v>7069036033.4377298</v>
      </c>
      <c r="AH169" s="141">
        <f t="shared" ref="AH169:BM169" si="60">IFERROR(AG169*AH59,0)</f>
        <v>7253854182.1574898</v>
      </c>
      <c r="AI169" s="141">
        <f t="shared" si="60"/>
        <v>7364024056.9978571</v>
      </c>
      <c r="AJ169" s="141">
        <f t="shared" si="60"/>
        <v>7422837065.4552679</v>
      </c>
      <c r="AK169" s="141">
        <f t="shared" si="60"/>
        <v>7480079347.9443512</v>
      </c>
      <c r="AL169" s="141">
        <f t="shared" si="60"/>
        <v>7535763784.6818924</v>
      </c>
      <c r="AM169" s="141">
        <f t="shared" si="60"/>
        <v>7589965146.3619146</v>
      </c>
      <c r="AN169" s="141">
        <f t="shared" si="60"/>
        <v>7642804970.4042377</v>
      </c>
      <c r="AO169" s="141">
        <f t="shared" si="60"/>
        <v>7694250464.6110373</v>
      </c>
      <c r="AP169" s="141">
        <f t="shared" si="60"/>
        <v>7744206365.0969763</v>
      </c>
      <c r="AQ169" s="141">
        <f t="shared" si="60"/>
        <v>7792664114.5719395</v>
      </c>
      <c r="AR169" s="141">
        <f t="shared" si="60"/>
        <v>7839636748.6308908</v>
      </c>
      <c r="AS169" s="141">
        <f t="shared" si="60"/>
        <v>7885107809.2846708</v>
      </c>
      <c r="AT169" s="141">
        <f t="shared" si="60"/>
        <v>7929046181.8845024</v>
      </c>
      <c r="AU169" s="141">
        <f t="shared" si="60"/>
        <v>7971440339.3079863</v>
      </c>
      <c r="AV169" s="141">
        <f t="shared" si="60"/>
        <v>8012302617.7775116</v>
      </c>
      <c r="AW169" s="141">
        <f t="shared" si="60"/>
        <v>8051648502.7622414</v>
      </c>
      <c r="AX169" s="141">
        <f t="shared" si="60"/>
        <v>8089471415.5678425</v>
      </c>
      <c r="AY169" s="141">
        <f t="shared" si="60"/>
        <v>8125751379.4764309</v>
      </c>
      <c r="AZ169" s="141">
        <f t="shared" si="60"/>
        <v>8160484679.3183756</v>
      </c>
      <c r="BA169" s="141">
        <f t="shared" si="60"/>
        <v>8193689622.3332348</v>
      </c>
      <c r="BB169" s="141">
        <f t="shared" si="60"/>
        <v>8225389359.316844</v>
      </c>
      <c r="BC169" s="141">
        <f t="shared" si="60"/>
        <v>8255591413.1535549</v>
      </c>
      <c r="BD169" s="141">
        <f t="shared" si="60"/>
        <v>8284293646.9553461</v>
      </c>
      <c r="BE169" s="141">
        <f t="shared" si="60"/>
        <v>8311507107.113409</v>
      </c>
      <c r="BF169" s="141">
        <f t="shared" si="60"/>
        <v>8336682511.8049946</v>
      </c>
      <c r="BG169" s="141">
        <f t="shared" si="60"/>
        <v>8354122906.1038122</v>
      </c>
      <c r="BH169" s="141">
        <f t="shared" si="60"/>
        <v>8365134715.7801657</v>
      </c>
      <c r="BI169" s="141">
        <f t="shared" si="60"/>
        <v>8376161042.5875473</v>
      </c>
      <c r="BJ169" s="141">
        <f t="shared" si="60"/>
        <v>8387201905.6670952</v>
      </c>
      <c r="BK169" s="141">
        <f t="shared" si="60"/>
        <v>8398257324.1851978</v>
      </c>
      <c r="BL169" s="141">
        <f t="shared" si="60"/>
        <v>8409327317.3335085</v>
      </c>
      <c r="BM169" s="141">
        <f t="shared" si="60"/>
        <v>8420411904.3289919</v>
      </c>
      <c r="BN169" s="141">
        <f t="shared" si="48"/>
        <v>8431511104.4139605</v>
      </c>
      <c r="BO169" s="141">
        <f t="shared" si="48"/>
        <v>8442624936.8560963</v>
      </c>
      <c r="BP169" s="141">
        <f t="shared" si="48"/>
        <v>8453753420.9484949</v>
      </c>
      <c r="BQ169"/>
    </row>
    <row r="170" spans="1:69">
      <c r="A170"/>
      <c r="B170"/>
      <c r="C170" s="47" t="str">
        <v>Depósito de correo de voz</v>
      </c>
      <c r="D170"/>
      <c r="E170"/>
      <c r="F170"/>
      <c r="G170" s="47" t="str">
        <v>minutos</v>
      </c>
      <c r="H170"/>
      <c r="I170"/>
      <c r="J170"/>
      <c r="K170"/>
      <c r="L170"/>
      <c r="M170"/>
      <c r="N170" s="127"/>
      <c r="O170" s="143">
        <f>(O$157+O$161+O$162+O$163)*'Mercado móvil - Incumbente'!R76</f>
        <v>0</v>
      </c>
      <c r="P170" s="143">
        <f>(P$157+P$161+P$162+P$163)*'Mercado móvil - Incumbente'!S76</f>
        <v>0</v>
      </c>
      <c r="Q170" s="143">
        <f>(Q$157+Q$161+Q$162+Q$163)*'Mercado móvil - Incumbente'!T76</f>
        <v>0</v>
      </c>
      <c r="R170" s="143">
        <f>(R$157+R$161+R$162+R$163)*'Mercado móvil - Incumbente'!U76</f>
        <v>0</v>
      </c>
      <c r="S170" s="143">
        <f>(S$157+S$161+S$162+S$163)*'Mercado móvil - Incumbente'!V76</f>
        <v>0</v>
      </c>
      <c r="T170" s="143">
        <f>(T$157+T$161+T$162+T$163)*'Mercado móvil - Incumbente'!W76</f>
        <v>0</v>
      </c>
      <c r="U170" s="143">
        <f>(U$157+U$161+U$162+U$163)*'Mercado móvil - Incumbente'!X76</f>
        <v>275530301.32057786</v>
      </c>
      <c r="V170" s="143">
        <f>(V$157+V$161+V$162+V$163)*'Mercado móvil - Incumbente'!Y76</f>
        <v>971843483.96904564</v>
      </c>
      <c r="W170" s="143">
        <f>(W$157+W$161+W$162+W$163)*'Mercado móvil - Incumbente'!Z76</f>
        <v>1729937990.2396049</v>
      </c>
      <c r="X170" s="143">
        <f>(X$157+X$161+X$162+X$163)*'Mercado móvil - Incumbente'!AA76</f>
        <v>2704129978.3097415</v>
      </c>
      <c r="Y170" s="143">
        <f>(Y$157+Y$161+Y$162+Y$163)*'Mercado móvil - Incumbente'!AB76</f>
        <v>5771006129.7648878</v>
      </c>
      <c r="Z170" s="143">
        <f>(Z$157+Z$161+Z$162+Z$163)*'Mercado móvil - Incumbente'!AC76</f>
        <v>6695182580.9219284</v>
      </c>
      <c r="AA170" s="141">
        <f t="shared" si="46"/>
        <v>6934501972.3997879</v>
      </c>
      <c r="AB170" s="141">
        <f t="shared" si="46"/>
        <v>7223491999.5704651</v>
      </c>
      <c r="AC170" s="141">
        <f t="shared" si="46"/>
        <v>7505457763.4769058</v>
      </c>
      <c r="AD170" s="141">
        <f t="shared" si="46"/>
        <v>7784613653.1016731</v>
      </c>
      <c r="AE170" s="141">
        <f t="shared" si="46"/>
        <v>8021178957.6945066</v>
      </c>
      <c r="AF170" s="141">
        <f t="shared" si="46"/>
        <v>8255104882.4668856</v>
      </c>
      <c r="AG170" s="141">
        <f t="shared" si="46"/>
        <v>8482843240.1252785</v>
      </c>
      <c r="AH170" s="141">
        <f t="shared" ref="AH170:BM170" si="61">IFERROR(AG170*AH60,0)</f>
        <v>8704625018.5889893</v>
      </c>
      <c r="AI170" s="141">
        <f t="shared" si="61"/>
        <v>8836828868.3974304</v>
      </c>
      <c r="AJ170" s="141">
        <f t="shared" si="61"/>
        <v>8907404478.5463238</v>
      </c>
      <c r="AK170" s="141">
        <f t="shared" si="61"/>
        <v>8976095217.5332241</v>
      </c>
      <c r="AL170" s="141">
        <f t="shared" si="61"/>
        <v>9042916541.6182747</v>
      </c>
      <c r="AM170" s="141">
        <f t="shared" si="61"/>
        <v>9107958175.6343002</v>
      </c>
      <c r="AN170" s="141">
        <f t="shared" si="61"/>
        <v>9171365964.4850903</v>
      </c>
      <c r="AO170" s="141">
        <f t="shared" si="61"/>
        <v>9233100557.533247</v>
      </c>
      <c r="AP170" s="141">
        <f t="shared" si="61"/>
        <v>9293047638.1163769</v>
      </c>
      <c r="AQ170" s="141">
        <f t="shared" si="61"/>
        <v>9351196937.4863338</v>
      </c>
      <c r="AR170" s="141">
        <f t="shared" si="61"/>
        <v>9407564098.3570786</v>
      </c>
      <c r="AS170" s="141">
        <f t="shared" si="61"/>
        <v>9462129371.1416149</v>
      </c>
      <c r="AT170" s="141">
        <f t="shared" si="61"/>
        <v>9514855418.2614117</v>
      </c>
      <c r="AU170" s="141">
        <f t="shared" si="61"/>
        <v>9565728407.1695919</v>
      </c>
      <c r="AV170" s="141">
        <f t="shared" si="61"/>
        <v>9614763141.3330212</v>
      </c>
      <c r="AW170" s="141">
        <f t="shared" si="61"/>
        <v>9661978203.3146973</v>
      </c>
      <c r="AX170" s="141">
        <f t="shared" si="61"/>
        <v>9707365698.6814175</v>
      </c>
      <c r="AY170" s="141">
        <f t="shared" si="61"/>
        <v>9750901655.3717232</v>
      </c>
      <c r="AZ170" s="141">
        <f t="shared" si="61"/>
        <v>9792581615.1820583</v>
      </c>
      <c r="BA170" s="141">
        <f t="shared" si="61"/>
        <v>9832427546.7998886</v>
      </c>
      <c r="BB170" s="141">
        <f t="shared" si="61"/>
        <v>9870467231.1802197</v>
      </c>
      <c r="BC170" s="141">
        <f t="shared" si="61"/>
        <v>9906709695.7842712</v>
      </c>
      <c r="BD170" s="141">
        <f t="shared" si="61"/>
        <v>9941152376.3464203</v>
      </c>
      <c r="BE170" s="141">
        <f t="shared" si="61"/>
        <v>9973808528.5360947</v>
      </c>
      <c r="BF170" s="141">
        <f t="shared" si="61"/>
        <v>10004019014.165998</v>
      </c>
      <c r="BG170" s="141">
        <f t="shared" si="61"/>
        <v>10024947487.324577</v>
      </c>
      <c r="BH170" s="141">
        <f t="shared" si="61"/>
        <v>10038161658.936203</v>
      </c>
      <c r="BI170" s="141">
        <f t="shared" si="61"/>
        <v>10051393251.105059</v>
      </c>
      <c r="BJ170" s="141">
        <f t="shared" si="61"/>
        <v>10064642286.800516</v>
      </c>
      <c r="BK170" s="141">
        <f t="shared" si="61"/>
        <v>10077908789.02224</v>
      </c>
      <c r="BL170" s="141">
        <f t="shared" si="61"/>
        <v>10091192780.800213</v>
      </c>
      <c r="BM170" s="141">
        <f t="shared" si="61"/>
        <v>10104494285.194794</v>
      </c>
      <c r="BN170" s="141">
        <f t="shared" si="48"/>
        <v>10117813325.296759</v>
      </c>
      <c r="BO170" s="141">
        <f t="shared" si="48"/>
        <v>10131149924.22732</v>
      </c>
      <c r="BP170" s="141">
        <f t="shared" si="48"/>
        <v>10144504105.138199</v>
      </c>
      <c r="BQ170"/>
    </row>
    <row r="171" spans="1:69">
      <c r="A171"/>
      <c r="B171"/>
      <c r="C171" s="47" t="str">
        <v xml:space="preserve">Datos GPRS </v>
      </c>
      <c r="D171"/>
      <c r="E171"/>
      <c r="F171"/>
      <c r="G171" s="47" t="str">
        <v>megabytes</v>
      </c>
      <c r="H171"/>
      <c r="I171"/>
      <c r="J171"/>
      <c r="K171"/>
      <c r="L171"/>
      <c r="M171"/>
      <c r="N171" s="127"/>
      <c r="O171" s="142">
        <f t="shared" ref="O171:X171" si="62">O102*O$124/cuota_operador_movil_incumbente</f>
        <v>0</v>
      </c>
      <c r="P171" s="142">
        <f t="shared" si="62"/>
        <v>0</v>
      </c>
      <c r="Q171" s="142">
        <f t="shared" si="62"/>
        <v>0</v>
      </c>
      <c r="R171" s="142">
        <f t="shared" si="62"/>
        <v>0</v>
      </c>
      <c r="S171" s="142">
        <f t="shared" si="62"/>
        <v>0</v>
      </c>
      <c r="T171" s="142">
        <f t="shared" si="62"/>
        <v>0</v>
      </c>
      <c r="U171" s="142">
        <f t="shared" si="62"/>
        <v>13500000.000000013</v>
      </c>
      <c r="V171" s="142">
        <f t="shared" si="62"/>
        <v>51216000.000000052</v>
      </c>
      <c r="W171" s="142">
        <f t="shared" si="62"/>
        <v>143244000.00000003</v>
      </c>
      <c r="X171" s="142">
        <f t="shared" si="62"/>
        <v>154694690.70895123</v>
      </c>
      <c r="Y171" s="142">
        <f t="shared" ref="Y171:Z171" si="63">Y102*Y$124/cuota_operador_movil_incumbente</f>
        <v>228046807.19683513</v>
      </c>
      <c r="Z171" s="142">
        <f t="shared" si="63"/>
        <v>852304138.45778239</v>
      </c>
      <c r="AA171" s="141">
        <f t="shared" si="46"/>
        <v>681930666.42429233</v>
      </c>
      <c r="AB171" s="141">
        <f t="shared" si="46"/>
        <v>470605732.38686013</v>
      </c>
      <c r="AC171" s="141">
        <f t="shared" si="46"/>
        <v>277449072.55943239</v>
      </c>
      <c r="AD171" s="141">
        <f t="shared" si="46"/>
        <v>157397828.62710652</v>
      </c>
      <c r="AE171" s="141">
        <f t="shared" si="46"/>
        <v>85651377.424993172</v>
      </c>
      <c r="AF171" s="141">
        <f t="shared" si="46"/>
        <v>44872028.279653177</v>
      </c>
      <c r="AG171" s="141">
        <f t="shared" si="46"/>
        <v>23137174.866352566</v>
      </c>
      <c r="AH171" s="141">
        <f t="shared" ref="AH171:BM171" si="64">IFERROR(AG171*AH61,0)</f>
        <v>11822220.85758453</v>
      </c>
      <c r="AI171" s="141">
        <f t="shared" si="64"/>
        <v>11956596.460011521</v>
      </c>
      <c r="AJ171" s="141">
        <f t="shared" si="64"/>
        <v>12046552.165700041</v>
      </c>
      <c r="AK171" s="141">
        <f t="shared" si="64"/>
        <v>12134264.47133081</v>
      </c>
      <c r="AL171" s="141">
        <f t="shared" si="64"/>
        <v>12219655.471047619</v>
      </c>
      <c r="AM171" s="141">
        <f t="shared" si="64"/>
        <v>12302665.257271906</v>
      </c>
      <c r="AN171" s="141">
        <f t="shared" si="64"/>
        <v>12383439.177079609</v>
      </c>
      <c r="AO171" s="141">
        <f t="shared" si="64"/>
        <v>12462135.663880546</v>
      </c>
      <c r="AP171" s="141">
        <f t="shared" si="64"/>
        <v>12538717.117371898</v>
      </c>
      <c r="AQ171" s="141">
        <f t="shared" si="64"/>
        <v>12613110.390816307</v>
      </c>
      <c r="AR171" s="141">
        <f t="shared" si="64"/>
        <v>12685293.550472461</v>
      </c>
      <c r="AS171" s="141">
        <f t="shared" si="64"/>
        <v>12755257.663732978</v>
      </c>
      <c r="AT171" s="141">
        <f t="shared" si="64"/>
        <v>12822994.915040657</v>
      </c>
      <c r="AU171" s="141">
        <f t="shared" si="64"/>
        <v>12888491.049804427</v>
      </c>
      <c r="AV171" s="141">
        <f t="shared" si="64"/>
        <v>12951734.722743364</v>
      </c>
      <c r="AW171" s="141">
        <f t="shared" si="64"/>
        <v>13012729.530273911</v>
      </c>
      <c r="AX171" s="141">
        <f t="shared" si="64"/>
        <v>13071490.458412178</v>
      </c>
      <c r="AY171" s="141">
        <f t="shared" si="64"/>
        <v>13128028.108376091</v>
      </c>
      <c r="AZ171" s="141">
        <f t="shared" si="64"/>
        <v>13182346.424042219</v>
      </c>
      <c r="BA171" s="141">
        <f t="shared" si="64"/>
        <v>13234452.390287947</v>
      </c>
      <c r="BB171" s="141">
        <f t="shared" si="64"/>
        <v>13284364.598146709</v>
      </c>
      <c r="BC171" s="141">
        <f t="shared" si="64"/>
        <v>13332113.073629968</v>
      </c>
      <c r="BD171" s="141">
        <f t="shared" si="64"/>
        <v>13377727.887752052</v>
      </c>
      <c r="BE171" s="141">
        <f t="shared" si="64"/>
        <v>13421234.528833048</v>
      </c>
      <c r="BF171" s="141">
        <f t="shared" si="64"/>
        <v>13461643.029905535</v>
      </c>
      <c r="BG171" s="141">
        <f t="shared" si="64"/>
        <v>13489647.101910982</v>
      </c>
      <c r="BH171" s="141">
        <f t="shared" si="64"/>
        <v>13507308.45966102</v>
      </c>
      <c r="BI171" s="141">
        <f t="shared" si="64"/>
        <v>13524992.940592501</v>
      </c>
      <c r="BJ171" s="141">
        <f t="shared" si="64"/>
        <v>13542700.574979518</v>
      </c>
      <c r="BK171" s="141">
        <f t="shared" si="64"/>
        <v>13560431.393135794</v>
      </c>
      <c r="BL171" s="141">
        <f t="shared" si="64"/>
        <v>13578185.425414745</v>
      </c>
      <c r="BM171" s="141">
        <f t="shared" si="64"/>
        <v>13595962.702209521</v>
      </c>
      <c r="BN171" s="141">
        <f t="shared" si="48"/>
        <v>13613763.253953069</v>
      </c>
      <c r="BO171" s="141">
        <f t="shared" si="48"/>
        <v>13631587.111118194</v>
      </c>
      <c r="BP171" s="141">
        <f t="shared" si="48"/>
        <v>13649434.30421757</v>
      </c>
      <c r="BQ171"/>
    </row>
    <row r="172" spans="1:69">
      <c r="A172"/>
      <c r="B172"/>
      <c r="C172" s="47" t="str">
        <v>Datos EDGE</v>
      </c>
      <c r="D172"/>
      <c r="E172"/>
      <c r="F172"/>
      <c r="G172" s="47" t="str">
        <v>megabytes</v>
      </c>
      <c r="H172"/>
      <c r="I172"/>
      <c r="J172"/>
      <c r="K172"/>
      <c r="L172"/>
      <c r="M172"/>
      <c r="N172" s="127"/>
      <c r="O172" s="142">
        <f t="shared" ref="O172:X172" si="65">O103*O$124/cuota_operador_movil_incumbente</f>
        <v>0</v>
      </c>
      <c r="P172" s="142">
        <f t="shared" si="65"/>
        <v>0</v>
      </c>
      <c r="Q172" s="142">
        <f t="shared" si="65"/>
        <v>0</v>
      </c>
      <c r="R172" s="142">
        <f t="shared" si="65"/>
        <v>0</v>
      </c>
      <c r="S172" s="142">
        <f t="shared" si="65"/>
        <v>0</v>
      </c>
      <c r="T172" s="142">
        <f t="shared" si="65"/>
        <v>0</v>
      </c>
      <c r="U172" s="142">
        <f t="shared" si="65"/>
        <v>54000000.000000007</v>
      </c>
      <c r="V172" s="142">
        <f t="shared" si="65"/>
        <v>204864000</v>
      </c>
      <c r="W172" s="142">
        <f t="shared" si="65"/>
        <v>358110000</v>
      </c>
      <c r="X172" s="142">
        <f t="shared" si="65"/>
        <v>618778762.83580494</v>
      </c>
      <c r="Y172" s="142">
        <f t="shared" ref="Y172:Z172" si="66">Y103*Y$124/cuota_operador_movil_incumbente</f>
        <v>912187228.78734052</v>
      </c>
      <c r="Z172" s="142">
        <f t="shared" si="66"/>
        <v>852304138.45778239</v>
      </c>
      <c r="AA172" s="141">
        <f t="shared" si="46"/>
        <v>681930666.42429245</v>
      </c>
      <c r="AB172" s="141">
        <f t="shared" si="46"/>
        <v>470605732.38686013</v>
      </c>
      <c r="AC172" s="141">
        <f t="shared" si="46"/>
        <v>277449072.55943239</v>
      </c>
      <c r="AD172" s="141">
        <f t="shared" si="46"/>
        <v>157397828.62710652</v>
      </c>
      <c r="AE172" s="141">
        <f t="shared" si="46"/>
        <v>85651377.424993187</v>
      </c>
      <c r="AF172" s="141">
        <f t="shared" si="46"/>
        <v>44872028.279653177</v>
      </c>
      <c r="AG172" s="141">
        <f t="shared" si="46"/>
        <v>23137174.866352566</v>
      </c>
      <c r="AH172" s="141">
        <f t="shared" ref="AH172:BM172" si="67">IFERROR(AG172*AH62,0)</f>
        <v>11822220.85758453</v>
      </c>
      <c r="AI172" s="141">
        <f t="shared" si="67"/>
        <v>11956596.460011521</v>
      </c>
      <c r="AJ172" s="141">
        <f t="shared" si="67"/>
        <v>12046552.165700043</v>
      </c>
      <c r="AK172" s="141">
        <f t="shared" si="67"/>
        <v>12134264.471330816</v>
      </c>
      <c r="AL172" s="141">
        <f t="shared" si="67"/>
        <v>12219655.471047625</v>
      </c>
      <c r="AM172" s="141">
        <f t="shared" si="67"/>
        <v>12302665.257271908</v>
      </c>
      <c r="AN172" s="141">
        <f t="shared" si="67"/>
        <v>12383439.177079612</v>
      </c>
      <c r="AO172" s="141">
        <f t="shared" si="67"/>
        <v>12462135.663880548</v>
      </c>
      <c r="AP172" s="141">
        <f t="shared" si="67"/>
        <v>12538717.1173719</v>
      </c>
      <c r="AQ172" s="141">
        <f t="shared" si="67"/>
        <v>12613110.390816309</v>
      </c>
      <c r="AR172" s="141">
        <f t="shared" si="67"/>
        <v>12685293.550472463</v>
      </c>
      <c r="AS172" s="141">
        <f t="shared" si="67"/>
        <v>12755257.663732979</v>
      </c>
      <c r="AT172" s="141">
        <f t="shared" si="67"/>
        <v>12822994.915040657</v>
      </c>
      <c r="AU172" s="141">
        <f t="shared" si="67"/>
        <v>12888491.049804427</v>
      </c>
      <c r="AV172" s="141">
        <f t="shared" si="67"/>
        <v>12951734.722743364</v>
      </c>
      <c r="AW172" s="141">
        <f t="shared" si="67"/>
        <v>13012729.530273909</v>
      </c>
      <c r="AX172" s="141">
        <f t="shared" si="67"/>
        <v>13071490.45841218</v>
      </c>
      <c r="AY172" s="141">
        <f t="shared" si="67"/>
        <v>13128028.108376093</v>
      </c>
      <c r="AZ172" s="141">
        <f t="shared" si="67"/>
        <v>13182346.424042221</v>
      </c>
      <c r="BA172" s="141">
        <f t="shared" si="67"/>
        <v>13234452.390287949</v>
      </c>
      <c r="BB172" s="141">
        <f t="shared" si="67"/>
        <v>13284364.598146707</v>
      </c>
      <c r="BC172" s="141">
        <f t="shared" si="67"/>
        <v>13332113.073629962</v>
      </c>
      <c r="BD172" s="141">
        <f t="shared" si="67"/>
        <v>13377727.887752051</v>
      </c>
      <c r="BE172" s="141">
        <f t="shared" si="67"/>
        <v>13421234.528833047</v>
      </c>
      <c r="BF172" s="141">
        <f t="shared" si="67"/>
        <v>13461643.029905533</v>
      </c>
      <c r="BG172" s="141">
        <f t="shared" si="67"/>
        <v>13489647.101910982</v>
      </c>
      <c r="BH172" s="141">
        <f t="shared" si="67"/>
        <v>13507308.45966102</v>
      </c>
      <c r="BI172" s="141">
        <f t="shared" si="67"/>
        <v>13524992.940592498</v>
      </c>
      <c r="BJ172" s="141">
        <f t="shared" si="67"/>
        <v>13542700.574979514</v>
      </c>
      <c r="BK172" s="141">
        <f t="shared" si="67"/>
        <v>13560431.39313579</v>
      </c>
      <c r="BL172" s="141">
        <f t="shared" si="67"/>
        <v>13578185.425414741</v>
      </c>
      <c r="BM172" s="141">
        <f t="shared" si="67"/>
        <v>13595962.702209517</v>
      </c>
      <c r="BN172" s="141">
        <f t="shared" si="48"/>
        <v>13613763.253953069</v>
      </c>
      <c r="BO172" s="141">
        <f t="shared" si="48"/>
        <v>13631587.111118194</v>
      </c>
      <c r="BP172" s="141">
        <f t="shared" si="48"/>
        <v>13649434.304217571</v>
      </c>
      <c r="BQ172"/>
    </row>
    <row r="173" spans="1:69">
      <c r="A173"/>
      <c r="B173"/>
      <c r="C173" s="47" t="str">
        <v>Datos Release 99</v>
      </c>
      <c r="D173"/>
      <c r="E173"/>
      <c r="F173"/>
      <c r="G173" s="47" t="str">
        <v>megabytes</v>
      </c>
      <c r="H173"/>
      <c r="I173"/>
      <c r="J173"/>
      <c r="K173"/>
      <c r="L173"/>
      <c r="M173"/>
      <c r="N173" s="127"/>
      <c r="O173" s="142">
        <f t="shared" ref="O173:X173" si="68">O104*O$124/cuota_operador_movil_incumbente</f>
        <v>0</v>
      </c>
      <c r="P173" s="142">
        <f t="shared" si="68"/>
        <v>0</v>
      </c>
      <c r="Q173" s="142">
        <f t="shared" si="68"/>
        <v>0</v>
      </c>
      <c r="R173" s="142">
        <f t="shared" si="68"/>
        <v>0</v>
      </c>
      <c r="S173" s="142">
        <f t="shared" si="68"/>
        <v>0</v>
      </c>
      <c r="T173" s="142">
        <f t="shared" si="68"/>
        <v>0</v>
      </c>
      <c r="U173" s="142">
        <f t="shared" si="68"/>
        <v>202500000.00000003</v>
      </c>
      <c r="V173" s="142">
        <f t="shared" si="68"/>
        <v>384120000.00000006</v>
      </c>
      <c r="W173" s="142">
        <f t="shared" si="68"/>
        <v>477480000.00000006</v>
      </c>
      <c r="X173" s="142">
        <f t="shared" si="68"/>
        <v>1546946907.0895123</v>
      </c>
      <c r="Y173" s="142">
        <f t="shared" ref="Y173:Z173" si="69">Y104*Y$124/cuota_operador_movil_incumbente</f>
        <v>2280468071.9683514</v>
      </c>
      <c r="Z173" s="142">
        <f t="shared" si="69"/>
        <v>2130760346.1444557</v>
      </c>
      <c r="AA173" s="141">
        <f t="shared" si="46"/>
        <v>3409653332.1214614</v>
      </c>
      <c r="AB173" s="141">
        <f t="shared" si="46"/>
        <v>3764845859.0948806</v>
      </c>
      <c r="AC173" s="141">
        <f t="shared" si="46"/>
        <v>3329388870.7131886</v>
      </c>
      <c r="AD173" s="141">
        <f t="shared" si="46"/>
        <v>3147956572.5421305</v>
      </c>
      <c r="AE173" s="141">
        <f t="shared" si="46"/>
        <v>2740844077.5997815</v>
      </c>
      <c r="AF173" s="141">
        <f t="shared" si="46"/>
        <v>2153857357.4233527</v>
      </c>
      <c r="AG173" s="141">
        <f t="shared" si="46"/>
        <v>1480779191.4465642</v>
      </c>
      <c r="AH173" s="141">
        <f t="shared" ref="AH173:BM173" si="70">IFERROR(AG173*AH63,0)</f>
        <v>756622134.88540995</v>
      </c>
      <c r="AI173" s="141">
        <f t="shared" si="70"/>
        <v>765222173.44073737</v>
      </c>
      <c r="AJ173" s="141">
        <f t="shared" si="70"/>
        <v>770979338.60480261</v>
      </c>
      <c r="AK173" s="141">
        <f t="shared" si="70"/>
        <v>776592926.16517186</v>
      </c>
      <c r="AL173" s="141">
        <f t="shared" si="70"/>
        <v>782057950.14704764</v>
      </c>
      <c r="AM173" s="141">
        <f t="shared" si="70"/>
        <v>787370576.46540201</v>
      </c>
      <c r="AN173" s="141">
        <f t="shared" si="70"/>
        <v>792540107.33309495</v>
      </c>
      <c r="AO173" s="141">
        <f t="shared" si="70"/>
        <v>797576682.48835492</v>
      </c>
      <c r="AP173" s="141">
        <f t="shared" si="70"/>
        <v>802477895.51180148</v>
      </c>
      <c r="AQ173" s="141">
        <f t="shared" si="70"/>
        <v>807239065.01224363</v>
      </c>
      <c r="AR173" s="141">
        <f t="shared" si="70"/>
        <v>811858787.23023748</v>
      </c>
      <c r="AS173" s="141">
        <f t="shared" si="70"/>
        <v>816336490.47891057</v>
      </c>
      <c r="AT173" s="141">
        <f t="shared" si="70"/>
        <v>820671674.56260204</v>
      </c>
      <c r="AU173" s="141">
        <f t="shared" si="70"/>
        <v>824863427.18748331</v>
      </c>
      <c r="AV173" s="141">
        <f t="shared" si="70"/>
        <v>828911022.2555753</v>
      </c>
      <c r="AW173" s="141">
        <f t="shared" si="70"/>
        <v>832814689.93753028</v>
      </c>
      <c r="AX173" s="141">
        <f t="shared" si="70"/>
        <v>836575389.33837938</v>
      </c>
      <c r="AY173" s="141">
        <f t="shared" si="70"/>
        <v>840193798.93606985</v>
      </c>
      <c r="AZ173" s="141">
        <f t="shared" si="70"/>
        <v>843670171.13870203</v>
      </c>
      <c r="BA173" s="141">
        <f t="shared" si="70"/>
        <v>847004952.9784286</v>
      </c>
      <c r="BB173" s="141">
        <f t="shared" si="70"/>
        <v>850199334.28138936</v>
      </c>
      <c r="BC173" s="141">
        <f t="shared" si="70"/>
        <v>853255236.71231794</v>
      </c>
      <c r="BD173" s="141">
        <f t="shared" si="70"/>
        <v>856174584.81613135</v>
      </c>
      <c r="BE173" s="141">
        <f t="shared" si="70"/>
        <v>858959009.8453151</v>
      </c>
      <c r="BF173" s="141">
        <f t="shared" si="70"/>
        <v>861545153.91395426</v>
      </c>
      <c r="BG173" s="141">
        <f t="shared" si="70"/>
        <v>863337414.52230287</v>
      </c>
      <c r="BH173" s="141">
        <f t="shared" si="70"/>
        <v>864467741.41830528</v>
      </c>
      <c r="BI173" s="141">
        <f t="shared" si="70"/>
        <v>865599548.19792008</v>
      </c>
      <c r="BJ173" s="141">
        <f t="shared" si="70"/>
        <v>866732836.79868913</v>
      </c>
      <c r="BK173" s="141">
        <f t="shared" si="70"/>
        <v>867867609.16069078</v>
      </c>
      <c r="BL173" s="141">
        <f t="shared" si="70"/>
        <v>869003867.22654366</v>
      </c>
      <c r="BM173" s="141">
        <f t="shared" si="70"/>
        <v>870141612.94140935</v>
      </c>
      <c r="BN173" s="141">
        <f t="shared" si="48"/>
        <v>871280848.25299644</v>
      </c>
      <c r="BO173" s="141">
        <f t="shared" si="48"/>
        <v>872421575.1115644</v>
      </c>
      <c r="BP173" s="141">
        <f t="shared" si="48"/>
        <v>873563795.46992445</v>
      </c>
      <c r="BQ173"/>
    </row>
    <row r="174" spans="1:69">
      <c r="A174"/>
      <c r="B174"/>
      <c r="C174" s="47" t="str">
        <v>Datos - HSDPA</v>
      </c>
      <c r="D174"/>
      <c r="E174"/>
      <c r="F174"/>
      <c r="G174" s="47" t="str">
        <v>megabytes</v>
      </c>
      <c r="H174"/>
      <c r="I174"/>
      <c r="J174"/>
      <c r="K174"/>
      <c r="L174"/>
      <c r="M174"/>
      <c r="N174" s="127"/>
      <c r="O174" s="142">
        <f t="shared" ref="O174:X174" si="71">O105*O$124/cuota_operador_movil_incumbente</f>
        <v>0</v>
      </c>
      <c r="P174" s="142">
        <f t="shared" si="71"/>
        <v>0</v>
      </c>
      <c r="Q174" s="142">
        <f t="shared" si="71"/>
        <v>0</v>
      </c>
      <c r="R174" s="142">
        <f t="shared" si="71"/>
        <v>0</v>
      </c>
      <c r="S174" s="142">
        <f t="shared" si="71"/>
        <v>0</v>
      </c>
      <c r="T174" s="142">
        <f t="shared" si="71"/>
        <v>0</v>
      </c>
      <c r="U174" s="142">
        <f t="shared" si="71"/>
        <v>918000000.00000012</v>
      </c>
      <c r="V174" s="142">
        <f t="shared" si="71"/>
        <v>4897530000</v>
      </c>
      <c r="W174" s="142">
        <f t="shared" si="71"/>
        <v>18446246100.000004</v>
      </c>
      <c r="X174" s="142">
        <f t="shared" si="71"/>
        <v>95856565097.80162</v>
      </c>
      <c r="Y174" s="142">
        <f t="shared" ref="Y174:Z174" si="72">Y105*Y$124/cuota_operador_movil_incumbente</f>
        <v>268468103772.47412</v>
      </c>
      <c r="Z174" s="142">
        <f t="shared" si="72"/>
        <v>395192121399.41217</v>
      </c>
      <c r="AA174" s="141">
        <f t="shared" si="46"/>
        <v>503812235229.1203</v>
      </c>
      <c r="AB174" s="141">
        <f t="shared" si="46"/>
        <v>560704485772.08557</v>
      </c>
      <c r="AC174" s="141">
        <f t="shared" si="46"/>
        <v>563212827274.41443</v>
      </c>
      <c r="AD174" s="141">
        <f t="shared" si="46"/>
        <v>548434591077.44305</v>
      </c>
      <c r="AE174" s="141">
        <f t="shared" si="46"/>
        <v>548859041084.0014</v>
      </c>
      <c r="AF174" s="141">
        <f t="shared" si="46"/>
        <v>551256822417.71863</v>
      </c>
      <c r="AG174" s="141">
        <f t="shared" si="46"/>
        <v>557571469089.51489</v>
      </c>
      <c r="AH174" s="141">
        <f t="shared" ref="AH174:BM174" si="73">IFERROR(AG174*AH64,0)</f>
        <v>558605208523.96069</v>
      </c>
      <c r="AI174" s="141">
        <f t="shared" si="73"/>
        <v>564954515673.48035</v>
      </c>
      <c r="AJ174" s="141">
        <f t="shared" si="73"/>
        <v>569204962889.73389</v>
      </c>
      <c r="AK174" s="141">
        <f t="shared" si="73"/>
        <v>573349408452.64685</v>
      </c>
      <c r="AL174" s="141">
        <f t="shared" si="73"/>
        <v>577384171275.76526</v>
      </c>
      <c r="AM174" s="141">
        <f t="shared" si="73"/>
        <v>581306420699.28186</v>
      </c>
      <c r="AN174" s="141">
        <f t="shared" si="73"/>
        <v>585123024437.36304</v>
      </c>
      <c r="AO174" s="141">
        <f t="shared" si="73"/>
        <v>588841468539.28809</v>
      </c>
      <c r="AP174" s="141">
        <f t="shared" si="73"/>
        <v>592459976373.97803</v>
      </c>
      <c r="AQ174" s="141">
        <f t="shared" si="73"/>
        <v>595975091725.46753</v>
      </c>
      <c r="AR174" s="141">
        <f t="shared" si="73"/>
        <v>599385778214.69641</v>
      </c>
      <c r="AS174" s="141">
        <f t="shared" si="73"/>
        <v>602691613771.98181</v>
      </c>
      <c r="AT174" s="141">
        <f t="shared" si="73"/>
        <v>605892229108.76025</v>
      </c>
      <c r="AU174" s="141">
        <f t="shared" si="73"/>
        <v>608986950689.24536</v>
      </c>
      <c r="AV174" s="141">
        <f t="shared" si="73"/>
        <v>611975242443.85364</v>
      </c>
      <c r="AW174" s="141">
        <f t="shared" si="73"/>
        <v>614857274304.8656</v>
      </c>
      <c r="AX174" s="141">
        <f t="shared" si="73"/>
        <v>617633754368.22693</v>
      </c>
      <c r="AY174" s="141">
        <f t="shared" si="73"/>
        <v>620305183546.21301</v>
      </c>
      <c r="AZ174" s="141">
        <f t="shared" si="73"/>
        <v>622871748188.75073</v>
      </c>
      <c r="BA174" s="141">
        <f t="shared" si="73"/>
        <v>625333778334.41187</v>
      </c>
      <c r="BB174" s="141">
        <f t="shared" si="73"/>
        <v>627692152417.81836</v>
      </c>
      <c r="BC174" s="141">
        <f t="shared" si="73"/>
        <v>629948289181.40405</v>
      </c>
      <c r="BD174" s="141">
        <f t="shared" si="73"/>
        <v>632103609494.00854</v>
      </c>
      <c r="BE174" s="141">
        <f t="shared" si="73"/>
        <v>634159317690.12427</v>
      </c>
      <c r="BF174" s="141">
        <f t="shared" si="73"/>
        <v>636068637388.99097</v>
      </c>
      <c r="BG174" s="141">
        <f t="shared" si="73"/>
        <v>637391842281.75769</v>
      </c>
      <c r="BH174" s="141">
        <f t="shared" si="73"/>
        <v>638226349312.84949</v>
      </c>
      <c r="BI174" s="141">
        <f t="shared" si="73"/>
        <v>639061948924.57813</v>
      </c>
      <c r="BJ174" s="141">
        <f t="shared" si="73"/>
        <v>639898642547.40784</v>
      </c>
      <c r="BK174" s="141">
        <f t="shared" si="73"/>
        <v>640736431613.67566</v>
      </c>
      <c r="BL174" s="141">
        <f t="shared" si="73"/>
        <v>641575317557.59387</v>
      </c>
      <c r="BM174" s="141">
        <f t="shared" si="73"/>
        <v>642415301815.25244</v>
      </c>
      <c r="BN174" s="141">
        <f t="shared" si="48"/>
        <v>643256385824.62195</v>
      </c>
      <c r="BO174" s="141">
        <f t="shared" si="48"/>
        <v>644098571025.5553</v>
      </c>
      <c r="BP174" s="141">
        <f t="shared" si="48"/>
        <v>644941858859.79077</v>
      </c>
      <c r="BQ174"/>
    </row>
    <row r="175" spans="1:69">
      <c r="A175"/>
      <c r="B175"/>
      <c r="C175" s="47" t="str">
        <v>Datos - HSUPA</v>
      </c>
      <c r="D175"/>
      <c r="E175"/>
      <c r="F175"/>
      <c r="G175" s="47" t="str">
        <v>megabytes</v>
      </c>
      <c r="H175"/>
      <c r="I175"/>
      <c r="J175"/>
      <c r="K175"/>
      <c r="L175"/>
      <c r="M175"/>
      <c r="N175" s="127"/>
      <c r="O175" s="142">
        <f t="shared" ref="O175:X176" si="74">O106*O$124/cuota_operador_movil_incumbente</f>
        <v>0</v>
      </c>
      <c r="P175" s="142">
        <f t="shared" si="74"/>
        <v>0</v>
      </c>
      <c r="Q175" s="142">
        <f t="shared" si="74"/>
        <v>0</v>
      </c>
      <c r="R175" s="142">
        <f t="shared" si="74"/>
        <v>0</v>
      </c>
      <c r="S175" s="142">
        <f t="shared" si="74"/>
        <v>0</v>
      </c>
      <c r="T175" s="142">
        <f t="shared" si="74"/>
        <v>0</v>
      </c>
      <c r="U175" s="142">
        <f t="shared" si="74"/>
        <v>162000000.00000003</v>
      </c>
      <c r="V175" s="142">
        <f t="shared" si="74"/>
        <v>864270000.00000024</v>
      </c>
      <c r="W175" s="142">
        <f t="shared" si="74"/>
        <v>3255219900.000001</v>
      </c>
      <c r="X175" s="142">
        <f t="shared" si="74"/>
        <v>16915864429.023821</v>
      </c>
      <c r="Y175" s="142">
        <f t="shared" ref="Y175:Z175" si="75">Y106*Y$124/cuota_operador_movil_incumbente</f>
        <v>47376724195.142509</v>
      </c>
      <c r="Z175" s="142">
        <f t="shared" si="75"/>
        <v>69739786129.308044</v>
      </c>
      <c r="AA175" s="141">
        <f t="shared" si="46"/>
        <v>88908041511.02124</v>
      </c>
      <c r="AB175" s="141">
        <f t="shared" si="46"/>
        <v>98947850430.368042</v>
      </c>
      <c r="AC175" s="141">
        <f t="shared" si="46"/>
        <v>99390498930.779007</v>
      </c>
      <c r="AD175" s="141">
        <f t="shared" si="46"/>
        <v>96782574896.019363</v>
      </c>
      <c r="AE175" s="141">
        <f t="shared" si="46"/>
        <v>96857477838.353165</v>
      </c>
      <c r="AF175" s="141">
        <f t="shared" si="46"/>
        <v>97280615720.773849</v>
      </c>
      <c r="AG175" s="141">
        <f t="shared" si="46"/>
        <v>98394965133.443787</v>
      </c>
      <c r="AH175" s="141">
        <f t="shared" ref="AH175:BM176" si="76">IFERROR(AG175*AH65,0)</f>
        <v>98577389739.522446</v>
      </c>
      <c r="AI175" s="141">
        <f t="shared" si="76"/>
        <v>99697855707.084732</v>
      </c>
      <c r="AJ175" s="141">
        <f t="shared" si="76"/>
        <v>100447934627.60007</v>
      </c>
      <c r="AK175" s="141">
        <f t="shared" si="76"/>
        <v>101179307373.99648</v>
      </c>
      <c r="AL175" s="141">
        <f t="shared" si="76"/>
        <v>101891324342.78209</v>
      </c>
      <c r="AM175" s="141">
        <f t="shared" si="76"/>
        <v>102583486005.75562</v>
      </c>
      <c r="AN175" s="141">
        <f t="shared" si="76"/>
        <v>103257004312.47586</v>
      </c>
      <c r="AO175" s="141">
        <f t="shared" si="76"/>
        <v>103913200330.46262</v>
      </c>
      <c r="AP175" s="141">
        <f t="shared" si="76"/>
        <v>104551760536.58438</v>
      </c>
      <c r="AQ175" s="141">
        <f t="shared" si="76"/>
        <v>105172075010.37665</v>
      </c>
      <c r="AR175" s="141">
        <f t="shared" si="76"/>
        <v>105773960861.41705</v>
      </c>
      <c r="AS175" s="141">
        <f t="shared" si="76"/>
        <v>106357343606.82037</v>
      </c>
      <c r="AT175" s="141">
        <f t="shared" si="76"/>
        <v>106922158078.01654</v>
      </c>
      <c r="AU175" s="141">
        <f t="shared" si="76"/>
        <v>107468285415.74919</v>
      </c>
      <c r="AV175" s="141">
        <f t="shared" si="76"/>
        <v>107995631019.50359</v>
      </c>
      <c r="AW175" s="141">
        <f t="shared" si="76"/>
        <v>108504224877.32922</v>
      </c>
      <c r="AX175" s="141">
        <f t="shared" si="76"/>
        <v>108994191947.33417</v>
      </c>
      <c r="AY175" s="141">
        <f t="shared" si="76"/>
        <v>109465620625.80226</v>
      </c>
      <c r="AZ175" s="141">
        <f t="shared" si="76"/>
        <v>109918543798.01479</v>
      </c>
      <c r="BA175" s="141">
        <f t="shared" si="76"/>
        <v>110353019706.07263</v>
      </c>
      <c r="BB175" s="141">
        <f t="shared" si="76"/>
        <v>110769203367.85022</v>
      </c>
      <c r="BC175" s="141">
        <f t="shared" si="76"/>
        <v>111167345149.65947</v>
      </c>
      <c r="BD175" s="141">
        <f t="shared" si="76"/>
        <v>111547695793.06029</v>
      </c>
      <c r="BE175" s="141">
        <f t="shared" si="76"/>
        <v>111910467827.66895</v>
      </c>
      <c r="BF175" s="141">
        <f t="shared" si="76"/>
        <v>112247406598.05716</v>
      </c>
      <c r="BG175" s="141">
        <f t="shared" si="76"/>
        <v>112480913343.83951</v>
      </c>
      <c r="BH175" s="141">
        <f t="shared" si="76"/>
        <v>112628179290.50278</v>
      </c>
      <c r="BI175" s="141">
        <f t="shared" si="76"/>
        <v>112775638045.51372</v>
      </c>
      <c r="BJ175" s="141">
        <f t="shared" si="76"/>
        <v>112923289861.30719</v>
      </c>
      <c r="BK175" s="141">
        <f t="shared" si="76"/>
        <v>113071134990.64856</v>
      </c>
      <c r="BL175" s="141">
        <f t="shared" si="76"/>
        <v>113219173686.63412</v>
      </c>
      <c r="BM175" s="141">
        <f t="shared" si="76"/>
        <v>113367406202.69153</v>
      </c>
      <c r="BN175" s="141">
        <f t="shared" si="48"/>
        <v>113515832792.58028</v>
      </c>
      <c r="BO175" s="141">
        <f t="shared" si="48"/>
        <v>113664453710.39207</v>
      </c>
      <c r="BP175" s="141">
        <f t="shared" si="48"/>
        <v>113813269210.55124</v>
      </c>
      <c r="BQ175"/>
    </row>
    <row r="176" spans="1:69">
      <c r="A176"/>
      <c r="B176"/>
      <c r="C176" s="47" t="str">
        <v>Datos - LTE</v>
      </c>
      <c r="D176"/>
      <c r="E176"/>
      <c r="F176"/>
      <c r="G176" s="47" t="str">
        <v>megabytes</v>
      </c>
      <c r="H176"/>
      <c r="I176"/>
      <c r="J176"/>
      <c r="K176"/>
      <c r="L176"/>
      <c r="M176"/>
      <c r="N176" s="127"/>
      <c r="O176" s="142">
        <f t="shared" si="74"/>
        <v>0</v>
      </c>
      <c r="P176" s="142">
        <f t="shared" si="74"/>
        <v>0</v>
      </c>
      <c r="Q176" s="142">
        <f t="shared" si="74"/>
        <v>0</v>
      </c>
      <c r="R176" s="142">
        <f t="shared" si="74"/>
        <v>0</v>
      </c>
      <c r="S176" s="142">
        <f t="shared" si="74"/>
        <v>0</v>
      </c>
      <c r="T176" s="142">
        <f t="shared" si="74"/>
        <v>0</v>
      </c>
      <c r="U176" s="142">
        <f t="shared" si="74"/>
        <v>0</v>
      </c>
      <c r="V176" s="142">
        <f t="shared" si="74"/>
        <v>0</v>
      </c>
      <c r="W176" s="142">
        <f t="shared" si="74"/>
        <v>1193700000</v>
      </c>
      <c r="X176" s="142">
        <f t="shared" si="74"/>
        <v>39601840821.491516</v>
      </c>
      <c r="Y176" s="142">
        <f t="shared" ref="Y176:Z176" si="77">Y107*Y$124/cuota_operador_movil_incumbente</f>
        <v>136828084318.10106</v>
      </c>
      <c r="Z176" s="142">
        <f t="shared" si="77"/>
        <v>383536862306.00208</v>
      </c>
      <c r="AA176" s="141">
        <f t="shared" si="46"/>
        <v>744132273050.15051</v>
      </c>
      <c r="AB176" s="141">
        <f t="shared" si="46"/>
        <v>1166325897317.1011</v>
      </c>
      <c r="AC176" s="141">
        <f t="shared" si="46"/>
        <v>1477861286758.7241</v>
      </c>
      <c r="AD176" s="141">
        <f t="shared" si="46"/>
        <v>1769946844113.7993</v>
      </c>
      <c r="AE176" s="141">
        <f t="shared" si="46"/>
        <v>1977000797445.3938</v>
      </c>
      <c r="AF176" s="141">
        <f t="shared" si="46"/>
        <v>2098025091574.7634</v>
      </c>
      <c r="AG176" s="141">
        <f t="shared" si="46"/>
        <v>2177285293404.7502</v>
      </c>
      <c r="AH176" s="141">
        <f t="shared" si="76"/>
        <v>2239014636565.7368</v>
      </c>
      <c r="AI176" s="141">
        <f t="shared" si="76"/>
        <v>2264464079970.3022</v>
      </c>
      <c r="AJ176" s="141">
        <f t="shared" si="76"/>
        <v>2281500823244.3022</v>
      </c>
      <c r="AK176" s="141">
        <f t="shared" si="76"/>
        <v>2298112688178.9883</v>
      </c>
      <c r="AL176" s="141">
        <f t="shared" si="76"/>
        <v>2314284920156.3887</v>
      </c>
      <c r="AM176" s="141">
        <f t="shared" si="76"/>
        <v>2330006173258.7729</v>
      </c>
      <c r="AN176" s="141">
        <f t="shared" si="76"/>
        <v>2345303974820.8379</v>
      </c>
      <c r="AO176" s="141">
        <f t="shared" si="76"/>
        <v>2360208330602.7344</v>
      </c>
      <c r="AP176" s="141">
        <f t="shared" si="76"/>
        <v>2374712119469.6641</v>
      </c>
      <c r="AQ176" s="141">
        <f t="shared" si="76"/>
        <v>2388801488134.8765</v>
      </c>
      <c r="AR176" s="141">
        <f t="shared" si="76"/>
        <v>2402472282559.2588</v>
      </c>
      <c r="AS176" s="141">
        <f t="shared" si="76"/>
        <v>2415722810993.1055</v>
      </c>
      <c r="AT176" s="141">
        <f t="shared" si="76"/>
        <v>2428551593245.2422</v>
      </c>
      <c r="AU176" s="141">
        <f t="shared" si="76"/>
        <v>2440955929633.5684</v>
      </c>
      <c r="AV176" s="141">
        <f t="shared" si="76"/>
        <v>2452933671471.272</v>
      </c>
      <c r="AW176" s="141">
        <f t="shared" si="76"/>
        <v>2464485499884.9482</v>
      </c>
      <c r="AX176" s="141">
        <f t="shared" si="76"/>
        <v>2475614253081.5498</v>
      </c>
      <c r="AY176" s="141">
        <f t="shared" si="76"/>
        <v>2486321938829.5298</v>
      </c>
      <c r="AZ176" s="141">
        <f t="shared" si="76"/>
        <v>2496609304061.083</v>
      </c>
      <c r="BA176" s="141">
        <f t="shared" si="76"/>
        <v>2506477671644.6353</v>
      </c>
      <c r="BB176" s="141">
        <f t="shared" si="76"/>
        <v>2515930562542.6582</v>
      </c>
      <c r="BC176" s="141">
        <f t="shared" si="76"/>
        <v>2524973663392.2017</v>
      </c>
      <c r="BD176" s="141">
        <f t="shared" si="76"/>
        <v>2533612669353.4253</v>
      </c>
      <c r="BE176" s="141">
        <f t="shared" si="76"/>
        <v>2541852407668.3857</v>
      </c>
      <c r="BF176" s="141">
        <f t="shared" si="76"/>
        <v>2549505388139.0508</v>
      </c>
      <c r="BG176" s="141">
        <f t="shared" si="76"/>
        <v>2554809089352.1284</v>
      </c>
      <c r="BH176" s="141">
        <f t="shared" si="76"/>
        <v>2558153980213.188</v>
      </c>
      <c r="BI176" s="141">
        <f t="shared" si="76"/>
        <v>2561503250381.8511</v>
      </c>
      <c r="BJ176" s="141">
        <f t="shared" si="76"/>
        <v>2564856905591.7388</v>
      </c>
      <c r="BK176" s="141">
        <f t="shared" si="76"/>
        <v>2568214951583.979</v>
      </c>
      <c r="BL176" s="141">
        <f t="shared" si="76"/>
        <v>2571577394107.2153</v>
      </c>
      <c r="BM176" s="141">
        <f t="shared" si="76"/>
        <v>2574944238917.6172</v>
      </c>
      <c r="BN176" s="141">
        <f t="shared" si="48"/>
        <v>2578315491778.8921</v>
      </c>
      <c r="BO176" s="141">
        <f t="shared" si="48"/>
        <v>2581691158462.2944</v>
      </c>
      <c r="BP176" s="141">
        <f t="shared" si="48"/>
        <v>2585071244746.6313</v>
      </c>
      <c r="BQ176"/>
    </row>
    <row r="177" spans="1:69">
      <c r="A177"/>
      <c r="B177"/>
      <c r="C177" s="47" t="str">
        <v>Llamadas en tránsito Local</v>
      </c>
      <c r="D177"/>
      <c r="E177"/>
      <c r="F177"/>
      <c r="G177" s="47" t="str">
        <v>minutos</v>
      </c>
      <c r="H177"/>
      <c r="I177"/>
      <c r="J177"/>
      <c r="K177"/>
      <c r="L177"/>
      <c r="M177"/>
      <c r="N177" s="127"/>
      <c r="O177" s="142">
        <f t="shared" ref="O177:X177" si="78">O35*O$124</f>
        <v>0</v>
      </c>
      <c r="P177" s="142">
        <f t="shared" si="78"/>
        <v>0</v>
      </c>
      <c r="Q177" s="142">
        <f t="shared" si="78"/>
        <v>0</v>
      </c>
      <c r="R177" s="142">
        <f t="shared" si="78"/>
        <v>0</v>
      </c>
      <c r="S177" s="142">
        <f t="shared" si="78"/>
        <v>0</v>
      </c>
      <c r="T177" s="142">
        <f t="shared" si="78"/>
        <v>0</v>
      </c>
      <c r="U177" s="142">
        <f t="shared" si="78"/>
        <v>0</v>
      </c>
      <c r="V177" s="142">
        <f t="shared" si="78"/>
        <v>0</v>
      </c>
      <c r="W177" s="142">
        <f t="shared" si="78"/>
        <v>0</v>
      </c>
      <c r="X177" s="142">
        <f t="shared" si="78"/>
        <v>0</v>
      </c>
      <c r="Y177" s="142">
        <f t="shared" ref="Y177:Z177" si="79">Y35*Y$124</f>
        <v>0</v>
      </c>
      <c r="Z177" s="142">
        <f t="shared" si="79"/>
        <v>0</v>
      </c>
      <c r="AA177" s="141">
        <f t="shared" ref="AA177:BP177" si="80">IFERROR(Z177*AA67,0)</f>
        <v>0</v>
      </c>
      <c r="AB177" s="141">
        <f t="shared" si="80"/>
        <v>0</v>
      </c>
      <c r="AC177" s="141">
        <f t="shared" si="80"/>
        <v>0</v>
      </c>
      <c r="AD177" s="141">
        <f t="shared" si="80"/>
        <v>0</v>
      </c>
      <c r="AE177" s="141">
        <f t="shared" si="80"/>
        <v>0</v>
      </c>
      <c r="AF177" s="141">
        <f t="shared" si="80"/>
        <v>0</v>
      </c>
      <c r="AG177" s="141">
        <f t="shared" si="80"/>
        <v>0</v>
      </c>
      <c r="AH177" s="141">
        <f t="shared" si="80"/>
        <v>0</v>
      </c>
      <c r="AI177" s="141">
        <f t="shared" si="80"/>
        <v>0</v>
      </c>
      <c r="AJ177" s="141">
        <f t="shared" si="80"/>
        <v>0</v>
      </c>
      <c r="AK177" s="141">
        <f t="shared" si="80"/>
        <v>0</v>
      </c>
      <c r="AL177" s="141">
        <f t="shared" si="80"/>
        <v>0</v>
      </c>
      <c r="AM177" s="141">
        <f t="shared" si="80"/>
        <v>0</v>
      </c>
      <c r="AN177" s="141">
        <f t="shared" si="80"/>
        <v>0</v>
      </c>
      <c r="AO177" s="141">
        <f t="shared" si="80"/>
        <v>0</v>
      </c>
      <c r="AP177" s="141">
        <f t="shared" si="80"/>
        <v>0</v>
      </c>
      <c r="AQ177" s="141">
        <f t="shared" si="80"/>
        <v>0</v>
      </c>
      <c r="AR177" s="141">
        <f t="shared" si="80"/>
        <v>0</v>
      </c>
      <c r="AS177" s="141">
        <f t="shared" si="80"/>
        <v>0</v>
      </c>
      <c r="AT177" s="141">
        <f t="shared" si="80"/>
        <v>0</v>
      </c>
      <c r="AU177" s="141">
        <f t="shared" si="80"/>
        <v>0</v>
      </c>
      <c r="AV177" s="141">
        <f t="shared" si="80"/>
        <v>0</v>
      </c>
      <c r="AW177" s="141">
        <f t="shared" si="80"/>
        <v>0</v>
      </c>
      <c r="AX177" s="141">
        <f t="shared" si="80"/>
        <v>0</v>
      </c>
      <c r="AY177" s="141">
        <f t="shared" si="80"/>
        <v>0</v>
      </c>
      <c r="AZ177" s="141">
        <f t="shared" si="80"/>
        <v>0</v>
      </c>
      <c r="BA177" s="141">
        <f t="shared" si="80"/>
        <v>0</v>
      </c>
      <c r="BB177" s="141">
        <f t="shared" si="80"/>
        <v>0</v>
      </c>
      <c r="BC177" s="141">
        <f t="shared" si="80"/>
        <v>0</v>
      </c>
      <c r="BD177" s="141">
        <f t="shared" si="80"/>
        <v>0</v>
      </c>
      <c r="BE177" s="141">
        <f t="shared" si="80"/>
        <v>0</v>
      </c>
      <c r="BF177" s="141">
        <f t="shared" si="80"/>
        <v>0</v>
      </c>
      <c r="BG177" s="141">
        <f t="shared" si="80"/>
        <v>0</v>
      </c>
      <c r="BH177" s="141">
        <f t="shared" si="80"/>
        <v>0</v>
      </c>
      <c r="BI177" s="141">
        <f t="shared" si="80"/>
        <v>0</v>
      </c>
      <c r="BJ177" s="141">
        <f t="shared" si="80"/>
        <v>0</v>
      </c>
      <c r="BK177" s="141">
        <f t="shared" si="80"/>
        <v>0</v>
      </c>
      <c r="BL177" s="141">
        <f t="shared" si="80"/>
        <v>0</v>
      </c>
      <c r="BM177" s="141">
        <f t="shared" si="80"/>
        <v>0</v>
      </c>
      <c r="BN177" s="141">
        <f t="shared" si="80"/>
        <v>0</v>
      </c>
      <c r="BO177" s="141">
        <f t="shared" si="80"/>
        <v>0</v>
      </c>
      <c r="BP177" s="141">
        <f t="shared" si="80"/>
        <v>0</v>
      </c>
      <c r="BQ177"/>
    </row>
    <row r="178" spans="1:69">
      <c r="A178"/>
      <c r="B178"/>
      <c r="C178" s="47" t="str">
        <v>Llamadas en tránsito Larga Distancia</v>
      </c>
      <c r="D178"/>
      <c r="E178"/>
      <c r="F178"/>
      <c r="G178" s="47" t="str">
        <v>minutos</v>
      </c>
      <c r="H178"/>
      <c r="I178"/>
      <c r="J178"/>
      <c r="K178"/>
      <c r="L178"/>
      <c r="M178"/>
      <c r="N178" s="127"/>
      <c r="O178" s="145">
        <f t="shared" ref="O178:X178" si="81">O36*O$124</f>
        <v>0</v>
      </c>
      <c r="P178" s="145">
        <f t="shared" si="81"/>
        <v>0</v>
      </c>
      <c r="Q178" s="145">
        <f t="shared" si="81"/>
        <v>0</v>
      </c>
      <c r="R178" s="145">
        <f t="shared" si="81"/>
        <v>0</v>
      </c>
      <c r="S178" s="145">
        <f t="shared" si="81"/>
        <v>0</v>
      </c>
      <c r="T178" s="145">
        <f t="shared" si="81"/>
        <v>0</v>
      </c>
      <c r="U178" s="145">
        <f t="shared" si="81"/>
        <v>304080880.34251773</v>
      </c>
      <c r="V178" s="145">
        <f t="shared" si="81"/>
        <v>760789659.08515906</v>
      </c>
      <c r="W178" s="145">
        <f t="shared" si="81"/>
        <v>1241830865.1699002</v>
      </c>
      <c r="X178" s="145">
        <f t="shared" si="81"/>
        <v>1826136149.0373268</v>
      </c>
      <c r="Y178" s="145">
        <f t="shared" ref="Y178:Z178" si="82">Y36*Y$124</f>
        <v>3266277187.0544991</v>
      </c>
      <c r="Z178" s="145">
        <f t="shared" si="82"/>
        <v>4051091862.5664272</v>
      </c>
      <c r="AA178" s="141">
        <f t="shared" ref="AA178:BP178" si="83">IFERROR(Z178*AA68,0)</f>
        <v>4130571318.893568</v>
      </c>
      <c r="AB178" s="141">
        <f t="shared" si="83"/>
        <v>4252137229.5137634</v>
      </c>
      <c r="AC178" s="141">
        <f t="shared" si="83"/>
        <v>4372745782.3731174</v>
      </c>
      <c r="AD178" s="141">
        <f t="shared" si="83"/>
        <v>4505910122.2168961</v>
      </c>
      <c r="AE178" s="141">
        <f t="shared" si="83"/>
        <v>4621716047.9702063</v>
      </c>
      <c r="AF178" s="141">
        <f t="shared" si="83"/>
        <v>4748871613.100502</v>
      </c>
      <c r="AG178" s="141">
        <f t="shared" si="83"/>
        <v>4874293927.81215</v>
      </c>
      <c r="AH178" s="141">
        <f t="shared" si="83"/>
        <v>4998119131.3654699</v>
      </c>
      <c r="AI178" s="141">
        <f t="shared" si="83"/>
        <v>5067692890.7784481</v>
      </c>
      <c r="AJ178" s="141">
        <f t="shared" si="83"/>
        <v>5113599593.2825642</v>
      </c>
      <c r="AK178" s="141">
        <f t="shared" si="83"/>
        <v>5158139056.2531443</v>
      </c>
      <c r="AL178" s="141">
        <f t="shared" si="83"/>
        <v>5201414984.0754118</v>
      </c>
      <c r="AM178" s="141">
        <f t="shared" si="83"/>
        <v>5243656618.7070141</v>
      </c>
      <c r="AN178" s="141">
        <f t="shared" si="83"/>
        <v>5284998831.5468903</v>
      </c>
      <c r="AO178" s="141">
        <f t="shared" si="83"/>
        <v>5325208224.2246237</v>
      </c>
      <c r="AP178" s="141">
        <f t="shared" si="83"/>
        <v>5364100838.2891035</v>
      </c>
      <c r="AQ178" s="141">
        <f t="shared" si="83"/>
        <v>5401727868.6070414</v>
      </c>
      <c r="AR178" s="141">
        <f t="shared" si="83"/>
        <v>5438139834.2818279</v>
      </c>
      <c r="AS178" s="141">
        <f t="shared" si="83"/>
        <v>5473306263.45224</v>
      </c>
      <c r="AT178" s="141">
        <f t="shared" si="83"/>
        <v>5507161502.6975594</v>
      </c>
      <c r="AU178" s="141">
        <f t="shared" si="83"/>
        <v>5539691735.3528147</v>
      </c>
      <c r="AV178" s="141">
        <f t="shared" si="83"/>
        <v>5570935826.0657406</v>
      </c>
      <c r="AW178" s="141">
        <f t="shared" si="83"/>
        <v>5600925168.4516439</v>
      </c>
      <c r="AX178" s="141">
        <f t="shared" si="83"/>
        <v>5629628418.2914047</v>
      </c>
      <c r="AY178" s="141">
        <f t="shared" si="83"/>
        <v>5656987393.6061811</v>
      </c>
      <c r="AZ178" s="141">
        <f t="shared" si="83"/>
        <v>5682988543.1161947</v>
      </c>
      <c r="BA178" s="141">
        <f t="shared" si="83"/>
        <v>5707666744.8881464</v>
      </c>
      <c r="BB178" s="141">
        <f t="shared" si="83"/>
        <v>5731056599.5438557</v>
      </c>
      <c r="BC178" s="141">
        <f t="shared" si="83"/>
        <v>5753144725.4842033</v>
      </c>
      <c r="BD178" s="141">
        <f t="shared" si="83"/>
        <v>5773895181.1207581</v>
      </c>
      <c r="BE178" s="141">
        <f t="shared" si="83"/>
        <v>5793307570.9162378</v>
      </c>
      <c r="BF178" s="141">
        <f t="shared" si="83"/>
        <v>5811103496.9002447</v>
      </c>
      <c r="BG178" s="141">
        <f t="shared" si="83"/>
        <v>5823420689.4799786</v>
      </c>
      <c r="BH178" s="141">
        <f t="shared" si="83"/>
        <v>5831218387.4787807</v>
      </c>
      <c r="BI178" s="141">
        <f t="shared" si="83"/>
        <v>5839026535.2909975</v>
      </c>
      <c r="BJ178" s="141">
        <f t="shared" si="83"/>
        <v>5846845146.9323416</v>
      </c>
      <c r="BK178" s="141">
        <f t="shared" si="83"/>
        <v>5854674236.4373112</v>
      </c>
      <c r="BL178" s="141">
        <f t="shared" si="83"/>
        <v>5862513817.859292</v>
      </c>
      <c r="BM178" s="141">
        <f t="shared" si="83"/>
        <v>5870363905.2705126</v>
      </c>
      <c r="BN178" s="141">
        <f t="shared" si="83"/>
        <v>5878224512.7620687</v>
      </c>
      <c r="BO178" s="141">
        <f t="shared" si="83"/>
        <v>5886095654.4440012</v>
      </c>
      <c r="BP178" s="141">
        <f t="shared" si="83"/>
        <v>5893977344.4452724</v>
      </c>
      <c r="BQ178"/>
    </row>
    <row r="179" spans="1:69">
      <c r="A179"/>
      <c r="B179"/>
      <c r="C179" s="47" t="str">
        <v>Mobile Service23</v>
      </c>
      <c r="D179"/>
      <c r="E179"/>
      <c r="F179"/>
      <c r="G179" s="47" t="str">
        <v>Mobile Unit23</v>
      </c>
      <c r="H179"/>
      <c r="I179"/>
      <c r="J179"/>
      <c r="K179"/>
      <c r="L179"/>
      <c r="M179"/>
      <c r="N179" s="127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/>
    </row>
    <row r="180" spans="1:69">
      <c r="A180"/>
      <c r="B180"/>
      <c r="C180" s="47" t="str">
        <v>Mobile Service24</v>
      </c>
      <c r="D180"/>
      <c r="E180"/>
      <c r="F180"/>
      <c r="G180" s="47" t="str">
        <v>Mobile Unit24</v>
      </c>
      <c r="H180"/>
      <c r="I180"/>
      <c r="J180"/>
      <c r="K180"/>
      <c r="L180"/>
      <c r="M180"/>
      <c r="N180" s="127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/>
    </row>
    <row r="181" spans="1:69">
      <c r="A181"/>
      <c r="B181"/>
      <c r="C181" s="47" t="str">
        <v>Mobile Service25</v>
      </c>
      <c r="D181"/>
      <c r="E181"/>
      <c r="F181"/>
      <c r="G181" s="47" t="str">
        <v>Mobile Unit25</v>
      </c>
      <c r="H181"/>
      <c r="I181"/>
      <c r="J181"/>
      <c r="K181"/>
      <c r="L181"/>
      <c r="M181"/>
      <c r="N181" s="127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  <c r="Z181" s="144"/>
      <c r="AA181" s="144"/>
      <c r="AB181" s="144"/>
      <c r="AC181" s="144"/>
      <c r="AD181" s="144"/>
      <c r="AE181" s="144"/>
      <c r="AF181" s="144"/>
      <c r="AG181" s="144"/>
      <c r="AH181" s="144"/>
      <c r="AI181" s="144"/>
      <c r="AJ181" s="144"/>
      <c r="AK181" s="144"/>
      <c r="AL181" s="144"/>
      <c r="AM181" s="144"/>
      <c r="AN181" s="144"/>
      <c r="AO181" s="144"/>
      <c r="AP181" s="144"/>
      <c r="AQ181" s="144"/>
      <c r="AR181" s="144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/>
    </row>
    <row r="182" spans="1:69">
      <c r="A182"/>
      <c r="B182"/>
      <c r="C182" s="47" t="str">
        <v>Mobile Service26</v>
      </c>
      <c r="D182"/>
      <c r="E182"/>
      <c r="F182"/>
      <c r="G182" s="47" t="str">
        <v>Mobile Unit26</v>
      </c>
      <c r="H182"/>
      <c r="I182"/>
      <c r="J182"/>
      <c r="K182"/>
      <c r="L182"/>
      <c r="M182"/>
      <c r="N182" s="127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/>
    </row>
    <row r="183" spans="1:69">
      <c r="A183"/>
      <c r="B183"/>
      <c r="C183" s="47" t="str">
        <v>Mobile Service27</v>
      </c>
      <c r="D183"/>
      <c r="E183"/>
      <c r="F183"/>
      <c r="G183" s="47" t="str">
        <v>Mobile Unit27</v>
      </c>
      <c r="H183"/>
      <c r="I183"/>
      <c r="J183"/>
      <c r="K183"/>
      <c r="L183"/>
      <c r="M183"/>
      <c r="N183" s="127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144"/>
      <c r="BA183" s="144"/>
      <c r="BB183" s="144"/>
      <c r="BC183" s="144"/>
      <c r="BD183" s="144"/>
      <c r="BE183" s="144"/>
      <c r="BF183" s="144"/>
      <c r="BG183" s="144"/>
      <c r="BH183" s="144"/>
      <c r="BI183" s="144"/>
      <c r="BJ183" s="144"/>
      <c r="BK183" s="144"/>
      <c r="BL183" s="144"/>
      <c r="BM183" s="144"/>
      <c r="BN183" s="144"/>
      <c r="BO183" s="144"/>
      <c r="BP183" s="144"/>
      <c r="BQ183"/>
    </row>
    <row r="184" spans="1:69">
      <c r="A184"/>
      <c r="B184"/>
      <c r="C184" s="47" t="str">
        <v>Mobile Service28</v>
      </c>
      <c r="D184"/>
      <c r="E184"/>
      <c r="F184"/>
      <c r="G184" s="47" t="str">
        <v>Mobile Unit28</v>
      </c>
      <c r="H184"/>
      <c r="I184"/>
      <c r="J184"/>
      <c r="K184"/>
      <c r="L184"/>
      <c r="M184"/>
      <c r="N184" s="127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  <c r="Z184" s="144"/>
      <c r="AA184" s="144"/>
      <c r="AB184" s="144"/>
      <c r="AC184" s="144"/>
      <c r="AD184" s="144"/>
      <c r="AE184" s="144"/>
      <c r="AF184" s="144"/>
      <c r="AG184" s="144"/>
      <c r="AH184" s="144"/>
      <c r="AI184" s="144"/>
      <c r="AJ184" s="144"/>
      <c r="AK184" s="144"/>
      <c r="AL184" s="144"/>
      <c r="AM184" s="144"/>
      <c r="AN184" s="144"/>
      <c r="AO184" s="144"/>
      <c r="AP184" s="144"/>
      <c r="AQ184" s="144"/>
      <c r="AR184" s="144"/>
      <c r="AS184" s="144"/>
      <c r="AT184" s="144"/>
      <c r="AU184" s="144"/>
      <c r="AV184" s="144"/>
      <c r="AW184" s="144"/>
      <c r="AX184" s="144"/>
      <c r="AY184" s="144"/>
      <c r="AZ184" s="144"/>
      <c r="BA184" s="144"/>
      <c r="BB184" s="144"/>
      <c r="BC184" s="144"/>
      <c r="BD184" s="144"/>
      <c r="BE184" s="144"/>
      <c r="BF184" s="144"/>
      <c r="BG184" s="144"/>
      <c r="BH184" s="144"/>
      <c r="BI184" s="144"/>
      <c r="BJ184" s="144"/>
      <c r="BK184" s="144"/>
      <c r="BL184" s="144"/>
      <c r="BM184" s="144"/>
      <c r="BN184" s="144"/>
      <c r="BO184" s="144"/>
      <c r="BP184" s="144"/>
      <c r="BQ184"/>
    </row>
    <row r="185" spans="1:69">
      <c r="A185"/>
      <c r="B185"/>
      <c r="C185" s="47" t="str">
        <v>Mobile Service29</v>
      </c>
      <c r="D185"/>
      <c r="E185"/>
      <c r="F185"/>
      <c r="G185" s="47" t="str">
        <v>Mobile Unit29</v>
      </c>
      <c r="H185"/>
      <c r="I185"/>
      <c r="J185"/>
      <c r="K185"/>
      <c r="L185"/>
      <c r="M185"/>
      <c r="N185" s="127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  <c r="Z185" s="144"/>
      <c r="AA185" s="144"/>
      <c r="AB185" s="144"/>
      <c r="AC185" s="144"/>
      <c r="AD185" s="144"/>
      <c r="AE185" s="144"/>
      <c r="AF185" s="144"/>
      <c r="AG185" s="144"/>
      <c r="AH185" s="144"/>
      <c r="AI185" s="144"/>
      <c r="AJ185" s="144"/>
      <c r="AK185" s="144"/>
      <c r="AL185" s="144"/>
      <c r="AM185" s="144"/>
      <c r="AN185" s="144"/>
      <c r="AO185" s="144"/>
      <c r="AP185" s="144"/>
      <c r="AQ185" s="144"/>
      <c r="AR185" s="144"/>
      <c r="AS185" s="144"/>
      <c r="AT185" s="144"/>
      <c r="AU185" s="144"/>
      <c r="AV185" s="144"/>
      <c r="AW185" s="144"/>
      <c r="AX185" s="144"/>
      <c r="AY185" s="144"/>
      <c r="AZ185" s="144"/>
      <c r="BA185" s="144"/>
      <c r="BB185" s="144"/>
      <c r="BC185" s="144"/>
      <c r="BD185" s="144"/>
      <c r="BE185" s="144"/>
      <c r="BF185" s="144"/>
      <c r="BG185" s="144"/>
      <c r="BH185" s="144"/>
      <c r="BI185" s="144"/>
      <c r="BJ185" s="144"/>
      <c r="BK185" s="144"/>
      <c r="BL185" s="144"/>
      <c r="BM185" s="144"/>
      <c r="BN185" s="144"/>
      <c r="BO185" s="144"/>
      <c r="BP185" s="144"/>
      <c r="BQ185"/>
    </row>
    <row r="186" spans="1:69">
      <c r="A186"/>
      <c r="B186"/>
      <c r="C186" s="47" t="str">
        <v>Mobile Service30</v>
      </c>
      <c r="D186"/>
      <c r="E186"/>
      <c r="F186"/>
      <c r="G186" s="47" t="str">
        <v>Mobile Unit30</v>
      </c>
      <c r="H186"/>
      <c r="I186"/>
      <c r="J186"/>
      <c r="K186"/>
      <c r="L186"/>
      <c r="M186"/>
      <c r="N186" s="127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  <c r="Z186" s="144"/>
      <c r="AA186" s="144"/>
      <c r="AB186" s="144"/>
      <c r="AC186" s="144"/>
      <c r="AD186" s="144"/>
      <c r="AE186" s="144"/>
      <c r="AF186" s="144"/>
      <c r="AG186" s="144"/>
      <c r="AH186" s="144"/>
      <c r="AI186" s="144"/>
      <c r="AJ186" s="144"/>
      <c r="AK186" s="144"/>
      <c r="AL186" s="144"/>
      <c r="AM186" s="144"/>
      <c r="AN186" s="144"/>
      <c r="AO186" s="144"/>
      <c r="AP186" s="144"/>
      <c r="AQ186" s="144"/>
      <c r="AR186" s="144"/>
      <c r="AS186" s="144"/>
      <c r="AT186" s="144"/>
      <c r="AU186" s="144"/>
      <c r="AV186" s="144"/>
      <c r="AW186" s="144"/>
      <c r="AX186" s="144"/>
      <c r="AY186" s="144"/>
      <c r="AZ186" s="144"/>
      <c r="BA186" s="144"/>
      <c r="BB186" s="144"/>
      <c r="BC186" s="144"/>
      <c r="BD186" s="144"/>
      <c r="BE186" s="144"/>
      <c r="BF186" s="144"/>
      <c r="BG186" s="144"/>
      <c r="BH186" s="144"/>
      <c r="BI186" s="144"/>
      <c r="BJ186" s="144"/>
      <c r="BK186" s="144"/>
      <c r="BL186" s="144"/>
      <c r="BM186" s="144"/>
      <c r="BN186" s="144"/>
      <c r="BO186" s="144"/>
      <c r="BP186" s="144"/>
      <c r="BQ186"/>
    </row>
    <row r="187" spans="1:69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</row>
    <row r="188" spans="1:69" ht="17.399999999999999">
      <c r="A188" s="56">
        <v>4</v>
      </c>
      <c r="B188" s="56" t="s">
        <v>211</v>
      </c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</row>
    <row r="189" spans="1:69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</row>
    <row r="190" spans="1:69" ht="24">
      <c r="A190"/>
      <c r="B190"/>
      <c r="C190"/>
      <c r="D190"/>
      <c r="E190" s="1" t="s">
        <v>213</v>
      </c>
      <c r="F190" s="1" t="s">
        <v>212</v>
      </c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</row>
    <row r="191" spans="1:69" ht="12">
      <c r="A191"/>
      <c r="B191"/>
      <c r="C191"/>
      <c r="D191"/>
      <c r="E191" s="102">
        <v>0</v>
      </c>
      <c r="F191" s="85">
        <f>-2.015*E191+1</f>
        <v>1</v>
      </c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</row>
    <row r="192" spans="1:69" ht="12">
      <c r="A192"/>
      <c r="B192"/>
      <c r="C192"/>
      <c r="D192"/>
      <c r="E192" s="102">
        <v>0.01</v>
      </c>
      <c r="F192" s="85">
        <f t="shared" ref="F192:F203" si="84">-2.015*E192+1</f>
        <v>0.97985</v>
      </c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</row>
    <row r="193" spans="1:69" ht="12">
      <c r="A193"/>
      <c r="B193"/>
      <c r="C193"/>
      <c r="D193"/>
      <c r="E193" s="102">
        <v>0.02</v>
      </c>
      <c r="F193" s="85">
        <f t="shared" si="84"/>
        <v>0.9597</v>
      </c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</row>
    <row r="194" spans="1:69" ht="12">
      <c r="A194"/>
      <c r="B194"/>
      <c r="C194"/>
      <c r="D194"/>
      <c r="E194" s="102">
        <v>0.03</v>
      </c>
      <c r="F194" s="85">
        <f t="shared" si="84"/>
        <v>0.93955</v>
      </c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</row>
    <row r="195" spans="1:69" ht="12">
      <c r="A195"/>
      <c r="B195"/>
      <c r="C195"/>
      <c r="D195"/>
      <c r="E195" s="102">
        <v>0.04</v>
      </c>
      <c r="F195" s="85">
        <f t="shared" si="84"/>
        <v>0.9194</v>
      </c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</row>
    <row r="196" spans="1:69" ht="12">
      <c r="A196"/>
      <c r="B196"/>
      <c r="C196"/>
      <c r="D196"/>
      <c r="E196" s="102">
        <v>0.05</v>
      </c>
      <c r="F196" s="85">
        <f t="shared" si="84"/>
        <v>0.89924999999999999</v>
      </c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</row>
    <row r="197" spans="1:69" ht="12">
      <c r="A197"/>
      <c r="B197"/>
      <c r="C197"/>
      <c r="D197"/>
      <c r="E197" s="102">
        <v>0.06</v>
      </c>
      <c r="F197" s="85">
        <f t="shared" si="84"/>
        <v>0.87909999999999999</v>
      </c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</row>
    <row r="198" spans="1:69" ht="12">
      <c r="A198"/>
      <c r="B198"/>
      <c r="C198"/>
      <c r="D198"/>
      <c r="E198" s="102">
        <v>7.0000000000000007E-2</v>
      </c>
      <c r="F198" s="85">
        <f t="shared" si="84"/>
        <v>0.85894999999999999</v>
      </c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</row>
    <row r="199" spans="1:69" ht="12">
      <c r="A199"/>
      <c r="B199"/>
      <c r="C199"/>
      <c r="D199"/>
      <c r="E199" s="102">
        <v>0.08</v>
      </c>
      <c r="F199" s="85">
        <f t="shared" si="84"/>
        <v>0.83879999999999999</v>
      </c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</row>
    <row r="200" spans="1:69" ht="12">
      <c r="A200"/>
      <c r="B200"/>
      <c r="C200"/>
      <c r="D200"/>
      <c r="E200" s="102">
        <v>0.09</v>
      </c>
      <c r="F200" s="85">
        <f t="shared" si="84"/>
        <v>0.81864999999999999</v>
      </c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</row>
    <row r="201" spans="1:69" ht="12">
      <c r="A201"/>
      <c r="B201"/>
      <c r="C201"/>
      <c r="D201"/>
      <c r="E201" s="102">
        <v>0.1</v>
      </c>
      <c r="F201" s="85">
        <f t="shared" si="84"/>
        <v>0.79849999999999999</v>
      </c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</row>
    <row r="202" spans="1:69" ht="12">
      <c r="A202"/>
      <c r="B202"/>
      <c r="C202"/>
      <c r="D202"/>
      <c r="E202" s="102">
        <v>0.11</v>
      </c>
      <c r="F202" s="85">
        <f t="shared" si="84"/>
        <v>0.77834999999999999</v>
      </c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</row>
    <row r="203" spans="1:69" ht="12">
      <c r="A203"/>
      <c r="B203"/>
      <c r="C203"/>
      <c r="D203"/>
      <c r="E203" s="102">
        <v>0.12</v>
      </c>
      <c r="F203" s="85">
        <f t="shared" si="84"/>
        <v>0.75819999999999999</v>
      </c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</row>
    <row r="204" spans="1:69" ht="12">
      <c r="A204"/>
      <c r="B204"/>
      <c r="C204"/>
      <c r="D204"/>
      <c r="E204" s="102">
        <v>0.13</v>
      </c>
      <c r="F204" s="100">
        <f>-0.342*LN(E204)+0.0367</f>
        <v>0.73445552335608166</v>
      </c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</row>
    <row r="205" spans="1:69" ht="12">
      <c r="A205"/>
      <c r="B205"/>
      <c r="C205"/>
      <c r="D205"/>
      <c r="E205" s="102">
        <v>0.14000000000000001</v>
      </c>
      <c r="F205" s="100">
        <f t="shared" ref="F205:F255" si="85">-0.342*LN(E205)+0.0367</f>
        <v>0.70911059687950884</v>
      </c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</row>
    <row r="206" spans="1:69" ht="12">
      <c r="A206"/>
      <c r="B206"/>
      <c r="C206"/>
      <c r="D206"/>
      <c r="E206" s="102">
        <v>0.15</v>
      </c>
      <c r="F206" s="100">
        <f t="shared" si="85"/>
        <v>0.68551503483097143</v>
      </c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</row>
    <row r="207" spans="1:69" ht="12">
      <c r="A207"/>
      <c r="B207"/>
      <c r="C207"/>
      <c r="D207"/>
      <c r="E207" s="102">
        <v>0.16</v>
      </c>
      <c r="F207" s="100">
        <f t="shared" si="85"/>
        <v>0.66344286060192215</v>
      </c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</row>
    <row r="208" spans="1:69" ht="12">
      <c r="A208"/>
      <c r="B208"/>
      <c r="C208"/>
      <c r="D208"/>
      <c r="E208" s="102">
        <v>0.17</v>
      </c>
      <c r="F208" s="100">
        <f t="shared" si="85"/>
        <v>0.64270923994070128</v>
      </c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</row>
    <row r="209" spans="1:69" ht="12">
      <c r="A209"/>
      <c r="B209"/>
      <c r="C209"/>
      <c r="D209"/>
      <c r="E209" s="102">
        <v>0.18</v>
      </c>
      <c r="F209" s="100">
        <f t="shared" si="85"/>
        <v>0.62316106240743885</v>
      </c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</row>
    <row r="210" spans="1:69" ht="12">
      <c r="A210"/>
      <c r="B210"/>
      <c r="C210"/>
      <c r="D210"/>
      <c r="E210" s="102">
        <v>0.19</v>
      </c>
      <c r="F210" s="100">
        <f t="shared" si="85"/>
        <v>0.60467007273300455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</row>
    <row r="211" spans="1:69" ht="12">
      <c r="A211"/>
      <c r="B211"/>
      <c r="C211"/>
      <c r="D211"/>
      <c r="E211" s="102">
        <v>0.2</v>
      </c>
      <c r="F211" s="100">
        <f t="shared" si="85"/>
        <v>0.58712776605246231</v>
      </c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</row>
    <row r="212" spans="1:69" ht="12">
      <c r="A212"/>
      <c r="B212"/>
      <c r="C212"/>
      <c r="D212"/>
      <c r="E212" s="102">
        <v>0.21</v>
      </c>
      <c r="F212" s="100">
        <f t="shared" si="85"/>
        <v>0.57044152990651653</v>
      </c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</row>
    <row r="213" spans="1:69" ht="12">
      <c r="A213"/>
      <c r="B213"/>
      <c r="C213"/>
      <c r="D213"/>
      <c r="E213" s="102">
        <v>0.22</v>
      </c>
      <c r="F213" s="100">
        <f t="shared" si="85"/>
        <v>0.55453168455938318</v>
      </c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</row>
    <row r="214" spans="1:69" ht="12">
      <c r="A214"/>
      <c r="B214"/>
      <c r="C214"/>
      <c r="D214"/>
      <c r="E214" s="102">
        <v>0.23</v>
      </c>
      <c r="F214" s="100">
        <f t="shared" si="85"/>
        <v>0.53932918176015809</v>
      </c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</row>
    <row r="215" spans="1:69" ht="12">
      <c r="A215"/>
      <c r="B215"/>
      <c r="C215"/>
      <c r="D215"/>
      <c r="E215" s="102">
        <v>0.24</v>
      </c>
      <c r="F215" s="100">
        <f t="shared" si="85"/>
        <v>0.52477379362892984</v>
      </c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</row>
    <row r="216" spans="1:69" ht="12">
      <c r="A216"/>
      <c r="B216"/>
      <c r="C216"/>
      <c r="D216"/>
      <c r="E216" s="102">
        <v>0.25</v>
      </c>
      <c r="F216" s="100">
        <f t="shared" si="85"/>
        <v>0.51081267150300258</v>
      </c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</row>
    <row r="217" spans="1:69" ht="12">
      <c r="A217"/>
      <c r="B217"/>
      <c r="C217"/>
      <c r="D217"/>
      <c r="E217" s="102">
        <v>0.26</v>
      </c>
      <c r="F217" s="100">
        <f t="shared" si="85"/>
        <v>0.49739918760458041</v>
      </c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</row>
    <row r="218" spans="1:69" ht="12">
      <c r="A218"/>
      <c r="B218"/>
      <c r="C218"/>
      <c r="D218"/>
      <c r="E218" s="102">
        <v>0.27</v>
      </c>
      <c r="F218" s="100">
        <f t="shared" si="85"/>
        <v>0.48449199543444671</v>
      </c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</row>
    <row r="219" spans="1:69" ht="12">
      <c r="A219"/>
      <c r="B219"/>
      <c r="C219"/>
      <c r="D219"/>
      <c r="E219" s="102">
        <v>0.28000000000000003</v>
      </c>
      <c r="F219" s="100">
        <f t="shared" si="85"/>
        <v>0.47205426112800752</v>
      </c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</row>
    <row r="220" spans="1:69" ht="12">
      <c r="A220"/>
      <c r="B220"/>
      <c r="C220"/>
      <c r="D220"/>
      <c r="E220" s="102">
        <v>0.28999999999999998</v>
      </c>
      <c r="F220" s="100">
        <f t="shared" si="85"/>
        <v>0.46005302975255319</v>
      </c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</row>
    <row r="221" spans="1:69" ht="12">
      <c r="A221"/>
      <c r="B221"/>
      <c r="C221"/>
      <c r="D221"/>
      <c r="E221" s="102">
        <v>0.3</v>
      </c>
      <c r="F221" s="100">
        <f t="shared" si="85"/>
        <v>0.44845869907947017</v>
      </c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</row>
    <row r="222" spans="1:69" ht="12">
      <c r="A222"/>
      <c r="B222"/>
      <c r="C222"/>
      <c r="D222"/>
      <c r="E222" s="102">
        <v>0.31</v>
      </c>
      <c r="F222" s="100">
        <f t="shared" si="85"/>
        <v>0.43724457967400726</v>
      </c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</row>
    <row r="223" spans="1:69" ht="12">
      <c r="A223"/>
      <c r="B223"/>
      <c r="C223"/>
      <c r="D223"/>
      <c r="E223" s="102">
        <v>0.32</v>
      </c>
      <c r="F223" s="100">
        <f t="shared" si="85"/>
        <v>0.42638652485042083</v>
      </c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</row>
    <row r="224" spans="1:69" ht="12">
      <c r="A224"/>
      <c r="B224"/>
      <c r="C224"/>
      <c r="D224"/>
      <c r="E224" s="102">
        <v>0.33</v>
      </c>
      <c r="F224" s="100">
        <f t="shared" si="85"/>
        <v>0.41586261758639104</v>
      </c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</row>
    <row r="225" spans="1:69" ht="12">
      <c r="A225"/>
      <c r="B225"/>
      <c r="C225"/>
      <c r="D225"/>
      <c r="E225" s="102">
        <v>0.34</v>
      </c>
      <c r="F225" s="100">
        <f t="shared" si="85"/>
        <v>0.40565290418920003</v>
      </c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</row>
    <row r="226" spans="1:69" ht="12">
      <c r="A226"/>
      <c r="B226"/>
      <c r="C226"/>
      <c r="D226"/>
      <c r="E226" s="102">
        <v>0.35</v>
      </c>
      <c r="F226" s="100">
        <f t="shared" si="85"/>
        <v>0.39573916657854785</v>
      </c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</row>
    <row r="227" spans="1:69" ht="12">
      <c r="A227"/>
      <c r="B227"/>
      <c r="C227"/>
      <c r="D227"/>
      <c r="E227" s="102">
        <v>0.36</v>
      </c>
      <c r="F227" s="100">
        <f t="shared" si="85"/>
        <v>0.3861047266559377</v>
      </c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</row>
    <row r="228" spans="1:69" ht="12">
      <c r="A228"/>
      <c r="B228"/>
      <c r="C228"/>
      <c r="D228"/>
      <c r="E228" s="102">
        <v>0.37</v>
      </c>
      <c r="F228" s="100">
        <f t="shared" si="85"/>
        <v>0.3767342774836025</v>
      </c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</row>
    <row r="229" spans="1:69" ht="12">
      <c r="A229"/>
      <c r="B229"/>
      <c r="C229"/>
      <c r="D229"/>
      <c r="E229" s="102">
        <v>0.38</v>
      </c>
      <c r="F229" s="100">
        <f t="shared" si="85"/>
        <v>0.36761373698150335</v>
      </c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</row>
    <row r="230" spans="1:69" ht="12">
      <c r="A230"/>
      <c r="B230"/>
      <c r="C230"/>
      <c r="D230"/>
      <c r="E230" s="102">
        <v>0.39</v>
      </c>
      <c r="F230" s="100">
        <f t="shared" si="85"/>
        <v>0.35873012063158821</v>
      </c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</row>
    <row r="231" spans="1:69" ht="12">
      <c r="A231"/>
      <c r="B231"/>
      <c r="C231"/>
      <c r="D231"/>
      <c r="E231" s="102">
        <v>0.4</v>
      </c>
      <c r="F231" s="100">
        <f t="shared" si="85"/>
        <v>0.35007143030096105</v>
      </c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</row>
    <row r="232" spans="1:69" ht="12">
      <c r="A232"/>
      <c r="B232"/>
      <c r="C232"/>
      <c r="D232"/>
      <c r="E232" s="102">
        <v>0.41</v>
      </c>
      <c r="F232" s="100">
        <f t="shared" si="85"/>
        <v>0.34162655679505405</v>
      </c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</row>
    <row r="233" spans="1:69" ht="12">
      <c r="A233"/>
      <c r="B233"/>
      <c r="C233"/>
      <c r="D233"/>
      <c r="E233" s="102">
        <v>0.42</v>
      </c>
      <c r="F233" s="100">
        <f t="shared" si="85"/>
        <v>0.33338519415501533</v>
      </c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</row>
    <row r="234" spans="1:69" ht="12">
      <c r="A234"/>
      <c r="B234"/>
      <c r="C234"/>
      <c r="D234"/>
      <c r="E234" s="102">
        <v>0.43</v>
      </c>
      <c r="F234" s="100">
        <f t="shared" si="85"/>
        <v>0.32533776404072895</v>
      </c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</row>
    <row r="235" spans="1:69" ht="12">
      <c r="A235"/>
      <c r="B235"/>
      <c r="C235"/>
      <c r="D235"/>
      <c r="E235" s="102">
        <v>0.44</v>
      </c>
      <c r="F235" s="100">
        <f t="shared" si="85"/>
        <v>0.31747534880788197</v>
      </c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</row>
    <row r="236" spans="1:69" ht="12">
      <c r="A236"/>
      <c r="B236"/>
      <c r="C236"/>
      <c r="D236"/>
      <c r="E236" s="102">
        <v>0.45</v>
      </c>
      <c r="F236" s="100">
        <f t="shared" si="85"/>
        <v>0.30978963210647792</v>
      </c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</row>
    <row r="237" spans="1:69" ht="12">
      <c r="A237"/>
      <c r="B237"/>
      <c r="C237"/>
      <c r="D237"/>
      <c r="E237" s="102">
        <v>0.46</v>
      </c>
      <c r="F237" s="100">
        <f t="shared" si="85"/>
        <v>0.30227284600865678</v>
      </c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</row>
    <row r="238" spans="1:69" ht="12">
      <c r="A238"/>
      <c r="B238"/>
      <c r="C238"/>
      <c r="D238"/>
      <c r="E238" s="102">
        <v>0.47</v>
      </c>
      <c r="F238" s="100">
        <f t="shared" si="85"/>
        <v>0.29491772382308723</v>
      </c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</row>
    <row r="239" spans="1:69" ht="12">
      <c r="A239"/>
      <c r="B239"/>
      <c r="C239"/>
      <c r="D239"/>
      <c r="E239" s="102">
        <v>0.48</v>
      </c>
      <c r="F239" s="100">
        <f t="shared" si="85"/>
        <v>0.28771745787742858</v>
      </c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</row>
    <row r="240" spans="1:69" ht="12">
      <c r="A240"/>
      <c r="B240"/>
      <c r="C240"/>
      <c r="D240"/>
      <c r="E240" s="102">
        <v>0.49</v>
      </c>
      <c r="F240" s="100">
        <f t="shared" si="85"/>
        <v>0.28066566165409296</v>
      </c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</row>
    <row r="241" spans="1:69" ht="12">
      <c r="A241"/>
      <c r="B241"/>
      <c r="C241"/>
      <c r="D241"/>
      <c r="E241" s="102">
        <v>0.5</v>
      </c>
      <c r="F241" s="100">
        <f t="shared" si="85"/>
        <v>0.27375633575150132</v>
      </c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</row>
    <row r="242" spans="1:69" ht="12">
      <c r="A242"/>
      <c r="B242"/>
      <c r="C242"/>
      <c r="D242"/>
      <c r="E242" s="102">
        <v>0.51</v>
      </c>
      <c r="F242" s="100">
        <f t="shared" si="85"/>
        <v>0.26698383721620789</v>
      </c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</row>
    <row r="243" spans="1:69" ht="12">
      <c r="A243"/>
      <c r="B243"/>
      <c r="C243"/>
      <c r="D243"/>
      <c r="E243" s="102">
        <v>0.52</v>
      </c>
      <c r="F243" s="100">
        <f t="shared" si="85"/>
        <v>0.26034285185307909</v>
      </c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</row>
    <row r="244" spans="1:69" ht="12">
      <c r="A244"/>
      <c r="B244"/>
      <c r="C244"/>
      <c r="D244"/>
      <c r="E244" s="102">
        <v>0.53</v>
      </c>
      <c r="F244" s="100">
        <f t="shared" si="85"/>
        <v>0.25382836917310159</v>
      </c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</row>
    <row r="245" spans="1:69" ht="12">
      <c r="A245"/>
      <c r="B245"/>
      <c r="C245"/>
      <c r="D245"/>
      <c r="E245" s="102">
        <v>0.54</v>
      </c>
      <c r="F245" s="100">
        <f t="shared" si="85"/>
        <v>0.24743565968294542</v>
      </c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</row>
    <row r="246" spans="1:69" ht="12">
      <c r="A246"/>
      <c r="B246"/>
      <c r="C246"/>
      <c r="D246"/>
      <c r="E246" s="102">
        <v>0.55000000000000004</v>
      </c>
      <c r="F246" s="100">
        <f t="shared" si="85"/>
        <v>0.24116025425842222</v>
      </c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</row>
    <row r="247" spans="1:69" ht="12">
      <c r="A247"/>
      <c r="B247"/>
      <c r="C247"/>
      <c r="D247"/>
      <c r="E247" s="102">
        <v>0.56000000000000005</v>
      </c>
      <c r="F247" s="100">
        <f t="shared" si="85"/>
        <v>0.23499792537650621</v>
      </c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</row>
    <row r="248" spans="1:69" ht="12">
      <c r="A248"/>
      <c r="B248"/>
      <c r="C248"/>
      <c r="D248"/>
      <c r="E248" s="102">
        <v>0.56999999999999995</v>
      </c>
      <c r="F248" s="100">
        <f t="shared" si="85"/>
        <v>0.22894467000851115</v>
      </c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</row>
    <row r="249" spans="1:69" ht="12">
      <c r="A249"/>
      <c r="B249"/>
      <c r="C249"/>
      <c r="D249"/>
      <c r="E249" s="102">
        <v>0.57999999999999996</v>
      </c>
      <c r="F249" s="100">
        <f t="shared" si="85"/>
        <v>0.2229966940010519</v>
      </c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</row>
    <row r="250" spans="1:69" ht="12">
      <c r="A250"/>
      <c r="B250"/>
      <c r="C250"/>
      <c r="D250"/>
      <c r="E250" s="102">
        <v>0.59</v>
      </c>
      <c r="F250" s="100">
        <f t="shared" si="85"/>
        <v>0.21715039779217124</v>
      </c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</row>
    <row r="251" spans="1:69" ht="12">
      <c r="A251"/>
      <c r="B251"/>
      <c r="C251"/>
      <c r="D251"/>
      <c r="E251" s="102">
        <v>0.6</v>
      </c>
      <c r="F251" s="100">
        <f t="shared" si="85"/>
        <v>0.21140236332796886</v>
      </c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</row>
    <row r="252" spans="1:69" ht="12">
      <c r="A252"/>
      <c r="B252"/>
      <c r="C252"/>
      <c r="D252"/>
      <c r="E252" s="102">
        <v>0.61</v>
      </c>
      <c r="F252" s="100">
        <f t="shared" si="85"/>
        <v>0.20574934206065482</v>
      </c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</row>
    <row r="253" spans="1:69" ht="12">
      <c r="A253"/>
      <c r="B253"/>
      <c r="C253"/>
      <c r="D253"/>
      <c r="E253" s="102">
        <v>0.62</v>
      </c>
      <c r="F253" s="100">
        <f t="shared" si="85"/>
        <v>0.20018824392250595</v>
      </c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</row>
    <row r="254" spans="1:69" ht="12">
      <c r="A254"/>
      <c r="B254"/>
      <c r="C254"/>
      <c r="D254"/>
      <c r="E254" s="102">
        <v>0.63</v>
      </c>
      <c r="F254" s="100">
        <f t="shared" si="85"/>
        <v>0.19471612718202308</v>
      </c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</row>
    <row r="255" spans="1:69" ht="12">
      <c r="A255"/>
      <c r="B255"/>
      <c r="C255"/>
      <c r="D255"/>
      <c r="E255" s="102">
        <v>0.64</v>
      </c>
      <c r="F255" s="100">
        <f t="shared" si="85"/>
        <v>0.18933018909891949</v>
      </c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</row>
    <row r="256" spans="1:69" ht="12">
      <c r="A256"/>
      <c r="B256"/>
      <c r="C256"/>
      <c r="D256"/>
      <c r="E256" s="102">
        <v>0.65</v>
      </c>
      <c r="F256" s="101">
        <f>$F$255-($F$255-$F$291)/($E$291-$E$255)*(E256-$E$255)</f>
        <v>0.18684879495728285</v>
      </c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</row>
    <row r="257" spans="1:69" ht="12">
      <c r="A257"/>
      <c r="B257"/>
      <c r="C257"/>
      <c r="D257"/>
      <c r="E257" s="102">
        <v>0.66</v>
      </c>
      <c r="F257" s="101">
        <f t="shared" ref="F257:F290" si="86">$F$255-($F$255-$F$291)/($E$291-$E$255)*(E257-$E$255)</f>
        <v>0.18436740081564618</v>
      </c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</row>
    <row r="258" spans="1:69" ht="12">
      <c r="A258"/>
      <c r="B258"/>
      <c r="C258"/>
      <c r="D258"/>
      <c r="E258" s="102">
        <v>0.67</v>
      </c>
      <c r="F258" s="101">
        <f t="shared" si="86"/>
        <v>0.18188600667400953</v>
      </c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</row>
    <row r="259" spans="1:69" ht="12">
      <c r="A259"/>
      <c r="B259"/>
      <c r="C259"/>
      <c r="D259"/>
      <c r="E259" s="102">
        <v>0.68</v>
      </c>
      <c r="F259" s="101">
        <f t="shared" si="86"/>
        <v>0.17940461253237289</v>
      </c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</row>
    <row r="260" spans="1:69" ht="12">
      <c r="A260"/>
      <c r="B260"/>
      <c r="C260"/>
      <c r="D260"/>
      <c r="E260" s="102">
        <v>0.69</v>
      </c>
      <c r="F260" s="101">
        <f t="shared" si="86"/>
        <v>0.17692321839073624</v>
      </c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</row>
    <row r="261" spans="1:69" ht="12">
      <c r="A261"/>
      <c r="B261"/>
      <c r="C261"/>
      <c r="D261"/>
      <c r="E261" s="102">
        <v>0.7</v>
      </c>
      <c r="F261" s="101">
        <f t="shared" si="86"/>
        <v>0.1744418242490996</v>
      </c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</row>
    <row r="262" spans="1:69" ht="12">
      <c r="A262"/>
      <c r="B262"/>
      <c r="C262"/>
      <c r="D262"/>
      <c r="E262" s="102">
        <v>0.71</v>
      </c>
      <c r="F262" s="101">
        <f t="shared" si="86"/>
        <v>0.17196043010746292</v>
      </c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</row>
    <row r="263" spans="1:69" ht="12">
      <c r="A263"/>
      <c r="B263"/>
      <c r="C263"/>
      <c r="D263"/>
      <c r="E263" s="102">
        <v>0.72</v>
      </c>
      <c r="F263" s="101">
        <f t="shared" si="86"/>
        <v>0.16947903596582628</v>
      </c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</row>
    <row r="264" spans="1:69" ht="12">
      <c r="A264"/>
      <c r="B264"/>
      <c r="C264"/>
      <c r="D264"/>
      <c r="E264" s="102">
        <v>0.73</v>
      </c>
      <c r="F264" s="101">
        <f t="shared" si="86"/>
        <v>0.16699764182418964</v>
      </c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</row>
    <row r="265" spans="1:69" ht="12">
      <c r="A265"/>
      <c r="B265"/>
      <c r="C265"/>
      <c r="D265"/>
      <c r="E265" s="102">
        <v>0.74</v>
      </c>
      <c r="F265" s="101">
        <f t="shared" si="86"/>
        <v>0.16451624768255296</v>
      </c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</row>
    <row r="266" spans="1:69" ht="12">
      <c r="A266"/>
      <c r="B266"/>
      <c r="C266"/>
      <c r="D266"/>
      <c r="E266" s="102">
        <v>0.75</v>
      </c>
      <c r="F266" s="101">
        <f t="shared" si="86"/>
        <v>0.16203485354091632</v>
      </c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</row>
    <row r="267" spans="1:69" ht="12">
      <c r="A267"/>
      <c r="B267"/>
      <c r="C267"/>
      <c r="D267"/>
      <c r="E267" s="102">
        <v>0.76</v>
      </c>
      <c r="F267" s="101">
        <f t="shared" si="86"/>
        <v>0.15955345939927967</v>
      </c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</row>
    <row r="268" spans="1:69" ht="12">
      <c r="A268"/>
      <c r="B268"/>
      <c r="C268"/>
      <c r="D268"/>
      <c r="E268" s="102">
        <v>0.77</v>
      </c>
      <c r="F268" s="101">
        <f t="shared" si="86"/>
        <v>0.157072065257643</v>
      </c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</row>
    <row r="269" spans="1:69" ht="12">
      <c r="A269"/>
      <c r="B269"/>
      <c r="C269"/>
      <c r="D269"/>
      <c r="E269" s="102">
        <v>0.78</v>
      </c>
      <c r="F269" s="101">
        <f t="shared" si="86"/>
        <v>0.15459067111600636</v>
      </c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</row>
    <row r="270" spans="1:69" ht="12">
      <c r="A270"/>
      <c r="B270"/>
      <c r="C270"/>
      <c r="D270"/>
      <c r="E270" s="102">
        <v>0.79</v>
      </c>
      <c r="F270" s="101">
        <f t="shared" si="86"/>
        <v>0.15210927697436971</v>
      </c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</row>
    <row r="271" spans="1:69" ht="12">
      <c r="A271"/>
      <c r="B271"/>
      <c r="C271"/>
      <c r="D271"/>
      <c r="E271" s="102">
        <v>0.8</v>
      </c>
      <c r="F271" s="101">
        <f t="shared" si="86"/>
        <v>0.14962788283273304</v>
      </c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</row>
    <row r="272" spans="1:69" ht="12">
      <c r="A272"/>
      <c r="B272"/>
      <c r="C272"/>
      <c r="D272"/>
      <c r="E272" s="102">
        <v>0.81</v>
      </c>
      <c r="F272" s="101">
        <f t="shared" si="86"/>
        <v>0.14714648869109639</v>
      </c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</row>
    <row r="273" spans="1:69" ht="12">
      <c r="A273"/>
      <c r="B273"/>
      <c r="C273"/>
      <c r="D273"/>
      <c r="E273" s="102">
        <v>0.82</v>
      </c>
      <c r="F273" s="101">
        <f t="shared" si="86"/>
        <v>0.14466509454945975</v>
      </c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</row>
    <row r="274" spans="1:69" ht="12">
      <c r="A274"/>
      <c r="B274"/>
      <c r="C274"/>
      <c r="D274"/>
      <c r="E274" s="102">
        <v>0.83</v>
      </c>
      <c r="F274" s="101">
        <f t="shared" si="86"/>
        <v>0.1421837004078231</v>
      </c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</row>
    <row r="275" spans="1:69" ht="12">
      <c r="A275"/>
      <c r="B275"/>
      <c r="C275"/>
      <c r="D275"/>
      <c r="E275" s="102">
        <v>0.84</v>
      </c>
      <c r="F275" s="101">
        <f t="shared" si="86"/>
        <v>0.13970230626618646</v>
      </c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</row>
    <row r="276" spans="1:69" ht="12">
      <c r="A276"/>
      <c r="B276"/>
      <c r="C276"/>
      <c r="D276"/>
      <c r="E276" s="102">
        <v>0.85</v>
      </c>
      <c r="F276" s="101">
        <f t="shared" si="86"/>
        <v>0.13722091212454979</v>
      </c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</row>
    <row r="277" spans="1:69" ht="12">
      <c r="A277"/>
      <c r="B277"/>
      <c r="C277"/>
      <c r="D277"/>
      <c r="E277" s="102">
        <v>0.86</v>
      </c>
      <c r="F277" s="101">
        <f t="shared" si="86"/>
        <v>0.13473951798291314</v>
      </c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</row>
    <row r="278" spans="1:69" ht="12">
      <c r="A278"/>
      <c r="B278"/>
      <c r="C278"/>
      <c r="D278"/>
      <c r="E278" s="102">
        <v>0.87</v>
      </c>
      <c r="F278" s="101">
        <f t="shared" si="86"/>
        <v>0.1322581238412765</v>
      </c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</row>
    <row r="279" spans="1:69" ht="12">
      <c r="A279"/>
      <c r="B279"/>
      <c r="C279"/>
      <c r="D279"/>
      <c r="E279" s="102">
        <v>0.88</v>
      </c>
      <c r="F279" s="101">
        <f t="shared" si="86"/>
        <v>0.12977672969963983</v>
      </c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</row>
    <row r="280" spans="1:69" ht="12">
      <c r="A280"/>
      <c r="B280"/>
      <c r="C280"/>
      <c r="D280"/>
      <c r="E280" s="102">
        <v>0.89</v>
      </c>
      <c r="F280" s="101">
        <f t="shared" si="86"/>
        <v>0.12729533555800318</v>
      </c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</row>
    <row r="281" spans="1:69" ht="12">
      <c r="A281"/>
      <c r="B281"/>
      <c r="C281"/>
      <c r="D281"/>
      <c r="E281" s="102">
        <v>0.9</v>
      </c>
      <c r="F281" s="101">
        <f t="shared" si="86"/>
        <v>0.12481394141636652</v>
      </c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</row>
    <row r="282" spans="1:69" ht="12">
      <c r="A282"/>
      <c r="B282"/>
      <c r="C282"/>
      <c r="D282"/>
      <c r="E282" s="102">
        <v>0.91</v>
      </c>
      <c r="F282" s="101">
        <f t="shared" si="86"/>
        <v>0.12233254727472988</v>
      </c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</row>
    <row r="283" spans="1:69" ht="12">
      <c r="A283"/>
      <c r="B283"/>
      <c r="C283"/>
      <c r="D283"/>
      <c r="E283" s="102">
        <v>0.92</v>
      </c>
      <c r="F283" s="101">
        <f t="shared" si="86"/>
        <v>0.11985115313309322</v>
      </c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</row>
    <row r="284" spans="1:69" ht="12">
      <c r="A284"/>
      <c r="B284"/>
      <c r="C284"/>
      <c r="D284"/>
      <c r="E284" s="102">
        <v>0.93</v>
      </c>
      <c r="F284" s="101">
        <f t="shared" si="86"/>
        <v>0.11736975899145656</v>
      </c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</row>
    <row r="285" spans="1:69" ht="12">
      <c r="A285"/>
      <c r="B285"/>
      <c r="C285"/>
      <c r="D285"/>
      <c r="E285" s="102">
        <v>0.94</v>
      </c>
      <c r="F285" s="101">
        <f t="shared" si="86"/>
        <v>0.11488836484981993</v>
      </c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</row>
    <row r="286" spans="1:69" ht="12">
      <c r="A286"/>
      <c r="B286"/>
      <c r="C286"/>
      <c r="D286"/>
      <c r="E286" s="102">
        <v>0.95</v>
      </c>
      <c r="F286" s="101">
        <f t="shared" si="86"/>
        <v>0.11240697070818328</v>
      </c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</row>
    <row r="287" spans="1:69" ht="12">
      <c r="A287"/>
      <c r="B287"/>
      <c r="C287"/>
      <c r="D287"/>
      <c r="E287" s="102">
        <v>0.96</v>
      </c>
      <c r="F287" s="101">
        <f t="shared" si="86"/>
        <v>0.10992557656654663</v>
      </c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</row>
    <row r="288" spans="1:69" ht="12">
      <c r="A288"/>
      <c r="B288"/>
      <c r="C288"/>
      <c r="D288"/>
      <c r="E288" s="102">
        <v>0.97</v>
      </c>
      <c r="F288" s="101">
        <f t="shared" si="86"/>
        <v>0.10744418242490997</v>
      </c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</row>
    <row r="289" spans="1:69" ht="12">
      <c r="A289"/>
      <c r="B289"/>
      <c r="C289"/>
      <c r="D289"/>
      <c r="E289" s="102">
        <v>0.98</v>
      </c>
      <c r="F289" s="101">
        <f t="shared" si="86"/>
        <v>0.10496278828327332</v>
      </c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</row>
    <row r="290" spans="1:69" ht="12">
      <c r="A290"/>
      <c r="B290"/>
      <c r="C290"/>
      <c r="D290"/>
      <c r="E290" s="102">
        <v>0.99</v>
      </c>
      <c r="F290" s="101">
        <f t="shared" si="86"/>
        <v>0.10248139414163666</v>
      </c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</row>
    <row r="291" spans="1:69" ht="12">
      <c r="A291"/>
      <c r="B291"/>
      <c r="C291"/>
      <c r="D291"/>
      <c r="E291" s="102">
        <v>1</v>
      </c>
      <c r="F291" s="95">
        <v>0.1</v>
      </c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</row>
    <row r="292" spans="1:69">
      <c r="I292"/>
    </row>
  </sheetData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9" tint="0.39997558519241921"/>
    <pageSetUpPr autoPageBreaks="0"/>
  </sheetPr>
  <dimension ref="A1:BT134"/>
  <sheetViews>
    <sheetView showGridLines="0" defaultGridColor="0" colorId="22" zoomScaleNormal="100" workbookViewId="0">
      <pane xSplit="7" ySplit="3" topLeftCell="H4" activePane="bottomRight" state="frozen"/>
      <selection activeCell="Q84" sqref="Q84"/>
      <selection pane="topRight" activeCell="Q84" sqref="Q84"/>
      <selection pane="bottomLeft" activeCell="Q84" sqref="Q84"/>
      <selection pane="bottomRight"/>
    </sheetView>
  </sheetViews>
  <sheetFormatPr baseColWidth="10" defaultColWidth="12.75" defaultRowHeight="11.4" outlineLevelCol="2"/>
  <cols>
    <col min="1" max="1" width="6.75" style="156" customWidth="1"/>
    <col min="2" max="2" width="7.875" style="156" customWidth="1"/>
    <col min="3" max="3" width="50.875" style="156" bestFit="1" customWidth="1"/>
    <col min="4" max="8" width="12.75" style="156"/>
    <col min="9" max="13" width="12.75" style="156" hidden="1" customWidth="1" outlineLevel="2"/>
    <col min="14" max="14" width="14.125" style="156" customWidth="1" collapsed="1"/>
    <col min="15" max="68" width="15" style="156" customWidth="1"/>
    <col min="69" max="16384" width="12.75" style="156"/>
  </cols>
  <sheetData>
    <row r="1" spans="1:72" s="147" customFormat="1" ht="33.75" customHeight="1">
      <c r="D1" s="148" t="s">
        <v>125</v>
      </c>
    </row>
    <row r="3" spans="1:72" s="149" customFormat="1" ht="12">
      <c r="D3" s="150"/>
      <c r="E3" s="150"/>
      <c r="F3" s="150" t="s">
        <v>126</v>
      </c>
      <c r="G3" s="150" t="s">
        <v>82</v>
      </c>
      <c r="I3" s="151">
        <v>2000</v>
      </c>
      <c r="J3" s="151">
        <v>2001</v>
      </c>
      <c r="K3" s="151">
        <v>2002</v>
      </c>
      <c r="L3" s="151">
        <v>2003</v>
      </c>
      <c r="M3" s="151">
        <v>2004</v>
      </c>
      <c r="N3" s="151">
        <v>2005</v>
      </c>
      <c r="O3" s="151">
        <v>2006</v>
      </c>
      <c r="P3" s="151">
        <v>2007</v>
      </c>
      <c r="Q3" s="151">
        <v>2008</v>
      </c>
      <c r="R3" s="151">
        <v>2009</v>
      </c>
      <c r="S3" s="151">
        <v>2010</v>
      </c>
      <c r="T3" s="151">
        <v>2011</v>
      </c>
      <c r="U3" s="151">
        <v>2012</v>
      </c>
      <c r="V3" s="151">
        <v>2013</v>
      </c>
      <c r="W3" s="151">
        <v>2014</v>
      </c>
      <c r="X3" s="151">
        <v>2015</v>
      </c>
      <c r="Y3" s="151">
        <v>2016</v>
      </c>
      <c r="Z3" s="151">
        <v>2017</v>
      </c>
      <c r="AA3" s="151">
        <v>2018</v>
      </c>
      <c r="AB3" s="151">
        <v>2019</v>
      </c>
      <c r="AC3" s="151">
        <v>2020</v>
      </c>
      <c r="AD3" s="151">
        <v>2021</v>
      </c>
      <c r="AE3" s="151">
        <v>2022</v>
      </c>
      <c r="AF3" s="151">
        <v>2023</v>
      </c>
      <c r="AG3" s="151">
        <v>2024</v>
      </c>
      <c r="AH3" s="151">
        <v>2025</v>
      </c>
      <c r="AI3" s="151">
        <v>2026</v>
      </c>
      <c r="AJ3" s="151">
        <v>2027</v>
      </c>
      <c r="AK3" s="151">
        <v>2028</v>
      </c>
      <c r="AL3" s="151">
        <v>2029</v>
      </c>
      <c r="AM3" s="151">
        <v>2030</v>
      </c>
      <c r="AN3" s="151">
        <v>2031</v>
      </c>
      <c r="AO3" s="151">
        <v>2032</v>
      </c>
      <c r="AP3" s="151">
        <v>2033</v>
      </c>
      <c r="AQ3" s="151">
        <v>2034</v>
      </c>
      <c r="AR3" s="151">
        <v>2035</v>
      </c>
      <c r="AS3" s="151">
        <v>2036</v>
      </c>
      <c r="AT3" s="151">
        <v>2037</v>
      </c>
      <c r="AU3" s="151">
        <v>2038</v>
      </c>
      <c r="AV3" s="151">
        <v>2039</v>
      </c>
      <c r="AW3" s="151">
        <v>2040</v>
      </c>
      <c r="AX3" s="151">
        <v>2041</v>
      </c>
      <c r="AY3" s="151">
        <v>2042</v>
      </c>
      <c r="AZ3" s="151">
        <v>2043</v>
      </c>
      <c r="BA3" s="151">
        <v>2044</v>
      </c>
      <c r="BB3" s="151">
        <v>2045</v>
      </c>
      <c r="BC3" s="151">
        <v>2046</v>
      </c>
      <c r="BD3" s="151">
        <v>2047</v>
      </c>
      <c r="BE3" s="151">
        <v>2048</v>
      </c>
      <c r="BF3" s="151">
        <v>2049</v>
      </c>
      <c r="BG3" s="151">
        <v>2050</v>
      </c>
      <c r="BH3" s="151">
        <v>2051</v>
      </c>
      <c r="BI3" s="151">
        <v>2052</v>
      </c>
      <c r="BJ3" s="151">
        <v>2053</v>
      </c>
      <c r="BK3" s="151">
        <v>2054</v>
      </c>
      <c r="BL3" s="151">
        <v>2055</v>
      </c>
      <c r="BM3" s="151">
        <v>2056</v>
      </c>
      <c r="BN3" s="151">
        <v>2057</v>
      </c>
      <c r="BO3" s="151">
        <v>2058</v>
      </c>
      <c r="BP3" s="151">
        <v>2059</v>
      </c>
    </row>
    <row r="4" spans="1:72" s="149" customFormat="1"/>
    <row r="5" spans="1:72" s="154" customFormat="1" ht="18" customHeight="1">
      <c r="A5" s="152">
        <v>1</v>
      </c>
      <c r="B5" s="152" t="s">
        <v>240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  <c r="AJ5" s="153"/>
      <c r="AK5" s="153"/>
      <c r="AL5" s="153"/>
      <c r="AM5" s="153"/>
      <c r="AN5" s="153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  <c r="BM5" s="153"/>
      <c r="BN5" s="153"/>
      <c r="BO5" s="153"/>
      <c r="BP5" s="153"/>
      <c r="BQ5" s="153"/>
      <c r="BR5" s="153"/>
      <c r="BS5" s="153"/>
      <c r="BT5" s="153"/>
    </row>
    <row r="6" spans="1:72" s="149" customFormat="1"/>
    <row r="7" spans="1:72" s="149" customFormat="1" ht="15.6">
      <c r="B7" s="155" t="s">
        <v>138</v>
      </c>
    </row>
    <row r="8" spans="1:72" s="149" customFormat="1"/>
    <row r="9" spans="1:72" s="149" customFormat="1">
      <c r="C9" s="149" t="s">
        <v>142</v>
      </c>
      <c r="F9" s="156" t="s">
        <v>127</v>
      </c>
      <c r="G9" s="156" t="s">
        <v>66</v>
      </c>
      <c r="N9" s="201">
        <v>0</v>
      </c>
      <c r="O9" s="201">
        <v>19686661.5</v>
      </c>
      <c r="P9" s="201">
        <v>19929601</v>
      </c>
      <c r="Q9" s="201">
        <v>20271747</v>
      </c>
      <c r="R9" s="201">
        <v>20094110.5</v>
      </c>
      <c r="S9" s="201">
        <v>19879287</v>
      </c>
      <c r="T9" s="201">
        <v>20056433</v>
      </c>
      <c r="U9" s="201">
        <v>20292512.5</v>
      </c>
      <c r="V9" s="201">
        <v>20225958.7425288</v>
      </c>
      <c r="W9" s="201">
        <v>19504825.7425288</v>
      </c>
      <c r="X9" s="201">
        <v>19446573.499995001</v>
      </c>
      <c r="Y9" s="201">
        <v>19904246.999995001</v>
      </c>
      <c r="Z9" s="201">
        <v>20048907.5</v>
      </c>
      <c r="AA9" s="201">
        <v>20114082.537525706</v>
      </c>
      <c r="AB9" s="201">
        <v>20265729.540995419</v>
      </c>
      <c r="AC9" s="201">
        <v>20410222.379371837</v>
      </c>
      <c r="AD9" s="201">
        <v>20545000.639015459</v>
      </c>
      <c r="AE9" s="201">
        <v>20667424.877834454</v>
      </c>
      <c r="AF9" s="201">
        <v>20777709.950333968</v>
      </c>
      <c r="AG9" s="201">
        <v>20878202.30971954</v>
      </c>
      <c r="AH9" s="201">
        <v>20969982.056119274</v>
      </c>
      <c r="AI9" s="201">
        <v>21157169.100176435</v>
      </c>
      <c r="AJ9" s="201">
        <v>21438718.153825216</v>
      </c>
      <c r="AK9" s="201">
        <v>21709925.596023329</v>
      </c>
      <c r="AL9" s="201">
        <v>21972778.574808415</v>
      </c>
      <c r="AM9" s="201">
        <v>22231174.418225802</v>
      </c>
      <c r="AN9" s="201">
        <v>22486525.277853906</v>
      </c>
      <c r="AO9" s="201">
        <v>22734347.291286159</v>
      </c>
      <c r="AP9" s="201">
        <v>22971889.326111481</v>
      </c>
      <c r="AQ9" s="201">
        <v>23200302.105495274</v>
      </c>
      <c r="AR9" s="201">
        <v>23420478.721474171</v>
      </c>
      <c r="AS9" s="201">
        <v>23631963.499942809</v>
      </c>
      <c r="AT9" s="201">
        <v>23833734.241201393</v>
      </c>
      <c r="AU9" s="201">
        <v>24025625.471287936</v>
      </c>
      <c r="AV9" s="201">
        <v>24208299.086050346</v>
      </c>
      <c r="AW9" s="201">
        <v>24382226.386879008</v>
      </c>
      <c r="AX9" s="201">
        <v>24546821.569659628</v>
      </c>
      <c r="AY9" s="201">
        <v>24701091.352472171</v>
      </c>
      <c r="AZ9" s="201">
        <v>24844788.911842905</v>
      </c>
      <c r="BA9" s="201">
        <v>24978428.195584882</v>
      </c>
      <c r="BB9" s="201">
        <v>25102462.687062573</v>
      </c>
      <c r="BC9" s="201">
        <v>25216522.005015984</v>
      </c>
      <c r="BD9" s="201">
        <v>25319875.026185043</v>
      </c>
      <c r="BE9" s="201">
        <v>25412383.733893611</v>
      </c>
      <c r="BF9" s="201">
        <v>25494556.526077822</v>
      </c>
      <c r="BG9" s="201">
        <v>25551251.147747576</v>
      </c>
      <c r="BH9" s="201">
        <v>25587480.999189533</v>
      </c>
      <c r="BI9" s="201">
        <v>25623762.221976399</v>
      </c>
      <c r="BJ9" s="201">
        <v>25660094.888949074</v>
      </c>
      <c r="BK9" s="201">
        <v>25696479.073051739</v>
      </c>
      <c r="BL9" s="201">
        <v>25732914.847332016</v>
      </c>
      <c r="BM9" s="201">
        <v>25769402.2849411</v>
      </c>
      <c r="BN9" s="201">
        <v>25805941.459133893</v>
      </c>
      <c r="BO9" s="201">
        <v>25842532.443269193</v>
      </c>
      <c r="BP9" s="201">
        <v>25879175.310809799</v>
      </c>
      <c r="BQ9" s="157"/>
    </row>
    <row r="10" spans="1:72" s="149" customFormat="1"/>
    <row r="11" spans="1:72" s="149" customFormat="1" ht="15.6">
      <c r="B11" s="155" t="s">
        <v>139</v>
      </c>
    </row>
    <row r="12" spans="1:72" s="149" customFormat="1"/>
    <row r="13" spans="1:72" s="149" customFormat="1">
      <c r="C13" s="158" t="str">
        <f t="array" ref="C13:C42">Fixed.Retail.Services</f>
        <v>Llamadas salientes Local on-net</v>
      </c>
      <c r="G13" s="158" t="str">
        <f t="array" ref="G13:G42">Fixed.Retail.Services.Units</f>
        <v>Minutos</v>
      </c>
      <c r="I13" s="159"/>
      <c r="N13" s="8">
        <v>0</v>
      </c>
      <c r="O13" s="201">
        <v>105854921825.98965</v>
      </c>
      <c r="P13" s="201">
        <v>111114793136.19345</v>
      </c>
      <c r="Q13" s="201">
        <v>93126434844.945984</v>
      </c>
      <c r="R13" s="201">
        <v>78224443516.389618</v>
      </c>
      <c r="S13" s="201">
        <v>65461744114.887955</v>
      </c>
      <c r="T13" s="201">
        <v>57565862541.573891</v>
      </c>
      <c r="U13" s="201">
        <v>46771302063.969406</v>
      </c>
      <c r="V13" s="201">
        <v>45555175710.481453</v>
      </c>
      <c r="W13" s="201">
        <v>37553072099.276619</v>
      </c>
      <c r="X13" s="201">
        <v>32095327793.514751</v>
      </c>
      <c r="Y13" s="201">
        <v>26020017188.686962</v>
      </c>
      <c r="Z13" s="201">
        <v>23135315467.891392</v>
      </c>
      <c r="AA13" s="201">
        <v>21636137364.476055</v>
      </c>
      <c r="AB13" s="201">
        <v>20576599679.541195</v>
      </c>
      <c r="AC13" s="201">
        <v>19555826449.768627</v>
      </c>
      <c r="AD13" s="201">
        <v>18844695835.622429</v>
      </c>
      <c r="AE13" s="201">
        <v>18185334931.087605</v>
      </c>
      <c r="AF13" s="201">
        <v>17798419560.816967</v>
      </c>
      <c r="AG13" s="201">
        <v>17414261151.496666</v>
      </c>
      <c r="AH13" s="201">
        <v>17033917666.418903</v>
      </c>
      <c r="AI13" s="201">
        <v>17131373877.339338</v>
      </c>
      <c r="AJ13" s="201">
        <v>17406429604.284023</v>
      </c>
      <c r="AK13" s="201">
        <v>17670890376.351276</v>
      </c>
      <c r="AL13" s="201">
        <v>17927149605.147335</v>
      </c>
      <c r="AM13" s="201">
        <v>18179900728.115765</v>
      </c>
      <c r="AN13" s="201">
        <v>18430734773.278236</v>
      </c>
      <c r="AO13" s="201">
        <v>18674140585.788895</v>
      </c>
      <c r="AP13" s="201">
        <v>18906803672.359249</v>
      </c>
      <c r="AQ13" s="201">
        <v>19130131762.924393</v>
      </c>
      <c r="AR13" s="201">
        <v>19345194925.003208</v>
      </c>
      <c r="AS13" s="201">
        <v>19551428907.992851</v>
      </c>
      <c r="AT13" s="201">
        <v>19747582086.079391</v>
      </c>
      <c r="AU13" s="201">
        <v>19933443256.158943</v>
      </c>
      <c r="AV13" s="201">
        <v>20109804279.092213</v>
      </c>
      <c r="AW13" s="201">
        <v>20277219312.816532</v>
      </c>
      <c r="AX13" s="201">
        <v>20434953334.443771</v>
      </c>
      <c r="AY13" s="201">
        <v>20581778778.79134</v>
      </c>
      <c r="AZ13" s="201">
        <v>20717379549.333359</v>
      </c>
      <c r="BA13" s="201">
        <v>20842364177.422577</v>
      </c>
      <c r="BB13" s="201">
        <v>20957262028.589596</v>
      </c>
      <c r="BC13" s="201">
        <v>21061593617.677849</v>
      </c>
      <c r="BD13" s="201">
        <v>21154441205.153572</v>
      </c>
      <c r="BE13" s="201">
        <v>21235613555.790932</v>
      </c>
      <c r="BF13" s="201">
        <v>21306442756.016895</v>
      </c>
      <c r="BG13" s="201">
        <v>21355221154.929607</v>
      </c>
      <c r="BH13" s="201">
        <v>21386561797.560162</v>
      </c>
      <c r="BI13" s="201">
        <v>21417948372.709076</v>
      </c>
      <c r="BJ13" s="201">
        <v>21449380947.603146</v>
      </c>
      <c r="BK13" s="201">
        <v>21480859589.567436</v>
      </c>
      <c r="BL13" s="201">
        <v>21512384366.025433</v>
      </c>
      <c r="BM13" s="201">
        <v>21543955344.499187</v>
      </c>
      <c r="BN13" s="201">
        <v>21575572592.609375</v>
      </c>
      <c r="BO13" s="201">
        <v>21607236178.075569</v>
      </c>
      <c r="BP13" s="201">
        <v>21638946168.716282</v>
      </c>
    </row>
    <row r="14" spans="1:72" s="149" customFormat="1">
      <c r="C14" s="158" t="str">
        <v>Llamadas salientes Larga Distancia on-net</v>
      </c>
      <c r="G14" s="158" t="str">
        <v>Minutos</v>
      </c>
      <c r="I14" s="159"/>
      <c r="N14" s="8">
        <v>0</v>
      </c>
      <c r="O14" s="201">
        <v>21894711170.925835</v>
      </c>
      <c r="P14" s="201">
        <v>23064614359.480335</v>
      </c>
      <c r="Q14" s="201">
        <v>23049757467.601833</v>
      </c>
      <c r="R14" s="201">
        <v>22492827148.971066</v>
      </c>
      <c r="S14" s="201">
        <v>24616202410.091938</v>
      </c>
      <c r="T14" s="201">
        <v>24992178191.275536</v>
      </c>
      <c r="U14" s="201">
        <v>22350447376.441055</v>
      </c>
      <c r="V14" s="201">
        <v>21054975497.672176</v>
      </c>
      <c r="W14" s="201">
        <v>19806775325.444111</v>
      </c>
      <c r="X14" s="201">
        <v>16928174209.610777</v>
      </c>
      <c r="Y14" s="201">
        <v>13723847493.969584</v>
      </c>
      <c r="Z14" s="201">
        <v>12202357089.305182</v>
      </c>
      <c r="AA14" s="201">
        <v>11411639254.325577</v>
      </c>
      <c r="AB14" s="201">
        <v>10852802820.947596</v>
      </c>
      <c r="AC14" s="201">
        <v>10314412087.777121</v>
      </c>
      <c r="AD14" s="201">
        <v>9939337466.3399544</v>
      </c>
      <c r="AE14" s="201">
        <v>9591567961.3583775</v>
      </c>
      <c r="AF14" s="201">
        <v>9387495554.4817333</v>
      </c>
      <c r="AG14" s="201">
        <v>9184877263.1560097</v>
      </c>
      <c r="AH14" s="201">
        <v>8984271093.4259758</v>
      </c>
      <c r="AI14" s="201">
        <v>9035672834.1055965</v>
      </c>
      <c r="AJ14" s="201">
        <v>9180746637.1533909</v>
      </c>
      <c r="AK14" s="201">
        <v>9320232298.4298363</v>
      </c>
      <c r="AL14" s="201">
        <v>9455392185.120779</v>
      </c>
      <c r="AM14" s="201">
        <v>9588701776.7476616</v>
      </c>
      <c r="AN14" s="201">
        <v>9721000235.9355335</v>
      </c>
      <c r="AO14" s="201">
        <v>9849380791.0219612</v>
      </c>
      <c r="AP14" s="201">
        <v>9972095264.8216209</v>
      </c>
      <c r="AQ14" s="201">
        <v>10089886142.276075</v>
      </c>
      <c r="AR14" s="201">
        <v>10203317813.613472</v>
      </c>
      <c r="AS14" s="201">
        <v>10312092673.756699</v>
      </c>
      <c r="AT14" s="201">
        <v>10415550572.419716</v>
      </c>
      <c r="AU14" s="201">
        <v>10513580113.857969</v>
      </c>
      <c r="AV14" s="201">
        <v>10606598952.587601</v>
      </c>
      <c r="AW14" s="201">
        <v>10694899370.46854</v>
      </c>
      <c r="AX14" s="201">
        <v>10778093691.276442</v>
      </c>
      <c r="AY14" s="201">
        <v>10855534455.125608</v>
      </c>
      <c r="AZ14" s="201">
        <v>10927054941.89118</v>
      </c>
      <c r="BA14" s="201">
        <v>10992976111.833094</v>
      </c>
      <c r="BB14" s="201">
        <v>11053577170.447557</v>
      </c>
      <c r="BC14" s="201">
        <v>11108605220.85458</v>
      </c>
      <c r="BD14" s="201">
        <v>11157576215.818176</v>
      </c>
      <c r="BE14" s="201">
        <v>11200389291.335991</v>
      </c>
      <c r="BF14" s="201">
        <v>11237747035.374825</v>
      </c>
      <c r="BG14" s="201">
        <v>11263474432.202568</v>
      </c>
      <c r="BH14" s="201">
        <v>11280004559.631222</v>
      </c>
      <c r="BI14" s="201">
        <v>11296558913.44191</v>
      </c>
      <c r="BJ14" s="201">
        <v>11313137529.092344</v>
      </c>
      <c r="BK14" s="201">
        <v>11329740442.092073</v>
      </c>
      <c r="BL14" s="201">
        <v>11346367688.002546</v>
      </c>
      <c r="BM14" s="201">
        <v>11363019302.437204</v>
      </c>
      <c r="BN14" s="201">
        <v>11379695321.061506</v>
      </c>
      <c r="BO14" s="201">
        <v>11396395779.593073</v>
      </c>
      <c r="BP14" s="201">
        <v>11413120713.801708</v>
      </c>
    </row>
    <row r="15" spans="1:72" s="149" customFormat="1">
      <c r="C15" s="158" t="str">
        <v>Llamadas salientes Local a otros operadores fijos</v>
      </c>
      <c r="G15" s="158" t="str">
        <v>Minutos</v>
      </c>
      <c r="I15" s="159"/>
      <c r="N15" s="8">
        <v>0</v>
      </c>
      <c r="O15" s="201">
        <v>0</v>
      </c>
      <c r="P15" s="201">
        <v>0</v>
      </c>
      <c r="Q15" s="201">
        <v>0</v>
      </c>
      <c r="R15" s="201">
        <v>0</v>
      </c>
      <c r="S15" s="201">
        <v>0</v>
      </c>
      <c r="T15" s="201">
        <v>0</v>
      </c>
      <c r="U15" s="201">
        <v>6404964767.7072458</v>
      </c>
      <c r="V15" s="201">
        <v>12578320506.918526</v>
      </c>
      <c r="W15" s="201">
        <v>15436982824.128798</v>
      </c>
      <c r="X15" s="201">
        <v>17005127569.416739</v>
      </c>
      <c r="Y15" s="201">
        <v>16077795774.069513</v>
      </c>
      <c r="Z15" s="201">
        <v>14295297755.707569</v>
      </c>
      <c r="AA15" s="201">
        <v>13368946492.011871</v>
      </c>
      <c r="AB15" s="201">
        <v>12714256583.321655</v>
      </c>
      <c r="AC15" s="201">
        <v>12083521290.424404</v>
      </c>
      <c r="AD15" s="201">
        <v>11644114355.16431</v>
      </c>
      <c r="AE15" s="201">
        <v>11236696010.334047</v>
      </c>
      <c r="AF15" s="201">
        <v>10997621465.690413</v>
      </c>
      <c r="AG15" s="201">
        <v>10760250454.891268</v>
      </c>
      <c r="AH15" s="201">
        <v>10525236684.135719</v>
      </c>
      <c r="AI15" s="201">
        <v>10585454756.152575</v>
      </c>
      <c r="AJ15" s="201">
        <v>10755411349.958076</v>
      </c>
      <c r="AK15" s="201">
        <v>10918821334.297796</v>
      </c>
      <c r="AL15" s="201">
        <v>11077163595.200418</v>
      </c>
      <c r="AM15" s="201">
        <v>11233338201.851143</v>
      </c>
      <c r="AN15" s="201">
        <v>11388328248.495312</v>
      </c>
      <c r="AO15" s="201">
        <v>11538728399.360632</v>
      </c>
      <c r="AP15" s="201">
        <v>11682490633.1383</v>
      </c>
      <c r="AQ15" s="201">
        <v>11820484784.41613</v>
      </c>
      <c r="AR15" s="201">
        <v>11953372046.592117</v>
      </c>
      <c r="AS15" s="201">
        <v>12080803769.915802</v>
      </c>
      <c r="AT15" s="201">
        <v>12202006576.342911</v>
      </c>
      <c r="AU15" s="201">
        <v>12316849963.736456</v>
      </c>
      <c r="AV15" s="201">
        <v>12425823221.944065</v>
      </c>
      <c r="AW15" s="201">
        <v>12529268764.470654</v>
      </c>
      <c r="AX15" s="201">
        <v>12626732421.581638</v>
      </c>
      <c r="AY15" s="201">
        <v>12717455682.267126</v>
      </c>
      <c r="AZ15" s="201">
        <v>12801243230.874268</v>
      </c>
      <c r="BA15" s="201">
        <v>12878471078.174187</v>
      </c>
      <c r="BB15" s="201">
        <v>12949466318.474312</v>
      </c>
      <c r="BC15" s="201">
        <v>13013932678.488716</v>
      </c>
      <c r="BD15" s="201">
        <v>13071303088.093191</v>
      </c>
      <c r="BE15" s="201">
        <v>13121459383.277927</v>
      </c>
      <c r="BF15" s="201">
        <v>13165224658.600601</v>
      </c>
      <c r="BG15" s="201">
        <v>13195364771.031679</v>
      </c>
      <c r="BH15" s="201">
        <v>13214730115.397276</v>
      </c>
      <c r="BI15" s="201">
        <v>13234123841.409229</v>
      </c>
      <c r="BJ15" s="201">
        <v>13253545990.606886</v>
      </c>
      <c r="BK15" s="201">
        <v>13272996604.590326</v>
      </c>
      <c r="BL15" s="201">
        <v>13292475725.020437</v>
      </c>
      <c r="BM15" s="201">
        <v>13311983393.619007</v>
      </c>
      <c r="BN15" s="201">
        <v>13331519652.168772</v>
      </c>
      <c r="BO15" s="201">
        <v>13351084542.513573</v>
      </c>
      <c r="BP15" s="201">
        <v>13370678106.558384</v>
      </c>
    </row>
    <row r="16" spans="1:72" s="149" customFormat="1">
      <c r="C16" s="158" t="str">
        <v>Llamadas salientes larga Distancia a otros operadores fijos</v>
      </c>
      <c r="G16" s="158" t="str">
        <v>Minutos</v>
      </c>
      <c r="I16" s="159"/>
      <c r="N16" s="8">
        <v>0</v>
      </c>
      <c r="O16" s="201">
        <v>0</v>
      </c>
      <c r="P16" s="201">
        <v>0</v>
      </c>
      <c r="Q16" s="201">
        <v>0</v>
      </c>
      <c r="R16" s="201">
        <v>0</v>
      </c>
      <c r="S16" s="201">
        <v>0</v>
      </c>
      <c r="T16" s="201">
        <v>0</v>
      </c>
      <c r="U16" s="201">
        <v>3060719322.99014</v>
      </c>
      <c r="V16" s="201">
        <v>5813526694.7088699</v>
      </c>
      <c r="W16" s="201">
        <v>8141993009.0392933</v>
      </c>
      <c r="X16" s="201">
        <v>8969086211.043726</v>
      </c>
      <c r="Y16" s="201">
        <v>8479979688.04006</v>
      </c>
      <c r="Z16" s="201">
        <v>7539829234.4524164</v>
      </c>
      <c r="AA16" s="201">
        <v>7051239877.39645</v>
      </c>
      <c r="AB16" s="201">
        <v>6705934015.4690475</v>
      </c>
      <c r="AC16" s="201">
        <v>6373262637.6595955</v>
      </c>
      <c r="AD16" s="201">
        <v>6141504383.0984116</v>
      </c>
      <c r="AE16" s="201">
        <v>5926618005.8085814</v>
      </c>
      <c r="AF16" s="201">
        <v>5800521909.6151485</v>
      </c>
      <c r="AG16" s="201">
        <v>5675324315.4677763</v>
      </c>
      <c r="AH16" s="201">
        <v>5551370010.3862953</v>
      </c>
      <c r="AI16" s="201">
        <v>5583131082.2851839</v>
      </c>
      <c r="AJ16" s="201">
        <v>5672772005.9274387</v>
      </c>
      <c r="AK16" s="201">
        <v>5758960023.7065086</v>
      </c>
      <c r="AL16" s="201">
        <v>5842475150.7227488</v>
      </c>
      <c r="AM16" s="201">
        <v>5924846982.7074375</v>
      </c>
      <c r="AN16" s="201">
        <v>6006594037.2079468</v>
      </c>
      <c r="AO16" s="201">
        <v>6085920223.6042843</v>
      </c>
      <c r="AP16" s="201">
        <v>6161745345.3730326</v>
      </c>
      <c r="AQ16" s="201">
        <v>6234528183.0423365</v>
      </c>
      <c r="AR16" s="201">
        <v>6304617472.636939</v>
      </c>
      <c r="AS16" s="201">
        <v>6371829324.3473349</v>
      </c>
      <c r="AT16" s="201">
        <v>6435755832.1272736</v>
      </c>
      <c r="AU16" s="201">
        <v>6496328164.6838083</v>
      </c>
      <c r="AV16" s="201">
        <v>6553804390.2265196</v>
      </c>
      <c r="AW16" s="201">
        <v>6608365109.3556023</v>
      </c>
      <c r="AX16" s="201">
        <v>6659770777.4109344</v>
      </c>
      <c r="AY16" s="201">
        <v>6707621329.7289639</v>
      </c>
      <c r="AZ16" s="201">
        <v>6751813750.1504974</v>
      </c>
      <c r="BA16" s="201">
        <v>6792546359.6236563</v>
      </c>
      <c r="BB16" s="201">
        <v>6829991678.8796425</v>
      </c>
      <c r="BC16" s="201">
        <v>6863993443.2487183</v>
      </c>
      <c r="BD16" s="201">
        <v>6894252560.5417194</v>
      </c>
      <c r="BE16" s="201">
        <v>6920706707.0161924</v>
      </c>
      <c r="BF16" s="201">
        <v>6943790010.9089012</v>
      </c>
      <c r="BG16" s="201">
        <v>6959686937.6271143</v>
      </c>
      <c r="BH16" s="201">
        <v>6969900882.9452295</v>
      </c>
      <c r="BI16" s="201">
        <v>6980129797.7148781</v>
      </c>
      <c r="BJ16" s="201">
        <v>6990373703.8453341</v>
      </c>
      <c r="BK16" s="201">
        <v>7000632623.2779036</v>
      </c>
      <c r="BL16" s="201">
        <v>7010906577.9859638</v>
      </c>
      <c r="BM16" s="201">
        <v>7021195589.9750128</v>
      </c>
      <c r="BN16" s="201">
        <v>7031499681.2826967</v>
      </c>
      <c r="BO16" s="201">
        <v>7041818873.9788885</v>
      </c>
      <c r="BP16" s="201">
        <v>7052153190.1657057</v>
      </c>
    </row>
    <row r="17" spans="3:68" s="149" customFormat="1">
      <c r="C17" s="158" t="str">
        <v>Llamadas salientes a móvil</v>
      </c>
      <c r="G17" s="158" t="str">
        <v>Minutos</v>
      </c>
      <c r="I17" s="159"/>
      <c r="N17" s="8">
        <v>0</v>
      </c>
      <c r="O17" s="201">
        <v>11091080135.638029</v>
      </c>
      <c r="P17" s="201">
        <v>12406536515.972883</v>
      </c>
      <c r="Q17" s="201">
        <v>15994369848.561319</v>
      </c>
      <c r="R17" s="201">
        <v>16259730108.334887</v>
      </c>
      <c r="S17" s="201">
        <v>15620242743.940926</v>
      </c>
      <c r="T17" s="201">
        <v>15324922112.942774</v>
      </c>
      <c r="U17" s="201">
        <v>15076902938.729099</v>
      </c>
      <c r="V17" s="201">
        <v>16842056035.111071</v>
      </c>
      <c r="W17" s="201">
        <v>16551365156.456676</v>
      </c>
      <c r="X17" s="201">
        <v>21344051210.215504</v>
      </c>
      <c r="Y17" s="201">
        <v>29377064246.422848</v>
      </c>
      <c r="Z17" s="201">
        <v>33412363101.44363</v>
      </c>
      <c r="AA17" s="201">
        <v>33776488644.151123</v>
      </c>
      <c r="AB17" s="201">
        <v>34415558006.282196</v>
      </c>
      <c r="AC17" s="201">
        <v>34969869018.202995</v>
      </c>
      <c r="AD17" s="201">
        <v>35600349041.345383</v>
      </c>
      <c r="AE17" s="201">
        <v>36066228762.341759</v>
      </c>
      <c r="AF17" s="201">
        <v>36640264945.18959</v>
      </c>
      <c r="AG17" s="201">
        <v>37169410869.199226</v>
      </c>
      <c r="AH17" s="201">
        <v>37656335755.142845</v>
      </c>
      <c r="AI17" s="201">
        <v>38127391424.788788</v>
      </c>
      <c r="AJ17" s="201">
        <v>38518426167.194962</v>
      </c>
      <c r="AK17" s="201">
        <v>38896313244.160736</v>
      </c>
      <c r="AL17" s="201">
        <v>39262695316.704071</v>
      </c>
      <c r="AM17" s="201">
        <v>39620795767.000282</v>
      </c>
      <c r="AN17" s="201">
        <v>39972053359.237862</v>
      </c>
      <c r="AO17" s="201">
        <v>40313034828.04834</v>
      </c>
      <c r="AP17" s="201">
        <v>40641468204.816666</v>
      </c>
      <c r="AQ17" s="201">
        <v>40958250985.381317</v>
      </c>
      <c r="AR17" s="201">
        <v>41264135309.093407</v>
      </c>
      <c r="AS17" s="201">
        <v>41558782592.820808</v>
      </c>
      <c r="AT17" s="201">
        <v>41841398359.694473</v>
      </c>
      <c r="AU17" s="201">
        <v>42111875226.44931</v>
      </c>
      <c r="AV17" s="201">
        <v>42370773581.825005</v>
      </c>
      <c r="AW17" s="201">
        <v>42618516382.562309</v>
      </c>
      <c r="AX17" s="201">
        <v>42854692165.1651</v>
      </c>
      <c r="AY17" s="201">
        <v>43078556970.789207</v>
      </c>
      <c r="AZ17" s="201">
        <v>43289953251.279274</v>
      </c>
      <c r="BA17" s="201">
        <v>43489331782.947891</v>
      </c>
      <c r="BB17" s="201">
        <v>43677109026.474876</v>
      </c>
      <c r="BC17" s="201">
        <v>43853061301.483444</v>
      </c>
      <c r="BD17" s="201">
        <v>44016676015.47641</v>
      </c>
      <c r="BE17" s="201">
        <v>44167900862.946587</v>
      </c>
      <c r="BF17" s="201">
        <v>44305377439.5625</v>
      </c>
      <c r="BG17" s="201">
        <v>44400450440.659523</v>
      </c>
      <c r="BH17" s="201">
        <v>44460786461.434746</v>
      </c>
      <c r="BI17" s="201">
        <v>44521204343.044975</v>
      </c>
      <c r="BJ17" s="201">
        <v>44581704196.378983</v>
      </c>
      <c r="BK17" s="201">
        <v>44642286132.475426</v>
      </c>
      <c r="BL17" s="201">
        <v>44702950262.523186</v>
      </c>
      <c r="BM17" s="201">
        <v>44763696697.861496</v>
      </c>
      <c r="BN17" s="201">
        <v>44824525549.98024</v>
      </c>
      <c r="BO17" s="201">
        <v>44885436930.519974</v>
      </c>
      <c r="BP17" s="201">
        <v>44946430951.272362</v>
      </c>
    </row>
    <row r="18" spans="3:68" s="149" customFormat="1">
      <c r="C18" s="158" t="str">
        <v>Llamadas salientes a internacional</v>
      </c>
      <c r="G18" s="158" t="str">
        <v>Minutos</v>
      </c>
      <c r="I18" s="159"/>
      <c r="N18" s="8">
        <v>0</v>
      </c>
      <c r="O18" s="201">
        <v>2516952827.9204645</v>
      </c>
      <c r="P18" s="201">
        <v>2804525230.3784266</v>
      </c>
      <c r="Q18" s="201">
        <v>3173872066.7417693</v>
      </c>
      <c r="R18" s="201">
        <v>3096156324.3961339</v>
      </c>
      <c r="S18" s="201">
        <v>2952415015.9870949</v>
      </c>
      <c r="T18" s="201">
        <v>3086057385.0520968</v>
      </c>
      <c r="U18" s="201">
        <v>3111334209.2370577</v>
      </c>
      <c r="V18" s="201">
        <v>3271669337.7528443</v>
      </c>
      <c r="W18" s="201">
        <v>3330853362.3360543</v>
      </c>
      <c r="X18" s="201">
        <v>3291616353.8512607</v>
      </c>
      <c r="Y18" s="201">
        <v>3200630059.0425615</v>
      </c>
      <c r="Z18" s="201">
        <v>3094935998.1144114</v>
      </c>
      <c r="AA18" s="201">
        <v>2980797142.6799917</v>
      </c>
      <c r="AB18" s="201">
        <v>2913172288.09726</v>
      </c>
      <c r="AC18" s="201">
        <v>2845924657.4831676</v>
      </c>
      <c r="AD18" s="201">
        <v>2807423278.5607414</v>
      </c>
      <c r="AE18" s="201">
        <v>2767669201.6138072</v>
      </c>
      <c r="AF18" s="201">
        <v>2754613599.2764902</v>
      </c>
      <c r="AG18" s="201">
        <v>2740257051.753489</v>
      </c>
      <c r="AH18" s="201">
        <v>2724780081.5636845</v>
      </c>
      <c r="AI18" s="201">
        <v>2749102635.9563766</v>
      </c>
      <c r="AJ18" s="201">
        <v>2785686322.6430058</v>
      </c>
      <c r="AK18" s="201">
        <v>2820926249.6250892</v>
      </c>
      <c r="AL18" s="201">
        <v>2855080621.2910533</v>
      </c>
      <c r="AM18" s="201">
        <v>2888655845.4099069</v>
      </c>
      <c r="AN18" s="201">
        <v>2921835412.9585485</v>
      </c>
      <c r="AO18" s="201">
        <v>2954036703.5541296</v>
      </c>
      <c r="AP18" s="201">
        <v>2984902242.8423367</v>
      </c>
      <c r="AQ18" s="201">
        <v>3014581552.5324435</v>
      </c>
      <c r="AR18" s="201">
        <v>3043190678.4744625</v>
      </c>
      <c r="AS18" s="201">
        <v>3070670411.6656075</v>
      </c>
      <c r="AT18" s="201">
        <v>3096887930.371748</v>
      </c>
      <c r="AU18" s="201">
        <v>3121821733.3748832</v>
      </c>
      <c r="AV18" s="201">
        <v>3145557825.5470085</v>
      </c>
      <c r="AW18" s="201">
        <v>3168157446.456068</v>
      </c>
      <c r="AX18" s="201">
        <v>3189544478.3744426</v>
      </c>
      <c r="AY18" s="201">
        <v>3209589857.0624089</v>
      </c>
      <c r="AZ18" s="201">
        <v>3228261510.9767923</v>
      </c>
      <c r="BA18" s="201">
        <v>3245626221.0409255</v>
      </c>
      <c r="BB18" s="201">
        <v>3261742911.5989251</v>
      </c>
      <c r="BC18" s="201">
        <v>3276563456.3587861</v>
      </c>
      <c r="BD18" s="201">
        <v>3289992855.2346282</v>
      </c>
      <c r="BE18" s="201">
        <v>3302013174.7304168</v>
      </c>
      <c r="BF18" s="201">
        <v>3312690474.6341949</v>
      </c>
      <c r="BG18" s="201">
        <v>3320057213.215282</v>
      </c>
      <c r="BH18" s="201">
        <v>3324764817.5090227</v>
      </c>
      <c r="BI18" s="201">
        <v>3329479096.8498383</v>
      </c>
      <c r="BJ18" s="201">
        <v>3334200060.7024674</v>
      </c>
      <c r="BK18" s="201">
        <v>3338927718.5450726</v>
      </c>
      <c r="BL18" s="201">
        <v>3343662079.8692522</v>
      </c>
      <c r="BM18" s="201">
        <v>3348403154.1800675</v>
      </c>
      <c r="BN18" s="201">
        <v>3353150950.9960537</v>
      </c>
      <c r="BO18" s="201">
        <v>3357905479.8492427</v>
      </c>
      <c r="BP18" s="201">
        <v>3362666750.2851834</v>
      </c>
    </row>
    <row r="19" spans="3:68" s="149" customFormat="1">
      <c r="C19" s="158" t="str">
        <v>Llamadas salientes a números no geográficos</v>
      </c>
      <c r="G19" s="158" t="str">
        <v>Minutos</v>
      </c>
      <c r="I19" s="159"/>
      <c r="N19" s="8">
        <v>0</v>
      </c>
      <c r="O19" s="201">
        <v>424860587.55099881</v>
      </c>
      <c r="P19" s="201">
        <v>449519967.62896222</v>
      </c>
      <c r="Q19" s="201">
        <v>407255067.88721442</v>
      </c>
      <c r="R19" s="201">
        <v>361303381.43859088</v>
      </c>
      <c r="S19" s="201">
        <v>326932610.68678403</v>
      </c>
      <c r="T19" s="201">
        <v>303818516.24125665</v>
      </c>
      <c r="U19" s="201">
        <v>291200613.87885863</v>
      </c>
      <c r="V19" s="201">
        <v>316296059.52651441</v>
      </c>
      <c r="W19" s="201">
        <v>303373245.06524038</v>
      </c>
      <c r="X19" s="201">
        <v>299799548.68902534</v>
      </c>
      <c r="Y19" s="201">
        <v>291512540.97361541</v>
      </c>
      <c r="Z19" s="201">
        <v>281885953.80215025</v>
      </c>
      <c r="AA19" s="201">
        <v>271490216.97605133</v>
      </c>
      <c r="AB19" s="201">
        <v>265330963.07018742</v>
      </c>
      <c r="AC19" s="201">
        <v>259206066.6238192</v>
      </c>
      <c r="AD19" s="201">
        <v>255699371.1939756</v>
      </c>
      <c r="AE19" s="201">
        <v>252078580.35870862</v>
      </c>
      <c r="AF19" s="201">
        <v>250889479.54384255</v>
      </c>
      <c r="AG19" s="201">
        <v>249581888.98484784</v>
      </c>
      <c r="AH19" s="201">
        <v>248172250.62509552</v>
      </c>
      <c r="AI19" s="201">
        <v>250387542.45926133</v>
      </c>
      <c r="AJ19" s="201">
        <v>253719574.98644197</v>
      </c>
      <c r="AK19" s="201">
        <v>256929218.23441696</v>
      </c>
      <c r="AL19" s="201">
        <v>260039989.39073136</v>
      </c>
      <c r="AM19" s="201">
        <v>263098011.94132054</v>
      </c>
      <c r="AN19" s="201">
        <v>266119998.1959281</v>
      </c>
      <c r="AO19" s="201">
        <v>269052883.24386632</v>
      </c>
      <c r="AP19" s="201">
        <v>271864108.41529953</v>
      </c>
      <c r="AQ19" s="201">
        <v>274567292.10804224</v>
      </c>
      <c r="AR19" s="201">
        <v>277173003.74748325</v>
      </c>
      <c r="AS19" s="201">
        <v>279675850.5932771</v>
      </c>
      <c r="AT19" s="201">
        <v>282063735.27693737</v>
      </c>
      <c r="AU19" s="201">
        <v>284334699.47320372</v>
      </c>
      <c r="AV19" s="201">
        <v>286496576.48311657</v>
      </c>
      <c r="AW19" s="201">
        <v>288554943.9903602</v>
      </c>
      <c r="AX19" s="201">
        <v>290502869.21239418</v>
      </c>
      <c r="AY19" s="201">
        <v>292328597.01233095</v>
      </c>
      <c r="AZ19" s="201">
        <v>294029206.32248354</v>
      </c>
      <c r="BA19" s="201">
        <v>295610779.53172213</v>
      </c>
      <c r="BB19" s="201">
        <v>297078683.45375597</v>
      </c>
      <c r="BC19" s="201">
        <v>298428534.7586121</v>
      </c>
      <c r="BD19" s="201">
        <v>299651680.86354375</v>
      </c>
      <c r="BE19" s="201">
        <v>300746488.3904655</v>
      </c>
      <c r="BF19" s="201">
        <v>301718974.04743606</v>
      </c>
      <c r="BG19" s="201">
        <v>302389934.65295619</v>
      </c>
      <c r="BH19" s="201">
        <v>302818702.00946134</v>
      </c>
      <c r="BI19" s="201">
        <v>303248077.32749224</v>
      </c>
      <c r="BJ19" s="201">
        <v>303678061.46909469</v>
      </c>
      <c r="BK19" s="201">
        <v>304108655.29753733</v>
      </c>
      <c r="BL19" s="201">
        <v>304539859.67731243</v>
      </c>
      <c r="BM19" s="201">
        <v>304971675.47413838</v>
      </c>
      <c r="BN19" s="201">
        <v>305404103.55496085</v>
      </c>
      <c r="BO19" s="201">
        <v>305837144.78795487</v>
      </c>
      <c r="BP19" s="201">
        <v>306270800.04252642</v>
      </c>
    </row>
    <row r="20" spans="3:68" s="149" customFormat="1">
      <c r="C20" s="158" t="str">
        <v>Fixed Service8</v>
      </c>
      <c r="G20" s="158" t="str">
        <v>Fixed Unit8</v>
      </c>
      <c r="I20" s="159"/>
      <c r="N20" s="69">
        <v>0</v>
      </c>
      <c r="O20" s="69">
        <v>0</v>
      </c>
      <c r="P20" s="69">
        <v>0</v>
      </c>
      <c r="Q20" s="69">
        <v>0</v>
      </c>
      <c r="R20" s="69">
        <v>0</v>
      </c>
      <c r="S20" s="69">
        <v>0</v>
      </c>
      <c r="T20" s="69">
        <v>0</v>
      </c>
      <c r="U20" s="69">
        <v>0</v>
      </c>
      <c r="V20" s="69">
        <v>0</v>
      </c>
      <c r="W20" s="69">
        <v>0</v>
      </c>
      <c r="X20" s="69">
        <v>0</v>
      </c>
      <c r="Y20" s="69">
        <v>0</v>
      </c>
      <c r="Z20" s="69">
        <v>0</v>
      </c>
      <c r="AA20" s="69">
        <v>0</v>
      </c>
      <c r="AB20" s="69">
        <v>0</v>
      </c>
      <c r="AC20" s="69">
        <v>0</v>
      </c>
      <c r="AD20" s="69">
        <v>0</v>
      </c>
      <c r="AE20" s="69">
        <v>0</v>
      </c>
      <c r="AF20" s="69">
        <v>0</v>
      </c>
      <c r="AG20" s="69">
        <v>0</v>
      </c>
      <c r="AH20" s="69">
        <v>0</v>
      </c>
      <c r="AI20" s="69">
        <v>0</v>
      </c>
      <c r="AJ20" s="69">
        <v>0</v>
      </c>
      <c r="AK20" s="69">
        <v>0</v>
      </c>
      <c r="AL20" s="69">
        <v>0</v>
      </c>
      <c r="AM20" s="69">
        <v>0</v>
      </c>
      <c r="AN20" s="69">
        <v>0</v>
      </c>
      <c r="AO20" s="69">
        <v>0</v>
      </c>
      <c r="AP20" s="69">
        <v>0</v>
      </c>
      <c r="AQ20" s="69">
        <v>0</v>
      </c>
      <c r="AR20" s="69">
        <v>0</v>
      </c>
      <c r="AS20" s="69">
        <v>0</v>
      </c>
      <c r="AT20" s="69">
        <v>0</v>
      </c>
      <c r="AU20" s="69">
        <v>0</v>
      </c>
      <c r="AV20" s="69">
        <v>0</v>
      </c>
      <c r="AW20" s="69">
        <v>0</v>
      </c>
      <c r="AX20" s="69">
        <v>0</v>
      </c>
      <c r="AY20" s="69">
        <v>0</v>
      </c>
      <c r="AZ20" s="69">
        <v>0</v>
      </c>
      <c r="BA20" s="69">
        <v>0</v>
      </c>
      <c r="BB20" s="69">
        <v>0</v>
      </c>
      <c r="BC20" s="69">
        <v>0</v>
      </c>
      <c r="BD20" s="69">
        <v>0</v>
      </c>
      <c r="BE20" s="69">
        <v>0</v>
      </c>
      <c r="BF20" s="69">
        <v>0</v>
      </c>
      <c r="BG20" s="69">
        <v>0</v>
      </c>
      <c r="BH20" s="69">
        <v>0</v>
      </c>
      <c r="BI20" s="69">
        <v>0</v>
      </c>
      <c r="BJ20" s="69">
        <v>0</v>
      </c>
      <c r="BK20" s="69">
        <v>0</v>
      </c>
      <c r="BL20" s="69">
        <v>0</v>
      </c>
      <c r="BM20" s="69">
        <v>0</v>
      </c>
      <c r="BN20" s="69">
        <v>0</v>
      </c>
      <c r="BO20" s="69">
        <v>0</v>
      </c>
      <c r="BP20" s="69">
        <v>0</v>
      </c>
    </row>
    <row r="21" spans="3:68" s="149" customFormat="1">
      <c r="C21" s="158" t="str">
        <v>Llamadas entrantes Local de otros operadores fijos</v>
      </c>
      <c r="G21" s="158" t="str">
        <v>Minutos</v>
      </c>
      <c r="I21" s="159"/>
      <c r="N21" s="8">
        <v>0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6404964767.7072458</v>
      </c>
      <c r="V21" s="201">
        <v>12578320506.918526</v>
      </c>
      <c r="W21" s="201">
        <v>15436982824.128798</v>
      </c>
      <c r="X21" s="201">
        <v>17005127569.416739</v>
      </c>
      <c r="Y21" s="201">
        <v>16077795774.069513</v>
      </c>
      <c r="Z21" s="201">
        <v>14295297755.707569</v>
      </c>
      <c r="AA21" s="201">
        <v>13368946492.011871</v>
      </c>
      <c r="AB21" s="201">
        <v>12714256583.321655</v>
      </c>
      <c r="AC21" s="201">
        <v>12083521290.424404</v>
      </c>
      <c r="AD21" s="201">
        <v>11644114355.16431</v>
      </c>
      <c r="AE21" s="201">
        <v>11236696010.334047</v>
      </c>
      <c r="AF21" s="201">
        <v>10997621465.690413</v>
      </c>
      <c r="AG21" s="201">
        <v>10760250454.891268</v>
      </c>
      <c r="AH21" s="201">
        <v>10525236684.135719</v>
      </c>
      <c r="AI21" s="201">
        <v>10585454756.152575</v>
      </c>
      <c r="AJ21" s="201">
        <v>10755411349.958076</v>
      </c>
      <c r="AK21" s="201">
        <v>10918821334.297796</v>
      </c>
      <c r="AL21" s="201">
        <v>11077163595.200418</v>
      </c>
      <c r="AM21" s="201">
        <v>11233338201.851143</v>
      </c>
      <c r="AN21" s="201">
        <v>11388328248.495312</v>
      </c>
      <c r="AO21" s="201">
        <v>11538728399.360632</v>
      </c>
      <c r="AP21" s="201">
        <v>11682490633.1383</v>
      </c>
      <c r="AQ21" s="201">
        <v>11820484784.41613</v>
      </c>
      <c r="AR21" s="201">
        <v>11953372046.592117</v>
      </c>
      <c r="AS21" s="201">
        <v>12080803769.915802</v>
      </c>
      <c r="AT21" s="201">
        <v>12202006576.342911</v>
      </c>
      <c r="AU21" s="201">
        <v>12316849963.736456</v>
      </c>
      <c r="AV21" s="201">
        <v>12425823221.944065</v>
      </c>
      <c r="AW21" s="201">
        <v>12529268764.470654</v>
      </c>
      <c r="AX21" s="201">
        <v>12626732421.581638</v>
      </c>
      <c r="AY21" s="201">
        <v>12717455682.267126</v>
      </c>
      <c r="AZ21" s="201">
        <v>12801243230.874268</v>
      </c>
      <c r="BA21" s="201">
        <v>12878471078.174187</v>
      </c>
      <c r="BB21" s="201">
        <v>12949466318.474312</v>
      </c>
      <c r="BC21" s="201">
        <v>13013932678.488716</v>
      </c>
      <c r="BD21" s="201">
        <v>13071303088.093191</v>
      </c>
      <c r="BE21" s="201">
        <v>13121459383.277927</v>
      </c>
      <c r="BF21" s="201">
        <v>13165224658.600601</v>
      </c>
      <c r="BG21" s="201">
        <v>13195364771.031679</v>
      </c>
      <c r="BH21" s="201">
        <v>13214730115.397276</v>
      </c>
      <c r="BI21" s="201">
        <v>13234123841.409229</v>
      </c>
      <c r="BJ21" s="201">
        <v>13253545990.606886</v>
      </c>
      <c r="BK21" s="201">
        <v>13272996604.590326</v>
      </c>
      <c r="BL21" s="201">
        <v>13292475725.020437</v>
      </c>
      <c r="BM21" s="201">
        <v>13311983393.619007</v>
      </c>
      <c r="BN21" s="201">
        <v>13331519652.168772</v>
      </c>
      <c r="BO21" s="201">
        <v>13351084542.513573</v>
      </c>
      <c r="BP21" s="201">
        <v>13370678106.558384</v>
      </c>
    </row>
    <row r="22" spans="3:68" s="149" customFormat="1">
      <c r="C22" s="158" t="str">
        <v>Llamadas entrantes Larga Distancia de otros operadores fijos</v>
      </c>
      <c r="G22" s="158" t="str">
        <v>Minutos</v>
      </c>
      <c r="I22" s="159"/>
      <c r="N22" s="8">
        <v>0</v>
      </c>
      <c r="O22" s="201">
        <v>0</v>
      </c>
      <c r="P22" s="201">
        <v>0</v>
      </c>
      <c r="Q22" s="201">
        <v>0</v>
      </c>
      <c r="R22" s="201">
        <v>0</v>
      </c>
      <c r="S22" s="201">
        <v>0</v>
      </c>
      <c r="T22" s="201">
        <v>0</v>
      </c>
      <c r="U22" s="201">
        <v>3060719322.99014</v>
      </c>
      <c r="V22" s="201">
        <v>5813526694.7088699</v>
      </c>
      <c r="W22" s="201">
        <v>8141993009.0392933</v>
      </c>
      <c r="X22" s="201">
        <v>8969086211.043726</v>
      </c>
      <c r="Y22" s="201">
        <v>8479979688.04006</v>
      </c>
      <c r="Z22" s="201">
        <v>7539829234.4524164</v>
      </c>
      <c r="AA22" s="201">
        <v>7051239877.39645</v>
      </c>
      <c r="AB22" s="201">
        <v>6705934015.4690475</v>
      </c>
      <c r="AC22" s="201">
        <v>6373262637.6595955</v>
      </c>
      <c r="AD22" s="201">
        <v>6141504383.0984116</v>
      </c>
      <c r="AE22" s="201">
        <v>5926618005.8085814</v>
      </c>
      <c r="AF22" s="201">
        <v>5800521909.6151485</v>
      </c>
      <c r="AG22" s="201">
        <v>5675324315.4677763</v>
      </c>
      <c r="AH22" s="201">
        <v>5551370010.3862953</v>
      </c>
      <c r="AI22" s="201">
        <v>5583131082.2851839</v>
      </c>
      <c r="AJ22" s="201">
        <v>5672772005.9274387</v>
      </c>
      <c r="AK22" s="201">
        <v>5758960023.7065086</v>
      </c>
      <c r="AL22" s="201">
        <v>5842475150.7227488</v>
      </c>
      <c r="AM22" s="201">
        <v>5924846982.7074375</v>
      </c>
      <c r="AN22" s="201">
        <v>6006594037.2079468</v>
      </c>
      <c r="AO22" s="201">
        <v>6085920223.6042843</v>
      </c>
      <c r="AP22" s="201">
        <v>6161745345.3730326</v>
      </c>
      <c r="AQ22" s="201">
        <v>6234528183.0423365</v>
      </c>
      <c r="AR22" s="201">
        <v>6304617472.636939</v>
      </c>
      <c r="AS22" s="201">
        <v>6371829324.3473349</v>
      </c>
      <c r="AT22" s="201">
        <v>6435755832.1272736</v>
      </c>
      <c r="AU22" s="201">
        <v>6496328164.6838083</v>
      </c>
      <c r="AV22" s="201">
        <v>6553804390.2265196</v>
      </c>
      <c r="AW22" s="201">
        <v>6608365109.3556023</v>
      </c>
      <c r="AX22" s="201">
        <v>6659770777.4109344</v>
      </c>
      <c r="AY22" s="201">
        <v>6707621329.7289639</v>
      </c>
      <c r="AZ22" s="201">
        <v>6751813750.1504974</v>
      </c>
      <c r="BA22" s="201">
        <v>6792546359.6236563</v>
      </c>
      <c r="BB22" s="201">
        <v>6829991678.8796425</v>
      </c>
      <c r="BC22" s="201">
        <v>6863993443.2487183</v>
      </c>
      <c r="BD22" s="201">
        <v>6894252560.5417194</v>
      </c>
      <c r="BE22" s="201">
        <v>6920706707.0161924</v>
      </c>
      <c r="BF22" s="201">
        <v>6943790010.9089012</v>
      </c>
      <c r="BG22" s="201">
        <v>6959686937.6271143</v>
      </c>
      <c r="BH22" s="201">
        <v>6969900882.9452295</v>
      </c>
      <c r="BI22" s="201">
        <v>6980129797.7148781</v>
      </c>
      <c r="BJ22" s="201">
        <v>6990373703.8453341</v>
      </c>
      <c r="BK22" s="201">
        <v>7000632623.2779036</v>
      </c>
      <c r="BL22" s="201">
        <v>7010906577.9859638</v>
      </c>
      <c r="BM22" s="201">
        <v>7021195589.9750128</v>
      </c>
      <c r="BN22" s="201">
        <v>7031499681.2826967</v>
      </c>
      <c r="BO22" s="201">
        <v>7041818873.9788885</v>
      </c>
      <c r="BP22" s="201">
        <v>7052153190.1657057</v>
      </c>
    </row>
    <row r="23" spans="3:68" s="149" customFormat="1">
      <c r="C23" s="158" t="str">
        <v>Llamadas entrantes de móvil</v>
      </c>
      <c r="G23" s="158" t="str">
        <v>Minutos</v>
      </c>
      <c r="I23" s="159"/>
      <c r="N23" s="8">
        <v>0</v>
      </c>
      <c r="O23" s="201">
        <v>2735045921.5021567</v>
      </c>
      <c r="P23" s="201">
        <v>7713502029.5910158</v>
      </c>
      <c r="Q23" s="201">
        <v>10716464070.184435</v>
      </c>
      <c r="R23" s="201">
        <v>12700000460.484118</v>
      </c>
      <c r="S23" s="201">
        <v>7116263195.2663708</v>
      </c>
      <c r="T23" s="201">
        <v>8138240860.4242096</v>
      </c>
      <c r="U23" s="201">
        <v>9566680790.2890453</v>
      </c>
      <c r="V23" s="201">
        <v>10064167800.215578</v>
      </c>
      <c r="W23" s="201">
        <v>10200395459.083023</v>
      </c>
      <c r="X23" s="201">
        <v>9965154668.5782738</v>
      </c>
      <c r="Y23" s="201">
        <v>20043801140.1222</v>
      </c>
      <c r="Z23" s="201">
        <v>29751503345.401321</v>
      </c>
      <c r="AA23" s="201">
        <v>31231792819.711033</v>
      </c>
      <c r="AB23" s="201">
        <v>32972478782.127617</v>
      </c>
      <c r="AC23" s="201">
        <v>34720881349.136131</v>
      </c>
      <c r="AD23" s="201">
        <v>36478679443.896622</v>
      </c>
      <c r="AE23" s="201">
        <v>38058180895.392166</v>
      </c>
      <c r="AF23" s="201">
        <v>39632621617.816902</v>
      </c>
      <c r="AG23" s="201">
        <v>41202166525.662041</v>
      </c>
      <c r="AH23" s="201">
        <v>42767054777.225174</v>
      </c>
      <c r="AI23" s="201">
        <v>43440041062.888481</v>
      </c>
      <c r="AJ23" s="201">
        <v>43766863128.182693</v>
      </c>
      <c r="AK23" s="201">
        <v>44085534597.196861</v>
      </c>
      <c r="AL23" s="201">
        <v>44395772426.708389</v>
      </c>
      <c r="AM23" s="201">
        <v>44697358963.835793</v>
      </c>
      <c r="AN23" s="201">
        <v>44990822275.489082</v>
      </c>
      <c r="AO23" s="201">
        <v>45276737973.118507</v>
      </c>
      <c r="AP23" s="201">
        <v>45554969449.395744</v>
      </c>
      <c r="AQ23" s="201">
        <v>45825250951.66404</v>
      </c>
      <c r="AR23" s="201">
        <v>46087502791.474762</v>
      </c>
      <c r="AS23" s="201">
        <v>46341692515.375702</v>
      </c>
      <c r="AT23" s="201">
        <v>46587791728.319267</v>
      </c>
      <c r="AU23" s="201">
        <v>46825748641.31823</v>
      </c>
      <c r="AV23" s="201">
        <v>47055522035.329109</v>
      </c>
      <c r="AW23" s="201">
        <v>47277124976.652039</v>
      </c>
      <c r="AX23" s="201">
        <v>47490611911.647018</v>
      </c>
      <c r="AY23" s="201">
        <v>47696021356.069237</v>
      </c>
      <c r="AZ23" s="201">
        <v>47893367638.591637</v>
      </c>
      <c r="BA23" s="201">
        <v>48082676136.282082</v>
      </c>
      <c r="BB23" s="201">
        <v>48264014393.049004</v>
      </c>
      <c r="BC23" s="201">
        <v>48437491497.726738</v>
      </c>
      <c r="BD23" s="201">
        <v>48603216702.651627</v>
      </c>
      <c r="BE23" s="201">
        <v>48761282610.570129</v>
      </c>
      <c r="BF23" s="201">
        <v>48908092528.572243</v>
      </c>
      <c r="BG23" s="201">
        <v>49009835364.998405</v>
      </c>
      <c r="BH23" s="201">
        <v>49074001627.400414</v>
      </c>
      <c r="BI23" s="201">
        <v>49138251899.658806</v>
      </c>
      <c r="BJ23" s="201">
        <v>49202586291.76371</v>
      </c>
      <c r="BK23" s="201">
        <v>49267004913.849297</v>
      </c>
      <c r="BL23" s="201">
        <v>49331507876.193871</v>
      </c>
      <c r="BM23" s="201">
        <v>49396095289.220161</v>
      </c>
      <c r="BN23" s="201">
        <v>49460767263.495468</v>
      </c>
      <c r="BO23" s="201">
        <v>49525523909.731812</v>
      </c>
      <c r="BP23" s="201">
        <v>49590365338.786247</v>
      </c>
    </row>
    <row r="24" spans="3:68" s="149" customFormat="1">
      <c r="C24" s="158" t="str">
        <v>Llamadas entrantes de internacional</v>
      </c>
      <c r="G24" s="158" t="str">
        <v>Minutos</v>
      </c>
      <c r="I24" s="159"/>
      <c r="N24" s="8">
        <v>0</v>
      </c>
      <c r="O24" s="201">
        <v>17611513853.818184</v>
      </c>
      <c r="P24" s="201">
        <v>16712193544.347183</v>
      </c>
      <c r="Q24" s="201">
        <v>14959564746</v>
      </c>
      <c r="R24" s="201">
        <v>14228291997.903738</v>
      </c>
      <c r="S24" s="201">
        <v>15578674608.632776</v>
      </c>
      <c r="T24" s="201">
        <v>19166576257.580772</v>
      </c>
      <c r="U24" s="201">
        <v>23793576442.539104</v>
      </c>
      <c r="V24" s="201">
        <v>26182005418.922569</v>
      </c>
      <c r="W24" s="201">
        <v>27831567026.310165</v>
      </c>
      <c r="X24" s="201">
        <v>29501461047.888779</v>
      </c>
      <c r="Y24" s="201">
        <v>31271548710.762108</v>
      </c>
      <c r="Z24" s="201">
        <v>32522410659.192593</v>
      </c>
      <c r="AA24" s="201">
        <v>33498082978.968372</v>
      </c>
      <c r="AB24" s="201">
        <v>34335535053.442577</v>
      </c>
      <c r="AC24" s="201">
        <v>35022245754.511429</v>
      </c>
      <c r="AD24" s="201">
        <v>35547579440.829094</v>
      </c>
      <c r="AE24" s="201">
        <v>35903055235.237389</v>
      </c>
      <c r="AF24" s="201">
        <v>36262085787.58976</v>
      </c>
      <c r="AG24" s="201">
        <v>36624706645.46566</v>
      </c>
      <c r="AH24" s="201">
        <v>36990953711.920319</v>
      </c>
      <c r="AI24" s="201">
        <v>37321150812.883934</v>
      </c>
      <c r="AJ24" s="201">
        <v>37817802072.922462</v>
      </c>
      <c r="AK24" s="201">
        <v>38296210777.032501</v>
      </c>
      <c r="AL24" s="201">
        <v>38759882245.384674</v>
      </c>
      <c r="AM24" s="201">
        <v>39215691347.062752</v>
      </c>
      <c r="AN24" s="201">
        <v>39666129111.078194</v>
      </c>
      <c r="AO24" s="201">
        <v>40103286024.380951</v>
      </c>
      <c r="AP24" s="201">
        <v>40522309101.813423</v>
      </c>
      <c r="AQ24" s="201">
        <v>40925228213.846298</v>
      </c>
      <c r="AR24" s="201">
        <v>41313618770.801781</v>
      </c>
      <c r="AS24" s="201">
        <v>41686676965.614418</v>
      </c>
      <c r="AT24" s="201">
        <v>42042599642.626823</v>
      </c>
      <c r="AU24" s="201">
        <v>42381094906.51683</v>
      </c>
      <c r="AV24" s="201">
        <v>42703330338.573082</v>
      </c>
      <c r="AW24" s="201">
        <v>43010137312.321297</v>
      </c>
      <c r="AX24" s="201">
        <v>43300482471.947517</v>
      </c>
      <c r="AY24" s="201">
        <v>43572613672.627373</v>
      </c>
      <c r="AZ24" s="201">
        <v>43826095518.867081</v>
      </c>
      <c r="BA24" s="201">
        <v>44061834612.28949</v>
      </c>
      <c r="BB24" s="201">
        <v>44280630895.502998</v>
      </c>
      <c r="BC24" s="201">
        <v>44481831017.636467</v>
      </c>
      <c r="BD24" s="201">
        <v>44664145280.558601</v>
      </c>
      <c r="BE24" s="201">
        <v>44827330223.475548</v>
      </c>
      <c r="BF24" s="201">
        <v>44972282658.052299</v>
      </c>
      <c r="BG24" s="201">
        <v>45072291714.821556</v>
      </c>
      <c r="BH24" s="201">
        <v>45136201009.264091</v>
      </c>
      <c r="BI24" s="201">
        <v>45200200922.527214</v>
      </c>
      <c r="BJ24" s="201">
        <v>45264291583.101936</v>
      </c>
      <c r="BK24" s="201">
        <v>45328473119.661476</v>
      </c>
      <c r="BL24" s="201">
        <v>45392745661.061501</v>
      </c>
      <c r="BM24" s="201">
        <v>45457109336.340393</v>
      </c>
      <c r="BN24" s="201">
        <v>45521564274.71946</v>
      </c>
      <c r="BO24" s="201">
        <v>45586110605.603302</v>
      </c>
      <c r="BP24" s="201">
        <v>45650748458.579964</v>
      </c>
    </row>
    <row r="25" spans="3:68" s="149" customFormat="1">
      <c r="C25" s="158" t="str">
        <v>Llamadas entrantes de números no geográficos</v>
      </c>
      <c r="G25" s="158" t="str">
        <v>Minutos</v>
      </c>
      <c r="I25" s="159"/>
      <c r="N25" s="8">
        <v>0</v>
      </c>
      <c r="O25" s="201">
        <v>0</v>
      </c>
      <c r="P25" s="201">
        <v>0</v>
      </c>
      <c r="Q25" s="201">
        <v>0</v>
      </c>
      <c r="R25" s="201">
        <v>0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  <c r="Y25" s="201">
        <v>0</v>
      </c>
      <c r="Z25" s="201">
        <v>0</v>
      </c>
      <c r="AA25" s="201">
        <v>0</v>
      </c>
      <c r="AB25" s="201">
        <v>0</v>
      </c>
      <c r="AC25" s="201">
        <v>0</v>
      </c>
      <c r="AD25" s="201">
        <v>0</v>
      </c>
      <c r="AE25" s="201">
        <v>0</v>
      </c>
      <c r="AF25" s="201">
        <v>0</v>
      </c>
      <c r="AG25" s="201">
        <v>0</v>
      </c>
      <c r="AH25" s="201">
        <v>0</v>
      </c>
      <c r="AI25" s="201">
        <v>0</v>
      </c>
      <c r="AJ25" s="201">
        <v>0</v>
      </c>
      <c r="AK25" s="201">
        <v>0</v>
      </c>
      <c r="AL25" s="201">
        <v>0</v>
      </c>
      <c r="AM25" s="201">
        <v>0</v>
      </c>
      <c r="AN25" s="201">
        <v>0</v>
      </c>
      <c r="AO25" s="201">
        <v>0</v>
      </c>
      <c r="AP25" s="201">
        <v>0</v>
      </c>
      <c r="AQ25" s="201">
        <v>0</v>
      </c>
      <c r="AR25" s="201">
        <v>0</v>
      </c>
      <c r="AS25" s="201">
        <v>0</v>
      </c>
      <c r="AT25" s="201">
        <v>0</v>
      </c>
      <c r="AU25" s="201">
        <v>0</v>
      </c>
      <c r="AV25" s="201">
        <v>0</v>
      </c>
      <c r="AW25" s="201">
        <v>0</v>
      </c>
      <c r="AX25" s="201">
        <v>0</v>
      </c>
      <c r="AY25" s="201">
        <v>0</v>
      </c>
      <c r="AZ25" s="201">
        <v>0</v>
      </c>
      <c r="BA25" s="201">
        <v>0</v>
      </c>
      <c r="BB25" s="201">
        <v>0</v>
      </c>
      <c r="BC25" s="201">
        <v>0</v>
      </c>
      <c r="BD25" s="201">
        <v>0</v>
      </c>
      <c r="BE25" s="201">
        <v>0</v>
      </c>
      <c r="BF25" s="201">
        <v>0</v>
      </c>
      <c r="BG25" s="201">
        <v>0</v>
      </c>
      <c r="BH25" s="201">
        <v>0</v>
      </c>
      <c r="BI25" s="201">
        <v>0</v>
      </c>
      <c r="BJ25" s="201">
        <v>0</v>
      </c>
      <c r="BK25" s="201">
        <v>0</v>
      </c>
      <c r="BL25" s="201">
        <v>0</v>
      </c>
      <c r="BM25" s="201">
        <v>0</v>
      </c>
      <c r="BN25" s="201">
        <v>0</v>
      </c>
      <c r="BO25" s="201">
        <v>0</v>
      </c>
      <c r="BP25" s="201">
        <v>0</v>
      </c>
    </row>
    <row r="26" spans="3:68" s="149" customFormat="1">
      <c r="C26" s="158" t="str">
        <v>Fixed Service14</v>
      </c>
      <c r="G26" s="158" t="str">
        <v>Fixed Unit14</v>
      </c>
      <c r="I26" s="159"/>
      <c r="N26" s="69">
        <v>0</v>
      </c>
      <c r="O26" s="69">
        <v>0</v>
      </c>
      <c r="P26" s="69">
        <v>0</v>
      </c>
      <c r="Q26" s="69">
        <v>0</v>
      </c>
      <c r="R26" s="69">
        <v>0</v>
      </c>
      <c r="S26" s="69">
        <v>0</v>
      </c>
      <c r="T26" s="69">
        <v>0</v>
      </c>
      <c r="U26" s="69">
        <v>0</v>
      </c>
      <c r="V26" s="69">
        <v>0</v>
      </c>
      <c r="W26" s="69">
        <v>0</v>
      </c>
      <c r="X26" s="69">
        <v>0</v>
      </c>
      <c r="Y26" s="69">
        <v>0</v>
      </c>
      <c r="Z26" s="69">
        <v>0</v>
      </c>
      <c r="AA26" s="69">
        <v>0</v>
      </c>
      <c r="AB26" s="69">
        <v>0</v>
      </c>
      <c r="AC26" s="69">
        <v>0</v>
      </c>
      <c r="AD26" s="69">
        <v>0</v>
      </c>
      <c r="AE26" s="69">
        <v>0</v>
      </c>
      <c r="AF26" s="69">
        <v>0</v>
      </c>
      <c r="AG26" s="69">
        <v>0</v>
      </c>
      <c r="AH26" s="69">
        <v>0</v>
      </c>
      <c r="AI26" s="69">
        <v>0</v>
      </c>
      <c r="AJ26" s="69">
        <v>0</v>
      </c>
      <c r="AK26" s="69">
        <v>0</v>
      </c>
      <c r="AL26" s="69">
        <v>0</v>
      </c>
      <c r="AM26" s="69">
        <v>0</v>
      </c>
      <c r="AN26" s="69">
        <v>0</v>
      </c>
      <c r="AO26" s="69">
        <v>0</v>
      </c>
      <c r="AP26" s="69">
        <v>0</v>
      </c>
      <c r="AQ26" s="69">
        <v>0</v>
      </c>
      <c r="AR26" s="69">
        <v>0</v>
      </c>
      <c r="AS26" s="69">
        <v>0</v>
      </c>
      <c r="AT26" s="69">
        <v>0</v>
      </c>
      <c r="AU26" s="69">
        <v>0</v>
      </c>
      <c r="AV26" s="69">
        <v>0</v>
      </c>
      <c r="AW26" s="69">
        <v>0</v>
      </c>
      <c r="AX26" s="69">
        <v>0</v>
      </c>
      <c r="AY26" s="69">
        <v>0</v>
      </c>
      <c r="AZ26" s="69">
        <v>0</v>
      </c>
      <c r="BA26" s="69">
        <v>0</v>
      </c>
      <c r="BB26" s="69">
        <v>0</v>
      </c>
      <c r="BC26" s="69">
        <v>0</v>
      </c>
      <c r="BD26" s="69">
        <v>0</v>
      </c>
      <c r="BE26" s="69">
        <v>0</v>
      </c>
      <c r="BF26" s="69">
        <v>0</v>
      </c>
      <c r="BG26" s="69">
        <v>0</v>
      </c>
      <c r="BH26" s="69">
        <v>0</v>
      </c>
      <c r="BI26" s="69">
        <v>0</v>
      </c>
      <c r="BJ26" s="69">
        <v>0</v>
      </c>
      <c r="BK26" s="69">
        <v>0</v>
      </c>
      <c r="BL26" s="69">
        <v>0</v>
      </c>
      <c r="BM26" s="69">
        <v>0</v>
      </c>
      <c r="BN26" s="69">
        <v>0</v>
      </c>
      <c r="BO26" s="69">
        <v>0</v>
      </c>
      <c r="BP26" s="69">
        <v>0</v>
      </c>
    </row>
    <row r="27" spans="3:68" s="149" customFormat="1">
      <c r="C27" s="158" t="str">
        <v>Llamadas en tránsito Local</v>
      </c>
      <c r="G27" s="158" t="str">
        <v>Minutos</v>
      </c>
      <c r="I27" s="159"/>
      <c r="N27" s="8">
        <v>0</v>
      </c>
      <c r="O27" s="201">
        <v>12081167141.397564</v>
      </c>
      <c r="P27" s="201">
        <v>17935415649.26828</v>
      </c>
      <c r="Q27" s="201">
        <v>24454688314.646626</v>
      </c>
      <c r="R27" s="201">
        <v>27475194734.76873</v>
      </c>
      <c r="S27" s="201">
        <v>27841986193.576031</v>
      </c>
      <c r="T27" s="201">
        <v>29669941586.715355</v>
      </c>
      <c r="U27" s="201">
        <v>40458940661.819481</v>
      </c>
      <c r="V27" s="201">
        <v>50612757432.135956</v>
      </c>
      <c r="W27" s="201">
        <v>55076532302.119614</v>
      </c>
      <c r="X27" s="201">
        <v>60743324285.205147</v>
      </c>
      <c r="Y27" s="201">
        <v>86917740271.758255</v>
      </c>
      <c r="Z27" s="201">
        <v>107802164410.03093</v>
      </c>
      <c r="AA27" s="201">
        <v>109917163948.14792</v>
      </c>
      <c r="AB27" s="201">
        <v>113152111149.5257</v>
      </c>
      <c r="AC27" s="201">
        <v>116361582444.10251</v>
      </c>
      <c r="AD27" s="201">
        <v>119905171319.49733</v>
      </c>
      <c r="AE27" s="201">
        <v>122986841612.65251</v>
      </c>
      <c r="AF27" s="201">
        <v>126370533121.72205</v>
      </c>
      <c r="AG27" s="201">
        <v>129708101720.49146</v>
      </c>
      <c r="AH27" s="201">
        <v>133003170162.38612</v>
      </c>
      <c r="AI27" s="201">
        <v>134854572723.79596</v>
      </c>
      <c r="AJ27" s="201">
        <v>136076179653.17715</v>
      </c>
      <c r="AK27" s="201">
        <v>137261403457.71613</v>
      </c>
      <c r="AL27" s="201">
        <v>138413003777.91693</v>
      </c>
      <c r="AM27" s="201">
        <v>139537080889.96283</v>
      </c>
      <c r="AN27" s="201">
        <v>140637223808.67026</v>
      </c>
      <c r="AO27" s="201">
        <v>141707221653.03613</v>
      </c>
      <c r="AP27" s="201">
        <v>142742179170.15817</v>
      </c>
      <c r="AQ27" s="201">
        <v>143743458688.42267</v>
      </c>
      <c r="AR27" s="201">
        <v>144712404553.7179</v>
      </c>
      <c r="AS27" s="201">
        <v>145648205890.18588</v>
      </c>
      <c r="AT27" s="201">
        <v>146549115618.00214</v>
      </c>
      <c r="AU27" s="201">
        <v>147414766066.81128</v>
      </c>
      <c r="AV27" s="201">
        <v>148246191449.92908</v>
      </c>
      <c r="AW27" s="201">
        <v>149044227171.68246</v>
      </c>
      <c r="AX27" s="201">
        <v>149808039142.20767</v>
      </c>
      <c r="AY27" s="201">
        <v>150536079101.56522</v>
      </c>
      <c r="AZ27" s="201">
        <v>151227986441.46722</v>
      </c>
      <c r="BA27" s="201">
        <v>151884689289.74039</v>
      </c>
      <c r="BB27" s="201">
        <v>152507108391.22339</v>
      </c>
      <c r="BC27" s="201">
        <v>153094887652.9404</v>
      </c>
      <c r="BD27" s="201">
        <v>153647070646.07028</v>
      </c>
      <c r="BE27" s="201">
        <v>154163646845.10999</v>
      </c>
      <c r="BF27" s="201">
        <v>154637207900.70718</v>
      </c>
      <c r="BG27" s="201">
        <v>154964976330.69962</v>
      </c>
      <c r="BH27" s="201">
        <v>155172478098.17465</v>
      </c>
      <c r="BI27" s="201">
        <v>155380257941.91714</v>
      </c>
      <c r="BJ27" s="201">
        <v>155588316234.89389</v>
      </c>
      <c r="BK27" s="201">
        <v>155796653350.57275</v>
      </c>
      <c r="BL27" s="201">
        <v>156005269662.92249</v>
      </c>
      <c r="BM27" s="201">
        <v>156214165546.41409</v>
      </c>
      <c r="BN27" s="201">
        <v>156423341376.0213</v>
      </c>
      <c r="BO27" s="201">
        <v>156632797527.2211</v>
      </c>
      <c r="BP27" s="201">
        <v>156842534375.99466</v>
      </c>
    </row>
    <row r="28" spans="3:68" s="149" customFormat="1">
      <c r="C28" s="158" t="str">
        <v>Llamadas en tránsito Larga Distancia</v>
      </c>
      <c r="G28" s="158" t="str">
        <v>Minutos</v>
      </c>
      <c r="I28" s="159"/>
      <c r="N28" s="8">
        <v>0</v>
      </c>
      <c r="O28" s="201">
        <v>1342351904.5997288</v>
      </c>
      <c r="P28" s="201">
        <v>1992823961.0298083</v>
      </c>
      <c r="Q28" s="201">
        <v>2717187590.5162907</v>
      </c>
      <c r="R28" s="201">
        <v>3052799414.9743023</v>
      </c>
      <c r="S28" s="201">
        <v>3093554021.5084472</v>
      </c>
      <c r="T28" s="201">
        <v>3296660176.3017054</v>
      </c>
      <c r="U28" s="201">
        <v>4495437851.3132744</v>
      </c>
      <c r="V28" s="201">
        <v>5623639714.6817713</v>
      </c>
      <c r="W28" s="201">
        <v>6119614700.2355108</v>
      </c>
      <c r="X28" s="201">
        <v>6749258253.9116812</v>
      </c>
      <c r="Y28" s="201">
        <v>9657526696.8620262</v>
      </c>
      <c r="Z28" s="201">
        <v>11978018267.781212</v>
      </c>
      <c r="AA28" s="201">
        <v>12213018216.460876</v>
      </c>
      <c r="AB28" s="201">
        <v>12572456794.391741</v>
      </c>
      <c r="AC28" s="201">
        <v>12929064716.011387</v>
      </c>
      <c r="AD28" s="201">
        <v>13322796813.277477</v>
      </c>
      <c r="AE28" s="201">
        <v>13665204623.628054</v>
      </c>
      <c r="AF28" s="201">
        <v>14041170346.858002</v>
      </c>
      <c r="AG28" s="201">
        <v>14412011302.276825</v>
      </c>
      <c r="AH28" s="201">
        <v>14778130018.042898</v>
      </c>
      <c r="AI28" s="201">
        <v>14983841413.755104</v>
      </c>
      <c r="AJ28" s="201">
        <v>15119575517.019682</v>
      </c>
      <c r="AK28" s="201">
        <v>15251267050.857344</v>
      </c>
      <c r="AL28" s="201">
        <v>15379222641.990765</v>
      </c>
      <c r="AM28" s="201">
        <v>15504120098.884754</v>
      </c>
      <c r="AN28" s="201">
        <v>15626358200.96336</v>
      </c>
      <c r="AO28" s="201">
        <v>15745246850.337345</v>
      </c>
      <c r="AP28" s="201">
        <v>15860242130.01757</v>
      </c>
      <c r="AQ28" s="201">
        <v>15971495409.824738</v>
      </c>
      <c r="AR28" s="201">
        <v>16079156061.524206</v>
      </c>
      <c r="AS28" s="201">
        <v>16183133987.798428</v>
      </c>
      <c r="AT28" s="201">
        <v>16283235068.666901</v>
      </c>
      <c r="AU28" s="201">
        <v>16379418451.867918</v>
      </c>
      <c r="AV28" s="201">
        <v>16471799049.992113</v>
      </c>
      <c r="AW28" s="201">
        <v>16560469685.742493</v>
      </c>
      <c r="AX28" s="201">
        <v>16645337682.467514</v>
      </c>
      <c r="AY28" s="201">
        <v>16726231011.285021</v>
      </c>
      <c r="AZ28" s="201">
        <v>16803109604.607464</v>
      </c>
      <c r="BA28" s="201">
        <v>16876076587.74893</v>
      </c>
      <c r="BB28" s="201">
        <v>16945234265.691484</v>
      </c>
      <c r="BC28" s="201">
        <v>17010543072.548929</v>
      </c>
      <c r="BD28" s="201">
        <v>17071896738.452248</v>
      </c>
      <c r="BE28" s="201">
        <v>17129294093.901108</v>
      </c>
      <c r="BF28" s="201">
        <v>17181911988.967457</v>
      </c>
      <c r="BG28" s="201">
        <v>17218330703.411068</v>
      </c>
      <c r="BH28" s="201">
        <v>17241386455.352734</v>
      </c>
      <c r="BI28" s="201">
        <v>17264473104.657455</v>
      </c>
      <c r="BJ28" s="201">
        <v>17287590692.765984</v>
      </c>
      <c r="BK28" s="201">
        <v>17310739261.174747</v>
      </c>
      <c r="BL28" s="201">
        <v>17333918851.435825</v>
      </c>
      <c r="BM28" s="201">
        <v>17357129505.157116</v>
      </c>
      <c r="BN28" s="201">
        <v>17380371264.002361</v>
      </c>
      <c r="BO28" s="201">
        <v>17403644169.691231</v>
      </c>
      <c r="BP28" s="201">
        <v>17426948263.999405</v>
      </c>
    </row>
    <row r="29" spans="3:68" s="149" customFormat="1">
      <c r="C29" s="158" t="str">
        <v>Fixed Service17</v>
      </c>
      <c r="G29" s="158" t="str">
        <v>Fixed Unit17</v>
      </c>
      <c r="I29" s="159"/>
      <c r="N29" s="69">
        <v>0</v>
      </c>
      <c r="O29" s="69">
        <v>0</v>
      </c>
      <c r="P29" s="69">
        <v>0</v>
      </c>
      <c r="Q29" s="69">
        <v>0</v>
      </c>
      <c r="R29" s="69">
        <v>0</v>
      </c>
      <c r="S29" s="69">
        <v>0</v>
      </c>
      <c r="T29" s="69">
        <v>0</v>
      </c>
      <c r="U29" s="69">
        <v>0</v>
      </c>
      <c r="V29" s="69">
        <v>0</v>
      </c>
      <c r="W29" s="69">
        <v>0</v>
      </c>
      <c r="X29" s="69">
        <v>0</v>
      </c>
      <c r="Y29" s="69">
        <v>0</v>
      </c>
      <c r="Z29" s="69">
        <v>0</v>
      </c>
      <c r="AA29" s="69">
        <v>0</v>
      </c>
      <c r="AB29" s="69">
        <v>0</v>
      </c>
      <c r="AC29" s="69">
        <v>0</v>
      </c>
      <c r="AD29" s="69">
        <v>0</v>
      </c>
      <c r="AE29" s="69">
        <v>0</v>
      </c>
      <c r="AF29" s="69">
        <v>0</v>
      </c>
      <c r="AG29" s="69">
        <v>0</v>
      </c>
      <c r="AH29" s="69">
        <v>0</v>
      </c>
      <c r="AI29" s="69">
        <v>0</v>
      </c>
      <c r="AJ29" s="69">
        <v>0</v>
      </c>
      <c r="AK29" s="69">
        <v>0</v>
      </c>
      <c r="AL29" s="69">
        <v>0</v>
      </c>
      <c r="AM29" s="69">
        <v>0</v>
      </c>
      <c r="AN29" s="69">
        <v>0</v>
      </c>
      <c r="AO29" s="69">
        <v>0</v>
      </c>
      <c r="AP29" s="69">
        <v>0</v>
      </c>
      <c r="AQ29" s="69">
        <v>0</v>
      </c>
      <c r="AR29" s="69">
        <v>0</v>
      </c>
      <c r="AS29" s="69">
        <v>0</v>
      </c>
      <c r="AT29" s="69">
        <v>0</v>
      </c>
      <c r="AU29" s="69">
        <v>0</v>
      </c>
      <c r="AV29" s="69">
        <v>0</v>
      </c>
      <c r="AW29" s="69">
        <v>0</v>
      </c>
      <c r="AX29" s="69">
        <v>0</v>
      </c>
      <c r="AY29" s="69">
        <v>0</v>
      </c>
      <c r="AZ29" s="69">
        <v>0</v>
      </c>
      <c r="BA29" s="69">
        <v>0</v>
      </c>
      <c r="BB29" s="69">
        <v>0</v>
      </c>
      <c r="BC29" s="69">
        <v>0</v>
      </c>
      <c r="BD29" s="69">
        <v>0</v>
      </c>
      <c r="BE29" s="69">
        <v>0</v>
      </c>
      <c r="BF29" s="69">
        <v>0</v>
      </c>
      <c r="BG29" s="69">
        <v>0</v>
      </c>
      <c r="BH29" s="69">
        <v>0</v>
      </c>
      <c r="BI29" s="69">
        <v>0</v>
      </c>
      <c r="BJ29" s="69">
        <v>0</v>
      </c>
      <c r="BK29" s="69">
        <v>0</v>
      </c>
      <c r="BL29" s="69">
        <v>0</v>
      </c>
      <c r="BM29" s="69">
        <v>0</v>
      </c>
      <c r="BN29" s="69">
        <v>0</v>
      </c>
      <c r="BO29" s="69">
        <v>0</v>
      </c>
      <c r="BP29" s="69">
        <v>0</v>
      </c>
    </row>
    <row r="30" spans="3:68" s="149" customFormat="1">
      <c r="C30" s="158" t="str">
        <v>SMS on-net</v>
      </c>
      <c r="G30" s="158" t="str">
        <v>SMS</v>
      </c>
      <c r="I30" s="159"/>
      <c r="N30" s="8">
        <v>0</v>
      </c>
      <c r="O30" s="201">
        <v>0</v>
      </c>
      <c r="P30" s="201">
        <v>0</v>
      </c>
      <c r="Q30" s="201">
        <v>0</v>
      </c>
      <c r="R30" s="201">
        <v>0</v>
      </c>
      <c r="S30" s="201">
        <v>0</v>
      </c>
      <c r="T30" s="201">
        <v>0</v>
      </c>
      <c r="U30" s="201">
        <v>0</v>
      </c>
      <c r="V30" s="201">
        <v>0</v>
      </c>
      <c r="W30" s="201">
        <v>0</v>
      </c>
      <c r="X30" s="201">
        <v>0</v>
      </c>
      <c r="Y30" s="201">
        <v>0</v>
      </c>
      <c r="Z30" s="201">
        <v>0</v>
      </c>
      <c r="AA30" s="201">
        <v>0</v>
      </c>
      <c r="AB30" s="201">
        <v>0</v>
      </c>
      <c r="AC30" s="201">
        <v>0</v>
      </c>
      <c r="AD30" s="201">
        <v>0</v>
      </c>
      <c r="AE30" s="201">
        <v>0</v>
      </c>
      <c r="AF30" s="201">
        <v>0</v>
      </c>
      <c r="AG30" s="201">
        <v>0</v>
      </c>
      <c r="AH30" s="201">
        <v>0</v>
      </c>
      <c r="AI30" s="201">
        <v>0</v>
      </c>
      <c r="AJ30" s="201">
        <v>0</v>
      </c>
      <c r="AK30" s="201">
        <v>0</v>
      </c>
      <c r="AL30" s="201">
        <v>0</v>
      </c>
      <c r="AM30" s="201">
        <v>0</v>
      </c>
      <c r="AN30" s="201">
        <v>0</v>
      </c>
      <c r="AO30" s="201">
        <v>0</v>
      </c>
      <c r="AP30" s="201">
        <v>0</v>
      </c>
      <c r="AQ30" s="201">
        <v>0</v>
      </c>
      <c r="AR30" s="201">
        <v>0</v>
      </c>
      <c r="AS30" s="201">
        <v>0</v>
      </c>
      <c r="AT30" s="201">
        <v>0</v>
      </c>
      <c r="AU30" s="201">
        <v>0</v>
      </c>
      <c r="AV30" s="201">
        <v>0</v>
      </c>
      <c r="AW30" s="201">
        <v>0</v>
      </c>
      <c r="AX30" s="201">
        <v>0</v>
      </c>
      <c r="AY30" s="201">
        <v>0</v>
      </c>
      <c r="AZ30" s="201">
        <v>0</v>
      </c>
      <c r="BA30" s="201">
        <v>0</v>
      </c>
      <c r="BB30" s="201">
        <v>0</v>
      </c>
      <c r="BC30" s="201">
        <v>0</v>
      </c>
      <c r="BD30" s="201">
        <v>0</v>
      </c>
      <c r="BE30" s="201">
        <v>0</v>
      </c>
      <c r="BF30" s="201">
        <v>0</v>
      </c>
      <c r="BG30" s="201">
        <v>0</v>
      </c>
      <c r="BH30" s="201">
        <v>0</v>
      </c>
      <c r="BI30" s="201">
        <v>0</v>
      </c>
      <c r="BJ30" s="201">
        <v>0</v>
      </c>
      <c r="BK30" s="201">
        <v>0</v>
      </c>
      <c r="BL30" s="201">
        <v>0</v>
      </c>
      <c r="BM30" s="201">
        <v>0</v>
      </c>
      <c r="BN30" s="201">
        <v>0</v>
      </c>
      <c r="BO30" s="201">
        <v>0</v>
      </c>
      <c r="BP30" s="201">
        <v>0</v>
      </c>
    </row>
    <row r="31" spans="3:68" s="149" customFormat="1">
      <c r="C31" s="158" t="str">
        <v>SMS salientes</v>
      </c>
      <c r="G31" s="158" t="str">
        <v>SMS</v>
      </c>
      <c r="I31" s="159"/>
      <c r="N31" s="8">
        <v>0</v>
      </c>
      <c r="O31" s="201">
        <v>433409301.78000003</v>
      </c>
      <c r="P31" s="201">
        <v>499349102.88</v>
      </c>
      <c r="Q31" s="201">
        <v>796333349.71827137</v>
      </c>
      <c r="R31" s="201">
        <v>1021647860</v>
      </c>
      <c r="S31" s="201">
        <v>1259245120</v>
      </c>
      <c r="T31" s="201">
        <v>1675824940</v>
      </c>
      <c r="U31" s="201">
        <v>1927944440</v>
      </c>
      <c r="V31" s="201">
        <v>894977512.5</v>
      </c>
      <c r="W31" s="201">
        <v>956769190.44000006</v>
      </c>
      <c r="X31" s="201">
        <v>744102583.41999996</v>
      </c>
      <c r="Y31" s="201">
        <v>1139510106.3800001</v>
      </c>
      <c r="Z31" s="201">
        <v>1500665024.72</v>
      </c>
      <c r="AA31" s="201">
        <v>1160132319.1391668</v>
      </c>
      <c r="AB31" s="201">
        <v>962180078.66966069</v>
      </c>
      <c r="AC31" s="201">
        <v>845761234.33673537</v>
      </c>
      <c r="AD31" s="201">
        <v>785417736.9786936</v>
      </c>
      <c r="AE31" s="201">
        <v>748164273.24741507</v>
      </c>
      <c r="AF31" s="201">
        <v>730632105.42069578</v>
      </c>
      <c r="AG31" s="201">
        <v>727341722.63067412</v>
      </c>
      <c r="AH31" s="201">
        <v>745341803.97456443</v>
      </c>
      <c r="AI31" s="201">
        <v>757070570.77460027</v>
      </c>
      <c r="AJ31" s="201">
        <v>762766407.1840508</v>
      </c>
      <c r="AK31" s="201">
        <v>768320195.4640125</v>
      </c>
      <c r="AL31" s="201">
        <v>773727002.753263</v>
      </c>
      <c r="AM31" s="201">
        <v>778983035.80973363</v>
      </c>
      <c r="AN31" s="201">
        <v>784097497.75356829</v>
      </c>
      <c r="AO31" s="201">
        <v>789080420.30846083</v>
      </c>
      <c r="AP31" s="201">
        <v>793929422.68964434</v>
      </c>
      <c r="AQ31" s="201">
        <v>798639873.37489688</v>
      </c>
      <c r="AR31" s="201">
        <v>803210383.5584569</v>
      </c>
      <c r="AS31" s="201">
        <v>807640387.64340079</v>
      </c>
      <c r="AT31" s="201">
        <v>811929390.76245022</v>
      </c>
      <c r="AU31" s="201">
        <v>816076490.3400743</v>
      </c>
      <c r="AV31" s="201">
        <v>820080968.01312292</v>
      </c>
      <c r="AW31" s="201">
        <v>823943051.500332</v>
      </c>
      <c r="AX31" s="201">
        <v>827663689.68977547</v>
      </c>
      <c r="AY31" s="201">
        <v>831243553.83184862</v>
      </c>
      <c r="AZ31" s="201">
        <v>834682893.64585054</v>
      </c>
      <c r="BA31" s="201">
        <v>837982151.40188062</v>
      </c>
      <c r="BB31" s="201">
        <v>841142504.25134146</v>
      </c>
      <c r="BC31" s="201">
        <v>844165853.3882488</v>
      </c>
      <c r="BD31" s="201">
        <v>847054102.85612059</v>
      </c>
      <c r="BE31" s="201">
        <v>849808866.53036821</v>
      </c>
      <c r="BF31" s="201">
        <v>852367461.45103896</v>
      </c>
      <c r="BG31" s="201">
        <v>854140629.83119464</v>
      </c>
      <c r="BH31" s="201">
        <v>855258915.81142271</v>
      </c>
      <c r="BI31" s="201">
        <v>856378665.91066086</v>
      </c>
      <c r="BJ31" s="201">
        <v>857499882.04581118</v>
      </c>
      <c r="BK31" s="201">
        <v>858622566.13628531</v>
      </c>
      <c r="BL31" s="201">
        <v>859746720.10400748</v>
      </c>
      <c r="BM31" s="201">
        <v>860872345.87341881</v>
      </c>
      <c r="BN31" s="201">
        <v>861999445.37147963</v>
      </c>
      <c r="BO31" s="201">
        <v>863128020.52767336</v>
      </c>
      <c r="BP31" s="201">
        <v>864258073.27400947</v>
      </c>
    </row>
    <row r="32" spans="3:68" s="149" customFormat="1">
      <c r="C32" s="158" t="str">
        <v>SMS entrantes</v>
      </c>
      <c r="G32" s="158" t="str">
        <v>SMS</v>
      </c>
      <c r="I32" s="159"/>
      <c r="N32" s="8">
        <v>0</v>
      </c>
      <c r="O32" s="201">
        <v>433409301.78000003</v>
      </c>
      <c r="P32" s="201">
        <v>499349102.88</v>
      </c>
      <c r="Q32" s="201">
        <v>796333349.71827137</v>
      </c>
      <c r="R32" s="201">
        <v>1021647860</v>
      </c>
      <c r="S32" s="201">
        <v>1259245120</v>
      </c>
      <c r="T32" s="201">
        <v>1675824940</v>
      </c>
      <c r="U32" s="201">
        <v>1927944440</v>
      </c>
      <c r="V32" s="201">
        <v>894977512.5</v>
      </c>
      <c r="W32" s="201">
        <v>956769190.44000006</v>
      </c>
      <c r="X32" s="201">
        <v>744102583.41999996</v>
      </c>
      <c r="Y32" s="201">
        <v>1139510106.3800001</v>
      </c>
      <c r="Z32" s="201">
        <v>1500665024.72</v>
      </c>
      <c r="AA32" s="201">
        <v>1160132319.1391668</v>
      </c>
      <c r="AB32" s="201">
        <v>962180078.66966069</v>
      </c>
      <c r="AC32" s="201">
        <v>845761234.33673537</v>
      </c>
      <c r="AD32" s="201">
        <v>785417736.9786936</v>
      </c>
      <c r="AE32" s="201">
        <v>748164273.24741507</v>
      </c>
      <c r="AF32" s="201">
        <v>730632105.42069578</v>
      </c>
      <c r="AG32" s="201">
        <v>727341722.63067412</v>
      </c>
      <c r="AH32" s="201">
        <v>745341803.97456443</v>
      </c>
      <c r="AI32" s="201">
        <v>757070570.77460027</v>
      </c>
      <c r="AJ32" s="201">
        <v>762766407.1840508</v>
      </c>
      <c r="AK32" s="201">
        <v>768320195.4640125</v>
      </c>
      <c r="AL32" s="201">
        <v>773727002.753263</v>
      </c>
      <c r="AM32" s="201">
        <v>778983035.80973363</v>
      </c>
      <c r="AN32" s="201">
        <v>784097497.75356829</v>
      </c>
      <c r="AO32" s="201">
        <v>789080420.30846083</v>
      </c>
      <c r="AP32" s="201">
        <v>793929422.68964434</v>
      </c>
      <c r="AQ32" s="201">
        <v>798639873.37489688</v>
      </c>
      <c r="AR32" s="201">
        <v>803210383.5584569</v>
      </c>
      <c r="AS32" s="201">
        <v>807640387.64340079</v>
      </c>
      <c r="AT32" s="201">
        <v>811929390.76245022</v>
      </c>
      <c r="AU32" s="201">
        <v>816076490.3400743</v>
      </c>
      <c r="AV32" s="201">
        <v>820080968.01312292</v>
      </c>
      <c r="AW32" s="201">
        <v>823943051.500332</v>
      </c>
      <c r="AX32" s="201">
        <v>827663689.68977547</v>
      </c>
      <c r="AY32" s="201">
        <v>831243553.83184862</v>
      </c>
      <c r="AZ32" s="201">
        <v>834682893.64585054</v>
      </c>
      <c r="BA32" s="201">
        <v>837982151.40188062</v>
      </c>
      <c r="BB32" s="201">
        <v>841142504.25134146</v>
      </c>
      <c r="BC32" s="201">
        <v>844165853.3882488</v>
      </c>
      <c r="BD32" s="201">
        <v>847054102.85612059</v>
      </c>
      <c r="BE32" s="201">
        <v>849808866.53036821</v>
      </c>
      <c r="BF32" s="201">
        <v>852367461.45103896</v>
      </c>
      <c r="BG32" s="201">
        <v>854140629.83119464</v>
      </c>
      <c r="BH32" s="201">
        <v>855258915.81142271</v>
      </c>
      <c r="BI32" s="201">
        <v>856378665.91066086</v>
      </c>
      <c r="BJ32" s="201">
        <v>857499882.04581118</v>
      </c>
      <c r="BK32" s="201">
        <v>858622566.13628531</v>
      </c>
      <c r="BL32" s="201">
        <v>859746720.10400748</v>
      </c>
      <c r="BM32" s="201">
        <v>860872345.87341881</v>
      </c>
      <c r="BN32" s="201">
        <v>861999445.37147963</v>
      </c>
      <c r="BO32" s="201">
        <v>863128020.52767336</v>
      </c>
      <c r="BP32" s="201">
        <v>864258073.27400947</v>
      </c>
    </row>
    <row r="33" spans="1:72" s="149" customFormat="1">
      <c r="C33" s="158" t="str">
        <v>Enlaces dedicados locales</v>
      </c>
      <c r="G33" s="158" t="str">
        <v>Mbps</v>
      </c>
      <c r="I33" s="159"/>
      <c r="N33" s="69">
        <v>0</v>
      </c>
      <c r="O33" s="69">
        <v>0</v>
      </c>
      <c r="P33" s="69">
        <v>0</v>
      </c>
      <c r="Q33" s="69">
        <v>0</v>
      </c>
      <c r="R33" s="69">
        <v>0</v>
      </c>
      <c r="S33" s="69">
        <v>0</v>
      </c>
      <c r="T33" s="69">
        <v>0</v>
      </c>
      <c r="U33" s="69">
        <v>2309750.2857539998</v>
      </c>
      <c r="V33" s="69">
        <v>2518123.9683300001</v>
      </c>
      <c r="W33" s="69">
        <v>2991801.1119900001</v>
      </c>
      <c r="X33" s="69">
        <v>4176696.0951000005</v>
      </c>
      <c r="Y33" s="69">
        <v>4001546.9538000003</v>
      </c>
      <c r="Z33" s="69">
        <v>4353935.3324181996</v>
      </c>
      <c r="AA33" s="69">
        <v>4820167.5014717532</v>
      </c>
      <c r="AB33" s="69">
        <v>5208391.4733779002</v>
      </c>
      <c r="AC33" s="69">
        <v>5744296.3433885109</v>
      </c>
      <c r="AD33" s="69">
        <v>6377741.6413420169</v>
      </c>
      <c r="AE33" s="69">
        <v>7016214.5707750786</v>
      </c>
      <c r="AF33" s="69">
        <v>7563388.275594553</v>
      </c>
      <c r="AG33" s="69">
        <v>7961767.0775875291</v>
      </c>
      <c r="AH33" s="69">
        <v>8223186.1515876688</v>
      </c>
      <c r="AI33" s="69">
        <v>8429589.6867600307</v>
      </c>
      <c r="AJ33" s="69">
        <v>8429589.6867600307</v>
      </c>
      <c r="AK33" s="69">
        <v>8429589.6867600307</v>
      </c>
      <c r="AL33" s="69">
        <v>8429589.6867600307</v>
      </c>
      <c r="AM33" s="69">
        <v>8429589.6867600307</v>
      </c>
      <c r="AN33" s="69">
        <v>8429589.6867600307</v>
      </c>
      <c r="AO33" s="69">
        <v>8429589.6867600307</v>
      </c>
      <c r="AP33" s="69">
        <v>8429589.6867600307</v>
      </c>
      <c r="AQ33" s="69">
        <v>8429589.6867600307</v>
      </c>
      <c r="AR33" s="69">
        <v>8429589.6867600307</v>
      </c>
      <c r="AS33" s="69">
        <v>8429589.6867600307</v>
      </c>
      <c r="AT33" s="69">
        <v>8429589.6867600307</v>
      </c>
      <c r="AU33" s="69">
        <v>8429589.6867600307</v>
      </c>
      <c r="AV33" s="69">
        <v>8429589.6867600307</v>
      </c>
      <c r="AW33" s="69">
        <v>8429589.6867600307</v>
      </c>
      <c r="AX33" s="69">
        <v>8429589.6867600307</v>
      </c>
      <c r="AY33" s="69">
        <v>8429589.6867600307</v>
      </c>
      <c r="AZ33" s="69">
        <v>8429589.6867600307</v>
      </c>
      <c r="BA33" s="69">
        <v>8429589.6867600307</v>
      </c>
      <c r="BB33" s="69">
        <v>8429589.6867600307</v>
      </c>
      <c r="BC33" s="69">
        <v>8429589.6867600307</v>
      </c>
      <c r="BD33" s="69">
        <v>8429589.6867600307</v>
      </c>
      <c r="BE33" s="69">
        <v>8429589.6867600307</v>
      </c>
      <c r="BF33" s="69">
        <v>8429589.6867600307</v>
      </c>
      <c r="BG33" s="69">
        <v>8429589.6867600307</v>
      </c>
      <c r="BH33" s="69">
        <v>8429589.6867600307</v>
      </c>
      <c r="BI33" s="69">
        <v>8429589.6867600307</v>
      </c>
      <c r="BJ33" s="69">
        <v>8429589.6867600307</v>
      </c>
      <c r="BK33" s="69">
        <v>8429589.6867600307</v>
      </c>
      <c r="BL33" s="69">
        <v>8429589.6867600307</v>
      </c>
      <c r="BM33" s="69">
        <v>8429589.6867600307</v>
      </c>
      <c r="BN33" s="69">
        <v>8429589.6867600307</v>
      </c>
      <c r="BO33" s="69">
        <v>8429589.6867600307</v>
      </c>
      <c r="BP33" s="69">
        <v>8429589.6867600307</v>
      </c>
    </row>
    <row r="34" spans="1:72" s="149" customFormat="1">
      <c r="C34" s="158" t="str">
        <v>Enlaces dedicados larga distancia</v>
      </c>
      <c r="G34" s="158" t="str">
        <v>Mbps</v>
      </c>
      <c r="I34" s="159"/>
      <c r="N34" s="69">
        <v>0</v>
      </c>
      <c r="O34" s="69">
        <v>0</v>
      </c>
      <c r="P34" s="69">
        <v>0</v>
      </c>
      <c r="Q34" s="69">
        <v>0</v>
      </c>
      <c r="R34" s="69">
        <v>750667.75632000004</v>
      </c>
      <c r="S34" s="69">
        <v>927371.18159999989</v>
      </c>
      <c r="T34" s="69">
        <v>1148250.4631999999</v>
      </c>
      <c r="U34" s="69">
        <v>1424349.5651999998</v>
      </c>
      <c r="V34" s="69">
        <v>1814125.2089999998</v>
      </c>
      <c r="W34" s="69">
        <v>2138396.7083999999</v>
      </c>
      <c r="X34" s="69">
        <v>2415712.6122000003</v>
      </c>
      <c r="Y34" s="69">
        <v>2984785.9800000004</v>
      </c>
      <c r="Z34" s="69">
        <v>3452706.1596273202</v>
      </c>
      <c r="AA34" s="69">
        <v>3672271.191666007</v>
      </c>
      <c r="AB34" s="69">
        <v>3801942.253085027</v>
      </c>
      <c r="AC34" s="69">
        <v>3963420.8460877603</v>
      </c>
      <c r="AD34" s="69">
        <v>4143603.0798136606</v>
      </c>
      <c r="AE34" s="69">
        <v>4323785.31353956</v>
      </c>
      <c r="AF34" s="69">
        <v>4485263.9065422937</v>
      </c>
      <c r="AG34" s="69">
        <v>4614934.9679613141</v>
      </c>
      <c r="AH34" s="69">
        <v>4834500</v>
      </c>
      <c r="AI34" s="69">
        <v>4834500</v>
      </c>
      <c r="AJ34" s="69">
        <v>4834500</v>
      </c>
      <c r="AK34" s="69">
        <v>4834500</v>
      </c>
      <c r="AL34" s="69">
        <v>4834500</v>
      </c>
      <c r="AM34" s="69">
        <v>4834500</v>
      </c>
      <c r="AN34" s="69">
        <v>4834500</v>
      </c>
      <c r="AO34" s="69">
        <v>4834500</v>
      </c>
      <c r="AP34" s="69">
        <v>4834500</v>
      </c>
      <c r="AQ34" s="69">
        <v>4834500</v>
      </c>
      <c r="AR34" s="69">
        <v>4834500</v>
      </c>
      <c r="AS34" s="69">
        <v>4834500</v>
      </c>
      <c r="AT34" s="69">
        <v>4834500</v>
      </c>
      <c r="AU34" s="69">
        <v>4834500</v>
      </c>
      <c r="AV34" s="69">
        <v>4834500</v>
      </c>
      <c r="AW34" s="69">
        <v>4834500</v>
      </c>
      <c r="AX34" s="69">
        <v>4834500</v>
      </c>
      <c r="AY34" s="69">
        <v>4834500</v>
      </c>
      <c r="AZ34" s="69">
        <v>4834500</v>
      </c>
      <c r="BA34" s="69">
        <v>4834500</v>
      </c>
      <c r="BB34" s="69">
        <v>4834500</v>
      </c>
      <c r="BC34" s="69">
        <v>4834500</v>
      </c>
      <c r="BD34" s="69">
        <v>4834500</v>
      </c>
      <c r="BE34" s="69">
        <v>4834500</v>
      </c>
      <c r="BF34" s="69">
        <v>4834500</v>
      </c>
      <c r="BG34" s="69">
        <v>4834500</v>
      </c>
      <c r="BH34" s="69">
        <v>4834500</v>
      </c>
      <c r="BI34" s="69">
        <v>4834500</v>
      </c>
      <c r="BJ34" s="69">
        <v>4834500</v>
      </c>
      <c r="BK34" s="69">
        <v>4834500</v>
      </c>
      <c r="BL34" s="69">
        <v>4834500</v>
      </c>
      <c r="BM34" s="69">
        <v>4834500</v>
      </c>
      <c r="BN34" s="69">
        <v>4834500</v>
      </c>
      <c r="BO34" s="69">
        <v>4834500</v>
      </c>
      <c r="BP34" s="69">
        <v>4834500</v>
      </c>
    </row>
    <row r="35" spans="1:72" s="149" customFormat="1">
      <c r="C35" s="158" t="str">
        <v>xDSL propio (líneas)</v>
      </c>
      <c r="G35" s="158" t="str">
        <v># lineas</v>
      </c>
      <c r="I35" s="159"/>
      <c r="N35" s="8">
        <v>0</v>
      </c>
      <c r="O35" s="201">
        <v>3793823.5</v>
      </c>
      <c r="P35" s="201">
        <v>5976887</v>
      </c>
      <c r="Q35" s="201">
        <v>8456894</v>
      </c>
      <c r="R35" s="201">
        <v>10360328</v>
      </c>
      <c r="S35" s="201">
        <v>11774347</v>
      </c>
      <c r="T35" s="201">
        <v>12684492.75</v>
      </c>
      <c r="U35" s="201">
        <v>13328531.083333332</v>
      </c>
      <c r="V35" s="201">
        <v>13831042.25</v>
      </c>
      <c r="W35" s="201">
        <v>14333553.416666668</v>
      </c>
      <c r="X35" s="201">
        <v>15328483</v>
      </c>
      <c r="Y35" s="201">
        <v>16611628.5</v>
      </c>
      <c r="Z35" s="201">
        <v>17504668.937742688</v>
      </c>
      <c r="AA35" s="201">
        <v>18194512.637509637</v>
      </c>
      <c r="AB35" s="201">
        <v>18851089.358988285</v>
      </c>
      <c r="AC35" s="201">
        <v>19475511.611681476</v>
      </c>
      <c r="AD35" s="201">
        <v>20068146.752132922</v>
      </c>
      <c r="AE35" s="201">
        <v>20631564.386493344</v>
      </c>
      <c r="AF35" s="201">
        <v>21170154.485911161</v>
      </c>
      <c r="AG35" s="201">
        <v>21686858.662188698</v>
      </c>
      <c r="AH35" s="201">
        <v>22089761.389476504</v>
      </c>
      <c r="AI35" s="201">
        <v>22383720.916154519</v>
      </c>
      <c r="AJ35" s="201">
        <v>22666882.980835304</v>
      </c>
      <c r="AK35" s="201">
        <v>22941322.323565107</v>
      </c>
      <c r="AL35" s="201">
        <v>23211108.063712873</v>
      </c>
      <c r="AM35" s="201">
        <v>23477714.599449053</v>
      </c>
      <c r="AN35" s="201">
        <v>23736460.423044726</v>
      </c>
      <c r="AO35" s="201">
        <v>23984473.13421686</v>
      </c>
      <c r="AP35" s="201">
        <v>24222954.179152742</v>
      </c>
      <c r="AQ35" s="201">
        <v>24452836.016722195</v>
      </c>
      <c r="AR35" s="201">
        <v>24673642.887043972</v>
      </c>
      <c r="AS35" s="201">
        <v>24884307.532615229</v>
      </c>
      <c r="AT35" s="201">
        <v>25084657.185504731</v>
      </c>
      <c r="AU35" s="201">
        <v>25275382.917437423</v>
      </c>
      <c r="AV35" s="201">
        <v>25456976.804418683</v>
      </c>
      <c r="AW35" s="201">
        <v>25628827.220524251</v>
      </c>
      <c r="AX35" s="201">
        <v>25789897.100705288</v>
      </c>
      <c r="AY35" s="201">
        <v>25939928.741692793</v>
      </c>
      <c r="AZ35" s="201">
        <v>26079458.745737441</v>
      </c>
      <c r="BA35" s="201">
        <v>26208960.585413352</v>
      </c>
      <c r="BB35" s="201">
        <v>26328047.553329878</v>
      </c>
      <c r="BC35" s="201">
        <v>26435956.298857041</v>
      </c>
      <c r="BD35" s="201">
        <v>26532542.721646186</v>
      </c>
      <c r="BE35" s="201">
        <v>26618337.62943662</v>
      </c>
      <c r="BF35" s="201">
        <v>26677531.307892449</v>
      </c>
      <c r="BG35" s="201">
        <v>26715358.144258872</v>
      </c>
      <c r="BH35" s="201">
        <v>26753238.6163809</v>
      </c>
      <c r="BI35" s="201">
        <v>26791172.800310213</v>
      </c>
      <c r="BJ35" s="201">
        <v>26829160.772206321</v>
      </c>
      <c r="BK35" s="201">
        <v>26905352.402170945</v>
      </c>
      <c r="BL35" s="201">
        <v>26886237.002000697</v>
      </c>
      <c r="BM35" s="201">
        <v>26924359.768153444</v>
      </c>
      <c r="BN35" s="201">
        <v>26962536.589669131</v>
      </c>
      <c r="BO35" s="201">
        <v>27000767.543194402</v>
      </c>
      <c r="BP35" s="201">
        <v>27039052.705484588</v>
      </c>
    </row>
    <row r="36" spans="1:72" s="149" customFormat="1">
      <c r="C36" s="158" t="str">
        <v>xDSL propio (contendido)</v>
      </c>
      <c r="G36" s="158" t="str">
        <v>Mbps</v>
      </c>
      <c r="I36" s="159"/>
      <c r="N36" s="8">
        <v>0</v>
      </c>
      <c r="O36" s="201">
        <v>222996.12769230769</v>
      </c>
      <c r="P36" s="201">
        <v>398400.51538461534</v>
      </c>
      <c r="Q36" s="201">
        <v>779396.75076923077</v>
      </c>
      <c r="R36" s="201">
        <v>1142920.3876923078</v>
      </c>
      <c r="S36" s="201">
        <v>1541340.8861538463</v>
      </c>
      <c r="T36" s="201">
        <v>1881577.1461538463</v>
      </c>
      <c r="U36" s="201">
        <v>2213077.3923076927</v>
      </c>
      <c r="V36" s="201">
        <v>2517483.5282051289</v>
      </c>
      <c r="W36" s="201">
        <v>2838124.6402564109</v>
      </c>
      <c r="X36" s="201">
        <v>3175000.7284615394</v>
      </c>
      <c r="Y36" s="201">
        <v>3758412.0984615395</v>
      </c>
      <c r="Z36" s="201">
        <v>4287775</v>
      </c>
      <c r="AA36" s="201">
        <v>4553850.6582487701</v>
      </c>
      <c r="AB36" s="201">
        <v>4819857.8026187671</v>
      </c>
      <c r="AC36" s="201">
        <v>5086208.4595654774</v>
      </c>
      <c r="AD36" s="201">
        <v>5352527.4217119459</v>
      </c>
      <c r="AE36" s="201">
        <v>5618849.8222690094</v>
      </c>
      <c r="AF36" s="201">
        <v>5886019.4126327736</v>
      </c>
      <c r="AG36" s="201">
        <v>6155186.7190582016</v>
      </c>
      <c r="AH36" s="201">
        <v>6426515.2445724504</v>
      </c>
      <c r="AI36" s="201">
        <v>6514322.8334684437</v>
      </c>
      <c r="AJ36" s="201">
        <v>6598725.4631060902</v>
      </c>
      <c r="AK36" s="201">
        <v>6680207.5781820528</v>
      </c>
      <c r="AL36" s="201">
        <v>6759500.1783188246</v>
      </c>
      <c r="AM36" s="201">
        <v>6838256.074834438</v>
      </c>
      <c r="AN36" s="201">
        <v>6915686.2026347294</v>
      </c>
      <c r="AO36" s="201">
        <v>6989837.0605899524</v>
      </c>
      <c r="AP36" s="201">
        <v>7060979.4124610471</v>
      </c>
      <c r="AQ36" s="201">
        <v>7129546.3373351274</v>
      </c>
      <c r="AR36" s="201">
        <v>7195651.0182161909</v>
      </c>
      <c r="AS36" s="201">
        <v>7258901.5578362569</v>
      </c>
      <c r="AT36" s="201">
        <v>7319064.6223307317</v>
      </c>
      <c r="AU36" s="201">
        <v>7376272.3329805238</v>
      </c>
      <c r="AV36" s="201">
        <v>7430797.4188394621</v>
      </c>
      <c r="AW36" s="201">
        <v>7482655.4235876529</v>
      </c>
      <c r="AX36" s="201">
        <v>7531472.4949190766</v>
      </c>
      <c r="AY36" s="201">
        <v>7577014.9416431654</v>
      </c>
      <c r="AZ36" s="201">
        <v>7619365.484724164</v>
      </c>
      <c r="BA36" s="201">
        <v>7658755.7607282624</v>
      </c>
      <c r="BB36" s="201">
        <v>7695231.5073808329</v>
      </c>
      <c r="BC36" s="201">
        <v>7728520.4422855191</v>
      </c>
      <c r="BD36" s="201">
        <v>7758447.6543753734</v>
      </c>
      <c r="BE36" s="201">
        <v>7785103.6364546968</v>
      </c>
      <c r="BF36" s="201">
        <v>7808708.858652818</v>
      </c>
      <c r="BG36" s="201">
        <v>7819781.0507840989</v>
      </c>
      <c r="BH36" s="201">
        <v>7830868.9424939947</v>
      </c>
      <c r="BI36" s="201">
        <v>7841972.5560433846</v>
      </c>
      <c r="BJ36" s="201">
        <v>7853091.9137247158</v>
      </c>
      <c r="BK36" s="201">
        <v>7864227.0378620476</v>
      </c>
      <c r="BL36" s="201">
        <v>7875377.9508110872</v>
      </c>
      <c r="BM36" s="201">
        <v>7886544.6749592433</v>
      </c>
      <c r="BN36" s="201">
        <v>7897727.2327256687</v>
      </c>
      <c r="BO36" s="201">
        <v>7908925.646561305</v>
      </c>
      <c r="BP36" s="201">
        <v>7920139.9389489274</v>
      </c>
    </row>
    <row r="37" spans="1:72" s="149" customFormat="1">
      <c r="C37" s="158" t="str">
        <v>xDSL ajeno (líneas)</v>
      </c>
      <c r="G37" s="158" t="str">
        <v># lineas</v>
      </c>
      <c r="I37" s="159"/>
      <c r="N37" s="8">
        <v>0</v>
      </c>
      <c r="O37" s="201">
        <v>0</v>
      </c>
      <c r="P37" s="201">
        <v>0</v>
      </c>
      <c r="Q37" s="201">
        <v>0</v>
      </c>
      <c r="R37" s="201">
        <v>0</v>
      </c>
      <c r="S37" s="201">
        <v>0</v>
      </c>
      <c r="T37" s="201">
        <v>0</v>
      </c>
      <c r="U37" s="201">
        <v>0</v>
      </c>
      <c r="V37" s="201">
        <v>0</v>
      </c>
      <c r="W37" s="201">
        <v>0</v>
      </c>
      <c r="X37" s="201">
        <v>0</v>
      </c>
      <c r="Y37" s="201">
        <v>0</v>
      </c>
      <c r="Z37" s="201">
        <v>0</v>
      </c>
      <c r="AA37" s="201">
        <v>0</v>
      </c>
      <c r="AB37" s="201">
        <v>0</v>
      </c>
      <c r="AC37" s="201">
        <v>0</v>
      </c>
      <c r="AD37" s="201">
        <v>0</v>
      </c>
      <c r="AE37" s="201">
        <v>0</v>
      </c>
      <c r="AF37" s="201">
        <v>0</v>
      </c>
      <c r="AG37" s="201">
        <v>0</v>
      </c>
      <c r="AH37" s="201">
        <v>0</v>
      </c>
      <c r="AI37" s="201">
        <v>0</v>
      </c>
      <c r="AJ37" s="201">
        <v>0</v>
      </c>
      <c r="AK37" s="201">
        <v>0</v>
      </c>
      <c r="AL37" s="201">
        <v>0</v>
      </c>
      <c r="AM37" s="201">
        <v>0</v>
      </c>
      <c r="AN37" s="201">
        <v>0</v>
      </c>
      <c r="AO37" s="201">
        <v>0</v>
      </c>
      <c r="AP37" s="201">
        <v>0</v>
      </c>
      <c r="AQ37" s="201">
        <v>0</v>
      </c>
      <c r="AR37" s="201">
        <v>0</v>
      </c>
      <c r="AS37" s="201">
        <v>0</v>
      </c>
      <c r="AT37" s="201">
        <v>0</v>
      </c>
      <c r="AU37" s="201">
        <v>0</v>
      </c>
      <c r="AV37" s="201">
        <v>0</v>
      </c>
      <c r="AW37" s="201">
        <v>0</v>
      </c>
      <c r="AX37" s="201">
        <v>0</v>
      </c>
      <c r="AY37" s="201">
        <v>0</v>
      </c>
      <c r="AZ37" s="201">
        <v>0</v>
      </c>
      <c r="BA37" s="201">
        <v>0</v>
      </c>
      <c r="BB37" s="201">
        <v>0</v>
      </c>
      <c r="BC37" s="201">
        <v>0</v>
      </c>
      <c r="BD37" s="201">
        <v>0</v>
      </c>
      <c r="BE37" s="201">
        <v>0</v>
      </c>
      <c r="BF37" s="201">
        <v>0</v>
      </c>
      <c r="BG37" s="201">
        <v>0</v>
      </c>
      <c r="BH37" s="201">
        <v>0</v>
      </c>
      <c r="BI37" s="201">
        <v>0</v>
      </c>
      <c r="BJ37" s="201">
        <v>0</v>
      </c>
      <c r="BK37" s="201">
        <v>0</v>
      </c>
      <c r="BL37" s="201">
        <v>0</v>
      </c>
      <c r="BM37" s="201">
        <v>0</v>
      </c>
      <c r="BN37" s="201">
        <v>0</v>
      </c>
      <c r="BO37" s="201">
        <v>0</v>
      </c>
      <c r="BP37" s="201">
        <v>0</v>
      </c>
    </row>
    <row r="38" spans="1:72" s="149" customFormat="1">
      <c r="C38" s="158" t="str">
        <v>xDSL ajeno (bitstream)</v>
      </c>
      <c r="G38" s="158" t="str">
        <v>Mbps</v>
      </c>
      <c r="I38" s="159"/>
      <c r="N38" s="8">
        <v>0</v>
      </c>
      <c r="O38" s="201">
        <v>0</v>
      </c>
      <c r="P38" s="201">
        <v>0</v>
      </c>
      <c r="Q38" s="201">
        <v>0</v>
      </c>
      <c r="R38" s="201">
        <v>0</v>
      </c>
      <c r="S38" s="201">
        <v>0</v>
      </c>
      <c r="T38" s="201">
        <v>0</v>
      </c>
      <c r="U38" s="201">
        <v>0</v>
      </c>
      <c r="V38" s="201">
        <v>0</v>
      </c>
      <c r="W38" s="201">
        <v>0</v>
      </c>
      <c r="X38" s="201">
        <v>0</v>
      </c>
      <c r="Y38" s="201">
        <v>0</v>
      </c>
      <c r="Z38" s="201">
        <v>0</v>
      </c>
      <c r="AA38" s="201">
        <v>0</v>
      </c>
      <c r="AB38" s="201">
        <v>0</v>
      </c>
      <c r="AC38" s="201">
        <v>0</v>
      </c>
      <c r="AD38" s="201">
        <v>0</v>
      </c>
      <c r="AE38" s="201">
        <v>0</v>
      </c>
      <c r="AF38" s="201">
        <v>0</v>
      </c>
      <c r="AG38" s="201">
        <v>0</v>
      </c>
      <c r="AH38" s="201">
        <v>0</v>
      </c>
      <c r="AI38" s="201">
        <v>0</v>
      </c>
      <c r="AJ38" s="201">
        <v>0</v>
      </c>
      <c r="AK38" s="201">
        <v>0</v>
      </c>
      <c r="AL38" s="201">
        <v>0</v>
      </c>
      <c r="AM38" s="201">
        <v>0</v>
      </c>
      <c r="AN38" s="201">
        <v>0</v>
      </c>
      <c r="AO38" s="201">
        <v>0</v>
      </c>
      <c r="AP38" s="201">
        <v>0</v>
      </c>
      <c r="AQ38" s="201">
        <v>0</v>
      </c>
      <c r="AR38" s="201">
        <v>0</v>
      </c>
      <c r="AS38" s="201">
        <v>0</v>
      </c>
      <c r="AT38" s="201">
        <v>0</v>
      </c>
      <c r="AU38" s="201">
        <v>0</v>
      </c>
      <c r="AV38" s="201">
        <v>0</v>
      </c>
      <c r="AW38" s="201">
        <v>0</v>
      </c>
      <c r="AX38" s="201">
        <v>0</v>
      </c>
      <c r="AY38" s="201">
        <v>0</v>
      </c>
      <c r="AZ38" s="201">
        <v>0</v>
      </c>
      <c r="BA38" s="201">
        <v>0</v>
      </c>
      <c r="BB38" s="201">
        <v>0</v>
      </c>
      <c r="BC38" s="201">
        <v>0</v>
      </c>
      <c r="BD38" s="201">
        <v>0</v>
      </c>
      <c r="BE38" s="201">
        <v>0</v>
      </c>
      <c r="BF38" s="201">
        <v>0</v>
      </c>
      <c r="BG38" s="201">
        <v>0</v>
      </c>
      <c r="BH38" s="201">
        <v>0</v>
      </c>
      <c r="BI38" s="201">
        <v>0</v>
      </c>
      <c r="BJ38" s="201">
        <v>0</v>
      </c>
      <c r="BK38" s="201">
        <v>0</v>
      </c>
      <c r="BL38" s="201">
        <v>0</v>
      </c>
      <c r="BM38" s="201">
        <v>0</v>
      </c>
      <c r="BN38" s="201">
        <v>0</v>
      </c>
      <c r="BO38" s="201">
        <v>0</v>
      </c>
      <c r="BP38" s="201">
        <v>0</v>
      </c>
    </row>
    <row r="39" spans="1:72" s="149" customFormat="1">
      <c r="C39" s="158" t="str">
        <v>Fixed Service27</v>
      </c>
      <c r="G39" s="158" t="str">
        <v>Fixed Unit27</v>
      </c>
      <c r="I39" s="159"/>
      <c r="N39" s="69">
        <v>0</v>
      </c>
      <c r="O39" s="69">
        <v>0</v>
      </c>
      <c r="P39" s="69">
        <v>0</v>
      </c>
      <c r="Q39" s="69">
        <v>0</v>
      </c>
      <c r="R39" s="69">
        <v>0</v>
      </c>
      <c r="S39" s="69">
        <v>0</v>
      </c>
      <c r="T39" s="69">
        <v>0</v>
      </c>
      <c r="U39" s="69">
        <v>0</v>
      </c>
      <c r="V39" s="69">
        <v>0</v>
      </c>
      <c r="W39" s="69">
        <v>0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  <c r="AC39" s="69">
        <v>0</v>
      </c>
      <c r="AD39" s="69">
        <v>0</v>
      </c>
      <c r="AE39" s="69">
        <v>0</v>
      </c>
      <c r="AF39" s="69">
        <v>0</v>
      </c>
      <c r="AG39" s="69">
        <v>0</v>
      </c>
      <c r="AH39" s="69">
        <v>0</v>
      </c>
      <c r="AI39" s="69">
        <v>0</v>
      </c>
      <c r="AJ39" s="69">
        <v>0</v>
      </c>
      <c r="AK39" s="69">
        <v>0</v>
      </c>
      <c r="AL39" s="69">
        <v>0</v>
      </c>
      <c r="AM39" s="69">
        <v>0</v>
      </c>
      <c r="AN39" s="69">
        <v>0</v>
      </c>
      <c r="AO39" s="69">
        <v>0</v>
      </c>
      <c r="AP39" s="69">
        <v>0</v>
      </c>
      <c r="AQ39" s="69">
        <v>0</v>
      </c>
      <c r="AR39" s="69">
        <v>0</v>
      </c>
      <c r="AS39" s="69">
        <v>0</v>
      </c>
      <c r="AT39" s="69">
        <v>0</v>
      </c>
      <c r="AU39" s="69">
        <v>0</v>
      </c>
      <c r="AV39" s="69">
        <v>0</v>
      </c>
      <c r="AW39" s="69">
        <v>0</v>
      </c>
      <c r="AX39" s="69">
        <v>0</v>
      </c>
      <c r="AY39" s="69">
        <v>0</v>
      </c>
      <c r="AZ39" s="69">
        <v>0</v>
      </c>
      <c r="BA39" s="69">
        <v>0</v>
      </c>
      <c r="BB39" s="69">
        <v>0</v>
      </c>
      <c r="BC39" s="69">
        <v>0</v>
      </c>
      <c r="BD39" s="69">
        <v>0</v>
      </c>
      <c r="BE39" s="69">
        <v>0</v>
      </c>
      <c r="BF39" s="69">
        <v>0</v>
      </c>
      <c r="BG39" s="69">
        <v>0</v>
      </c>
      <c r="BH39" s="69">
        <v>0</v>
      </c>
      <c r="BI39" s="69">
        <v>0</v>
      </c>
      <c r="BJ39" s="69">
        <v>0</v>
      </c>
      <c r="BK39" s="69">
        <v>0</v>
      </c>
      <c r="BL39" s="69">
        <v>0</v>
      </c>
      <c r="BM39" s="69">
        <v>0</v>
      </c>
      <c r="BN39" s="69">
        <v>0</v>
      </c>
      <c r="BO39" s="69">
        <v>0</v>
      </c>
      <c r="BP39" s="69">
        <v>0</v>
      </c>
    </row>
    <row r="40" spans="1:72" s="149" customFormat="1">
      <c r="C40" s="158" t="str">
        <v>Fixed Service28</v>
      </c>
      <c r="G40" s="158" t="str">
        <v>Fixed Unit28</v>
      </c>
      <c r="I40" s="159"/>
      <c r="N40" s="69">
        <v>0</v>
      </c>
      <c r="O40" s="69">
        <v>0</v>
      </c>
      <c r="P40" s="69">
        <v>0</v>
      </c>
      <c r="Q40" s="69">
        <v>0</v>
      </c>
      <c r="R40" s="69">
        <v>0</v>
      </c>
      <c r="S40" s="69">
        <v>0</v>
      </c>
      <c r="T40" s="69">
        <v>0</v>
      </c>
      <c r="U40" s="69">
        <v>0</v>
      </c>
      <c r="V40" s="69">
        <v>0</v>
      </c>
      <c r="W40" s="69">
        <v>0</v>
      </c>
      <c r="X40" s="69">
        <v>0</v>
      </c>
      <c r="Y40" s="69">
        <v>0</v>
      </c>
      <c r="Z40" s="69">
        <v>0</v>
      </c>
      <c r="AA40" s="69">
        <v>0</v>
      </c>
      <c r="AB40" s="69">
        <v>0</v>
      </c>
      <c r="AC40" s="69">
        <v>0</v>
      </c>
      <c r="AD40" s="69">
        <v>0</v>
      </c>
      <c r="AE40" s="69">
        <v>0</v>
      </c>
      <c r="AF40" s="69">
        <v>0</v>
      </c>
      <c r="AG40" s="69">
        <v>0</v>
      </c>
      <c r="AH40" s="69">
        <v>0</v>
      </c>
      <c r="AI40" s="69">
        <v>0</v>
      </c>
      <c r="AJ40" s="69">
        <v>0</v>
      </c>
      <c r="AK40" s="69">
        <v>0</v>
      </c>
      <c r="AL40" s="69">
        <v>0</v>
      </c>
      <c r="AM40" s="69">
        <v>0</v>
      </c>
      <c r="AN40" s="69">
        <v>0</v>
      </c>
      <c r="AO40" s="69">
        <v>0</v>
      </c>
      <c r="AP40" s="69">
        <v>0</v>
      </c>
      <c r="AQ40" s="69">
        <v>0</v>
      </c>
      <c r="AR40" s="69">
        <v>0</v>
      </c>
      <c r="AS40" s="69">
        <v>0</v>
      </c>
      <c r="AT40" s="69">
        <v>0</v>
      </c>
      <c r="AU40" s="69">
        <v>0</v>
      </c>
      <c r="AV40" s="69">
        <v>0</v>
      </c>
      <c r="AW40" s="69">
        <v>0</v>
      </c>
      <c r="AX40" s="69">
        <v>0</v>
      </c>
      <c r="AY40" s="69">
        <v>0</v>
      </c>
      <c r="AZ40" s="69">
        <v>0</v>
      </c>
      <c r="BA40" s="69">
        <v>0</v>
      </c>
      <c r="BB40" s="69">
        <v>0</v>
      </c>
      <c r="BC40" s="69">
        <v>0</v>
      </c>
      <c r="BD40" s="69">
        <v>0</v>
      </c>
      <c r="BE40" s="69">
        <v>0</v>
      </c>
      <c r="BF40" s="69">
        <v>0</v>
      </c>
      <c r="BG40" s="69">
        <v>0</v>
      </c>
      <c r="BH40" s="69">
        <v>0</v>
      </c>
      <c r="BI40" s="69">
        <v>0</v>
      </c>
      <c r="BJ40" s="69">
        <v>0</v>
      </c>
      <c r="BK40" s="69">
        <v>0</v>
      </c>
      <c r="BL40" s="69">
        <v>0</v>
      </c>
      <c r="BM40" s="69">
        <v>0</v>
      </c>
      <c r="BN40" s="69">
        <v>0</v>
      </c>
      <c r="BO40" s="69">
        <v>0</v>
      </c>
      <c r="BP40" s="69">
        <v>0</v>
      </c>
    </row>
    <row r="41" spans="1:72" s="149" customFormat="1">
      <c r="C41" s="158" t="str">
        <v>Fixed Service29</v>
      </c>
      <c r="G41" s="158" t="str">
        <v>Fixed Unit29</v>
      </c>
      <c r="I41" s="159"/>
      <c r="N41" s="69">
        <v>0</v>
      </c>
      <c r="O41" s="69">
        <v>0</v>
      </c>
      <c r="P41" s="69">
        <v>0</v>
      </c>
      <c r="Q41" s="69">
        <v>0</v>
      </c>
      <c r="R41" s="69">
        <v>0</v>
      </c>
      <c r="S41" s="69">
        <v>0</v>
      </c>
      <c r="T41" s="69">
        <v>0</v>
      </c>
      <c r="U41" s="69">
        <v>0</v>
      </c>
      <c r="V41" s="69">
        <v>0</v>
      </c>
      <c r="W41" s="69">
        <v>0</v>
      </c>
      <c r="X41" s="69">
        <v>0</v>
      </c>
      <c r="Y41" s="69">
        <v>0</v>
      </c>
      <c r="Z41" s="69">
        <v>0</v>
      </c>
      <c r="AA41" s="69">
        <v>0</v>
      </c>
      <c r="AB41" s="69">
        <v>0</v>
      </c>
      <c r="AC41" s="69">
        <v>0</v>
      </c>
      <c r="AD41" s="69">
        <v>0</v>
      </c>
      <c r="AE41" s="69">
        <v>0</v>
      </c>
      <c r="AF41" s="69">
        <v>0</v>
      </c>
      <c r="AG41" s="69">
        <v>0</v>
      </c>
      <c r="AH41" s="69">
        <v>0</v>
      </c>
      <c r="AI41" s="69">
        <v>0</v>
      </c>
      <c r="AJ41" s="69">
        <v>0</v>
      </c>
      <c r="AK41" s="69">
        <v>0</v>
      </c>
      <c r="AL41" s="69">
        <v>0</v>
      </c>
      <c r="AM41" s="69">
        <v>0</v>
      </c>
      <c r="AN41" s="69">
        <v>0</v>
      </c>
      <c r="AO41" s="69">
        <v>0</v>
      </c>
      <c r="AP41" s="69">
        <v>0</v>
      </c>
      <c r="AQ41" s="69">
        <v>0</v>
      </c>
      <c r="AR41" s="69">
        <v>0</v>
      </c>
      <c r="AS41" s="69">
        <v>0</v>
      </c>
      <c r="AT41" s="69">
        <v>0</v>
      </c>
      <c r="AU41" s="69">
        <v>0</v>
      </c>
      <c r="AV41" s="69">
        <v>0</v>
      </c>
      <c r="AW41" s="69">
        <v>0</v>
      </c>
      <c r="AX41" s="69">
        <v>0</v>
      </c>
      <c r="AY41" s="69">
        <v>0</v>
      </c>
      <c r="AZ41" s="69">
        <v>0</v>
      </c>
      <c r="BA41" s="69">
        <v>0</v>
      </c>
      <c r="BB41" s="69">
        <v>0</v>
      </c>
      <c r="BC41" s="69">
        <v>0</v>
      </c>
      <c r="BD41" s="69">
        <v>0</v>
      </c>
      <c r="BE41" s="69">
        <v>0</v>
      </c>
      <c r="BF41" s="69">
        <v>0</v>
      </c>
      <c r="BG41" s="69">
        <v>0</v>
      </c>
      <c r="BH41" s="69">
        <v>0</v>
      </c>
      <c r="BI41" s="69">
        <v>0</v>
      </c>
      <c r="BJ41" s="69">
        <v>0</v>
      </c>
      <c r="BK41" s="69">
        <v>0</v>
      </c>
      <c r="BL41" s="69">
        <v>0</v>
      </c>
      <c r="BM41" s="69">
        <v>0</v>
      </c>
      <c r="BN41" s="69">
        <v>0</v>
      </c>
      <c r="BO41" s="69">
        <v>0</v>
      </c>
      <c r="BP41" s="69">
        <v>0</v>
      </c>
    </row>
    <row r="42" spans="1:72" s="149" customFormat="1">
      <c r="C42" s="158" t="str">
        <v>Televisión</v>
      </c>
      <c r="G42" s="158" t="str">
        <v>#</v>
      </c>
      <c r="I42" s="159"/>
      <c r="N42" s="8">
        <v>0</v>
      </c>
      <c r="O42" s="201">
        <v>3972572</v>
      </c>
      <c r="P42" s="201">
        <v>4274019</v>
      </c>
      <c r="Q42" s="201">
        <v>4740979</v>
      </c>
      <c r="R42" s="201">
        <v>5029431</v>
      </c>
      <c r="S42" s="201">
        <v>5330654</v>
      </c>
      <c r="T42" s="201">
        <v>5612180</v>
      </c>
      <c r="U42" s="201">
        <v>5893509</v>
      </c>
      <c r="V42" s="201">
        <v>6810612</v>
      </c>
      <c r="W42" s="201">
        <v>7302992</v>
      </c>
      <c r="X42" s="201">
        <v>8227131</v>
      </c>
      <c r="Y42" s="201">
        <v>8712696</v>
      </c>
      <c r="Z42" s="201">
        <v>8929763</v>
      </c>
      <c r="AA42" s="201">
        <v>9264282.6563836262</v>
      </c>
      <c r="AB42" s="201">
        <v>9576158.1627789699</v>
      </c>
      <c r="AC42" s="201">
        <v>9867368.8543995619</v>
      </c>
      <c r="AD42" s="201">
        <v>10138435.582722217</v>
      </c>
      <c r="AE42" s="201">
        <v>10390725.193461172</v>
      </c>
      <c r="AF42" s="201">
        <v>10627018.05877015</v>
      </c>
      <c r="AG42" s="201">
        <v>10850417.551659042</v>
      </c>
      <c r="AH42" s="201">
        <v>11062052.268681739</v>
      </c>
      <c r="AI42" s="201">
        <v>11213196.722711431</v>
      </c>
      <c r="AJ42" s="201">
        <v>11358480.171848871</v>
      </c>
      <c r="AK42" s="201">
        <v>11498736.497653788</v>
      </c>
      <c r="AL42" s="201">
        <v>11635223.980193174</v>
      </c>
      <c r="AM42" s="201">
        <v>11770787.627141396</v>
      </c>
      <c r="AN42" s="201">
        <v>11904069.209507659</v>
      </c>
      <c r="AO42" s="201">
        <v>12031706.13795983</v>
      </c>
      <c r="AP42" s="201">
        <v>12154164.482018011</v>
      </c>
      <c r="AQ42" s="201">
        <v>12272189.706886252</v>
      </c>
      <c r="AR42" s="201">
        <v>12385976.636082204</v>
      </c>
      <c r="AS42" s="201">
        <v>12494850.691253923</v>
      </c>
      <c r="AT42" s="201">
        <v>12598410.231495274</v>
      </c>
      <c r="AU42" s="201">
        <v>12696882.679049814</v>
      </c>
      <c r="AV42" s="201">
        <v>12790737.486324307</v>
      </c>
      <c r="AW42" s="201">
        <v>12880001.408876816</v>
      </c>
      <c r="AX42" s="201">
        <v>12964030.929405576</v>
      </c>
      <c r="AY42" s="201">
        <v>13042423.791934144</v>
      </c>
      <c r="AZ42" s="201">
        <v>13115322.385237059</v>
      </c>
      <c r="BA42" s="201">
        <v>13183125.428636534</v>
      </c>
      <c r="BB42" s="201">
        <v>13245911.651131017</v>
      </c>
      <c r="BC42" s="201">
        <v>13303212.369151628</v>
      </c>
      <c r="BD42" s="201">
        <v>13354726.505786328</v>
      </c>
      <c r="BE42" s="201">
        <v>13400609.827588692</v>
      </c>
      <c r="BF42" s="201">
        <v>13441241.832934044</v>
      </c>
      <c r="BG42" s="201">
        <v>13460300.555028973</v>
      </c>
      <c r="BH42" s="201">
        <v>13479386.301032288</v>
      </c>
      <c r="BI42" s="201">
        <v>13498499.10926196</v>
      </c>
      <c r="BJ42" s="201">
        <v>13517639.018090304</v>
      </c>
      <c r="BK42" s="201">
        <v>13536806.065944031</v>
      </c>
      <c r="BL42" s="201">
        <v>13556000.291304341</v>
      </c>
      <c r="BM42" s="201">
        <v>13575221.732706998</v>
      </c>
      <c r="BN42" s="201">
        <v>13594470.428742416</v>
      </c>
      <c r="BO42" s="201">
        <v>13613746.418055719</v>
      </c>
      <c r="BP42" s="201">
        <v>13633049.739346821</v>
      </c>
    </row>
    <row r="43" spans="1:72" s="149" customFormat="1">
      <c r="BQ43" s="157"/>
    </row>
    <row r="44" spans="1:72" s="154" customFormat="1" ht="18" customHeight="1">
      <c r="A44" s="152">
        <v>2</v>
      </c>
      <c r="B44" s="152" t="s">
        <v>241</v>
      </c>
      <c r="C44" s="153"/>
      <c r="D44" s="153"/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  <c r="BI44" s="153"/>
      <c r="BJ44" s="153"/>
      <c r="BK44" s="153"/>
      <c r="BL44" s="153"/>
      <c r="BM44" s="153"/>
      <c r="BN44" s="153"/>
      <c r="BO44" s="153"/>
      <c r="BP44" s="153"/>
      <c r="BQ44" s="153"/>
      <c r="BR44" s="153"/>
      <c r="BS44" s="153"/>
      <c r="BT44" s="153"/>
    </row>
    <row r="45" spans="1:72" s="149" customFormat="1"/>
    <row r="46" spans="1:72" s="149" customFormat="1" ht="15.6">
      <c r="B46" s="155" t="s">
        <v>141</v>
      </c>
    </row>
    <row r="47" spans="1:72" s="149" customFormat="1"/>
    <row r="48" spans="1:72" s="149" customFormat="1" ht="12">
      <c r="C48" s="162" t="s">
        <v>144</v>
      </c>
      <c r="I48" s="163">
        <f t="array" ref="I48:BP48">Fixed.operator.market.share</f>
        <v>0</v>
      </c>
      <c r="J48" s="163">
        <v>0</v>
      </c>
      <c r="K48" s="163">
        <v>0</v>
      </c>
      <c r="L48" s="163">
        <v>0</v>
      </c>
      <c r="M48" s="163">
        <v>0</v>
      </c>
      <c r="N48" s="163">
        <v>0</v>
      </c>
      <c r="O48" s="163">
        <v>0</v>
      </c>
      <c r="P48" s="163">
        <v>0</v>
      </c>
      <c r="Q48" s="163">
        <v>0</v>
      </c>
      <c r="R48" s="163">
        <v>0</v>
      </c>
      <c r="S48" s="163">
        <v>0</v>
      </c>
      <c r="T48" s="163">
        <v>0</v>
      </c>
      <c r="U48" s="163">
        <v>0.1216</v>
      </c>
      <c r="V48" s="163">
        <v>0.2432</v>
      </c>
      <c r="W48" s="163">
        <v>0.36480000000000001</v>
      </c>
      <c r="X48" s="163">
        <v>0.4864</v>
      </c>
      <c r="Y48" s="163">
        <v>0.60799999999999998</v>
      </c>
      <c r="Z48" s="163">
        <v>0.60799999999999998</v>
      </c>
      <c r="AA48" s="163">
        <v>0.60799999999999998</v>
      </c>
      <c r="AB48" s="163">
        <v>0.60799999999999998</v>
      </c>
      <c r="AC48" s="163">
        <v>0.60799999999999998</v>
      </c>
      <c r="AD48" s="163">
        <v>0.60799999999999998</v>
      </c>
      <c r="AE48" s="163">
        <v>0.60799999999999998</v>
      </c>
      <c r="AF48" s="163">
        <v>0.60799999999999998</v>
      </c>
      <c r="AG48" s="163">
        <v>0.60799999999999998</v>
      </c>
      <c r="AH48" s="163">
        <v>0.60799999999999998</v>
      </c>
      <c r="AI48" s="163">
        <v>0.60799999999999998</v>
      </c>
      <c r="AJ48" s="163">
        <v>0.60799999999999998</v>
      </c>
      <c r="AK48" s="163">
        <v>0.60799999999999998</v>
      </c>
      <c r="AL48" s="163">
        <v>0.60799999999999998</v>
      </c>
      <c r="AM48" s="163">
        <v>0.60799999999999998</v>
      </c>
      <c r="AN48" s="163">
        <v>0.60799999999999998</v>
      </c>
      <c r="AO48" s="163">
        <v>0.60799999999999998</v>
      </c>
      <c r="AP48" s="163">
        <v>0.60799999999999998</v>
      </c>
      <c r="AQ48" s="163">
        <v>0.60799999999999998</v>
      </c>
      <c r="AR48" s="163">
        <v>0.60799999999999998</v>
      </c>
      <c r="AS48" s="163">
        <v>0.60799999999999998</v>
      </c>
      <c r="AT48" s="163">
        <v>0.60799999999999998</v>
      </c>
      <c r="AU48" s="163">
        <v>0.60799999999999998</v>
      </c>
      <c r="AV48" s="163">
        <v>0.60799999999999998</v>
      </c>
      <c r="AW48" s="163">
        <v>0.60799999999999998</v>
      </c>
      <c r="AX48" s="163">
        <v>0.60799999999999998</v>
      </c>
      <c r="AY48" s="163">
        <v>0.60799999999999998</v>
      </c>
      <c r="AZ48" s="163">
        <v>0.60799999999999998</v>
      </c>
      <c r="BA48" s="163">
        <v>0.60799999999999998</v>
      </c>
      <c r="BB48" s="163">
        <v>0.60799999999999998</v>
      </c>
      <c r="BC48" s="163">
        <v>0.60799999999999998</v>
      </c>
      <c r="BD48" s="163">
        <v>0.60799999999999998</v>
      </c>
      <c r="BE48" s="163">
        <v>0.60799999999999998</v>
      </c>
      <c r="BF48" s="163">
        <v>0.60799999999999998</v>
      </c>
      <c r="BG48" s="163">
        <v>0.60799999999999998</v>
      </c>
      <c r="BH48" s="163">
        <v>0.60799999999999998</v>
      </c>
      <c r="BI48" s="163">
        <v>0.60799999999999998</v>
      </c>
      <c r="BJ48" s="163">
        <v>0.60799999999999998</v>
      </c>
      <c r="BK48" s="163">
        <v>0.60799999999999998</v>
      </c>
      <c r="BL48" s="163">
        <v>0.60799999999999998</v>
      </c>
      <c r="BM48" s="163">
        <v>0.60799999999999998</v>
      </c>
      <c r="BN48" s="163">
        <v>0.60799999999999998</v>
      </c>
      <c r="BO48" s="163">
        <v>0.60799999999999998</v>
      </c>
      <c r="BP48" s="163">
        <v>0.60799999999999998</v>
      </c>
      <c r="BQ48" s="157"/>
    </row>
    <row r="49" spans="2:69" s="149" customFormat="1"/>
    <row r="50" spans="2:69" s="149" customFormat="1" ht="15.6">
      <c r="B50" s="155" t="s">
        <v>138</v>
      </c>
    </row>
    <row r="51" spans="2:69" s="149" customFormat="1">
      <c r="S51" s="164">
        <f t="shared" ref="S51:BM51" si="0">S9*S48</f>
        <v>0</v>
      </c>
      <c r="T51" s="164">
        <f>T9*T48</f>
        <v>0</v>
      </c>
      <c r="U51" s="164">
        <f>U9*U48</f>
        <v>2467569.52</v>
      </c>
      <c r="V51" s="164">
        <f t="shared" si="0"/>
        <v>4918953.1661830042</v>
      </c>
      <c r="W51" s="164">
        <f t="shared" si="0"/>
        <v>7115360.430874506</v>
      </c>
      <c r="X51" s="164">
        <f t="shared" si="0"/>
        <v>9458813.3503975682</v>
      </c>
      <c r="Y51" s="164">
        <f t="shared" si="0"/>
        <v>12101782.175996959</v>
      </c>
      <c r="Z51" s="164">
        <f t="shared" si="0"/>
        <v>12189735.76</v>
      </c>
      <c r="AA51" s="164">
        <f t="shared" si="0"/>
        <v>12229362.182815628</v>
      </c>
      <c r="AB51" s="164">
        <f t="shared" si="0"/>
        <v>12321563.560925214</v>
      </c>
      <c r="AC51" s="164">
        <f t="shared" si="0"/>
        <v>12409415.206658076</v>
      </c>
      <c r="AD51" s="164">
        <f t="shared" si="0"/>
        <v>12491360.388521399</v>
      </c>
      <c r="AE51" s="164">
        <f t="shared" si="0"/>
        <v>12565794.325723348</v>
      </c>
      <c r="AF51" s="164">
        <f t="shared" si="0"/>
        <v>12632847.649803052</v>
      </c>
      <c r="AG51" s="164">
        <f t="shared" si="0"/>
        <v>12693947.004309481</v>
      </c>
      <c r="AH51" s="164">
        <f t="shared" si="0"/>
        <v>12749749.090120519</v>
      </c>
      <c r="AI51" s="164">
        <f t="shared" si="0"/>
        <v>12863558.812907273</v>
      </c>
      <c r="AJ51" s="164">
        <f t="shared" si="0"/>
        <v>13034740.637525732</v>
      </c>
      <c r="AK51" s="164">
        <f t="shared" si="0"/>
        <v>13199634.762382183</v>
      </c>
      <c r="AL51" s="164">
        <f t="shared" si="0"/>
        <v>13359449.373483516</v>
      </c>
      <c r="AM51" s="164">
        <f t="shared" si="0"/>
        <v>13516554.046281287</v>
      </c>
      <c r="AN51" s="164">
        <f t="shared" si="0"/>
        <v>13671807.368935175</v>
      </c>
      <c r="AO51" s="164">
        <f t="shared" si="0"/>
        <v>13822483.153101984</v>
      </c>
      <c r="AP51" s="164">
        <f t="shared" si="0"/>
        <v>13966908.71027578</v>
      </c>
      <c r="AQ51" s="164">
        <f t="shared" si="0"/>
        <v>14105783.680141127</v>
      </c>
      <c r="AR51" s="164">
        <f t="shared" si="0"/>
        <v>14239651.062656295</v>
      </c>
      <c r="AS51" s="164">
        <f t="shared" si="0"/>
        <v>14368233.807965228</v>
      </c>
      <c r="AT51" s="164">
        <f t="shared" si="0"/>
        <v>14490910.418650446</v>
      </c>
      <c r="AU51" s="164">
        <f t="shared" si="0"/>
        <v>14607580.286543064</v>
      </c>
      <c r="AV51" s="164">
        <f t="shared" si="0"/>
        <v>14718645.84431861</v>
      </c>
      <c r="AW51" s="164">
        <f t="shared" si="0"/>
        <v>14824393.643222436</v>
      </c>
      <c r="AX51" s="164">
        <f t="shared" si="0"/>
        <v>14924467.514353054</v>
      </c>
      <c r="AY51" s="164">
        <f t="shared" si="0"/>
        <v>15018263.54230308</v>
      </c>
      <c r="AZ51" s="164">
        <f t="shared" si="0"/>
        <v>15105631.658400485</v>
      </c>
      <c r="BA51" s="164">
        <f t="shared" si="0"/>
        <v>15186884.342915608</v>
      </c>
      <c r="BB51" s="164">
        <f t="shared" si="0"/>
        <v>15262297.313734043</v>
      </c>
      <c r="BC51" s="164">
        <f t="shared" si="0"/>
        <v>15331645.379049718</v>
      </c>
      <c r="BD51" s="164">
        <f t="shared" si="0"/>
        <v>15394484.015920505</v>
      </c>
      <c r="BE51" s="164">
        <f t="shared" si="0"/>
        <v>15450729.310207315</v>
      </c>
      <c r="BF51" s="164">
        <f t="shared" si="0"/>
        <v>15500690.367855316</v>
      </c>
      <c r="BG51" s="164">
        <f t="shared" si="0"/>
        <v>15535160.697830526</v>
      </c>
      <c r="BH51" s="164">
        <f t="shared" si="0"/>
        <v>15557188.447507236</v>
      </c>
      <c r="BI51" s="164">
        <f t="shared" si="0"/>
        <v>15579247.43096165</v>
      </c>
      <c r="BJ51" s="164">
        <f t="shared" si="0"/>
        <v>15601337.692481037</v>
      </c>
      <c r="BK51" s="164">
        <f t="shared" si="0"/>
        <v>15623459.276415458</v>
      </c>
      <c r="BL51" s="164">
        <f t="shared" si="0"/>
        <v>15645612.227177866</v>
      </c>
      <c r="BM51" s="164">
        <f t="shared" si="0"/>
        <v>15667796.589244189</v>
      </c>
      <c r="BN51" s="164">
        <f>BN9*BN48</f>
        <v>15690012.407153407</v>
      </c>
      <c r="BO51" s="164">
        <f>BO9*BO48</f>
        <v>15712259.725507669</v>
      </c>
      <c r="BP51" s="164">
        <f>BP9*BP48</f>
        <v>15734538.588972358</v>
      </c>
      <c r="BQ51" s="165" t="s">
        <v>210</v>
      </c>
    </row>
    <row r="52" spans="2:69" s="149" customFormat="1" ht="15.6">
      <c r="B52" s="155" t="s">
        <v>242</v>
      </c>
      <c r="BQ52" s="165"/>
    </row>
    <row r="53" spans="2:69" s="149" customFormat="1">
      <c r="Y53" s="196"/>
      <c r="Z53" s="196"/>
      <c r="AA53" s="196"/>
      <c r="AB53" s="196"/>
      <c r="AC53" s="196"/>
      <c r="AD53" s="197"/>
    </row>
    <row r="54" spans="2:69" s="149" customFormat="1" ht="12">
      <c r="C54" s="166" t="s">
        <v>257</v>
      </c>
      <c r="G54" s="149" t="s">
        <v>11</v>
      </c>
      <c r="N54" s="210">
        <v>0</v>
      </c>
      <c r="O54" s="210">
        <v>0</v>
      </c>
      <c r="P54" s="210">
        <v>0</v>
      </c>
      <c r="Q54" s="210">
        <v>0</v>
      </c>
      <c r="R54" s="211">
        <v>0</v>
      </c>
      <c r="S54" s="211">
        <v>0</v>
      </c>
      <c r="T54" s="211">
        <v>0</v>
      </c>
      <c r="U54" s="211">
        <v>700000</v>
      </c>
      <c r="V54" s="211">
        <v>800000</v>
      </c>
      <c r="W54" s="211">
        <v>900000</v>
      </c>
      <c r="X54" s="211">
        <v>1000000</v>
      </c>
      <c r="Y54" s="211">
        <v>1300000</v>
      </c>
      <c r="Z54" s="211">
        <v>1500000</v>
      </c>
      <c r="AA54" s="212">
        <v>1800000</v>
      </c>
      <c r="AB54" s="211">
        <v>2200000</v>
      </c>
      <c r="AC54" s="211">
        <v>2600000</v>
      </c>
      <c r="AD54" s="211">
        <v>2900000</v>
      </c>
      <c r="AE54" s="211">
        <v>3200000</v>
      </c>
      <c r="AF54" s="211">
        <v>3000000</v>
      </c>
      <c r="AG54" s="211">
        <v>3000000</v>
      </c>
      <c r="AH54" s="211">
        <v>3000000</v>
      </c>
      <c r="AI54" s="211">
        <v>3000000</v>
      </c>
      <c r="AJ54" s="211">
        <v>3000000</v>
      </c>
      <c r="AK54" s="211">
        <v>3000000</v>
      </c>
      <c r="AL54" s="211">
        <v>3000000</v>
      </c>
      <c r="AM54" s="211">
        <v>3000000</v>
      </c>
      <c r="AN54" s="211">
        <v>3000000</v>
      </c>
      <c r="AO54" s="211">
        <v>3000000</v>
      </c>
      <c r="AP54" s="211">
        <v>3000000</v>
      </c>
      <c r="AQ54" s="211">
        <v>3000000</v>
      </c>
      <c r="AR54" s="211">
        <v>3000000</v>
      </c>
      <c r="AS54" s="211">
        <v>3000000</v>
      </c>
      <c r="AT54" s="211">
        <v>3000000</v>
      </c>
      <c r="AU54" s="211">
        <v>3000000</v>
      </c>
      <c r="AV54" s="211">
        <v>3000000</v>
      </c>
      <c r="AW54" s="211">
        <v>3000000</v>
      </c>
      <c r="AX54" s="211">
        <v>3000000</v>
      </c>
      <c r="AY54" s="211">
        <v>3000000</v>
      </c>
      <c r="AZ54" s="211">
        <v>4000000</v>
      </c>
      <c r="BA54" s="211">
        <v>4000000</v>
      </c>
      <c r="BB54" s="211">
        <v>4000000</v>
      </c>
      <c r="BC54" s="211">
        <v>4000000</v>
      </c>
      <c r="BD54" s="211">
        <v>4000000</v>
      </c>
      <c r="BE54" s="211">
        <v>4000000</v>
      </c>
      <c r="BF54" s="211">
        <v>4000000</v>
      </c>
      <c r="BG54" s="211">
        <v>4000000</v>
      </c>
      <c r="BH54" s="211">
        <v>4000000</v>
      </c>
      <c r="BI54" s="211">
        <v>4000000</v>
      </c>
      <c r="BJ54" s="211">
        <v>4000000</v>
      </c>
      <c r="BK54" s="211">
        <v>4000000</v>
      </c>
      <c r="BL54" s="211">
        <v>4000000</v>
      </c>
      <c r="BM54" s="211">
        <v>4000000</v>
      </c>
      <c r="BN54" s="211">
        <v>4000000</v>
      </c>
      <c r="BO54" s="211">
        <v>4000000</v>
      </c>
      <c r="BP54" s="211">
        <v>4000000</v>
      </c>
      <c r="BQ54" s="165"/>
    </row>
    <row r="55" spans="2:69" s="149" customFormat="1">
      <c r="C55" s="167" t="s">
        <v>243</v>
      </c>
      <c r="BQ55" s="165"/>
    </row>
    <row r="56" spans="2:69" s="149" customFormat="1">
      <c r="C56" s="167"/>
      <c r="Y56" s="196"/>
      <c r="Z56" s="196"/>
      <c r="AA56" s="196"/>
      <c r="AB56" s="196"/>
      <c r="AC56" s="196"/>
      <c r="AD56" s="196"/>
      <c r="BQ56" s="165"/>
    </row>
    <row r="57" spans="2:69" s="149" customFormat="1" ht="12">
      <c r="C57" s="166" t="s">
        <v>258</v>
      </c>
      <c r="G57" s="149" t="s">
        <v>11</v>
      </c>
      <c r="N57" s="210">
        <v>0</v>
      </c>
      <c r="O57" s="210">
        <v>0</v>
      </c>
      <c r="P57" s="210">
        <v>0</v>
      </c>
      <c r="Q57" s="210">
        <v>0</v>
      </c>
      <c r="R57" s="211">
        <v>200000</v>
      </c>
      <c r="S57" s="211">
        <v>300000</v>
      </c>
      <c r="T57" s="211">
        <v>400000</v>
      </c>
      <c r="U57" s="211">
        <v>500000</v>
      </c>
      <c r="V57" s="211">
        <v>600000</v>
      </c>
      <c r="W57" s="211">
        <v>700000</v>
      </c>
      <c r="X57" s="211">
        <v>800000</v>
      </c>
      <c r="Y57" s="211">
        <v>900000</v>
      </c>
      <c r="Z57" s="211">
        <v>1000000</v>
      </c>
      <c r="AA57" s="212">
        <v>110000</v>
      </c>
      <c r="AB57" s="211">
        <v>120000</v>
      </c>
      <c r="AC57" s="211">
        <v>130000</v>
      </c>
      <c r="AD57" s="211">
        <v>140000</v>
      </c>
      <c r="AE57" s="211">
        <v>140000</v>
      </c>
      <c r="AF57" s="211">
        <v>150000</v>
      </c>
      <c r="AG57" s="211">
        <v>150000</v>
      </c>
      <c r="AH57" s="211">
        <v>1600000</v>
      </c>
      <c r="AI57" s="211">
        <v>1600000</v>
      </c>
      <c r="AJ57" s="211">
        <v>1600000</v>
      </c>
      <c r="AK57" s="211">
        <v>1600000</v>
      </c>
      <c r="AL57" s="211">
        <v>1600000</v>
      </c>
      <c r="AM57" s="211">
        <v>1600000</v>
      </c>
      <c r="AN57" s="211">
        <v>1600000</v>
      </c>
      <c r="AO57" s="211">
        <v>1600000</v>
      </c>
      <c r="AP57" s="211">
        <v>1600000</v>
      </c>
      <c r="AQ57" s="211">
        <v>1600000</v>
      </c>
      <c r="AR57" s="211">
        <v>1600000</v>
      </c>
      <c r="AS57" s="211">
        <v>1600000</v>
      </c>
      <c r="AT57" s="211">
        <v>1600000</v>
      </c>
      <c r="AU57" s="211">
        <v>1600000</v>
      </c>
      <c r="AV57" s="211">
        <v>1600000</v>
      </c>
      <c r="AW57" s="211">
        <v>1600000</v>
      </c>
      <c r="AX57" s="211">
        <v>1600000</v>
      </c>
      <c r="AY57" s="211">
        <v>1600000</v>
      </c>
      <c r="AZ57" s="211">
        <v>2000000</v>
      </c>
      <c r="BA57" s="211">
        <v>2000000</v>
      </c>
      <c r="BB57" s="211">
        <v>2000000</v>
      </c>
      <c r="BC57" s="211">
        <v>2000000</v>
      </c>
      <c r="BD57" s="211">
        <v>2000000</v>
      </c>
      <c r="BE57" s="211">
        <v>2000000</v>
      </c>
      <c r="BF57" s="211">
        <v>2000000</v>
      </c>
      <c r="BG57" s="211">
        <v>2000000</v>
      </c>
      <c r="BH57" s="211">
        <v>2000000</v>
      </c>
      <c r="BI57" s="211">
        <v>2000000</v>
      </c>
      <c r="BJ57" s="211">
        <v>2000000</v>
      </c>
      <c r="BK57" s="211">
        <v>2000000</v>
      </c>
      <c r="BL57" s="211">
        <v>2000000</v>
      </c>
      <c r="BM57" s="211">
        <v>2000000</v>
      </c>
      <c r="BN57" s="211">
        <v>2000000</v>
      </c>
      <c r="BO57" s="211">
        <v>2000000</v>
      </c>
      <c r="BP57" s="211">
        <v>2000000</v>
      </c>
      <c r="BQ57" s="165"/>
    </row>
    <row r="58" spans="2:69" s="149" customFormat="1">
      <c r="C58" s="167" t="s">
        <v>243</v>
      </c>
      <c r="BQ58" s="165"/>
    </row>
    <row r="59" spans="2:69" s="149" customFormat="1">
      <c r="BQ59" s="165"/>
    </row>
    <row r="60" spans="2:69" s="149" customFormat="1" ht="15.6">
      <c r="B60" s="155" t="s">
        <v>244</v>
      </c>
    </row>
    <row r="61" spans="2:69" s="149" customFormat="1"/>
    <row r="62" spans="2:69" s="149" customFormat="1">
      <c r="C62" s="156" t="s">
        <v>184</v>
      </c>
      <c r="G62" s="149" t="s">
        <v>67</v>
      </c>
      <c r="N62" s="213">
        <v>0</v>
      </c>
      <c r="O62" s="213">
        <v>0</v>
      </c>
      <c r="P62" s="213">
        <v>0</v>
      </c>
      <c r="Q62" s="213">
        <v>0</v>
      </c>
      <c r="R62" s="213">
        <v>0</v>
      </c>
      <c r="S62" s="213">
        <v>0</v>
      </c>
      <c r="T62" s="213">
        <v>0</v>
      </c>
      <c r="U62" s="213">
        <v>0.4</v>
      </c>
      <c r="V62" s="213">
        <v>0.55000000000000004</v>
      </c>
      <c r="W62" s="213">
        <v>0.65</v>
      </c>
      <c r="X62" s="213">
        <v>0.75</v>
      </c>
      <c r="Y62" s="213">
        <v>0.75</v>
      </c>
      <c r="Z62" s="213">
        <v>0.75</v>
      </c>
      <c r="AA62" s="213">
        <v>0.75</v>
      </c>
      <c r="AB62" s="213">
        <v>0.75</v>
      </c>
      <c r="AC62" s="213">
        <v>0.75</v>
      </c>
      <c r="AD62" s="213">
        <v>0.75</v>
      </c>
      <c r="AE62" s="213">
        <v>0.75</v>
      </c>
      <c r="AF62" s="213">
        <v>0.75</v>
      </c>
      <c r="AG62" s="213">
        <v>0.75</v>
      </c>
      <c r="AH62" s="213">
        <v>0.75</v>
      </c>
      <c r="AI62" s="213">
        <v>0.75</v>
      </c>
      <c r="AJ62" s="213">
        <v>0.75</v>
      </c>
      <c r="AK62" s="213">
        <v>0.8</v>
      </c>
      <c r="AL62" s="213">
        <v>0.8</v>
      </c>
      <c r="AM62" s="213">
        <v>0.8</v>
      </c>
      <c r="AN62" s="213">
        <v>0.8</v>
      </c>
      <c r="AO62" s="213">
        <v>0.8</v>
      </c>
      <c r="AP62" s="213">
        <v>0.8</v>
      </c>
      <c r="AQ62" s="213">
        <v>0.8</v>
      </c>
      <c r="AR62" s="213">
        <v>0.8</v>
      </c>
      <c r="AS62" s="213">
        <v>0.8</v>
      </c>
      <c r="AT62" s="213">
        <v>0.8</v>
      </c>
      <c r="AU62" s="213">
        <v>0.8</v>
      </c>
      <c r="AV62" s="213">
        <v>0.8</v>
      </c>
      <c r="AW62" s="213">
        <v>0.8</v>
      </c>
      <c r="AX62" s="213">
        <v>0.8</v>
      </c>
      <c r="AY62" s="213">
        <v>0.8</v>
      </c>
      <c r="AZ62" s="213">
        <v>0.8</v>
      </c>
      <c r="BA62" s="213">
        <v>0.8</v>
      </c>
      <c r="BB62" s="213">
        <v>0.8</v>
      </c>
      <c r="BC62" s="213">
        <v>0.8</v>
      </c>
      <c r="BD62" s="213">
        <v>0.8</v>
      </c>
      <c r="BE62" s="213">
        <v>0.8</v>
      </c>
      <c r="BF62" s="213">
        <v>0.8</v>
      </c>
      <c r="BG62" s="213">
        <v>0.8</v>
      </c>
      <c r="BH62" s="213">
        <v>0.8</v>
      </c>
      <c r="BI62" s="213">
        <v>0.8</v>
      </c>
      <c r="BJ62" s="213">
        <v>0.8</v>
      </c>
      <c r="BK62" s="213">
        <v>0.8</v>
      </c>
      <c r="BL62" s="213">
        <v>0.8</v>
      </c>
      <c r="BM62" s="213">
        <v>0.8</v>
      </c>
      <c r="BN62" s="213">
        <v>0.8</v>
      </c>
      <c r="BO62" s="213">
        <v>0.8</v>
      </c>
      <c r="BP62" s="213">
        <v>0.8</v>
      </c>
    </row>
    <row r="63" spans="2:69" s="149" customFormat="1">
      <c r="C63" s="149" t="s">
        <v>185</v>
      </c>
      <c r="G63" s="149" t="s">
        <v>67</v>
      </c>
      <c r="N63" s="168">
        <f>1-N62</f>
        <v>1</v>
      </c>
      <c r="O63" s="168">
        <f t="shared" ref="O63:S63" si="1">1-O62</f>
        <v>1</v>
      </c>
      <c r="P63" s="168">
        <f t="shared" si="1"/>
        <v>1</v>
      </c>
      <c r="Q63" s="168">
        <f t="shared" si="1"/>
        <v>1</v>
      </c>
      <c r="R63" s="168">
        <f t="shared" si="1"/>
        <v>1</v>
      </c>
      <c r="S63" s="168">
        <f t="shared" si="1"/>
        <v>1</v>
      </c>
      <c r="T63" s="168">
        <f>1-T62</f>
        <v>1</v>
      </c>
      <c r="U63" s="168">
        <f>1-U62</f>
        <v>0.6</v>
      </c>
      <c r="V63" s="168">
        <f>1-V62</f>
        <v>0.44999999999999996</v>
      </c>
      <c r="W63" s="168">
        <f>1-W62</f>
        <v>0.35</v>
      </c>
      <c r="X63" s="168">
        <f>1-X62</f>
        <v>0.25</v>
      </c>
      <c r="Y63" s="168">
        <f t="shared" ref="Y63:BM63" si="2">1-Y62</f>
        <v>0.25</v>
      </c>
      <c r="Z63" s="168">
        <f t="shared" si="2"/>
        <v>0.25</v>
      </c>
      <c r="AA63" s="168">
        <f t="shared" si="2"/>
        <v>0.25</v>
      </c>
      <c r="AB63" s="168">
        <f t="shared" si="2"/>
        <v>0.25</v>
      </c>
      <c r="AC63" s="168">
        <f t="shared" si="2"/>
        <v>0.25</v>
      </c>
      <c r="AD63" s="168">
        <f t="shared" si="2"/>
        <v>0.25</v>
      </c>
      <c r="AE63" s="168">
        <f t="shared" si="2"/>
        <v>0.25</v>
      </c>
      <c r="AF63" s="168">
        <f t="shared" si="2"/>
        <v>0.25</v>
      </c>
      <c r="AG63" s="168">
        <f t="shared" si="2"/>
        <v>0.25</v>
      </c>
      <c r="AH63" s="168">
        <f t="shared" si="2"/>
        <v>0.25</v>
      </c>
      <c r="AI63" s="168">
        <f t="shared" si="2"/>
        <v>0.25</v>
      </c>
      <c r="AJ63" s="168">
        <f t="shared" si="2"/>
        <v>0.25</v>
      </c>
      <c r="AK63" s="168">
        <f t="shared" si="2"/>
        <v>0.19999999999999996</v>
      </c>
      <c r="AL63" s="168">
        <f t="shared" si="2"/>
        <v>0.19999999999999996</v>
      </c>
      <c r="AM63" s="168">
        <f t="shared" si="2"/>
        <v>0.19999999999999996</v>
      </c>
      <c r="AN63" s="168">
        <f t="shared" si="2"/>
        <v>0.19999999999999996</v>
      </c>
      <c r="AO63" s="168">
        <f t="shared" si="2"/>
        <v>0.19999999999999996</v>
      </c>
      <c r="AP63" s="168">
        <f t="shared" si="2"/>
        <v>0.19999999999999996</v>
      </c>
      <c r="AQ63" s="168">
        <f t="shared" si="2"/>
        <v>0.19999999999999996</v>
      </c>
      <c r="AR63" s="168">
        <f t="shared" si="2"/>
        <v>0.19999999999999996</v>
      </c>
      <c r="AS63" s="168">
        <f t="shared" si="2"/>
        <v>0.19999999999999996</v>
      </c>
      <c r="AT63" s="168">
        <f t="shared" si="2"/>
        <v>0.19999999999999996</v>
      </c>
      <c r="AU63" s="168">
        <f t="shared" si="2"/>
        <v>0.19999999999999996</v>
      </c>
      <c r="AV63" s="168">
        <f t="shared" si="2"/>
        <v>0.19999999999999996</v>
      </c>
      <c r="AW63" s="168">
        <f t="shared" si="2"/>
        <v>0.19999999999999996</v>
      </c>
      <c r="AX63" s="168">
        <f t="shared" si="2"/>
        <v>0.19999999999999996</v>
      </c>
      <c r="AY63" s="168">
        <f t="shared" si="2"/>
        <v>0.19999999999999996</v>
      </c>
      <c r="AZ63" s="168">
        <f t="shared" si="2"/>
        <v>0.19999999999999996</v>
      </c>
      <c r="BA63" s="168">
        <f t="shared" si="2"/>
        <v>0.19999999999999996</v>
      </c>
      <c r="BB63" s="168">
        <f t="shared" si="2"/>
        <v>0.19999999999999996</v>
      </c>
      <c r="BC63" s="168">
        <f t="shared" si="2"/>
        <v>0.19999999999999996</v>
      </c>
      <c r="BD63" s="168">
        <f t="shared" si="2"/>
        <v>0.19999999999999996</v>
      </c>
      <c r="BE63" s="168">
        <f t="shared" si="2"/>
        <v>0.19999999999999996</v>
      </c>
      <c r="BF63" s="168">
        <f t="shared" si="2"/>
        <v>0.19999999999999996</v>
      </c>
      <c r="BG63" s="168">
        <f t="shared" si="2"/>
        <v>0.19999999999999996</v>
      </c>
      <c r="BH63" s="168">
        <f t="shared" si="2"/>
        <v>0.19999999999999996</v>
      </c>
      <c r="BI63" s="168">
        <f t="shared" si="2"/>
        <v>0.19999999999999996</v>
      </c>
      <c r="BJ63" s="168">
        <f t="shared" si="2"/>
        <v>0.19999999999999996</v>
      </c>
      <c r="BK63" s="168">
        <f t="shared" si="2"/>
        <v>0.19999999999999996</v>
      </c>
      <c r="BL63" s="168">
        <f t="shared" si="2"/>
        <v>0.19999999999999996</v>
      </c>
      <c r="BM63" s="168">
        <f t="shared" si="2"/>
        <v>0.19999999999999996</v>
      </c>
      <c r="BN63" s="168">
        <f t="shared" ref="BN63:BP63" si="3">1-BN62</f>
        <v>0.19999999999999996</v>
      </c>
      <c r="BO63" s="168">
        <f t="shared" si="3"/>
        <v>0.19999999999999996</v>
      </c>
      <c r="BP63" s="168">
        <f t="shared" si="3"/>
        <v>0.19999999999999996</v>
      </c>
    </row>
    <row r="64" spans="2:69" s="149" customFormat="1"/>
    <row r="65" spans="2:68" s="149" customFormat="1" ht="15.6">
      <c r="B65" s="155" t="s">
        <v>139</v>
      </c>
    </row>
    <row r="66" spans="2:68" s="149" customFormat="1"/>
    <row r="67" spans="2:68" s="149" customFormat="1">
      <c r="C67" s="158" t="str">
        <f t="array" ref="C67:C96">Fixed.Retail.Services</f>
        <v>Llamadas salientes Local on-net</v>
      </c>
      <c r="G67" s="158" t="str">
        <f t="array" ref="G67:G96">Fixed.Retail.Services.Units</f>
        <v>Minutos</v>
      </c>
      <c r="S67" s="169">
        <f t="shared" ref="S67:BM67" si="4">SUM(S13,S15)*S$48*S62</f>
        <v>0</v>
      </c>
      <c r="T67" s="169">
        <f t="shared" si="4"/>
        <v>0</v>
      </c>
      <c r="U67" s="169">
        <f t="shared" si="4"/>
        <v>2586493618.6927528</v>
      </c>
      <c r="V67" s="169">
        <f t="shared" si="4"/>
        <v>7775936454.0394211</v>
      </c>
      <c r="W67" s="169">
        <f t="shared" si="4"/>
        <v>12565001823.437893</v>
      </c>
      <c r="X67" s="169">
        <f t="shared" si="4"/>
        <v>17911846116.397408</v>
      </c>
      <c r="Y67" s="169">
        <f t="shared" si="4"/>
        <v>19196602711.016953</v>
      </c>
      <c r="Z67" s="169">
        <f t="shared" si="4"/>
        <v>17068359629.961124</v>
      </c>
      <c r="AA67" s="169">
        <f t="shared" si="4"/>
        <v>15962318238.558495</v>
      </c>
      <c r="AB67" s="169">
        <f t="shared" si="4"/>
        <v>15180630455.865459</v>
      </c>
      <c r="AC67" s="169">
        <f t="shared" si="4"/>
        <v>14427542569.528021</v>
      </c>
      <c r="AD67" s="169">
        <f t="shared" si="4"/>
        <v>13902897446.998753</v>
      </c>
      <c r="AE67" s="169">
        <f t="shared" si="4"/>
        <v>13416446109.288273</v>
      </c>
      <c r="AF67" s="169">
        <f t="shared" si="4"/>
        <v>13130994708.087364</v>
      </c>
      <c r="AG67" s="169">
        <f t="shared" si="4"/>
        <v>12847577292.512897</v>
      </c>
      <c r="AH67" s="169">
        <f t="shared" si="4"/>
        <v>12566974383.852909</v>
      </c>
      <c r="AI67" s="169">
        <f t="shared" si="4"/>
        <v>12638873856.872311</v>
      </c>
      <c r="AJ67" s="169">
        <f t="shared" si="4"/>
        <v>12841799475.134396</v>
      </c>
      <c r="AK67" s="169">
        <f t="shared" si="4"/>
        <v>13906035776.059708</v>
      </c>
      <c r="AL67" s="169">
        <f t="shared" si="4"/>
        <v>14107697940.649149</v>
      </c>
      <c r="AM67" s="169">
        <f t="shared" si="4"/>
        <v>14306599415.535904</v>
      </c>
      <c r="AN67" s="169">
        <f t="shared" si="4"/>
        <v>14503992253.790653</v>
      </c>
      <c r="AO67" s="169">
        <f t="shared" si="4"/>
        <v>14695539474.376732</v>
      </c>
      <c r="AP67" s="169">
        <f t="shared" si="4"/>
        <v>14878632750.19401</v>
      </c>
      <c r="AQ67" s="169">
        <f t="shared" si="4"/>
        <v>15054379888.626432</v>
      </c>
      <c r="AR67" s="169">
        <f t="shared" si="4"/>
        <v>15223622974.983967</v>
      </c>
      <c r="AS67" s="169">
        <f t="shared" si="4"/>
        <v>15385917974.534769</v>
      </c>
      <c r="AT67" s="169">
        <f t="shared" si="4"/>
        <v>15540279925.402206</v>
      </c>
      <c r="AU67" s="169">
        <f t="shared" si="4"/>
        <v>15686542622.157124</v>
      </c>
      <c r="AV67" s="169">
        <f t="shared" si="4"/>
        <v>15825329216.504047</v>
      </c>
      <c r="AW67" s="169">
        <f t="shared" si="4"/>
        <v>15957075800.792488</v>
      </c>
      <c r="AX67" s="169">
        <f t="shared" si="4"/>
        <v>16081203951.730759</v>
      </c>
      <c r="AY67" s="169">
        <f t="shared" si="4"/>
        <v>16196747641.858839</v>
      </c>
      <c r="AZ67" s="169">
        <f t="shared" si="4"/>
        <v>16303458120.292992</v>
      </c>
      <c r="BA67" s="169">
        <f t="shared" si="4"/>
        <v>16401814268.322266</v>
      </c>
      <c r="BB67" s="169">
        <f t="shared" si="4"/>
        <v>16492232668.011885</v>
      </c>
      <c r="BC67" s="169">
        <f t="shared" si="4"/>
        <v>16574335990.455418</v>
      </c>
      <c r="BD67" s="169">
        <f t="shared" si="4"/>
        <v>16647402024.235228</v>
      </c>
      <c r="BE67" s="169">
        <f t="shared" si="4"/>
        <v>16711280277.563093</v>
      </c>
      <c r="BF67" s="169">
        <f t="shared" si="4"/>
        <v>16767019030.46995</v>
      </c>
      <c r="BG67" s="169">
        <f t="shared" si="4"/>
        <v>16805404994.387571</v>
      </c>
      <c r="BH67" s="169">
        <f t="shared" si="4"/>
        <v>16830068386.462498</v>
      </c>
      <c r="BI67" s="169">
        <f t="shared" si="4"/>
        <v>16854767924.947142</v>
      </c>
      <c r="BJ67" s="169">
        <f t="shared" si="4"/>
        <v>16879503662.745359</v>
      </c>
      <c r="BK67" s="169">
        <f t="shared" si="4"/>
        <v>16904275652.838333</v>
      </c>
      <c r="BL67" s="169">
        <f t="shared" si="4"/>
        <v>16929083948.284712</v>
      </c>
      <c r="BM67" s="169">
        <f t="shared" si="4"/>
        <v>16953928602.220692</v>
      </c>
      <c r="BN67" s="169">
        <f t="shared" ref="BN67:BP67" si="5">SUM(BN13,BN15)*BN$48*BN62</f>
        <v>16978809667.86009</v>
      </c>
      <c r="BO67" s="169">
        <f t="shared" si="5"/>
        <v>17003727198.49456</v>
      </c>
      <c r="BP67" s="169">
        <f t="shared" si="5"/>
        <v>17028681247.493599</v>
      </c>
    </row>
    <row r="68" spans="2:68" s="149" customFormat="1">
      <c r="C68" s="158" t="str">
        <v>Llamadas salientes Larga Distancia on-net</v>
      </c>
      <c r="G68" s="158" t="str">
        <v>Minutos</v>
      </c>
      <c r="S68" s="169">
        <f t="shared" ref="S68:BM68" si="6">SUM(S14,S16)*S$48*S62</f>
        <v>0</v>
      </c>
      <c r="T68" s="169">
        <f t="shared" si="6"/>
        <v>0</v>
      </c>
      <c r="U68" s="169">
        <f t="shared" si="6"/>
        <v>1235999148.2603333</v>
      </c>
      <c r="V68" s="169">
        <f t="shared" si="6"/>
        <v>3593930853.2528892</v>
      </c>
      <c r="W68" s="169">
        <f t="shared" si="6"/>
        <v>6627211947.4727049</v>
      </c>
      <c r="X68" s="169">
        <f t="shared" si="6"/>
        <v>9447320601.4547615</v>
      </c>
      <c r="Y68" s="169">
        <f t="shared" si="6"/>
        <v>10124945194.996397</v>
      </c>
      <c r="Z68" s="169">
        <f t="shared" si="6"/>
        <v>9002436963.6334648</v>
      </c>
      <c r="AA68" s="169">
        <f t="shared" si="6"/>
        <v>8419072884.0652447</v>
      </c>
      <c r="AB68" s="169">
        <f t="shared" si="6"/>
        <v>8006783997.4059877</v>
      </c>
      <c r="AC68" s="169">
        <f t="shared" si="6"/>
        <v>7609579674.7991428</v>
      </c>
      <c r="AD68" s="169">
        <f t="shared" si="6"/>
        <v>7332863883.343895</v>
      </c>
      <c r="AE68" s="169">
        <f t="shared" si="6"/>
        <v>7076292801.0281324</v>
      </c>
      <c r="AF68" s="169">
        <f t="shared" si="6"/>
        <v>6925735963.6281776</v>
      </c>
      <c r="AG68" s="169">
        <f t="shared" si="6"/>
        <v>6776251919.8524475</v>
      </c>
      <c r="AH68" s="169">
        <f t="shared" si="6"/>
        <v>6628252343.3383961</v>
      </c>
      <c r="AI68" s="169">
        <f t="shared" si="6"/>
        <v>6666174585.8741951</v>
      </c>
      <c r="AJ68" s="169">
        <f t="shared" si="6"/>
        <v>6773204501.2448587</v>
      </c>
      <c r="AK68" s="169">
        <f t="shared" si="6"/>
        <v>7334519145.4871187</v>
      </c>
      <c r="AL68" s="169">
        <f t="shared" si="6"/>
        <v>7440882672.1542931</v>
      </c>
      <c r="AM68" s="169">
        <f t="shared" si="6"/>
        <v>7545790116.5989599</v>
      </c>
      <c r="AN68" s="169">
        <f t="shared" si="6"/>
        <v>7649901854.4569893</v>
      </c>
      <c r="AO68" s="169">
        <f t="shared" si="6"/>
        <v>7750930413.5142059</v>
      </c>
      <c r="AP68" s="169">
        <f t="shared" si="6"/>
        <v>7847500072.7986794</v>
      </c>
      <c r="AQ68" s="169">
        <f t="shared" si="6"/>
        <v>7940195127.8348761</v>
      </c>
      <c r="AR68" s="169">
        <f t="shared" si="6"/>
        <v>8029459723.2322006</v>
      </c>
      <c r="AS68" s="169">
        <f t="shared" si="6"/>
        <v>8115059659.8778019</v>
      </c>
      <c r="AT68" s="169">
        <f t="shared" si="6"/>
        <v>8196475435.1716557</v>
      </c>
      <c r="AU68" s="169">
        <f t="shared" si="6"/>
        <v>8273619386.6827211</v>
      </c>
      <c r="AV68" s="169">
        <f t="shared" si="6"/>
        <v>8346820185.9447899</v>
      </c>
      <c r="AW68" s="169">
        <f t="shared" si="6"/>
        <v>8416307842.9864626</v>
      </c>
      <c r="AX68" s="169">
        <f t="shared" si="6"/>
        <v>8481777277.569541</v>
      </c>
      <c r="AY68" s="169">
        <f t="shared" si="6"/>
        <v>8542718973.7532644</v>
      </c>
      <c r="AZ68" s="169">
        <f t="shared" si="6"/>
        <v>8599001731.8090725</v>
      </c>
      <c r="BA68" s="169">
        <f t="shared" si="6"/>
        <v>8650878130.1165619</v>
      </c>
      <c r="BB68" s="169">
        <f t="shared" si="6"/>
        <v>8698567888.3127499</v>
      </c>
      <c r="BC68" s="169">
        <f t="shared" si="6"/>
        <v>8741871990.2198448</v>
      </c>
      <c r="BD68" s="169">
        <f t="shared" si="6"/>
        <v>8780409516.8214531</v>
      </c>
      <c r="BE68" s="169">
        <f t="shared" si="6"/>
        <v>8814101093.5985012</v>
      </c>
      <c r="BF68" s="169">
        <f t="shared" si="6"/>
        <v>8843499619.3124046</v>
      </c>
      <c r="BG68" s="169">
        <f t="shared" si="6"/>
        <v>8863745690.2851563</v>
      </c>
      <c r="BH68" s="169">
        <f t="shared" si="6"/>
        <v>8876754007.269186</v>
      </c>
      <c r="BI68" s="169">
        <f t="shared" si="6"/>
        <v>8889781389.1066628</v>
      </c>
      <c r="BJ68" s="169">
        <f t="shared" si="6"/>
        <v>8902827863.7008877</v>
      </c>
      <c r="BK68" s="169">
        <f t="shared" si="6"/>
        <v>8915893458.9959564</v>
      </c>
      <c r="BL68" s="169">
        <f t="shared" si="6"/>
        <v>8928978202.9768124</v>
      </c>
      <c r="BM68" s="169">
        <f t="shared" si="6"/>
        <v>8942082123.669302</v>
      </c>
      <c r="BN68" s="169">
        <f t="shared" ref="BN68:BP68" si="7">SUM(BN14,BN16)*BN$48*BN62</f>
        <v>8955205249.1402206</v>
      </c>
      <c r="BO68" s="169">
        <f t="shared" si="7"/>
        <v>8968347607.4974022</v>
      </c>
      <c r="BP68" s="169">
        <f t="shared" si="7"/>
        <v>8981509226.8897514</v>
      </c>
    </row>
    <row r="69" spans="2:68" s="149" customFormat="1">
      <c r="C69" s="158" t="str">
        <v>Llamadas salientes Local a otros operadores fijos</v>
      </c>
      <c r="G69" s="158" t="str">
        <v>Minutos</v>
      </c>
      <c r="S69" s="169">
        <f t="shared" ref="S69:BM69" si="8">SUM(S13,S15)*S$48*S63</f>
        <v>0</v>
      </c>
      <c r="T69" s="169">
        <f t="shared" si="8"/>
        <v>0</v>
      </c>
      <c r="U69" s="169">
        <f t="shared" si="8"/>
        <v>3879740428.0391283</v>
      </c>
      <c r="V69" s="169">
        <f t="shared" si="8"/>
        <v>6362129826.0322533</v>
      </c>
      <c r="W69" s="169">
        <f t="shared" si="8"/>
        <v>6765770212.6204033</v>
      </c>
      <c r="X69" s="169">
        <f t="shared" si="8"/>
        <v>5970615372.1324692</v>
      </c>
      <c r="Y69" s="169">
        <f t="shared" si="8"/>
        <v>6398867570.3389845</v>
      </c>
      <c r="Z69" s="169">
        <f t="shared" si="8"/>
        <v>5689453209.9870415</v>
      </c>
      <c r="AA69" s="169">
        <f t="shared" si="8"/>
        <v>5320772746.1861649</v>
      </c>
      <c r="AB69" s="169">
        <f t="shared" si="8"/>
        <v>5060210151.9551535</v>
      </c>
      <c r="AC69" s="169">
        <f t="shared" si="8"/>
        <v>4809180856.5093403</v>
      </c>
      <c r="AD69" s="169">
        <f t="shared" si="8"/>
        <v>4634299148.9995842</v>
      </c>
      <c r="AE69" s="169">
        <f t="shared" si="8"/>
        <v>4472148703.0960913</v>
      </c>
      <c r="AF69" s="169">
        <f t="shared" si="8"/>
        <v>4376998236.0291214</v>
      </c>
      <c r="AG69" s="169">
        <f t="shared" si="8"/>
        <v>4282525764.1709657</v>
      </c>
      <c r="AH69" s="169">
        <f t="shared" si="8"/>
        <v>4188991461.2843027</v>
      </c>
      <c r="AI69" s="169">
        <f t="shared" si="8"/>
        <v>4212957952.2907705</v>
      </c>
      <c r="AJ69" s="169">
        <f t="shared" si="8"/>
        <v>4280599825.0447989</v>
      </c>
      <c r="AK69" s="169">
        <f t="shared" si="8"/>
        <v>3476508944.014926</v>
      </c>
      <c r="AL69" s="169">
        <f t="shared" si="8"/>
        <v>3526924485.1622863</v>
      </c>
      <c r="AM69" s="169">
        <f t="shared" si="8"/>
        <v>3576649853.883975</v>
      </c>
      <c r="AN69" s="169">
        <f t="shared" si="8"/>
        <v>3625998063.4476624</v>
      </c>
      <c r="AO69" s="169">
        <f t="shared" si="8"/>
        <v>3673884868.5941815</v>
      </c>
      <c r="AP69" s="169">
        <f t="shared" si="8"/>
        <v>3719658187.5485015</v>
      </c>
      <c r="AQ69" s="169">
        <f t="shared" si="8"/>
        <v>3763594972.1566072</v>
      </c>
      <c r="AR69" s="169">
        <f t="shared" si="8"/>
        <v>3805905743.7459908</v>
      </c>
      <c r="AS69" s="169">
        <f t="shared" si="8"/>
        <v>3846479493.6336913</v>
      </c>
      <c r="AT69" s="169">
        <f t="shared" si="8"/>
        <v>3885069981.3505507</v>
      </c>
      <c r="AU69" s="169">
        <f t="shared" si="8"/>
        <v>3921635655.5392799</v>
      </c>
      <c r="AV69" s="169">
        <f t="shared" si="8"/>
        <v>3956332304.1260109</v>
      </c>
      <c r="AW69" s="169">
        <f t="shared" si="8"/>
        <v>3989268950.1981206</v>
      </c>
      <c r="AX69" s="169">
        <f t="shared" si="8"/>
        <v>4020300987.9326887</v>
      </c>
      <c r="AY69" s="169">
        <f t="shared" si="8"/>
        <v>4049186910.4647088</v>
      </c>
      <c r="AZ69" s="169">
        <f t="shared" si="8"/>
        <v>4075864530.0732465</v>
      </c>
      <c r="BA69" s="169">
        <f t="shared" si="8"/>
        <v>4100453567.0805655</v>
      </c>
      <c r="BB69" s="169">
        <f t="shared" si="8"/>
        <v>4123058167.0029697</v>
      </c>
      <c r="BC69" s="169">
        <f t="shared" si="8"/>
        <v>4143583997.6138535</v>
      </c>
      <c r="BD69" s="169">
        <f t="shared" si="8"/>
        <v>4161850506.0588055</v>
      </c>
      <c r="BE69" s="169">
        <f t="shared" si="8"/>
        <v>4177820069.3907719</v>
      </c>
      <c r="BF69" s="169">
        <f t="shared" si="8"/>
        <v>4191754757.6174865</v>
      </c>
      <c r="BG69" s="169">
        <f t="shared" si="8"/>
        <v>4201351248.5968914</v>
      </c>
      <c r="BH69" s="169">
        <f t="shared" si="8"/>
        <v>4207517096.6156235</v>
      </c>
      <c r="BI69" s="169">
        <f t="shared" si="8"/>
        <v>4213691981.236784</v>
      </c>
      <c r="BJ69" s="169">
        <f t="shared" si="8"/>
        <v>4219875915.6863384</v>
      </c>
      <c r="BK69" s="169">
        <f t="shared" si="8"/>
        <v>4226068913.2095823</v>
      </c>
      <c r="BL69" s="169">
        <f t="shared" si="8"/>
        <v>4232270987.0711765</v>
      </c>
      <c r="BM69" s="169">
        <f t="shared" si="8"/>
        <v>4238482150.555172</v>
      </c>
      <c r="BN69" s="169">
        <f t="shared" ref="BN69:BP69" si="9">SUM(BN13,BN15)*BN$48*BN63</f>
        <v>4244702416.9650211</v>
      </c>
      <c r="BO69" s="169">
        <f t="shared" si="9"/>
        <v>4250931799.6236386</v>
      </c>
      <c r="BP69" s="169">
        <f t="shared" si="9"/>
        <v>4257170311.8733983</v>
      </c>
    </row>
    <row r="70" spans="2:68" s="149" customFormat="1">
      <c r="C70" s="158" t="str">
        <v>Llamadas salientes larga Distancia a otros operadores fijos</v>
      </c>
      <c r="G70" s="158" t="str">
        <v>Minutos</v>
      </c>
      <c r="S70" s="169">
        <f t="shared" ref="S70:BM70" si="10">SUM(S14,S16)*S$48*S63</f>
        <v>0</v>
      </c>
      <c r="T70" s="169">
        <f t="shared" si="10"/>
        <v>0</v>
      </c>
      <c r="U70" s="169">
        <f t="shared" si="10"/>
        <v>1853998722.3904998</v>
      </c>
      <c r="V70" s="169">
        <f t="shared" si="10"/>
        <v>2940488879.9341817</v>
      </c>
      <c r="W70" s="169">
        <f t="shared" si="10"/>
        <v>3568498740.9468408</v>
      </c>
      <c r="X70" s="169">
        <f t="shared" si="10"/>
        <v>3149106867.1515875</v>
      </c>
      <c r="Y70" s="169">
        <f t="shared" si="10"/>
        <v>3374981731.6654658</v>
      </c>
      <c r="Z70" s="169">
        <f t="shared" si="10"/>
        <v>3000812321.2111549</v>
      </c>
      <c r="AA70" s="169">
        <f t="shared" si="10"/>
        <v>2806357628.0217481</v>
      </c>
      <c r="AB70" s="169">
        <f t="shared" si="10"/>
        <v>2668927999.1353292</v>
      </c>
      <c r="AC70" s="169">
        <f t="shared" si="10"/>
        <v>2536526558.2663808</v>
      </c>
      <c r="AD70" s="169">
        <f t="shared" si="10"/>
        <v>2444287961.1146317</v>
      </c>
      <c r="AE70" s="169">
        <f t="shared" si="10"/>
        <v>2358764267.0093775</v>
      </c>
      <c r="AF70" s="169">
        <f t="shared" si="10"/>
        <v>2308578654.542726</v>
      </c>
      <c r="AG70" s="169">
        <f t="shared" si="10"/>
        <v>2258750639.9508157</v>
      </c>
      <c r="AH70" s="169">
        <f t="shared" si="10"/>
        <v>2209417447.7794652</v>
      </c>
      <c r="AI70" s="169">
        <f t="shared" si="10"/>
        <v>2222058195.2913985</v>
      </c>
      <c r="AJ70" s="169">
        <f t="shared" si="10"/>
        <v>2257734833.7482862</v>
      </c>
      <c r="AK70" s="169">
        <f t="shared" si="10"/>
        <v>1833629786.3717792</v>
      </c>
      <c r="AL70" s="169">
        <f t="shared" si="10"/>
        <v>1860220668.0385725</v>
      </c>
      <c r="AM70" s="169">
        <f t="shared" si="10"/>
        <v>1886447529.1497395</v>
      </c>
      <c r="AN70" s="169">
        <f t="shared" si="10"/>
        <v>1912475463.6142466</v>
      </c>
      <c r="AO70" s="169">
        <f t="shared" si="10"/>
        <v>1937732603.378551</v>
      </c>
      <c r="AP70" s="169">
        <f t="shared" si="10"/>
        <v>1961875018.1996691</v>
      </c>
      <c r="AQ70" s="169">
        <f t="shared" si="10"/>
        <v>1985048781.9587185</v>
      </c>
      <c r="AR70" s="169">
        <f t="shared" si="10"/>
        <v>2007364930.8080497</v>
      </c>
      <c r="AS70" s="169">
        <f t="shared" si="10"/>
        <v>2028764914.96945</v>
      </c>
      <c r="AT70" s="169">
        <f t="shared" si="10"/>
        <v>2049118858.7929134</v>
      </c>
      <c r="AU70" s="169">
        <f t="shared" si="10"/>
        <v>2068404846.6706798</v>
      </c>
      <c r="AV70" s="169">
        <f t="shared" si="10"/>
        <v>2086705046.4861968</v>
      </c>
      <c r="AW70" s="169">
        <f t="shared" si="10"/>
        <v>2104076960.7466152</v>
      </c>
      <c r="AX70" s="169">
        <f t="shared" si="10"/>
        <v>2120444319.3923845</v>
      </c>
      <c r="AY70" s="169">
        <f t="shared" si="10"/>
        <v>2135679743.4383154</v>
      </c>
      <c r="AZ70" s="169">
        <f t="shared" si="10"/>
        <v>2149750432.9522676</v>
      </c>
      <c r="BA70" s="169">
        <f t="shared" si="10"/>
        <v>2162719532.52914</v>
      </c>
      <c r="BB70" s="169">
        <f t="shared" si="10"/>
        <v>2174641972.078187</v>
      </c>
      <c r="BC70" s="169">
        <f t="shared" si="10"/>
        <v>2185467997.5549607</v>
      </c>
      <c r="BD70" s="169">
        <f t="shared" si="10"/>
        <v>2195102379.2053628</v>
      </c>
      <c r="BE70" s="169">
        <f t="shared" si="10"/>
        <v>2203525273.3996248</v>
      </c>
      <c r="BF70" s="169">
        <f t="shared" si="10"/>
        <v>2210874904.8281007</v>
      </c>
      <c r="BG70" s="169">
        <f t="shared" si="10"/>
        <v>2215936422.5712886</v>
      </c>
      <c r="BH70" s="169">
        <f t="shared" si="10"/>
        <v>2219188501.8172956</v>
      </c>
      <c r="BI70" s="169">
        <f t="shared" si="10"/>
        <v>2222445347.2766652</v>
      </c>
      <c r="BJ70" s="169">
        <f t="shared" si="10"/>
        <v>2225706965.925221</v>
      </c>
      <c r="BK70" s="169">
        <f t="shared" si="10"/>
        <v>2228973364.7489886</v>
      </c>
      <c r="BL70" s="169">
        <f t="shared" si="10"/>
        <v>2232244550.7442021</v>
      </c>
      <c r="BM70" s="169">
        <f t="shared" si="10"/>
        <v>2235520530.917325</v>
      </c>
      <c r="BN70" s="169">
        <f t="shared" ref="BN70:BP70" si="11">SUM(BN14,BN16)*BN$48*BN63</f>
        <v>2238801312.2850547</v>
      </c>
      <c r="BO70" s="169">
        <f t="shared" si="11"/>
        <v>2242086901.8743501</v>
      </c>
      <c r="BP70" s="169">
        <f t="shared" si="11"/>
        <v>2245377306.7224374</v>
      </c>
    </row>
    <row r="71" spans="2:68" s="149" customFormat="1">
      <c r="C71" s="158" t="str">
        <v>Llamadas salientes a móvil</v>
      </c>
      <c r="G71" s="158" t="str">
        <v>Minutos</v>
      </c>
      <c r="S71" s="170">
        <f t="shared" ref="S71:BM71" si="12">S17*S$48</f>
        <v>0</v>
      </c>
      <c r="T71" s="170">
        <f t="shared" si="12"/>
        <v>0</v>
      </c>
      <c r="U71" s="170">
        <f t="shared" si="12"/>
        <v>1833351397.3494585</v>
      </c>
      <c r="V71" s="170">
        <f t="shared" si="12"/>
        <v>4095988027.7390122</v>
      </c>
      <c r="W71" s="170">
        <f t="shared" si="12"/>
        <v>6037938009.0753956</v>
      </c>
      <c r="X71" s="170">
        <f t="shared" si="12"/>
        <v>10381746508.648821</v>
      </c>
      <c r="Y71" s="170">
        <f t="shared" si="12"/>
        <v>17861255061.825092</v>
      </c>
      <c r="Z71" s="170">
        <f t="shared" si="12"/>
        <v>20314716765.677727</v>
      </c>
      <c r="AA71" s="170">
        <f t="shared" si="12"/>
        <v>20536105095.643883</v>
      </c>
      <c r="AB71" s="170">
        <f t="shared" si="12"/>
        <v>20924659267.819576</v>
      </c>
      <c r="AC71" s="170">
        <f t="shared" si="12"/>
        <v>21261680363.067421</v>
      </c>
      <c r="AD71" s="170">
        <f t="shared" si="12"/>
        <v>21645012217.137993</v>
      </c>
      <c r="AE71" s="170">
        <f t="shared" si="12"/>
        <v>21928267087.503788</v>
      </c>
      <c r="AF71" s="170">
        <f t="shared" si="12"/>
        <v>22277281086.67527</v>
      </c>
      <c r="AG71" s="170">
        <f t="shared" si="12"/>
        <v>22599001808.473129</v>
      </c>
      <c r="AH71" s="170">
        <f t="shared" si="12"/>
        <v>22895052139.12685</v>
      </c>
      <c r="AI71" s="170">
        <f t="shared" si="12"/>
        <v>23181453986.271584</v>
      </c>
      <c r="AJ71" s="170">
        <f t="shared" si="12"/>
        <v>23419203109.654537</v>
      </c>
      <c r="AK71" s="170">
        <f t="shared" si="12"/>
        <v>23648958452.449726</v>
      </c>
      <c r="AL71" s="170">
        <f t="shared" si="12"/>
        <v>23871718752.556076</v>
      </c>
      <c r="AM71" s="170">
        <f t="shared" si="12"/>
        <v>24089443826.33617</v>
      </c>
      <c r="AN71" s="170">
        <f t="shared" si="12"/>
        <v>24303008442.416618</v>
      </c>
      <c r="AO71" s="170">
        <f t="shared" si="12"/>
        <v>24510325175.453388</v>
      </c>
      <c r="AP71" s="170">
        <f t="shared" si="12"/>
        <v>24710012668.528534</v>
      </c>
      <c r="AQ71" s="170">
        <f t="shared" si="12"/>
        <v>24902616599.111839</v>
      </c>
      <c r="AR71" s="170">
        <f t="shared" si="12"/>
        <v>25088594267.928791</v>
      </c>
      <c r="AS71" s="170">
        <f t="shared" si="12"/>
        <v>25267739816.435051</v>
      </c>
      <c r="AT71" s="170">
        <f t="shared" si="12"/>
        <v>25439570202.694241</v>
      </c>
      <c r="AU71" s="170">
        <f t="shared" si="12"/>
        <v>25604020137.681179</v>
      </c>
      <c r="AV71" s="170">
        <f t="shared" si="12"/>
        <v>25761430337.749603</v>
      </c>
      <c r="AW71" s="170">
        <f t="shared" si="12"/>
        <v>25912057960.597885</v>
      </c>
      <c r="AX71" s="170">
        <f t="shared" si="12"/>
        <v>26055652836.42038</v>
      </c>
      <c r="AY71" s="170">
        <f t="shared" si="12"/>
        <v>26191762638.239838</v>
      </c>
      <c r="AZ71" s="170">
        <f t="shared" si="12"/>
        <v>26320291576.777798</v>
      </c>
      <c r="BA71" s="170">
        <f t="shared" si="12"/>
        <v>26441513724.032318</v>
      </c>
      <c r="BB71" s="170">
        <f t="shared" si="12"/>
        <v>26555682288.096725</v>
      </c>
      <c r="BC71" s="170">
        <f t="shared" si="12"/>
        <v>26662661271.301933</v>
      </c>
      <c r="BD71" s="170">
        <f t="shared" si="12"/>
        <v>26762139017.409657</v>
      </c>
      <c r="BE71" s="170">
        <f t="shared" si="12"/>
        <v>26854083724.671524</v>
      </c>
      <c r="BF71" s="170">
        <f t="shared" si="12"/>
        <v>26937669483.253998</v>
      </c>
      <c r="BG71" s="170">
        <f t="shared" si="12"/>
        <v>26995473867.92099</v>
      </c>
      <c r="BH71" s="170">
        <f t="shared" si="12"/>
        <v>27032158168.552326</v>
      </c>
      <c r="BI71" s="170">
        <f t="shared" si="12"/>
        <v>27068892240.571342</v>
      </c>
      <c r="BJ71" s="170">
        <f t="shared" si="12"/>
        <v>27105676151.398422</v>
      </c>
      <c r="BK71" s="170">
        <f t="shared" si="12"/>
        <v>27142509968.545059</v>
      </c>
      <c r="BL71" s="170">
        <f t="shared" si="12"/>
        <v>27179393759.614098</v>
      </c>
      <c r="BM71" s="170">
        <f t="shared" si="12"/>
        <v>27216327592.299789</v>
      </c>
      <c r="BN71" s="170">
        <f t="shared" ref="BN71:BP71" si="13">BN17*BN$48</f>
        <v>27253311534.387985</v>
      </c>
      <c r="BO71" s="170">
        <f t="shared" si="13"/>
        <v>27290345653.756142</v>
      </c>
      <c r="BP71" s="170">
        <f t="shared" si="13"/>
        <v>27327430018.373596</v>
      </c>
    </row>
    <row r="72" spans="2:68" s="149" customFormat="1">
      <c r="C72" s="158" t="str">
        <v>Llamadas salientes a internacional</v>
      </c>
      <c r="G72" s="158" t="str">
        <v>Minutos</v>
      </c>
      <c r="S72" s="170">
        <f t="shared" ref="S72:BM72" si="14">S18*S$48</f>
        <v>0</v>
      </c>
      <c r="T72" s="170">
        <f t="shared" si="14"/>
        <v>0</v>
      </c>
      <c r="U72" s="170">
        <f t="shared" si="14"/>
        <v>378338239.84322619</v>
      </c>
      <c r="V72" s="170">
        <f t="shared" si="14"/>
        <v>795669982.94149172</v>
      </c>
      <c r="W72" s="170">
        <f t="shared" si="14"/>
        <v>1215095306.5801926</v>
      </c>
      <c r="X72" s="170">
        <f t="shared" si="14"/>
        <v>1601042194.5132532</v>
      </c>
      <c r="Y72" s="170">
        <f t="shared" si="14"/>
        <v>1945983075.8978775</v>
      </c>
      <c r="Z72" s="170">
        <f t="shared" si="14"/>
        <v>1881721086.8535621</v>
      </c>
      <c r="AA72" s="170">
        <f t="shared" si="14"/>
        <v>1812324662.7494349</v>
      </c>
      <c r="AB72" s="170">
        <f t="shared" si="14"/>
        <v>1771208751.1631341</v>
      </c>
      <c r="AC72" s="170">
        <f t="shared" si="14"/>
        <v>1730322191.7497659</v>
      </c>
      <c r="AD72" s="170">
        <f t="shared" si="14"/>
        <v>1706913353.3649306</v>
      </c>
      <c r="AE72" s="170">
        <f t="shared" si="14"/>
        <v>1682742874.5811946</v>
      </c>
      <c r="AF72" s="170">
        <f t="shared" si="14"/>
        <v>1674805068.360106</v>
      </c>
      <c r="AG72" s="170">
        <f t="shared" si="14"/>
        <v>1666076287.4661212</v>
      </c>
      <c r="AH72" s="170">
        <f t="shared" si="14"/>
        <v>1656666289.5907202</v>
      </c>
      <c r="AI72" s="170">
        <f t="shared" si="14"/>
        <v>1671454402.6614769</v>
      </c>
      <c r="AJ72" s="170">
        <f t="shared" si="14"/>
        <v>1693697284.1669476</v>
      </c>
      <c r="AK72" s="170">
        <f t="shared" si="14"/>
        <v>1715123159.7720542</v>
      </c>
      <c r="AL72" s="170">
        <f t="shared" si="14"/>
        <v>1735889017.7449603</v>
      </c>
      <c r="AM72" s="170">
        <f t="shared" si="14"/>
        <v>1756302754.0092232</v>
      </c>
      <c r="AN72" s="170">
        <f t="shared" si="14"/>
        <v>1776475931.0787976</v>
      </c>
      <c r="AO72" s="170">
        <f t="shared" si="14"/>
        <v>1796054315.7609107</v>
      </c>
      <c r="AP72" s="170">
        <f t="shared" si="14"/>
        <v>1814820563.6481407</v>
      </c>
      <c r="AQ72" s="170">
        <f t="shared" si="14"/>
        <v>1832865583.9397256</v>
      </c>
      <c r="AR72" s="170">
        <f t="shared" si="14"/>
        <v>1850259932.5124731</v>
      </c>
      <c r="AS72" s="170">
        <f t="shared" si="14"/>
        <v>1866967610.2926893</v>
      </c>
      <c r="AT72" s="170">
        <f t="shared" si="14"/>
        <v>1882907861.6660228</v>
      </c>
      <c r="AU72" s="170">
        <f t="shared" si="14"/>
        <v>1898067613.8919289</v>
      </c>
      <c r="AV72" s="170">
        <f t="shared" si="14"/>
        <v>1912499157.9325812</v>
      </c>
      <c r="AW72" s="170">
        <f t="shared" si="14"/>
        <v>1926239727.4452894</v>
      </c>
      <c r="AX72" s="170">
        <f t="shared" si="14"/>
        <v>1939243042.851661</v>
      </c>
      <c r="AY72" s="170">
        <f t="shared" si="14"/>
        <v>1951430633.0939445</v>
      </c>
      <c r="AZ72" s="170">
        <f t="shared" si="14"/>
        <v>1962782998.6738896</v>
      </c>
      <c r="BA72" s="170">
        <f t="shared" si="14"/>
        <v>1973340742.3928826</v>
      </c>
      <c r="BB72" s="170">
        <f t="shared" si="14"/>
        <v>1983139690.2521465</v>
      </c>
      <c r="BC72" s="170">
        <f t="shared" si="14"/>
        <v>1992150581.4661419</v>
      </c>
      <c r="BD72" s="170">
        <f t="shared" si="14"/>
        <v>2000315655.9826539</v>
      </c>
      <c r="BE72" s="170">
        <f t="shared" si="14"/>
        <v>2007624010.2360933</v>
      </c>
      <c r="BF72" s="170">
        <f t="shared" si="14"/>
        <v>2014115808.5775905</v>
      </c>
      <c r="BG72" s="170">
        <f t="shared" si="14"/>
        <v>2018594785.6348913</v>
      </c>
      <c r="BH72" s="170">
        <f t="shared" si="14"/>
        <v>2021457009.0454857</v>
      </c>
      <c r="BI72" s="170">
        <f t="shared" si="14"/>
        <v>2024323290.8847017</v>
      </c>
      <c r="BJ72" s="170">
        <f t="shared" si="14"/>
        <v>2027193636.9071002</v>
      </c>
      <c r="BK72" s="170">
        <f t="shared" si="14"/>
        <v>2030068052.8754041</v>
      </c>
      <c r="BL72" s="170">
        <f t="shared" si="14"/>
        <v>2032946544.5605054</v>
      </c>
      <c r="BM72" s="170">
        <f t="shared" si="14"/>
        <v>2035829117.7414811</v>
      </c>
      <c r="BN72" s="170">
        <f t="shared" ref="BN72:BP72" si="15">BN18*BN$48</f>
        <v>2038715778.2056005</v>
      </c>
      <c r="BO72" s="170">
        <f t="shared" si="15"/>
        <v>2041606531.7483394</v>
      </c>
      <c r="BP72" s="170">
        <f t="shared" si="15"/>
        <v>2044501384.1733916</v>
      </c>
    </row>
    <row r="73" spans="2:68" s="149" customFormat="1">
      <c r="C73" s="158" t="str">
        <v>Llamadas salientes a números no geográficos</v>
      </c>
      <c r="G73" s="158" t="str">
        <v>Minutos</v>
      </c>
      <c r="S73" s="170">
        <f t="shared" ref="S73:BM73" si="16">S19*S$48</f>
        <v>0</v>
      </c>
      <c r="T73" s="170">
        <f t="shared" si="16"/>
        <v>0</v>
      </c>
      <c r="U73" s="170">
        <f t="shared" si="16"/>
        <v>35409994.647669211</v>
      </c>
      <c r="V73" s="170">
        <f t="shared" si="16"/>
        <v>76923201.676848307</v>
      </c>
      <c r="W73" s="170">
        <f t="shared" si="16"/>
        <v>110670559.7997997</v>
      </c>
      <c r="X73" s="170">
        <f t="shared" si="16"/>
        <v>145822500.48234192</v>
      </c>
      <c r="Y73" s="170">
        <f t="shared" si="16"/>
        <v>177239624.91195816</v>
      </c>
      <c r="Z73" s="170">
        <f t="shared" si="16"/>
        <v>171386659.91170734</v>
      </c>
      <c r="AA73" s="170">
        <f t="shared" si="16"/>
        <v>165066051.9214392</v>
      </c>
      <c r="AB73" s="170">
        <f t="shared" si="16"/>
        <v>161321225.54667395</v>
      </c>
      <c r="AC73" s="170">
        <f t="shared" si="16"/>
        <v>157597288.50728208</v>
      </c>
      <c r="AD73" s="170">
        <f t="shared" si="16"/>
        <v>155465217.68593717</v>
      </c>
      <c r="AE73" s="170">
        <f t="shared" si="16"/>
        <v>153263776.85809484</v>
      </c>
      <c r="AF73" s="170">
        <f t="shared" si="16"/>
        <v>152540803.56265628</v>
      </c>
      <c r="AG73" s="170">
        <f t="shared" si="16"/>
        <v>151745788.50278747</v>
      </c>
      <c r="AH73" s="170">
        <f t="shared" si="16"/>
        <v>150888728.38005808</v>
      </c>
      <c r="AI73" s="170">
        <f t="shared" si="16"/>
        <v>152235625.81523088</v>
      </c>
      <c r="AJ73" s="170">
        <f t="shared" si="16"/>
        <v>154261501.5917567</v>
      </c>
      <c r="AK73" s="170">
        <f t="shared" si="16"/>
        <v>156212964.68652552</v>
      </c>
      <c r="AL73" s="170">
        <f t="shared" si="16"/>
        <v>158104313.54956466</v>
      </c>
      <c r="AM73" s="170">
        <f t="shared" si="16"/>
        <v>159963591.26032287</v>
      </c>
      <c r="AN73" s="170">
        <f t="shared" si="16"/>
        <v>161800958.90312427</v>
      </c>
      <c r="AO73" s="170">
        <f t="shared" si="16"/>
        <v>163584153.01227072</v>
      </c>
      <c r="AP73" s="170">
        <f t="shared" si="16"/>
        <v>165293377.91650212</v>
      </c>
      <c r="AQ73" s="170">
        <f t="shared" si="16"/>
        <v>166936913.60168967</v>
      </c>
      <c r="AR73" s="170">
        <f t="shared" si="16"/>
        <v>168521186.2784698</v>
      </c>
      <c r="AS73" s="170">
        <f t="shared" si="16"/>
        <v>170042917.16071248</v>
      </c>
      <c r="AT73" s="170">
        <f t="shared" si="16"/>
        <v>171494751.0483779</v>
      </c>
      <c r="AU73" s="170">
        <f t="shared" si="16"/>
        <v>172875497.27970785</v>
      </c>
      <c r="AV73" s="170">
        <f t="shared" si="16"/>
        <v>174189918.50173488</v>
      </c>
      <c r="AW73" s="170">
        <f t="shared" si="16"/>
        <v>175441405.94613901</v>
      </c>
      <c r="AX73" s="170">
        <f t="shared" si="16"/>
        <v>176625744.48113567</v>
      </c>
      <c r="AY73" s="170">
        <f t="shared" si="16"/>
        <v>177735786.9834972</v>
      </c>
      <c r="AZ73" s="170">
        <f t="shared" si="16"/>
        <v>178769757.44406998</v>
      </c>
      <c r="BA73" s="170">
        <f t="shared" si="16"/>
        <v>179731353.95528704</v>
      </c>
      <c r="BB73" s="170">
        <f t="shared" si="16"/>
        <v>180623839.53988361</v>
      </c>
      <c r="BC73" s="170">
        <f t="shared" si="16"/>
        <v>181444549.13323614</v>
      </c>
      <c r="BD73" s="170">
        <f t="shared" si="16"/>
        <v>182188221.9650346</v>
      </c>
      <c r="BE73" s="170">
        <f t="shared" si="16"/>
        <v>182853864.94140303</v>
      </c>
      <c r="BF73" s="170">
        <f t="shared" si="16"/>
        <v>183445136.22084111</v>
      </c>
      <c r="BG73" s="170">
        <f t="shared" si="16"/>
        <v>183853080.26899737</v>
      </c>
      <c r="BH73" s="170">
        <f t="shared" si="16"/>
        <v>184113770.82175249</v>
      </c>
      <c r="BI73" s="170">
        <f t="shared" si="16"/>
        <v>184374831.01511526</v>
      </c>
      <c r="BJ73" s="170">
        <f t="shared" si="16"/>
        <v>184636261.37320957</v>
      </c>
      <c r="BK73" s="170">
        <f t="shared" si="16"/>
        <v>184898062.4209027</v>
      </c>
      <c r="BL73" s="170">
        <f t="shared" si="16"/>
        <v>185160234.68380594</v>
      </c>
      <c r="BM73" s="170">
        <f t="shared" si="16"/>
        <v>185422778.68827614</v>
      </c>
      <c r="BN73" s="170">
        <f t="shared" ref="BN73:BP73" si="17">BN19*BN$48</f>
        <v>185685694.96141618</v>
      </c>
      <c r="BO73" s="170">
        <f t="shared" si="17"/>
        <v>185948984.03107655</v>
      </c>
      <c r="BP73" s="170">
        <f t="shared" si="17"/>
        <v>186212646.42585605</v>
      </c>
    </row>
    <row r="74" spans="2:68" s="149" customFormat="1">
      <c r="C74" s="158" t="str">
        <v>Fixed Service8</v>
      </c>
      <c r="G74" s="158" t="str">
        <v>Fixed Unit8</v>
      </c>
      <c r="S74" s="161"/>
      <c r="T74" s="161"/>
      <c r="U74" s="161"/>
      <c r="V74" s="161"/>
      <c r="W74" s="161"/>
      <c r="X74" s="161"/>
      <c r="Y74" s="161"/>
      <c r="Z74" s="161"/>
      <c r="AA74" s="161"/>
      <c r="AB74" s="161"/>
      <c r="AC74" s="161"/>
      <c r="AD74" s="161"/>
      <c r="AE74" s="161"/>
      <c r="AF74" s="161"/>
      <c r="AG74" s="161"/>
      <c r="AH74" s="161"/>
      <c r="AI74" s="161"/>
      <c r="AJ74" s="161"/>
      <c r="AK74" s="161"/>
      <c r="AL74" s="161"/>
      <c r="AM74" s="161"/>
      <c r="AN74" s="161"/>
      <c r="AO74" s="161"/>
      <c r="AP74" s="161"/>
      <c r="AQ74" s="161"/>
      <c r="AR74" s="161"/>
      <c r="AS74" s="161"/>
      <c r="AT74" s="161"/>
      <c r="AU74" s="161"/>
      <c r="AV74" s="161"/>
      <c r="AW74" s="161"/>
      <c r="AX74" s="161"/>
      <c r="AY74" s="161"/>
      <c r="AZ74" s="161"/>
      <c r="BA74" s="161"/>
      <c r="BB74" s="161"/>
      <c r="BC74" s="161"/>
      <c r="BD74" s="161"/>
      <c r="BE74" s="161"/>
      <c r="BF74" s="161"/>
      <c r="BG74" s="161"/>
      <c r="BH74" s="161"/>
      <c r="BI74" s="161"/>
      <c r="BJ74" s="161"/>
      <c r="BK74" s="161"/>
      <c r="BL74" s="161"/>
      <c r="BM74" s="161"/>
      <c r="BN74" s="161"/>
      <c r="BO74" s="161"/>
      <c r="BP74" s="161"/>
    </row>
    <row r="75" spans="2:68" s="149" customFormat="1">
      <c r="C75" s="158" t="str">
        <v>Llamadas entrantes Local de otros operadores fijos</v>
      </c>
      <c r="G75" s="158" t="str">
        <v>Minutos</v>
      </c>
      <c r="S75" s="171">
        <f t="shared" ref="S75:BM76" si="18">S69</f>
        <v>0</v>
      </c>
      <c r="T75" s="171">
        <f t="shared" si="18"/>
        <v>0</v>
      </c>
      <c r="U75" s="171">
        <f t="shared" si="18"/>
        <v>3879740428.0391283</v>
      </c>
      <c r="V75" s="171">
        <f t="shared" si="18"/>
        <v>6362129826.0322533</v>
      </c>
      <c r="W75" s="171">
        <f t="shared" si="18"/>
        <v>6765770212.6204033</v>
      </c>
      <c r="X75" s="171">
        <f t="shared" si="18"/>
        <v>5970615372.1324692</v>
      </c>
      <c r="Y75" s="171">
        <f t="shared" si="18"/>
        <v>6398867570.3389845</v>
      </c>
      <c r="Z75" s="171">
        <f t="shared" si="18"/>
        <v>5689453209.9870415</v>
      </c>
      <c r="AA75" s="171">
        <f t="shared" si="18"/>
        <v>5320772746.1861649</v>
      </c>
      <c r="AB75" s="171">
        <f t="shared" si="18"/>
        <v>5060210151.9551535</v>
      </c>
      <c r="AC75" s="171">
        <f t="shared" si="18"/>
        <v>4809180856.5093403</v>
      </c>
      <c r="AD75" s="171">
        <f t="shared" si="18"/>
        <v>4634299148.9995842</v>
      </c>
      <c r="AE75" s="171">
        <f t="shared" si="18"/>
        <v>4472148703.0960913</v>
      </c>
      <c r="AF75" s="171">
        <f t="shared" si="18"/>
        <v>4376998236.0291214</v>
      </c>
      <c r="AG75" s="171">
        <f t="shared" si="18"/>
        <v>4282525764.1709657</v>
      </c>
      <c r="AH75" s="171">
        <f t="shared" si="18"/>
        <v>4188991461.2843027</v>
      </c>
      <c r="AI75" s="171">
        <f t="shared" si="18"/>
        <v>4212957952.2907705</v>
      </c>
      <c r="AJ75" s="171">
        <f t="shared" si="18"/>
        <v>4280599825.0447989</v>
      </c>
      <c r="AK75" s="171">
        <f t="shared" si="18"/>
        <v>3476508944.014926</v>
      </c>
      <c r="AL75" s="171">
        <f t="shared" si="18"/>
        <v>3526924485.1622863</v>
      </c>
      <c r="AM75" s="171">
        <f t="shared" si="18"/>
        <v>3576649853.883975</v>
      </c>
      <c r="AN75" s="171">
        <f t="shared" si="18"/>
        <v>3625998063.4476624</v>
      </c>
      <c r="AO75" s="171">
        <f t="shared" si="18"/>
        <v>3673884868.5941815</v>
      </c>
      <c r="AP75" s="171">
        <f t="shared" si="18"/>
        <v>3719658187.5485015</v>
      </c>
      <c r="AQ75" s="171">
        <f t="shared" si="18"/>
        <v>3763594972.1566072</v>
      </c>
      <c r="AR75" s="171">
        <f t="shared" si="18"/>
        <v>3805905743.7459908</v>
      </c>
      <c r="AS75" s="171">
        <f t="shared" si="18"/>
        <v>3846479493.6336913</v>
      </c>
      <c r="AT75" s="171">
        <f t="shared" si="18"/>
        <v>3885069981.3505507</v>
      </c>
      <c r="AU75" s="171">
        <f t="shared" si="18"/>
        <v>3921635655.5392799</v>
      </c>
      <c r="AV75" s="171">
        <f t="shared" si="18"/>
        <v>3956332304.1260109</v>
      </c>
      <c r="AW75" s="171">
        <f t="shared" si="18"/>
        <v>3989268950.1981206</v>
      </c>
      <c r="AX75" s="171">
        <f t="shared" si="18"/>
        <v>4020300987.9326887</v>
      </c>
      <c r="AY75" s="171">
        <f t="shared" si="18"/>
        <v>4049186910.4647088</v>
      </c>
      <c r="AZ75" s="171">
        <f t="shared" si="18"/>
        <v>4075864530.0732465</v>
      </c>
      <c r="BA75" s="171">
        <f t="shared" si="18"/>
        <v>4100453567.0805655</v>
      </c>
      <c r="BB75" s="171">
        <f t="shared" si="18"/>
        <v>4123058167.0029697</v>
      </c>
      <c r="BC75" s="171">
        <f t="shared" si="18"/>
        <v>4143583997.6138535</v>
      </c>
      <c r="BD75" s="171">
        <f t="shared" si="18"/>
        <v>4161850506.0588055</v>
      </c>
      <c r="BE75" s="171">
        <f t="shared" si="18"/>
        <v>4177820069.3907719</v>
      </c>
      <c r="BF75" s="171">
        <f t="shared" si="18"/>
        <v>4191754757.6174865</v>
      </c>
      <c r="BG75" s="171">
        <f t="shared" si="18"/>
        <v>4201351248.5968914</v>
      </c>
      <c r="BH75" s="171">
        <f t="shared" si="18"/>
        <v>4207517096.6156235</v>
      </c>
      <c r="BI75" s="171">
        <f t="shared" si="18"/>
        <v>4213691981.236784</v>
      </c>
      <c r="BJ75" s="171">
        <f t="shared" si="18"/>
        <v>4219875915.6863384</v>
      </c>
      <c r="BK75" s="171">
        <f t="shared" si="18"/>
        <v>4226068913.2095823</v>
      </c>
      <c r="BL75" s="171">
        <f t="shared" si="18"/>
        <v>4232270987.0711765</v>
      </c>
      <c r="BM75" s="171">
        <f t="shared" si="18"/>
        <v>4238482150.555172</v>
      </c>
      <c r="BN75" s="171">
        <f t="shared" ref="BN75:BP75" si="19">BN69</f>
        <v>4244702416.9650211</v>
      </c>
      <c r="BO75" s="171">
        <f t="shared" si="19"/>
        <v>4250931799.6236386</v>
      </c>
      <c r="BP75" s="171">
        <f t="shared" si="19"/>
        <v>4257170311.8733983</v>
      </c>
    </row>
    <row r="76" spans="2:68" s="149" customFormat="1">
      <c r="C76" s="158" t="str">
        <v>Llamadas entrantes Larga Distancia de otros operadores fijos</v>
      </c>
      <c r="G76" s="158" t="str">
        <v>Minutos</v>
      </c>
      <c r="S76" s="171">
        <f t="shared" si="18"/>
        <v>0</v>
      </c>
      <c r="T76" s="171">
        <f t="shared" si="18"/>
        <v>0</v>
      </c>
      <c r="U76" s="171">
        <f t="shared" si="18"/>
        <v>1853998722.3904998</v>
      </c>
      <c r="V76" s="171">
        <f t="shared" si="18"/>
        <v>2940488879.9341817</v>
      </c>
      <c r="W76" s="171">
        <f t="shared" si="18"/>
        <v>3568498740.9468408</v>
      </c>
      <c r="X76" s="171">
        <f t="shared" si="18"/>
        <v>3149106867.1515875</v>
      </c>
      <c r="Y76" s="171">
        <f t="shared" si="18"/>
        <v>3374981731.6654658</v>
      </c>
      <c r="Z76" s="171">
        <f t="shared" si="18"/>
        <v>3000812321.2111549</v>
      </c>
      <c r="AA76" s="171">
        <f t="shared" si="18"/>
        <v>2806357628.0217481</v>
      </c>
      <c r="AB76" s="171">
        <f t="shared" si="18"/>
        <v>2668927999.1353292</v>
      </c>
      <c r="AC76" s="171">
        <f t="shared" si="18"/>
        <v>2536526558.2663808</v>
      </c>
      <c r="AD76" s="171">
        <f t="shared" si="18"/>
        <v>2444287961.1146317</v>
      </c>
      <c r="AE76" s="171">
        <f t="shared" si="18"/>
        <v>2358764267.0093775</v>
      </c>
      <c r="AF76" s="171">
        <f t="shared" si="18"/>
        <v>2308578654.542726</v>
      </c>
      <c r="AG76" s="171">
        <f t="shared" si="18"/>
        <v>2258750639.9508157</v>
      </c>
      <c r="AH76" s="171">
        <f t="shared" si="18"/>
        <v>2209417447.7794652</v>
      </c>
      <c r="AI76" s="171">
        <f t="shared" si="18"/>
        <v>2222058195.2913985</v>
      </c>
      <c r="AJ76" s="171">
        <f t="shared" si="18"/>
        <v>2257734833.7482862</v>
      </c>
      <c r="AK76" s="171">
        <f t="shared" si="18"/>
        <v>1833629786.3717792</v>
      </c>
      <c r="AL76" s="171">
        <f t="shared" si="18"/>
        <v>1860220668.0385725</v>
      </c>
      <c r="AM76" s="171">
        <f t="shared" si="18"/>
        <v>1886447529.1497395</v>
      </c>
      <c r="AN76" s="171">
        <f t="shared" si="18"/>
        <v>1912475463.6142466</v>
      </c>
      <c r="AO76" s="171">
        <f t="shared" si="18"/>
        <v>1937732603.378551</v>
      </c>
      <c r="AP76" s="171">
        <f t="shared" si="18"/>
        <v>1961875018.1996691</v>
      </c>
      <c r="AQ76" s="171">
        <f t="shared" si="18"/>
        <v>1985048781.9587185</v>
      </c>
      <c r="AR76" s="171">
        <f t="shared" si="18"/>
        <v>2007364930.8080497</v>
      </c>
      <c r="AS76" s="171">
        <f t="shared" si="18"/>
        <v>2028764914.96945</v>
      </c>
      <c r="AT76" s="171">
        <f t="shared" si="18"/>
        <v>2049118858.7929134</v>
      </c>
      <c r="AU76" s="171">
        <f t="shared" si="18"/>
        <v>2068404846.6706798</v>
      </c>
      <c r="AV76" s="171">
        <f t="shared" si="18"/>
        <v>2086705046.4861968</v>
      </c>
      <c r="AW76" s="171">
        <f t="shared" si="18"/>
        <v>2104076960.7466152</v>
      </c>
      <c r="AX76" s="171">
        <f t="shared" si="18"/>
        <v>2120444319.3923845</v>
      </c>
      <c r="AY76" s="171">
        <f t="shared" si="18"/>
        <v>2135679743.4383154</v>
      </c>
      <c r="AZ76" s="171">
        <f t="shared" si="18"/>
        <v>2149750432.9522676</v>
      </c>
      <c r="BA76" s="171">
        <f t="shared" si="18"/>
        <v>2162719532.52914</v>
      </c>
      <c r="BB76" s="171">
        <f t="shared" si="18"/>
        <v>2174641972.078187</v>
      </c>
      <c r="BC76" s="171">
        <f t="shared" si="18"/>
        <v>2185467997.5549607</v>
      </c>
      <c r="BD76" s="171">
        <f t="shared" si="18"/>
        <v>2195102379.2053628</v>
      </c>
      <c r="BE76" s="171">
        <f t="shared" si="18"/>
        <v>2203525273.3996248</v>
      </c>
      <c r="BF76" s="171">
        <f t="shared" si="18"/>
        <v>2210874904.8281007</v>
      </c>
      <c r="BG76" s="171">
        <f t="shared" si="18"/>
        <v>2215936422.5712886</v>
      </c>
      <c r="BH76" s="171">
        <f t="shared" si="18"/>
        <v>2219188501.8172956</v>
      </c>
      <c r="BI76" s="171">
        <f t="shared" si="18"/>
        <v>2222445347.2766652</v>
      </c>
      <c r="BJ76" s="171">
        <f t="shared" si="18"/>
        <v>2225706965.925221</v>
      </c>
      <c r="BK76" s="171">
        <f t="shared" si="18"/>
        <v>2228973364.7489886</v>
      </c>
      <c r="BL76" s="171">
        <f t="shared" si="18"/>
        <v>2232244550.7442021</v>
      </c>
      <c r="BM76" s="171">
        <f t="shared" si="18"/>
        <v>2235520530.917325</v>
      </c>
      <c r="BN76" s="171">
        <f t="shared" ref="BN76:BP76" si="20">BN70</f>
        <v>2238801312.2850547</v>
      </c>
      <c r="BO76" s="171">
        <f t="shared" si="20"/>
        <v>2242086901.8743501</v>
      </c>
      <c r="BP76" s="171">
        <f t="shared" si="20"/>
        <v>2245377306.7224374</v>
      </c>
    </row>
    <row r="77" spans="2:68" s="149" customFormat="1">
      <c r="C77" s="158" t="str">
        <v>Llamadas entrantes de móvil</v>
      </c>
      <c r="G77" s="158" t="str">
        <v>Minutos</v>
      </c>
      <c r="S77" s="170">
        <f t="shared" ref="S77:BM79" si="21">S23*S$48</f>
        <v>0</v>
      </c>
      <c r="T77" s="170">
        <f t="shared" si="21"/>
        <v>0</v>
      </c>
      <c r="U77" s="170">
        <f t="shared" si="21"/>
        <v>1163308384.0991478</v>
      </c>
      <c r="V77" s="170">
        <f t="shared" si="21"/>
        <v>2447605609.0124288</v>
      </c>
      <c r="W77" s="170">
        <f t="shared" si="21"/>
        <v>3721104263.4734869</v>
      </c>
      <c r="X77" s="170">
        <f t="shared" si="21"/>
        <v>4847051230.7964725</v>
      </c>
      <c r="Y77" s="170">
        <f t="shared" si="21"/>
        <v>12186631093.194298</v>
      </c>
      <c r="Z77" s="170">
        <f t="shared" si="21"/>
        <v>18088914034.004002</v>
      </c>
      <c r="AA77" s="170">
        <f t="shared" si="21"/>
        <v>18988930034.384308</v>
      </c>
      <c r="AB77" s="170">
        <f t="shared" si="21"/>
        <v>20047267099.533592</v>
      </c>
      <c r="AC77" s="170">
        <f t="shared" si="21"/>
        <v>21110295860.274769</v>
      </c>
      <c r="AD77" s="170">
        <f t="shared" si="21"/>
        <v>22179037101.889145</v>
      </c>
      <c r="AE77" s="170">
        <f t="shared" si="21"/>
        <v>23139373984.398438</v>
      </c>
      <c r="AF77" s="170">
        <f t="shared" si="21"/>
        <v>24096633943.632675</v>
      </c>
      <c r="AG77" s="170">
        <f t="shared" si="21"/>
        <v>25050917247.60252</v>
      </c>
      <c r="AH77" s="170">
        <f t="shared" si="21"/>
        <v>26002369304.552906</v>
      </c>
      <c r="AI77" s="170">
        <f t="shared" si="21"/>
        <v>26411544966.236195</v>
      </c>
      <c r="AJ77" s="170">
        <f t="shared" si="21"/>
        <v>26610252781.935078</v>
      </c>
      <c r="AK77" s="170">
        <f t="shared" si="21"/>
        <v>26804005035.095692</v>
      </c>
      <c r="AL77" s="170">
        <f t="shared" si="21"/>
        <v>26992629635.438702</v>
      </c>
      <c r="AM77" s="170">
        <f t="shared" si="21"/>
        <v>27175994250.012161</v>
      </c>
      <c r="AN77" s="170">
        <f t="shared" si="21"/>
        <v>27354419943.49736</v>
      </c>
      <c r="AO77" s="170">
        <f t="shared" si="21"/>
        <v>27528256687.656052</v>
      </c>
      <c r="AP77" s="170">
        <f t="shared" si="21"/>
        <v>27697421425.232613</v>
      </c>
      <c r="AQ77" s="170">
        <f t="shared" si="21"/>
        <v>27861752578.611736</v>
      </c>
      <c r="AR77" s="170">
        <f t="shared" si="21"/>
        <v>28021201697.216656</v>
      </c>
      <c r="AS77" s="170">
        <f t="shared" si="21"/>
        <v>28175749049.348427</v>
      </c>
      <c r="AT77" s="170">
        <f t="shared" si="21"/>
        <v>28325377370.818115</v>
      </c>
      <c r="AU77" s="170">
        <f t="shared" si="21"/>
        <v>28470055173.921482</v>
      </c>
      <c r="AV77" s="170">
        <f t="shared" si="21"/>
        <v>28609757397.480099</v>
      </c>
      <c r="AW77" s="170">
        <f t="shared" si="21"/>
        <v>28744491985.80444</v>
      </c>
      <c r="AX77" s="170">
        <f t="shared" si="21"/>
        <v>28874292042.281387</v>
      </c>
      <c r="AY77" s="170">
        <f t="shared" si="21"/>
        <v>28999180984.490097</v>
      </c>
      <c r="AZ77" s="170">
        <f t="shared" si="21"/>
        <v>29119167524.263714</v>
      </c>
      <c r="BA77" s="170">
        <f t="shared" si="21"/>
        <v>29234267090.859505</v>
      </c>
      <c r="BB77" s="170">
        <f t="shared" si="21"/>
        <v>29344520750.973793</v>
      </c>
      <c r="BC77" s="170">
        <f t="shared" si="21"/>
        <v>29449994830.617855</v>
      </c>
      <c r="BD77" s="170">
        <f t="shared" si="21"/>
        <v>29550755755.212189</v>
      </c>
      <c r="BE77" s="170">
        <f t="shared" si="21"/>
        <v>29646859827.226639</v>
      </c>
      <c r="BF77" s="170">
        <f t="shared" si="21"/>
        <v>29736120257.371922</v>
      </c>
      <c r="BG77" s="170">
        <f t="shared" si="21"/>
        <v>29797979901.919029</v>
      </c>
      <c r="BH77" s="170">
        <f t="shared" si="21"/>
        <v>29836992989.45945</v>
      </c>
      <c r="BI77" s="170">
        <f t="shared" si="21"/>
        <v>29876057154.992554</v>
      </c>
      <c r="BJ77" s="170">
        <f t="shared" si="21"/>
        <v>29915172465.392334</v>
      </c>
      <c r="BK77" s="170">
        <f t="shared" si="21"/>
        <v>29954338987.620373</v>
      </c>
      <c r="BL77" s="170">
        <f t="shared" si="21"/>
        <v>29993556788.725872</v>
      </c>
      <c r="BM77" s="170">
        <f t="shared" si="21"/>
        <v>30032825935.845856</v>
      </c>
      <c r="BN77" s="170">
        <f t="shared" ref="BN77:BP77" si="22">BN23*BN$48</f>
        <v>30072146496.205242</v>
      </c>
      <c r="BO77" s="170">
        <f t="shared" si="22"/>
        <v>30111518537.11694</v>
      </c>
      <c r="BP77" s="170">
        <f t="shared" si="22"/>
        <v>30150942125.982037</v>
      </c>
    </row>
    <row r="78" spans="2:68" s="149" customFormat="1">
      <c r="C78" s="158" t="str">
        <v>Llamadas entrantes de internacional</v>
      </c>
      <c r="G78" s="158" t="str">
        <v>Minutos</v>
      </c>
      <c r="S78" s="170">
        <f t="shared" si="21"/>
        <v>0</v>
      </c>
      <c r="T78" s="170">
        <f t="shared" si="21"/>
        <v>0</v>
      </c>
      <c r="U78" s="170">
        <f t="shared" si="21"/>
        <v>2893298895.412755</v>
      </c>
      <c r="V78" s="170">
        <f t="shared" si="21"/>
        <v>6367463717.8819685</v>
      </c>
      <c r="W78" s="170">
        <f t="shared" si="21"/>
        <v>10152955651.197948</v>
      </c>
      <c r="X78" s="170">
        <f t="shared" si="21"/>
        <v>14349510653.693102</v>
      </c>
      <c r="Y78" s="170">
        <f t="shared" si="21"/>
        <v>19013101616.14336</v>
      </c>
      <c r="Z78" s="170">
        <f t="shared" si="21"/>
        <v>19773625680.789097</v>
      </c>
      <c r="AA78" s="170">
        <f t="shared" si="21"/>
        <v>20366834451.212769</v>
      </c>
      <c r="AB78" s="170">
        <f t="shared" si="21"/>
        <v>20876005312.493088</v>
      </c>
      <c r="AC78" s="170">
        <f t="shared" si="21"/>
        <v>21293525418.742947</v>
      </c>
      <c r="AD78" s="170">
        <f t="shared" si="21"/>
        <v>21612928300.02409</v>
      </c>
      <c r="AE78" s="170">
        <f t="shared" si="21"/>
        <v>21829057583.02433</v>
      </c>
      <c r="AF78" s="170">
        <f t="shared" si="21"/>
        <v>22047348158.854572</v>
      </c>
      <c r="AG78" s="170">
        <f t="shared" si="21"/>
        <v>22267821640.443119</v>
      </c>
      <c r="AH78" s="170">
        <f t="shared" si="21"/>
        <v>22490499856.847553</v>
      </c>
      <c r="AI78" s="170">
        <f t="shared" si="21"/>
        <v>22691259694.233433</v>
      </c>
      <c r="AJ78" s="170">
        <f t="shared" si="21"/>
        <v>22993223660.336857</v>
      </c>
      <c r="AK78" s="170">
        <f t="shared" si="21"/>
        <v>23284096152.43576</v>
      </c>
      <c r="AL78" s="170">
        <f t="shared" si="21"/>
        <v>23566008405.193882</v>
      </c>
      <c r="AM78" s="170">
        <f t="shared" si="21"/>
        <v>23843140339.014153</v>
      </c>
      <c r="AN78" s="170">
        <f t="shared" si="21"/>
        <v>24117006499.535542</v>
      </c>
      <c r="AO78" s="170">
        <f t="shared" si="21"/>
        <v>24382797902.823616</v>
      </c>
      <c r="AP78" s="170">
        <f t="shared" si="21"/>
        <v>24637563933.902561</v>
      </c>
      <c r="AQ78" s="170">
        <f t="shared" si="21"/>
        <v>24882538754.018547</v>
      </c>
      <c r="AR78" s="170">
        <f t="shared" si="21"/>
        <v>25118680212.647484</v>
      </c>
      <c r="AS78" s="170">
        <f t="shared" si="21"/>
        <v>25345499595.093567</v>
      </c>
      <c r="AT78" s="170">
        <f t="shared" si="21"/>
        <v>25561900582.71711</v>
      </c>
      <c r="AU78" s="170">
        <f t="shared" si="21"/>
        <v>25767705703.162231</v>
      </c>
      <c r="AV78" s="170">
        <f t="shared" si="21"/>
        <v>25963624845.852432</v>
      </c>
      <c r="AW78" s="170">
        <f t="shared" si="21"/>
        <v>26150163485.891346</v>
      </c>
      <c r="AX78" s="170">
        <f t="shared" si="21"/>
        <v>26326693342.944092</v>
      </c>
      <c r="AY78" s="170">
        <f t="shared" si="21"/>
        <v>26492149112.957443</v>
      </c>
      <c r="AZ78" s="170">
        <f t="shared" si="21"/>
        <v>26646266075.471184</v>
      </c>
      <c r="BA78" s="170">
        <f t="shared" si="21"/>
        <v>26789595444.272011</v>
      </c>
      <c r="BB78" s="170">
        <f t="shared" si="21"/>
        <v>26922623584.465824</v>
      </c>
      <c r="BC78" s="170">
        <f t="shared" si="21"/>
        <v>27044953258.722973</v>
      </c>
      <c r="BD78" s="170">
        <f t="shared" si="21"/>
        <v>27155800330.579628</v>
      </c>
      <c r="BE78" s="170">
        <f t="shared" si="21"/>
        <v>27255016775.873131</v>
      </c>
      <c r="BF78" s="170">
        <f t="shared" si="21"/>
        <v>27343147856.095798</v>
      </c>
      <c r="BG78" s="170">
        <f t="shared" si="21"/>
        <v>27403953362.611504</v>
      </c>
      <c r="BH78" s="170">
        <f t="shared" si="21"/>
        <v>27442810213.632568</v>
      </c>
      <c r="BI78" s="170">
        <f t="shared" si="21"/>
        <v>27481722160.896545</v>
      </c>
      <c r="BJ78" s="170">
        <f t="shared" si="21"/>
        <v>27520689282.525978</v>
      </c>
      <c r="BK78" s="170">
        <f t="shared" si="21"/>
        <v>27559711656.754177</v>
      </c>
      <c r="BL78" s="170">
        <f t="shared" si="21"/>
        <v>27598789361.925392</v>
      </c>
      <c r="BM78" s="170">
        <f t="shared" si="21"/>
        <v>27637922476.494957</v>
      </c>
      <c r="BN78" s="170">
        <f t="shared" ref="BN78:BP78" si="23">BN24*BN$48</f>
        <v>27677111079.02943</v>
      </c>
      <c r="BO78" s="170">
        <f t="shared" si="23"/>
        <v>27716355248.206806</v>
      </c>
      <c r="BP78" s="170">
        <f t="shared" si="23"/>
        <v>27755655062.816616</v>
      </c>
    </row>
    <row r="79" spans="2:68" s="149" customFormat="1">
      <c r="C79" s="158" t="str">
        <v>Llamadas entrantes de números no geográficos</v>
      </c>
      <c r="G79" s="158" t="str">
        <v>Minutos</v>
      </c>
      <c r="S79" s="170">
        <f t="shared" si="21"/>
        <v>0</v>
      </c>
      <c r="T79" s="170">
        <f t="shared" si="21"/>
        <v>0</v>
      </c>
      <c r="U79" s="170">
        <f t="shared" si="21"/>
        <v>0</v>
      </c>
      <c r="V79" s="170">
        <f t="shared" si="21"/>
        <v>0</v>
      </c>
      <c r="W79" s="170">
        <f t="shared" si="21"/>
        <v>0</v>
      </c>
      <c r="X79" s="170">
        <f t="shared" si="21"/>
        <v>0</v>
      </c>
      <c r="Y79" s="170">
        <f t="shared" si="21"/>
        <v>0</v>
      </c>
      <c r="Z79" s="170">
        <f t="shared" si="21"/>
        <v>0</v>
      </c>
      <c r="AA79" s="170">
        <f t="shared" si="21"/>
        <v>0</v>
      </c>
      <c r="AB79" s="170">
        <f t="shared" si="21"/>
        <v>0</v>
      </c>
      <c r="AC79" s="170">
        <f t="shared" si="21"/>
        <v>0</v>
      </c>
      <c r="AD79" s="170">
        <f t="shared" si="21"/>
        <v>0</v>
      </c>
      <c r="AE79" s="170">
        <f t="shared" si="21"/>
        <v>0</v>
      </c>
      <c r="AF79" s="170">
        <f t="shared" si="21"/>
        <v>0</v>
      </c>
      <c r="AG79" s="170">
        <f t="shared" si="21"/>
        <v>0</v>
      </c>
      <c r="AH79" s="170">
        <f t="shared" si="21"/>
        <v>0</v>
      </c>
      <c r="AI79" s="170">
        <f t="shared" si="21"/>
        <v>0</v>
      </c>
      <c r="AJ79" s="170">
        <f t="shared" si="21"/>
        <v>0</v>
      </c>
      <c r="AK79" s="170">
        <f t="shared" si="21"/>
        <v>0</v>
      </c>
      <c r="AL79" s="170">
        <f t="shared" si="21"/>
        <v>0</v>
      </c>
      <c r="AM79" s="170">
        <f t="shared" si="21"/>
        <v>0</v>
      </c>
      <c r="AN79" s="170">
        <f t="shared" si="21"/>
        <v>0</v>
      </c>
      <c r="AO79" s="170">
        <f t="shared" si="21"/>
        <v>0</v>
      </c>
      <c r="AP79" s="170">
        <f t="shared" si="21"/>
        <v>0</v>
      </c>
      <c r="AQ79" s="170">
        <f t="shared" si="21"/>
        <v>0</v>
      </c>
      <c r="AR79" s="170">
        <f t="shared" si="21"/>
        <v>0</v>
      </c>
      <c r="AS79" s="170">
        <f t="shared" si="21"/>
        <v>0</v>
      </c>
      <c r="AT79" s="170">
        <f t="shared" si="21"/>
        <v>0</v>
      </c>
      <c r="AU79" s="170">
        <f t="shared" si="21"/>
        <v>0</v>
      </c>
      <c r="AV79" s="170">
        <f t="shared" si="21"/>
        <v>0</v>
      </c>
      <c r="AW79" s="170">
        <f t="shared" si="21"/>
        <v>0</v>
      </c>
      <c r="AX79" s="170">
        <f t="shared" si="21"/>
        <v>0</v>
      </c>
      <c r="AY79" s="170">
        <f t="shared" si="21"/>
        <v>0</v>
      </c>
      <c r="AZ79" s="170">
        <f t="shared" si="21"/>
        <v>0</v>
      </c>
      <c r="BA79" s="170">
        <f t="shared" si="21"/>
        <v>0</v>
      </c>
      <c r="BB79" s="170">
        <f t="shared" si="21"/>
        <v>0</v>
      </c>
      <c r="BC79" s="170">
        <f t="shared" si="21"/>
        <v>0</v>
      </c>
      <c r="BD79" s="170">
        <f t="shared" si="21"/>
        <v>0</v>
      </c>
      <c r="BE79" s="170">
        <f t="shared" si="21"/>
        <v>0</v>
      </c>
      <c r="BF79" s="170">
        <f t="shared" si="21"/>
        <v>0</v>
      </c>
      <c r="BG79" s="170">
        <f t="shared" si="21"/>
        <v>0</v>
      </c>
      <c r="BH79" s="170">
        <f t="shared" si="21"/>
        <v>0</v>
      </c>
      <c r="BI79" s="170">
        <f t="shared" si="21"/>
        <v>0</v>
      </c>
      <c r="BJ79" s="170">
        <f t="shared" si="21"/>
        <v>0</v>
      </c>
      <c r="BK79" s="170">
        <f t="shared" si="21"/>
        <v>0</v>
      </c>
      <c r="BL79" s="170">
        <f t="shared" si="21"/>
        <v>0</v>
      </c>
      <c r="BM79" s="170">
        <f t="shared" si="21"/>
        <v>0</v>
      </c>
      <c r="BN79" s="170">
        <f t="shared" ref="BN79:BP79" si="24">BN25*BN$48</f>
        <v>0</v>
      </c>
      <c r="BO79" s="170">
        <f t="shared" si="24"/>
        <v>0</v>
      </c>
      <c r="BP79" s="170">
        <f t="shared" si="24"/>
        <v>0</v>
      </c>
    </row>
    <row r="80" spans="2:68" s="149" customFormat="1">
      <c r="C80" s="158" t="str">
        <v>Fixed Service14</v>
      </c>
      <c r="G80" s="158" t="str">
        <v>Fixed Unit14</v>
      </c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</row>
    <row r="81" spans="3:68" s="149" customFormat="1">
      <c r="C81" s="158" t="str">
        <v>Llamadas en tránsito Local</v>
      </c>
      <c r="G81" s="158" t="str">
        <v>Minutos</v>
      </c>
      <c r="S81" s="170">
        <f t="shared" ref="S81:BM82" si="25">S27*S$48</f>
        <v>0</v>
      </c>
      <c r="T81" s="170">
        <f t="shared" si="25"/>
        <v>0</v>
      </c>
      <c r="U81" s="170">
        <f t="shared" si="25"/>
        <v>4919807184.4772491</v>
      </c>
      <c r="V81" s="170">
        <f t="shared" si="25"/>
        <v>12309022607.495464</v>
      </c>
      <c r="W81" s="170">
        <f t="shared" si="25"/>
        <v>20091918983.813236</v>
      </c>
      <c r="X81" s="170">
        <f t="shared" si="25"/>
        <v>29545552932.323784</v>
      </c>
      <c r="Y81" s="170">
        <f t="shared" si="25"/>
        <v>52845986085.229019</v>
      </c>
      <c r="Z81" s="170">
        <f t="shared" si="25"/>
        <v>65543715961.298805</v>
      </c>
      <c r="AA81" s="170">
        <f t="shared" si="25"/>
        <v>66829635680.47393</v>
      </c>
      <c r="AB81" s="170">
        <f t="shared" si="25"/>
        <v>68796483578.911621</v>
      </c>
      <c r="AC81" s="170">
        <f t="shared" si="25"/>
        <v>70747842126.014328</v>
      </c>
      <c r="AD81" s="170">
        <f t="shared" si="25"/>
        <v>72902344162.254379</v>
      </c>
      <c r="AE81" s="170">
        <f t="shared" si="25"/>
        <v>74775999700.492722</v>
      </c>
      <c r="AF81" s="170">
        <f t="shared" si="25"/>
        <v>76833284138.007004</v>
      </c>
      <c r="AG81" s="170">
        <f t="shared" si="25"/>
        <v>78862525846.058807</v>
      </c>
      <c r="AH81" s="170">
        <f t="shared" si="25"/>
        <v>80865927458.730759</v>
      </c>
      <c r="AI81" s="170">
        <f t="shared" si="25"/>
        <v>81991580216.067947</v>
      </c>
      <c r="AJ81" s="170">
        <f t="shared" si="25"/>
        <v>82734317229.131714</v>
      </c>
      <c r="AK81" s="170">
        <f t="shared" si="25"/>
        <v>83454933302.291397</v>
      </c>
      <c r="AL81" s="170">
        <f t="shared" si="25"/>
        <v>84155106296.973495</v>
      </c>
      <c r="AM81" s="170">
        <f t="shared" si="25"/>
        <v>84838545181.097397</v>
      </c>
      <c r="AN81" s="170">
        <f t="shared" si="25"/>
        <v>85507432075.671509</v>
      </c>
      <c r="AO81" s="170">
        <f t="shared" si="25"/>
        <v>86157990765.045959</v>
      </c>
      <c r="AP81" s="170">
        <f t="shared" si="25"/>
        <v>86787244935.456161</v>
      </c>
      <c r="AQ81" s="170">
        <f t="shared" si="25"/>
        <v>87396022882.560974</v>
      </c>
      <c r="AR81" s="170">
        <f t="shared" si="25"/>
        <v>87985141968.660477</v>
      </c>
      <c r="AS81" s="170">
        <f t="shared" si="25"/>
        <v>88554109181.233017</v>
      </c>
      <c r="AT81" s="170">
        <f t="shared" si="25"/>
        <v>89101862295.7453</v>
      </c>
      <c r="AU81" s="170">
        <f t="shared" si="25"/>
        <v>89628177768.621262</v>
      </c>
      <c r="AV81" s="170">
        <f t="shared" si="25"/>
        <v>90133684401.55687</v>
      </c>
      <c r="AW81" s="170">
        <f t="shared" si="25"/>
        <v>90618890120.382935</v>
      </c>
      <c r="AX81" s="170">
        <f t="shared" si="25"/>
        <v>91083287798.462265</v>
      </c>
      <c r="AY81" s="170">
        <f t="shared" si="25"/>
        <v>91525936093.751648</v>
      </c>
      <c r="AZ81" s="170">
        <f t="shared" si="25"/>
        <v>91946615756.412064</v>
      </c>
      <c r="BA81" s="170">
        <f t="shared" si="25"/>
        <v>92345891088.162155</v>
      </c>
      <c r="BB81" s="170">
        <f t="shared" si="25"/>
        <v>92724321901.863815</v>
      </c>
      <c r="BC81" s="170">
        <f t="shared" si="25"/>
        <v>93081691692.987762</v>
      </c>
      <c r="BD81" s="170">
        <f t="shared" si="25"/>
        <v>93417418952.81073</v>
      </c>
      <c r="BE81" s="170">
        <f t="shared" si="25"/>
        <v>93731497281.826874</v>
      </c>
      <c r="BF81" s="170">
        <f t="shared" si="25"/>
        <v>94019422403.629959</v>
      </c>
      <c r="BG81" s="170">
        <f t="shared" si="25"/>
        <v>94218705609.065369</v>
      </c>
      <c r="BH81" s="170">
        <f t="shared" si="25"/>
        <v>94344866683.690186</v>
      </c>
      <c r="BI81" s="170">
        <f t="shared" si="25"/>
        <v>94471196828.685623</v>
      </c>
      <c r="BJ81" s="170">
        <f t="shared" si="25"/>
        <v>94597696270.815475</v>
      </c>
      <c r="BK81" s="170">
        <f t="shared" si="25"/>
        <v>94724365237.148239</v>
      </c>
      <c r="BL81" s="170">
        <f t="shared" si="25"/>
        <v>94851203955.05687</v>
      </c>
      <c r="BM81" s="170">
        <f t="shared" si="25"/>
        <v>94978212652.219772</v>
      </c>
      <c r="BN81" s="170">
        <f t="shared" ref="BN81:BP81" si="26">BN27*BN$48</f>
        <v>95105391556.620956</v>
      </c>
      <c r="BO81" s="170">
        <f t="shared" si="26"/>
        <v>95232740896.55043</v>
      </c>
      <c r="BP81" s="170">
        <f t="shared" si="26"/>
        <v>95360260900.604752</v>
      </c>
    </row>
    <row r="82" spans="3:68" s="149" customFormat="1">
      <c r="C82" s="158" t="str">
        <v>Llamadas en tránsito Larga Distancia</v>
      </c>
      <c r="G82" s="158" t="str">
        <v>Minutos</v>
      </c>
      <c r="S82" s="170">
        <f t="shared" si="25"/>
        <v>0</v>
      </c>
      <c r="T82" s="170">
        <f t="shared" si="25"/>
        <v>0</v>
      </c>
      <c r="U82" s="170">
        <f t="shared" si="25"/>
        <v>546645242.71969414</v>
      </c>
      <c r="V82" s="170">
        <f t="shared" si="25"/>
        <v>1367669178.6106067</v>
      </c>
      <c r="W82" s="170">
        <f t="shared" si="25"/>
        <v>2232435442.6459146</v>
      </c>
      <c r="X82" s="170">
        <f t="shared" si="25"/>
        <v>3282839214.7026415</v>
      </c>
      <c r="Y82" s="170">
        <f t="shared" si="25"/>
        <v>5871776231.692112</v>
      </c>
      <c r="Z82" s="170">
        <f t="shared" si="25"/>
        <v>7282635106.810977</v>
      </c>
      <c r="AA82" s="170">
        <f t="shared" si="25"/>
        <v>7425515075.6082125</v>
      </c>
      <c r="AB82" s="170">
        <f t="shared" si="25"/>
        <v>7644053730.9901781</v>
      </c>
      <c r="AC82" s="170">
        <f t="shared" si="25"/>
        <v>7860871347.3349228</v>
      </c>
      <c r="AD82" s="170">
        <f t="shared" si="25"/>
        <v>8100260462.4727058</v>
      </c>
      <c r="AE82" s="170">
        <f t="shared" si="25"/>
        <v>8308444411.1658564</v>
      </c>
      <c r="AF82" s="170">
        <f t="shared" si="25"/>
        <v>8537031570.8896646</v>
      </c>
      <c r="AG82" s="170">
        <f t="shared" si="25"/>
        <v>8762502871.7843094</v>
      </c>
      <c r="AH82" s="170">
        <f t="shared" si="25"/>
        <v>8985103050.9700813</v>
      </c>
      <c r="AI82" s="170">
        <f t="shared" si="25"/>
        <v>9110175579.5631027</v>
      </c>
      <c r="AJ82" s="170">
        <f t="shared" si="25"/>
        <v>9192701914.3479671</v>
      </c>
      <c r="AK82" s="170">
        <f t="shared" si="25"/>
        <v>9272770366.9212646</v>
      </c>
      <c r="AL82" s="170">
        <f t="shared" si="25"/>
        <v>9350567366.3303852</v>
      </c>
      <c r="AM82" s="170">
        <f t="shared" si="25"/>
        <v>9426505020.1219311</v>
      </c>
      <c r="AN82" s="170">
        <f t="shared" si="25"/>
        <v>9500825786.1857224</v>
      </c>
      <c r="AO82" s="170">
        <f t="shared" si="25"/>
        <v>9573110085.005106</v>
      </c>
      <c r="AP82" s="170">
        <f t="shared" si="25"/>
        <v>9643027215.0506821</v>
      </c>
      <c r="AQ82" s="170">
        <f t="shared" si="25"/>
        <v>9710669209.1734409</v>
      </c>
      <c r="AR82" s="170">
        <f t="shared" si="25"/>
        <v>9776126885.4067173</v>
      </c>
      <c r="AS82" s="170">
        <f t="shared" si="25"/>
        <v>9839345464.5814438</v>
      </c>
      <c r="AT82" s="170">
        <f t="shared" si="25"/>
        <v>9900206921.7494755</v>
      </c>
      <c r="AU82" s="170">
        <f t="shared" si="25"/>
        <v>9958686418.735693</v>
      </c>
      <c r="AV82" s="170">
        <f t="shared" si="25"/>
        <v>10014853822.395205</v>
      </c>
      <c r="AW82" s="170">
        <f t="shared" si="25"/>
        <v>10068765568.931435</v>
      </c>
      <c r="AX82" s="170">
        <f t="shared" si="25"/>
        <v>10120365310.940248</v>
      </c>
      <c r="AY82" s="170">
        <f t="shared" si="25"/>
        <v>10169548454.861292</v>
      </c>
      <c r="AZ82" s="170">
        <f t="shared" si="25"/>
        <v>10216290639.601337</v>
      </c>
      <c r="BA82" s="170">
        <f t="shared" si="25"/>
        <v>10260654565.351349</v>
      </c>
      <c r="BB82" s="170">
        <f t="shared" si="25"/>
        <v>10302702433.540422</v>
      </c>
      <c r="BC82" s="170">
        <f t="shared" si="25"/>
        <v>10342410188.109749</v>
      </c>
      <c r="BD82" s="170">
        <f t="shared" si="25"/>
        <v>10379713216.978966</v>
      </c>
      <c r="BE82" s="170">
        <f t="shared" si="25"/>
        <v>10414610809.091873</v>
      </c>
      <c r="BF82" s="170">
        <f t="shared" si="25"/>
        <v>10446602489.292213</v>
      </c>
      <c r="BG82" s="170">
        <f t="shared" si="25"/>
        <v>10468745067.673929</v>
      </c>
      <c r="BH82" s="170">
        <f t="shared" si="25"/>
        <v>10482762964.854462</v>
      </c>
      <c r="BI82" s="170">
        <f t="shared" si="25"/>
        <v>10496799647.631733</v>
      </c>
      <c r="BJ82" s="170">
        <f t="shared" si="25"/>
        <v>10510855141.201717</v>
      </c>
      <c r="BK82" s="170">
        <f t="shared" si="25"/>
        <v>10524929470.794247</v>
      </c>
      <c r="BL82" s="170">
        <f t="shared" si="25"/>
        <v>10539022661.672981</v>
      </c>
      <c r="BM82" s="170">
        <f t="shared" si="25"/>
        <v>10553134739.135527</v>
      </c>
      <c r="BN82" s="170">
        <f t="shared" ref="BN82:BP82" si="27">BN28*BN$48</f>
        <v>10567265728.513435</v>
      </c>
      <c r="BO82" s="170">
        <f t="shared" si="27"/>
        <v>10581415655.172268</v>
      </c>
      <c r="BP82" s="170">
        <f t="shared" si="27"/>
        <v>10595584544.511639</v>
      </c>
    </row>
    <row r="83" spans="3:68" s="149" customFormat="1">
      <c r="C83" s="158" t="str">
        <v>Fixed Service17</v>
      </c>
      <c r="G83" s="158" t="str">
        <v>Fixed Unit17</v>
      </c>
      <c r="S83" s="161"/>
      <c r="T83" s="161"/>
      <c r="U83" s="161"/>
      <c r="V83" s="161"/>
      <c r="W83" s="161"/>
      <c r="X83" s="161"/>
      <c r="Y83" s="161"/>
      <c r="Z83" s="161"/>
      <c r="AA83" s="161"/>
      <c r="AB83" s="161"/>
      <c r="AC83" s="161"/>
      <c r="AD83" s="161"/>
      <c r="AE83" s="161"/>
      <c r="AF83" s="161"/>
      <c r="AG83" s="161"/>
      <c r="AH83" s="161"/>
      <c r="AI83" s="161"/>
      <c r="AJ83" s="161"/>
      <c r="AK83" s="161"/>
      <c r="AL83" s="161"/>
      <c r="AM83" s="161"/>
      <c r="AN83" s="161"/>
      <c r="AO83" s="161"/>
      <c r="AP83" s="161"/>
      <c r="AQ83" s="161"/>
      <c r="AR83" s="161"/>
      <c r="AS83" s="161"/>
      <c r="AT83" s="161"/>
      <c r="AU83" s="161"/>
      <c r="AV83" s="161"/>
      <c r="AW83" s="161"/>
      <c r="AX83" s="161"/>
      <c r="AY83" s="161"/>
      <c r="AZ83" s="161"/>
      <c r="BA83" s="161"/>
      <c r="BB83" s="161"/>
      <c r="BC83" s="161"/>
      <c r="BD83" s="161"/>
      <c r="BE83" s="161"/>
      <c r="BF83" s="161"/>
      <c r="BG83" s="161"/>
      <c r="BH83" s="161"/>
      <c r="BI83" s="161"/>
      <c r="BJ83" s="161"/>
      <c r="BK83" s="161"/>
      <c r="BL83" s="161"/>
      <c r="BM83" s="161"/>
      <c r="BN83" s="161"/>
      <c r="BO83" s="161"/>
      <c r="BP83" s="161"/>
    </row>
    <row r="84" spans="3:68" s="149" customFormat="1">
      <c r="C84" s="158" t="str">
        <v>SMS on-net</v>
      </c>
      <c r="G84" s="158" t="str">
        <v>SMS</v>
      </c>
      <c r="S84" s="170">
        <f t="shared" ref="S84:BM86" si="28">S30*S$48</f>
        <v>0</v>
      </c>
      <c r="T84" s="170">
        <f t="shared" si="28"/>
        <v>0</v>
      </c>
      <c r="U84" s="170">
        <f t="shared" si="28"/>
        <v>0</v>
      </c>
      <c r="V84" s="170">
        <f t="shared" si="28"/>
        <v>0</v>
      </c>
      <c r="W84" s="170">
        <f t="shared" si="28"/>
        <v>0</v>
      </c>
      <c r="X84" s="170">
        <f t="shared" si="28"/>
        <v>0</v>
      </c>
      <c r="Y84" s="170">
        <f t="shared" si="28"/>
        <v>0</v>
      </c>
      <c r="Z84" s="170">
        <f t="shared" si="28"/>
        <v>0</v>
      </c>
      <c r="AA84" s="170">
        <f t="shared" si="28"/>
        <v>0</v>
      </c>
      <c r="AB84" s="170">
        <f t="shared" si="28"/>
        <v>0</v>
      </c>
      <c r="AC84" s="170">
        <f t="shared" si="28"/>
        <v>0</v>
      </c>
      <c r="AD84" s="170">
        <f t="shared" si="28"/>
        <v>0</v>
      </c>
      <c r="AE84" s="170">
        <f t="shared" si="28"/>
        <v>0</v>
      </c>
      <c r="AF84" s="170">
        <f t="shared" si="28"/>
        <v>0</v>
      </c>
      <c r="AG84" s="170">
        <f t="shared" si="28"/>
        <v>0</v>
      </c>
      <c r="AH84" s="170">
        <f t="shared" si="28"/>
        <v>0</v>
      </c>
      <c r="AI84" s="170">
        <f t="shared" si="28"/>
        <v>0</v>
      </c>
      <c r="AJ84" s="170">
        <f t="shared" si="28"/>
        <v>0</v>
      </c>
      <c r="AK84" s="170">
        <f t="shared" si="28"/>
        <v>0</v>
      </c>
      <c r="AL84" s="170">
        <f t="shared" si="28"/>
        <v>0</v>
      </c>
      <c r="AM84" s="170">
        <f t="shared" si="28"/>
        <v>0</v>
      </c>
      <c r="AN84" s="170">
        <f t="shared" si="28"/>
        <v>0</v>
      </c>
      <c r="AO84" s="170">
        <f t="shared" si="28"/>
        <v>0</v>
      </c>
      <c r="AP84" s="170">
        <f t="shared" si="28"/>
        <v>0</v>
      </c>
      <c r="AQ84" s="170">
        <f t="shared" si="28"/>
        <v>0</v>
      </c>
      <c r="AR84" s="170">
        <f t="shared" si="28"/>
        <v>0</v>
      </c>
      <c r="AS84" s="170">
        <f t="shared" si="28"/>
        <v>0</v>
      </c>
      <c r="AT84" s="170">
        <f t="shared" si="28"/>
        <v>0</v>
      </c>
      <c r="AU84" s="170">
        <f t="shared" si="28"/>
        <v>0</v>
      </c>
      <c r="AV84" s="170">
        <f t="shared" si="28"/>
        <v>0</v>
      </c>
      <c r="AW84" s="170">
        <f t="shared" si="28"/>
        <v>0</v>
      </c>
      <c r="AX84" s="170">
        <f t="shared" si="28"/>
        <v>0</v>
      </c>
      <c r="AY84" s="170">
        <f t="shared" si="28"/>
        <v>0</v>
      </c>
      <c r="AZ84" s="170">
        <f t="shared" si="28"/>
        <v>0</v>
      </c>
      <c r="BA84" s="170">
        <f t="shared" si="28"/>
        <v>0</v>
      </c>
      <c r="BB84" s="170">
        <f t="shared" si="28"/>
        <v>0</v>
      </c>
      <c r="BC84" s="170">
        <f t="shared" si="28"/>
        <v>0</v>
      </c>
      <c r="BD84" s="170">
        <f t="shared" si="28"/>
        <v>0</v>
      </c>
      <c r="BE84" s="170">
        <f t="shared" si="28"/>
        <v>0</v>
      </c>
      <c r="BF84" s="170">
        <f t="shared" si="28"/>
        <v>0</v>
      </c>
      <c r="BG84" s="170">
        <f t="shared" si="28"/>
        <v>0</v>
      </c>
      <c r="BH84" s="170">
        <f t="shared" si="28"/>
        <v>0</v>
      </c>
      <c r="BI84" s="170">
        <f t="shared" si="28"/>
        <v>0</v>
      </c>
      <c r="BJ84" s="170">
        <f t="shared" si="28"/>
        <v>0</v>
      </c>
      <c r="BK84" s="170">
        <f t="shared" si="28"/>
        <v>0</v>
      </c>
      <c r="BL84" s="170">
        <f t="shared" si="28"/>
        <v>0</v>
      </c>
      <c r="BM84" s="170">
        <f t="shared" si="28"/>
        <v>0</v>
      </c>
      <c r="BN84" s="170">
        <f t="shared" ref="BN84:BP84" si="29">BN30*BN$48</f>
        <v>0</v>
      </c>
      <c r="BO84" s="170">
        <f t="shared" si="29"/>
        <v>0</v>
      </c>
      <c r="BP84" s="170">
        <f t="shared" si="29"/>
        <v>0</v>
      </c>
    </row>
    <row r="85" spans="3:68" s="149" customFormat="1">
      <c r="C85" s="158" t="str">
        <v>SMS salientes</v>
      </c>
      <c r="G85" s="158" t="str">
        <v>SMS</v>
      </c>
      <c r="S85" s="170">
        <f t="shared" si="28"/>
        <v>0</v>
      </c>
      <c r="T85" s="170">
        <f t="shared" si="28"/>
        <v>0</v>
      </c>
      <c r="U85" s="170">
        <f t="shared" si="28"/>
        <v>234438043.90400001</v>
      </c>
      <c r="V85" s="170">
        <f t="shared" si="28"/>
        <v>217658531.03999999</v>
      </c>
      <c r="W85" s="170">
        <f t="shared" si="28"/>
        <v>349029400.67251205</v>
      </c>
      <c r="X85" s="170">
        <f t="shared" si="28"/>
        <v>361931496.57548797</v>
      </c>
      <c r="Y85" s="170">
        <f t="shared" si="28"/>
        <v>692822144.67904007</v>
      </c>
      <c r="Z85" s="170">
        <f t="shared" si="28"/>
        <v>912404335.02976</v>
      </c>
      <c r="AA85" s="170">
        <f t="shared" si="28"/>
        <v>705360450.03661346</v>
      </c>
      <c r="AB85" s="170">
        <f t="shared" si="28"/>
        <v>585005487.83115363</v>
      </c>
      <c r="AC85" s="170">
        <f t="shared" si="28"/>
        <v>514222830.47673512</v>
      </c>
      <c r="AD85" s="170">
        <f t="shared" si="28"/>
        <v>477533984.08304572</v>
      </c>
      <c r="AE85" s="170">
        <f t="shared" si="28"/>
        <v>454883878.13442832</v>
      </c>
      <c r="AF85" s="170">
        <f t="shared" si="28"/>
        <v>444224320.095783</v>
      </c>
      <c r="AG85" s="170">
        <f t="shared" si="28"/>
        <v>442223767.35944986</v>
      </c>
      <c r="AH85" s="170">
        <f t="shared" si="28"/>
        <v>453167816.81653517</v>
      </c>
      <c r="AI85" s="170">
        <f t="shared" si="28"/>
        <v>460298907.03095692</v>
      </c>
      <c r="AJ85" s="170">
        <f t="shared" si="28"/>
        <v>463761975.56790286</v>
      </c>
      <c r="AK85" s="170">
        <f t="shared" si="28"/>
        <v>467138678.84211957</v>
      </c>
      <c r="AL85" s="170">
        <f t="shared" si="28"/>
        <v>470426017.67398387</v>
      </c>
      <c r="AM85" s="170">
        <f t="shared" si="28"/>
        <v>473621685.77231801</v>
      </c>
      <c r="AN85" s="170">
        <f t="shared" si="28"/>
        <v>476731278.63416952</v>
      </c>
      <c r="AO85" s="170">
        <f t="shared" si="28"/>
        <v>479760895.54754418</v>
      </c>
      <c r="AP85" s="170">
        <f t="shared" si="28"/>
        <v>482709088.99530375</v>
      </c>
      <c r="AQ85" s="170">
        <f t="shared" si="28"/>
        <v>485573043.01193732</v>
      </c>
      <c r="AR85" s="170">
        <f t="shared" si="28"/>
        <v>488351913.20354176</v>
      </c>
      <c r="AS85" s="170">
        <f t="shared" si="28"/>
        <v>491045355.68718767</v>
      </c>
      <c r="AT85" s="170">
        <f t="shared" si="28"/>
        <v>493653069.58356971</v>
      </c>
      <c r="AU85" s="170">
        <f t="shared" si="28"/>
        <v>496174506.12676519</v>
      </c>
      <c r="AV85" s="170">
        <f t="shared" si="28"/>
        <v>498609228.55197871</v>
      </c>
      <c r="AW85" s="170">
        <f t="shared" si="28"/>
        <v>500957375.31220186</v>
      </c>
      <c r="AX85" s="170">
        <f t="shared" si="28"/>
        <v>503219523.33138347</v>
      </c>
      <c r="AY85" s="170">
        <f t="shared" si="28"/>
        <v>505396080.72976393</v>
      </c>
      <c r="AZ85" s="170">
        <f t="shared" si="28"/>
        <v>507487199.33667713</v>
      </c>
      <c r="BA85" s="170">
        <f t="shared" si="28"/>
        <v>509493148.05234343</v>
      </c>
      <c r="BB85" s="170">
        <f t="shared" si="28"/>
        <v>511414642.58481562</v>
      </c>
      <c r="BC85" s="170">
        <f t="shared" si="28"/>
        <v>513252838.86005527</v>
      </c>
      <c r="BD85" s="170">
        <f t="shared" si="28"/>
        <v>515008894.53652132</v>
      </c>
      <c r="BE85" s="170">
        <f t="shared" si="28"/>
        <v>516683790.85046387</v>
      </c>
      <c r="BF85" s="170">
        <f t="shared" si="28"/>
        <v>518239416.56223166</v>
      </c>
      <c r="BG85" s="170">
        <f t="shared" si="28"/>
        <v>519317502.93736631</v>
      </c>
      <c r="BH85" s="170">
        <f t="shared" si="28"/>
        <v>519997420.81334502</v>
      </c>
      <c r="BI85" s="170">
        <f t="shared" si="28"/>
        <v>520678228.87368178</v>
      </c>
      <c r="BJ85" s="170">
        <f t="shared" si="28"/>
        <v>521359928.28385317</v>
      </c>
      <c r="BK85" s="170">
        <f t="shared" si="28"/>
        <v>522042520.21086144</v>
      </c>
      <c r="BL85" s="170">
        <f t="shared" si="28"/>
        <v>522726005.82323653</v>
      </c>
      <c r="BM85" s="170">
        <f t="shared" si="28"/>
        <v>523410386.29103863</v>
      </c>
      <c r="BN85" s="170">
        <f t="shared" ref="BN85:BP85" si="30">BN31*BN$48</f>
        <v>524095662.78585958</v>
      </c>
      <c r="BO85" s="170">
        <f t="shared" si="30"/>
        <v>524781836.48082536</v>
      </c>
      <c r="BP85" s="170">
        <f t="shared" si="30"/>
        <v>525468908.55059773</v>
      </c>
    </row>
    <row r="86" spans="3:68" s="149" customFormat="1">
      <c r="C86" s="158" t="str">
        <v>SMS entrantes</v>
      </c>
      <c r="G86" s="158" t="str">
        <v>SMS</v>
      </c>
      <c r="S86" s="170">
        <f t="shared" si="28"/>
        <v>0</v>
      </c>
      <c r="T86" s="170">
        <f t="shared" si="28"/>
        <v>0</v>
      </c>
      <c r="U86" s="170">
        <f t="shared" si="28"/>
        <v>234438043.90400001</v>
      </c>
      <c r="V86" s="170">
        <f t="shared" si="28"/>
        <v>217658531.03999999</v>
      </c>
      <c r="W86" s="170">
        <f t="shared" si="28"/>
        <v>349029400.67251205</v>
      </c>
      <c r="X86" s="170">
        <f t="shared" si="28"/>
        <v>361931496.57548797</v>
      </c>
      <c r="Y86" s="170">
        <f t="shared" si="28"/>
        <v>692822144.67904007</v>
      </c>
      <c r="Z86" s="170">
        <f t="shared" si="28"/>
        <v>912404335.02976</v>
      </c>
      <c r="AA86" s="170">
        <f t="shared" si="28"/>
        <v>705360450.03661346</v>
      </c>
      <c r="AB86" s="170">
        <f t="shared" si="28"/>
        <v>585005487.83115363</v>
      </c>
      <c r="AC86" s="170">
        <f t="shared" si="28"/>
        <v>514222830.47673512</v>
      </c>
      <c r="AD86" s="170">
        <f t="shared" si="28"/>
        <v>477533984.08304572</v>
      </c>
      <c r="AE86" s="170">
        <f t="shared" si="28"/>
        <v>454883878.13442832</v>
      </c>
      <c r="AF86" s="170">
        <f t="shared" si="28"/>
        <v>444224320.095783</v>
      </c>
      <c r="AG86" s="170">
        <f t="shared" si="28"/>
        <v>442223767.35944986</v>
      </c>
      <c r="AH86" s="170">
        <f t="shared" si="28"/>
        <v>453167816.81653517</v>
      </c>
      <c r="AI86" s="170">
        <f t="shared" si="28"/>
        <v>460298907.03095692</v>
      </c>
      <c r="AJ86" s="170">
        <f t="shared" si="28"/>
        <v>463761975.56790286</v>
      </c>
      <c r="AK86" s="170">
        <f t="shared" si="28"/>
        <v>467138678.84211957</v>
      </c>
      <c r="AL86" s="170">
        <f t="shared" si="28"/>
        <v>470426017.67398387</v>
      </c>
      <c r="AM86" s="170">
        <f t="shared" si="28"/>
        <v>473621685.77231801</v>
      </c>
      <c r="AN86" s="170">
        <f t="shared" si="28"/>
        <v>476731278.63416952</v>
      </c>
      <c r="AO86" s="170">
        <f t="shared" si="28"/>
        <v>479760895.54754418</v>
      </c>
      <c r="AP86" s="170">
        <f t="shared" si="28"/>
        <v>482709088.99530375</v>
      </c>
      <c r="AQ86" s="170">
        <f t="shared" si="28"/>
        <v>485573043.01193732</v>
      </c>
      <c r="AR86" s="170">
        <f t="shared" si="28"/>
        <v>488351913.20354176</v>
      </c>
      <c r="AS86" s="170">
        <f t="shared" si="28"/>
        <v>491045355.68718767</v>
      </c>
      <c r="AT86" s="170">
        <f t="shared" si="28"/>
        <v>493653069.58356971</v>
      </c>
      <c r="AU86" s="170">
        <f t="shared" si="28"/>
        <v>496174506.12676519</v>
      </c>
      <c r="AV86" s="170">
        <f t="shared" si="28"/>
        <v>498609228.55197871</v>
      </c>
      <c r="AW86" s="170">
        <f t="shared" si="28"/>
        <v>500957375.31220186</v>
      </c>
      <c r="AX86" s="170">
        <f t="shared" si="28"/>
        <v>503219523.33138347</v>
      </c>
      <c r="AY86" s="170">
        <f t="shared" si="28"/>
        <v>505396080.72976393</v>
      </c>
      <c r="AZ86" s="170">
        <f t="shared" si="28"/>
        <v>507487199.33667713</v>
      </c>
      <c r="BA86" s="170">
        <f t="shared" si="28"/>
        <v>509493148.05234343</v>
      </c>
      <c r="BB86" s="170">
        <f t="shared" si="28"/>
        <v>511414642.58481562</v>
      </c>
      <c r="BC86" s="170">
        <f t="shared" si="28"/>
        <v>513252838.86005527</v>
      </c>
      <c r="BD86" s="170">
        <f t="shared" si="28"/>
        <v>515008894.53652132</v>
      </c>
      <c r="BE86" s="170">
        <f t="shared" si="28"/>
        <v>516683790.85046387</v>
      </c>
      <c r="BF86" s="170">
        <f t="shared" si="28"/>
        <v>518239416.56223166</v>
      </c>
      <c r="BG86" s="170">
        <f t="shared" si="28"/>
        <v>519317502.93736631</v>
      </c>
      <c r="BH86" s="170">
        <f t="shared" si="28"/>
        <v>519997420.81334502</v>
      </c>
      <c r="BI86" s="170">
        <f t="shared" si="28"/>
        <v>520678228.87368178</v>
      </c>
      <c r="BJ86" s="170">
        <f t="shared" si="28"/>
        <v>521359928.28385317</v>
      </c>
      <c r="BK86" s="170">
        <f t="shared" si="28"/>
        <v>522042520.21086144</v>
      </c>
      <c r="BL86" s="170">
        <f t="shared" si="28"/>
        <v>522726005.82323653</v>
      </c>
      <c r="BM86" s="170">
        <f t="shared" si="28"/>
        <v>523410386.29103863</v>
      </c>
      <c r="BN86" s="170">
        <f t="shared" ref="BN86:BP86" si="31">BN32*BN$48</f>
        <v>524095662.78585958</v>
      </c>
      <c r="BO86" s="170">
        <f t="shared" si="31"/>
        <v>524781836.48082536</v>
      </c>
      <c r="BP86" s="170">
        <f t="shared" si="31"/>
        <v>525468908.55059773</v>
      </c>
    </row>
    <row r="87" spans="3:68" s="149" customFormat="1">
      <c r="C87" s="158" t="str">
        <v>Enlaces dedicados locales</v>
      </c>
      <c r="G87" s="158" t="str">
        <v>Mbps</v>
      </c>
      <c r="S87" s="169">
        <f t="shared" ref="S87:AX87" si="32">IFERROR(S54*S48/cuota_operador_fijo_incumbente,0)</f>
        <v>0</v>
      </c>
      <c r="T87" s="169">
        <f t="shared" si="32"/>
        <v>0</v>
      </c>
      <c r="U87" s="169">
        <f t="shared" si="32"/>
        <v>140000</v>
      </c>
      <c r="V87" s="169">
        <f t="shared" si="32"/>
        <v>320000</v>
      </c>
      <c r="W87" s="169">
        <f t="shared" si="32"/>
        <v>540000</v>
      </c>
      <c r="X87" s="169">
        <f t="shared" si="32"/>
        <v>800000</v>
      </c>
      <c r="Y87" s="169">
        <f t="shared" si="32"/>
        <v>1300000</v>
      </c>
      <c r="Z87" s="169">
        <f t="shared" si="32"/>
        <v>1500000</v>
      </c>
      <c r="AA87" s="169">
        <f t="shared" si="32"/>
        <v>1800000</v>
      </c>
      <c r="AB87" s="169">
        <f t="shared" si="32"/>
        <v>2200000</v>
      </c>
      <c r="AC87" s="169">
        <f t="shared" si="32"/>
        <v>2600000</v>
      </c>
      <c r="AD87" s="169">
        <f t="shared" si="32"/>
        <v>2900000</v>
      </c>
      <c r="AE87" s="169">
        <f t="shared" si="32"/>
        <v>3200000</v>
      </c>
      <c r="AF87" s="169">
        <f t="shared" si="32"/>
        <v>3000000</v>
      </c>
      <c r="AG87" s="169">
        <f t="shared" si="32"/>
        <v>3000000</v>
      </c>
      <c r="AH87" s="169">
        <f t="shared" si="32"/>
        <v>3000000</v>
      </c>
      <c r="AI87" s="169">
        <f t="shared" si="32"/>
        <v>3000000</v>
      </c>
      <c r="AJ87" s="169">
        <f t="shared" si="32"/>
        <v>3000000</v>
      </c>
      <c r="AK87" s="169">
        <f t="shared" si="32"/>
        <v>3000000</v>
      </c>
      <c r="AL87" s="169">
        <f t="shared" si="32"/>
        <v>3000000</v>
      </c>
      <c r="AM87" s="169">
        <f t="shared" si="32"/>
        <v>3000000</v>
      </c>
      <c r="AN87" s="169">
        <f t="shared" si="32"/>
        <v>3000000</v>
      </c>
      <c r="AO87" s="169">
        <f t="shared" si="32"/>
        <v>3000000</v>
      </c>
      <c r="AP87" s="169">
        <f t="shared" si="32"/>
        <v>3000000</v>
      </c>
      <c r="AQ87" s="169">
        <f t="shared" si="32"/>
        <v>3000000</v>
      </c>
      <c r="AR87" s="169">
        <f t="shared" si="32"/>
        <v>3000000</v>
      </c>
      <c r="AS87" s="169">
        <f t="shared" si="32"/>
        <v>3000000</v>
      </c>
      <c r="AT87" s="169">
        <f t="shared" si="32"/>
        <v>3000000</v>
      </c>
      <c r="AU87" s="169">
        <f t="shared" si="32"/>
        <v>3000000</v>
      </c>
      <c r="AV87" s="169">
        <f t="shared" si="32"/>
        <v>3000000</v>
      </c>
      <c r="AW87" s="169">
        <f t="shared" si="32"/>
        <v>3000000</v>
      </c>
      <c r="AX87" s="169">
        <f t="shared" si="32"/>
        <v>3000000</v>
      </c>
      <c r="AY87" s="169">
        <f t="shared" ref="AY87:BP87" si="33">IFERROR(AY54*AY48/cuota_operador_fijo_incumbente,0)</f>
        <v>3000000</v>
      </c>
      <c r="AZ87" s="169">
        <f t="shared" si="33"/>
        <v>4000000</v>
      </c>
      <c r="BA87" s="169">
        <f t="shared" si="33"/>
        <v>4000000</v>
      </c>
      <c r="BB87" s="169">
        <f t="shared" si="33"/>
        <v>4000000</v>
      </c>
      <c r="BC87" s="169">
        <f t="shared" si="33"/>
        <v>4000000</v>
      </c>
      <c r="BD87" s="169">
        <f t="shared" si="33"/>
        <v>4000000</v>
      </c>
      <c r="BE87" s="169">
        <f t="shared" si="33"/>
        <v>4000000</v>
      </c>
      <c r="BF87" s="169">
        <f t="shared" si="33"/>
        <v>4000000</v>
      </c>
      <c r="BG87" s="169">
        <f t="shared" si="33"/>
        <v>4000000</v>
      </c>
      <c r="BH87" s="169">
        <f t="shared" si="33"/>
        <v>4000000</v>
      </c>
      <c r="BI87" s="169">
        <f t="shared" si="33"/>
        <v>4000000</v>
      </c>
      <c r="BJ87" s="169">
        <f t="shared" si="33"/>
        <v>4000000</v>
      </c>
      <c r="BK87" s="169">
        <f t="shared" si="33"/>
        <v>4000000</v>
      </c>
      <c r="BL87" s="169">
        <f t="shared" si="33"/>
        <v>4000000</v>
      </c>
      <c r="BM87" s="169">
        <f t="shared" si="33"/>
        <v>4000000</v>
      </c>
      <c r="BN87" s="169">
        <f t="shared" si="33"/>
        <v>4000000</v>
      </c>
      <c r="BO87" s="169">
        <f t="shared" si="33"/>
        <v>4000000</v>
      </c>
      <c r="BP87" s="169">
        <f t="shared" si="33"/>
        <v>4000000</v>
      </c>
    </row>
    <row r="88" spans="3:68" s="149" customFormat="1">
      <c r="C88" s="158" t="str">
        <v>Enlaces dedicados larga distancia</v>
      </c>
      <c r="G88" s="158" t="str">
        <v>Mbps</v>
      </c>
      <c r="S88" s="169">
        <f t="shared" ref="S88:AX88" si="34">IFERROR(S57*S48/cuota_operador_fijo_incumbente,0)</f>
        <v>0</v>
      </c>
      <c r="T88" s="169">
        <f t="shared" si="34"/>
        <v>0</v>
      </c>
      <c r="U88" s="169">
        <f t="shared" si="34"/>
        <v>100000</v>
      </c>
      <c r="V88" s="169">
        <f t="shared" si="34"/>
        <v>240000</v>
      </c>
      <c r="W88" s="169">
        <f t="shared" si="34"/>
        <v>420000</v>
      </c>
      <c r="X88" s="169">
        <f t="shared" si="34"/>
        <v>640000</v>
      </c>
      <c r="Y88" s="169">
        <f t="shared" si="34"/>
        <v>900000</v>
      </c>
      <c r="Z88" s="169">
        <f t="shared" si="34"/>
        <v>1000000</v>
      </c>
      <c r="AA88" s="169">
        <f t="shared" si="34"/>
        <v>110000</v>
      </c>
      <c r="AB88" s="169">
        <f t="shared" si="34"/>
        <v>120000</v>
      </c>
      <c r="AC88" s="169">
        <f t="shared" si="34"/>
        <v>130000</v>
      </c>
      <c r="AD88" s="169">
        <f t="shared" si="34"/>
        <v>140000</v>
      </c>
      <c r="AE88" s="169">
        <f t="shared" si="34"/>
        <v>140000</v>
      </c>
      <c r="AF88" s="169">
        <f t="shared" si="34"/>
        <v>150000</v>
      </c>
      <c r="AG88" s="169">
        <f t="shared" si="34"/>
        <v>150000</v>
      </c>
      <c r="AH88" s="169">
        <f t="shared" si="34"/>
        <v>1600000</v>
      </c>
      <c r="AI88" s="169">
        <f t="shared" si="34"/>
        <v>1600000</v>
      </c>
      <c r="AJ88" s="169">
        <f t="shared" si="34"/>
        <v>1600000</v>
      </c>
      <c r="AK88" s="169">
        <f t="shared" si="34"/>
        <v>1600000</v>
      </c>
      <c r="AL88" s="169">
        <f t="shared" si="34"/>
        <v>1600000</v>
      </c>
      <c r="AM88" s="169">
        <f t="shared" si="34"/>
        <v>1600000</v>
      </c>
      <c r="AN88" s="169">
        <f t="shared" si="34"/>
        <v>1600000</v>
      </c>
      <c r="AO88" s="169">
        <f t="shared" si="34"/>
        <v>1600000</v>
      </c>
      <c r="AP88" s="169">
        <f t="shared" si="34"/>
        <v>1600000</v>
      </c>
      <c r="AQ88" s="169">
        <f t="shared" si="34"/>
        <v>1600000</v>
      </c>
      <c r="AR88" s="169">
        <f t="shared" si="34"/>
        <v>1600000</v>
      </c>
      <c r="AS88" s="169">
        <f t="shared" si="34"/>
        <v>1600000</v>
      </c>
      <c r="AT88" s="169">
        <f t="shared" si="34"/>
        <v>1600000</v>
      </c>
      <c r="AU88" s="169">
        <f t="shared" si="34"/>
        <v>1600000</v>
      </c>
      <c r="AV88" s="169">
        <f t="shared" si="34"/>
        <v>1600000</v>
      </c>
      <c r="AW88" s="169">
        <f t="shared" si="34"/>
        <v>1600000</v>
      </c>
      <c r="AX88" s="169">
        <f t="shared" si="34"/>
        <v>1600000</v>
      </c>
      <c r="AY88" s="169">
        <f t="shared" ref="AY88:BP88" si="35">IFERROR(AY57*AY48/cuota_operador_fijo_incumbente,0)</f>
        <v>1600000</v>
      </c>
      <c r="AZ88" s="169">
        <f t="shared" si="35"/>
        <v>2000000</v>
      </c>
      <c r="BA88" s="169">
        <f t="shared" si="35"/>
        <v>2000000</v>
      </c>
      <c r="BB88" s="169">
        <f t="shared" si="35"/>
        <v>2000000</v>
      </c>
      <c r="BC88" s="169">
        <f t="shared" si="35"/>
        <v>2000000</v>
      </c>
      <c r="BD88" s="169">
        <f t="shared" si="35"/>
        <v>2000000</v>
      </c>
      <c r="BE88" s="169">
        <f t="shared" si="35"/>
        <v>2000000</v>
      </c>
      <c r="BF88" s="169">
        <f t="shared" si="35"/>
        <v>2000000</v>
      </c>
      <c r="BG88" s="169">
        <f t="shared" si="35"/>
        <v>2000000</v>
      </c>
      <c r="BH88" s="169">
        <f t="shared" si="35"/>
        <v>2000000</v>
      </c>
      <c r="BI88" s="169">
        <f t="shared" si="35"/>
        <v>2000000</v>
      </c>
      <c r="BJ88" s="169">
        <f t="shared" si="35"/>
        <v>2000000</v>
      </c>
      <c r="BK88" s="169">
        <f t="shared" si="35"/>
        <v>2000000</v>
      </c>
      <c r="BL88" s="169">
        <f t="shared" si="35"/>
        <v>2000000</v>
      </c>
      <c r="BM88" s="169">
        <f t="shared" si="35"/>
        <v>2000000</v>
      </c>
      <c r="BN88" s="169">
        <f t="shared" si="35"/>
        <v>2000000</v>
      </c>
      <c r="BO88" s="169">
        <f t="shared" si="35"/>
        <v>2000000</v>
      </c>
      <c r="BP88" s="169">
        <f t="shared" si="35"/>
        <v>2000000</v>
      </c>
    </row>
    <row r="89" spans="3:68" s="149" customFormat="1">
      <c r="C89" s="158" t="str">
        <v>xDSL propio (líneas)</v>
      </c>
      <c r="G89" s="158" t="str">
        <v># lineas</v>
      </c>
      <c r="S89" s="170">
        <f t="shared" ref="S89:BM92" si="36">S35*S$48</f>
        <v>0</v>
      </c>
      <c r="T89" s="170">
        <f t="shared" si="36"/>
        <v>0</v>
      </c>
      <c r="U89" s="170">
        <f t="shared" si="36"/>
        <v>1620749.3797333331</v>
      </c>
      <c r="V89" s="170">
        <f t="shared" si="36"/>
        <v>3363709.4752000002</v>
      </c>
      <c r="W89" s="170">
        <f t="shared" si="36"/>
        <v>5228880.2864000006</v>
      </c>
      <c r="X89" s="170">
        <f t="shared" si="36"/>
        <v>7455774.1311999997</v>
      </c>
      <c r="Y89" s="170">
        <f t="shared" si="36"/>
        <v>10099870.128</v>
      </c>
      <c r="Z89" s="170">
        <f t="shared" si="36"/>
        <v>10642838.714147555</v>
      </c>
      <c r="AA89" s="170">
        <f t="shared" si="36"/>
        <v>11062263.683605859</v>
      </c>
      <c r="AB89" s="170">
        <f t="shared" si="36"/>
        <v>11461462.330264878</v>
      </c>
      <c r="AC89" s="170">
        <f t="shared" si="36"/>
        <v>11841111.059902336</v>
      </c>
      <c r="AD89" s="170">
        <f t="shared" si="36"/>
        <v>12201433.225296816</v>
      </c>
      <c r="AE89" s="170">
        <f t="shared" si="36"/>
        <v>12543991.146987952</v>
      </c>
      <c r="AF89" s="170">
        <f t="shared" si="36"/>
        <v>12871453.927433986</v>
      </c>
      <c r="AG89" s="170">
        <f t="shared" si="36"/>
        <v>13185610.066610727</v>
      </c>
      <c r="AH89" s="170">
        <f t="shared" si="36"/>
        <v>13430574.924801715</v>
      </c>
      <c r="AI89" s="170">
        <f t="shared" si="36"/>
        <v>13609302.317021947</v>
      </c>
      <c r="AJ89" s="170">
        <f t="shared" si="36"/>
        <v>13781464.852347864</v>
      </c>
      <c r="AK89" s="170">
        <f t="shared" si="36"/>
        <v>13948323.972727584</v>
      </c>
      <c r="AL89" s="170">
        <f t="shared" si="36"/>
        <v>14112353.702737426</v>
      </c>
      <c r="AM89" s="170">
        <f t="shared" si="36"/>
        <v>14274450.476465024</v>
      </c>
      <c r="AN89" s="170">
        <f t="shared" si="36"/>
        <v>14431767.937211193</v>
      </c>
      <c r="AO89" s="170">
        <f t="shared" si="36"/>
        <v>14582559.66560385</v>
      </c>
      <c r="AP89" s="170">
        <f t="shared" si="36"/>
        <v>14727556.140924867</v>
      </c>
      <c r="AQ89" s="170">
        <f t="shared" si="36"/>
        <v>14867324.298167095</v>
      </c>
      <c r="AR89" s="170">
        <f t="shared" si="36"/>
        <v>15001574.875322735</v>
      </c>
      <c r="AS89" s="170">
        <f t="shared" si="36"/>
        <v>15129658.979830058</v>
      </c>
      <c r="AT89" s="170">
        <f t="shared" si="36"/>
        <v>15251471.568786876</v>
      </c>
      <c r="AU89" s="170">
        <f t="shared" si="36"/>
        <v>15367432.813801954</v>
      </c>
      <c r="AV89" s="170">
        <f t="shared" si="36"/>
        <v>15477841.897086559</v>
      </c>
      <c r="AW89" s="170">
        <f t="shared" si="36"/>
        <v>15582326.950078744</v>
      </c>
      <c r="AX89" s="170">
        <f t="shared" si="36"/>
        <v>15680257.437228816</v>
      </c>
      <c r="AY89" s="170">
        <f t="shared" si="36"/>
        <v>15771476.674949218</v>
      </c>
      <c r="AZ89" s="170">
        <f t="shared" si="36"/>
        <v>15856310.917408364</v>
      </c>
      <c r="BA89" s="170">
        <f t="shared" si="36"/>
        <v>15935048.035931317</v>
      </c>
      <c r="BB89" s="170">
        <f t="shared" si="36"/>
        <v>16007452.912424564</v>
      </c>
      <c r="BC89" s="170">
        <f t="shared" si="36"/>
        <v>16073061.42970508</v>
      </c>
      <c r="BD89" s="170">
        <f t="shared" si="36"/>
        <v>16131785.974760881</v>
      </c>
      <c r="BE89" s="170">
        <f t="shared" si="36"/>
        <v>16183949.278697465</v>
      </c>
      <c r="BF89" s="170">
        <f t="shared" si="36"/>
        <v>16219939.035198608</v>
      </c>
      <c r="BG89" s="170">
        <f t="shared" si="36"/>
        <v>16242937.751709394</v>
      </c>
      <c r="BH89" s="170">
        <f t="shared" si="36"/>
        <v>16265969.078759586</v>
      </c>
      <c r="BI89" s="170">
        <f t="shared" si="36"/>
        <v>16289033.06258861</v>
      </c>
      <c r="BJ89" s="170">
        <f t="shared" si="36"/>
        <v>16312129.749501443</v>
      </c>
      <c r="BK89" s="170">
        <f t="shared" si="36"/>
        <v>16358454.260519935</v>
      </c>
      <c r="BL89" s="170">
        <f t="shared" si="36"/>
        <v>16346832.097216424</v>
      </c>
      <c r="BM89" s="170">
        <f t="shared" si="36"/>
        <v>16370010.739037294</v>
      </c>
      <c r="BN89" s="170">
        <f t="shared" ref="BN89:BP89" si="37">BN35*BN$48</f>
        <v>16393222.246518832</v>
      </c>
      <c r="BO89" s="170">
        <f t="shared" si="37"/>
        <v>16416466.666262196</v>
      </c>
      <c r="BP89" s="170">
        <f t="shared" si="37"/>
        <v>16439744.044934629</v>
      </c>
    </row>
    <row r="90" spans="3:68" s="149" customFormat="1">
      <c r="C90" s="158" t="str">
        <v>xDSL propio (contendido)</v>
      </c>
      <c r="G90" s="158" t="str">
        <v>Mbps</v>
      </c>
      <c r="S90" s="170">
        <f t="shared" si="36"/>
        <v>0</v>
      </c>
      <c r="T90" s="170">
        <f t="shared" si="36"/>
        <v>0</v>
      </c>
      <c r="U90" s="170">
        <f t="shared" si="36"/>
        <v>269110.21090461541</v>
      </c>
      <c r="V90" s="170">
        <f t="shared" si="36"/>
        <v>612251.99405948736</v>
      </c>
      <c r="W90" s="170">
        <f t="shared" si="36"/>
        <v>1035347.8687655388</v>
      </c>
      <c r="X90" s="170">
        <f t="shared" si="36"/>
        <v>1544320.3543236929</v>
      </c>
      <c r="Y90" s="170">
        <f t="shared" si="36"/>
        <v>2285114.5558646158</v>
      </c>
      <c r="Z90" s="170">
        <f t="shared" si="36"/>
        <v>2606967.1999999997</v>
      </c>
      <c r="AA90" s="170">
        <f t="shared" si="36"/>
        <v>2768741.2002152521</v>
      </c>
      <c r="AB90" s="170">
        <f t="shared" si="36"/>
        <v>2930473.5439922102</v>
      </c>
      <c r="AC90" s="170">
        <f t="shared" si="36"/>
        <v>3092414.7434158102</v>
      </c>
      <c r="AD90" s="170">
        <f t="shared" si="36"/>
        <v>3254336.6724008629</v>
      </c>
      <c r="AE90" s="170">
        <f t="shared" si="36"/>
        <v>3416260.6919395574</v>
      </c>
      <c r="AF90" s="170">
        <f t="shared" si="36"/>
        <v>3578699.8028807263</v>
      </c>
      <c r="AG90" s="170">
        <f t="shared" si="36"/>
        <v>3742353.5251873867</v>
      </c>
      <c r="AH90" s="170">
        <f t="shared" si="36"/>
        <v>3907321.2687000497</v>
      </c>
      <c r="AI90" s="170">
        <f t="shared" si="36"/>
        <v>3960708.2827488137</v>
      </c>
      <c r="AJ90" s="170">
        <f t="shared" si="36"/>
        <v>4012025.0815685028</v>
      </c>
      <c r="AK90" s="170">
        <f t="shared" si="36"/>
        <v>4061566.2075346881</v>
      </c>
      <c r="AL90" s="170">
        <f t="shared" si="36"/>
        <v>4109776.1084178453</v>
      </c>
      <c r="AM90" s="170">
        <f t="shared" si="36"/>
        <v>4157659.6934993383</v>
      </c>
      <c r="AN90" s="170">
        <f t="shared" si="36"/>
        <v>4204737.2112019155</v>
      </c>
      <c r="AO90" s="170">
        <f t="shared" si="36"/>
        <v>4249820.9328386914</v>
      </c>
      <c r="AP90" s="170">
        <f t="shared" si="36"/>
        <v>4293075.4827763168</v>
      </c>
      <c r="AQ90" s="170">
        <f t="shared" si="36"/>
        <v>4334764.1730997572</v>
      </c>
      <c r="AR90" s="170">
        <f t="shared" si="36"/>
        <v>4374955.8190754438</v>
      </c>
      <c r="AS90" s="170">
        <f t="shared" si="36"/>
        <v>4413412.1471644444</v>
      </c>
      <c r="AT90" s="170">
        <f t="shared" si="36"/>
        <v>4449991.2903770851</v>
      </c>
      <c r="AU90" s="170">
        <f t="shared" si="36"/>
        <v>4484773.5784521587</v>
      </c>
      <c r="AV90" s="170">
        <f t="shared" si="36"/>
        <v>4517924.830654393</v>
      </c>
      <c r="AW90" s="170">
        <f t="shared" si="36"/>
        <v>4549454.4975412926</v>
      </c>
      <c r="AX90" s="170">
        <f t="shared" si="36"/>
        <v>4579135.2769107986</v>
      </c>
      <c r="AY90" s="170">
        <f t="shared" si="36"/>
        <v>4606825.0845190445</v>
      </c>
      <c r="AZ90" s="170">
        <f t="shared" si="36"/>
        <v>4632574.214712292</v>
      </c>
      <c r="BA90" s="170">
        <f t="shared" si="36"/>
        <v>4656523.5025227834</v>
      </c>
      <c r="BB90" s="170">
        <f t="shared" si="36"/>
        <v>4678700.7564875465</v>
      </c>
      <c r="BC90" s="170">
        <f t="shared" si="36"/>
        <v>4698940.4289095951</v>
      </c>
      <c r="BD90" s="170">
        <f t="shared" si="36"/>
        <v>4717136.1738602268</v>
      </c>
      <c r="BE90" s="170">
        <f t="shared" si="36"/>
        <v>4733343.0109644551</v>
      </c>
      <c r="BF90" s="170">
        <f t="shared" si="36"/>
        <v>4747694.9860609137</v>
      </c>
      <c r="BG90" s="170">
        <f t="shared" si="36"/>
        <v>4754426.8788767317</v>
      </c>
      <c r="BH90" s="170">
        <f t="shared" si="36"/>
        <v>4761168.3170363484</v>
      </c>
      <c r="BI90" s="170">
        <f t="shared" si="36"/>
        <v>4767919.3140743775</v>
      </c>
      <c r="BJ90" s="170">
        <f t="shared" si="36"/>
        <v>4774679.8835446266</v>
      </c>
      <c r="BK90" s="170">
        <f t="shared" si="36"/>
        <v>4781450.0390201248</v>
      </c>
      <c r="BL90" s="170">
        <f t="shared" si="36"/>
        <v>4788229.7940931413</v>
      </c>
      <c r="BM90" s="170">
        <f t="shared" si="36"/>
        <v>4795019.1623752201</v>
      </c>
      <c r="BN90" s="170">
        <f t="shared" ref="BN90:BP90" si="38">BN36*BN$48</f>
        <v>4801818.1574972067</v>
      </c>
      <c r="BO90" s="170">
        <f t="shared" si="38"/>
        <v>4808626.7931092735</v>
      </c>
      <c r="BP90" s="170">
        <f t="shared" si="38"/>
        <v>4815445.0828809477</v>
      </c>
    </row>
    <row r="91" spans="3:68" s="149" customFormat="1">
      <c r="C91" s="158" t="str">
        <v>xDSL ajeno (líneas)</v>
      </c>
      <c r="G91" s="158" t="str">
        <v># lineas</v>
      </c>
      <c r="S91" s="170">
        <f t="shared" si="36"/>
        <v>0</v>
      </c>
      <c r="T91" s="170">
        <f t="shared" si="36"/>
        <v>0</v>
      </c>
      <c r="U91" s="170">
        <f t="shared" si="36"/>
        <v>0</v>
      </c>
      <c r="V91" s="170">
        <f t="shared" si="36"/>
        <v>0</v>
      </c>
      <c r="W91" s="170">
        <f t="shared" si="36"/>
        <v>0</v>
      </c>
      <c r="X91" s="170">
        <f t="shared" si="36"/>
        <v>0</v>
      </c>
      <c r="Y91" s="170">
        <f t="shared" si="36"/>
        <v>0</v>
      </c>
      <c r="Z91" s="170">
        <f t="shared" si="36"/>
        <v>0</v>
      </c>
      <c r="AA91" s="170">
        <f t="shared" si="36"/>
        <v>0</v>
      </c>
      <c r="AB91" s="170">
        <f t="shared" si="36"/>
        <v>0</v>
      </c>
      <c r="AC91" s="170">
        <f t="shared" si="36"/>
        <v>0</v>
      </c>
      <c r="AD91" s="170">
        <f t="shared" si="36"/>
        <v>0</v>
      </c>
      <c r="AE91" s="170">
        <f t="shared" si="36"/>
        <v>0</v>
      </c>
      <c r="AF91" s="170">
        <f t="shared" si="36"/>
        <v>0</v>
      </c>
      <c r="AG91" s="170">
        <f t="shared" si="36"/>
        <v>0</v>
      </c>
      <c r="AH91" s="170">
        <f t="shared" si="36"/>
        <v>0</v>
      </c>
      <c r="AI91" s="170">
        <f t="shared" si="36"/>
        <v>0</v>
      </c>
      <c r="AJ91" s="170">
        <f t="shared" si="36"/>
        <v>0</v>
      </c>
      <c r="AK91" s="170">
        <f t="shared" si="36"/>
        <v>0</v>
      </c>
      <c r="AL91" s="170">
        <f t="shared" si="36"/>
        <v>0</v>
      </c>
      <c r="AM91" s="170">
        <f t="shared" si="36"/>
        <v>0</v>
      </c>
      <c r="AN91" s="170">
        <f t="shared" si="36"/>
        <v>0</v>
      </c>
      <c r="AO91" s="170">
        <f t="shared" si="36"/>
        <v>0</v>
      </c>
      <c r="AP91" s="170">
        <f t="shared" si="36"/>
        <v>0</v>
      </c>
      <c r="AQ91" s="170">
        <f t="shared" si="36"/>
        <v>0</v>
      </c>
      <c r="AR91" s="170">
        <f t="shared" si="36"/>
        <v>0</v>
      </c>
      <c r="AS91" s="170">
        <f t="shared" si="36"/>
        <v>0</v>
      </c>
      <c r="AT91" s="170">
        <f t="shared" si="36"/>
        <v>0</v>
      </c>
      <c r="AU91" s="170">
        <f t="shared" si="36"/>
        <v>0</v>
      </c>
      <c r="AV91" s="170">
        <f t="shared" si="36"/>
        <v>0</v>
      </c>
      <c r="AW91" s="170">
        <f t="shared" si="36"/>
        <v>0</v>
      </c>
      <c r="AX91" s="170">
        <f t="shared" si="36"/>
        <v>0</v>
      </c>
      <c r="AY91" s="170">
        <f t="shared" si="36"/>
        <v>0</v>
      </c>
      <c r="AZ91" s="170">
        <f t="shared" si="36"/>
        <v>0</v>
      </c>
      <c r="BA91" s="170">
        <f t="shared" si="36"/>
        <v>0</v>
      </c>
      <c r="BB91" s="170">
        <f t="shared" si="36"/>
        <v>0</v>
      </c>
      <c r="BC91" s="170">
        <f t="shared" si="36"/>
        <v>0</v>
      </c>
      <c r="BD91" s="170">
        <f t="shared" si="36"/>
        <v>0</v>
      </c>
      <c r="BE91" s="170">
        <f t="shared" si="36"/>
        <v>0</v>
      </c>
      <c r="BF91" s="170">
        <f t="shared" si="36"/>
        <v>0</v>
      </c>
      <c r="BG91" s="170">
        <f t="shared" si="36"/>
        <v>0</v>
      </c>
      <c r="BH91" s="170">
        <f t="shared" si="36"/>
        <v>0</v>
      </c>
      <c r="BI91" s="170">
        <f t="shared" si="36"/>
        <v>0</v>
      </c>
      <c r="BJ91" s="170">
        <f t="shared" si="36"/>
        <v>0</v>
      </c>
      <c r="BK91" s="170">
        <f t="shared" si="36"/>
        <v>0</v>
      </c>
      <c r="BL91" s="170">
        <f t="shared" si="36"/>
        <v>0</v>
      </c>
      <c r="BM91" s="170">
        <f t="shared" si="36"/>
        <v>0</v>
      </c>
      <c r="BN91" s="170">
        <f t="shared" ref="BN91:BP91" si="39">BN37*BN$48</f>
        <v>0</v>
      </c>
      <c r="BO91" s="170">
        <f t="shared" si="39"/>
        <v>0</v>
      </c>
      <c r="BP91" s="170">
        <f t="shared" si="39"/>
        <v>0</v>
      </c>
    </row>
    <row r="92" spans="3:68" s="149" customFormat="1">
      <c r="C92" s="158" t="str">
        <v>xDSL ajeno (bitstream)</v>
      </c>
      <c r="G92" s="158" t="str">
        <v>Mbps</v>
      </c>
      <c r="S92" s="170">
        <f t="shared" si="36"/>
        <v>0</v>
      </c>
      <c r="T92" s="170">
        <f t="shared" si="36"/>
        <v>0</v>
      </c>
      <c r="U92" s="170">
        <f t="shared" si="36"/>
        <v>0</v>
      </c>
      <c r="V92" s="170">
        <f t="shared" si="36"/>
        <v>0</v>
      </c>
      <c r="W92" s="170">
        <f t="shared" si="36"/>
        <v>0</v>
      </c>
      <c r="X92" s="170">
        <f t="shared" si="36"/>
        <v>0</v>
      </c>
      <c r="Y92" s="170">
        <f t="shared" si="36"/>
        <v>0</v>
      </c>
      <c r="Z92" s="170">
        <f t="shared" si="36"/>
        <v>0</v>
      </c>
      <c r="AA92" s="170">
        <f t="shared" si="36"/>
        <v>0</v>
      </c>
      <c r="AB92" s="170">
        <f t="shared" si="36"/>
        <v>0</v>
      </c>
      <c r="AC92" s="170">
        <f t="shared" si="36"/>
        <v>0</v>
      </c>
      <c r="AD92" s="170">
        <f t="shared" si="36"/>
        <v>0</v>
      </c>
      <c r="AE92" s="170">
        <f t="shared" si="36"/>
        <v>0</v>
      </c>
      <c r="AF92" s="170">
        <f t="shared" si="36"/>
        <v>0</v>
      </c>
      <c r="AG92" s="170">
        <f t="shared" si="36"/>
        <v>0</v>
      </c>
      <c r="AH92" s="170">
        <f t="shared" si="36"/>
        <v>0</v>
      </c>
      <c r="AI92" s="170">
        <f t="shared" si="36"/>
        <v>0</v>
      </c>
      <c r="AJ92" s="170">
        <f t="shared" si="36"/>
        <v>0</v>
      </c>
      <c r="AK92" s="170">
        <f t="shared" si="36"/>
        <v>0</v>
      </c>
      <c r="AL92" s="170">
        <f t="shared" si="36"/>
        <v>0</v>
      </c>
      <c r="AM92" s="170">
        <f t="shared" si="36"/>
        <v>0</v>
      </c>
      <c r="AN92" s="170">
        <f t="shared" si="36"/>
        <v>0</v>
      </c>
      <c r="AO92" s="170">
        <f t="shared" si="36"/>
        <v>0</v>
      </c>
      <c r="AP92" s="170">
        <f t="shared" si="36"/>
        <v>0</v>
      </c>
      <c r="AQ92" s="170">
        <f t="shared" si="36"/>
        <v>0</v>
      </c>
      <c r="AR92" s="170">
        <f t="shared" si="36"/>
        <v>0</v>
      </c>
      <c r="AS92" s="170">
        <f t="shared" si="36"/>
        <v>0</v>
      </c>
      <c r="AT92" s="170">
        <f t="shared" si="36"/>
        <v>0</v>
      </c>
      <c r="AU92" s="170">
        <f t="shared" si="36"/>
        <v>0</v>
      </c>
      <c r="AV92" s="170">
        <f t="shared" si="36"/>
        <v>0</v>
      </c>
      <c r="AW92" s="170">
        <f t="shared" si="36"/>
        <v>0</v>
      </c>
      <c r="AX92" s="170">
        <f t="shared" si="36"/>
        <v>0</v>
      </c>
      <c r="AY92" s="170">
        <f t="shared" si="36"/>
        <v>0</v>
      </c>
      <c r="AZ92" s="170">
        <f t="shared" si="36"/>
        <v>0</v>
      </c>
      <c r="BA92" s="170">
        <f t="shared" si="36"/>
        <v>0</v>
      </c>
      <c r="BB92" s="170">
        <f t="shared" si="36"/>
        <v>0</v>
      </c>
      <c r="BC92" s="170">
        <f t="shared" si="36"/>
        <v>0</v>
      </c>
      <c r="BD92" s="170">
        <f t="shared" si="36"/>
        <v>0</v>
      </c>
      <c r="BE92" s="170">
        <f t="shared" si="36"/>
        <v>0</v>
      </c>
      <c r="BF92" s="170">
        <f t="shared" si="36"/>
        <v>0</v>
      </c>
      <c r="BG92" s="170">
        <f t="shared" si="36"/>
        <v>0</v>
      </c>
      <c r="BH92" s="170">
        <f t="shared" si="36"/>
        <v>0</v>
      </c>
      <c r="BI92" s="170">
        <f t="shared" si="36"/>
        <v>0</v>
      </c>
      <c r="BJ92" s="170">
        <f t="shared" si="36"/>
        <v>0</v>
      </c>
      <c r="BK92" s="170">
        <f t="shared" si="36"/>
        <v>0</v>
      </c>
      <c r="BL92" s="170">
        <f t="shared" si="36"/>
        <v>0</v>
      </c>
      <c r="BM92" s="170">
        <f t="shared" si="36"/>
        <v>0</v>
      </c>
      <c r="BN92" s="170">
        <f t="shared" ref="BN92:BP92" si="40">BN38*BN$48</f>
        <v>0</v>
      </c>
      <c r="BO92" s="170">
        <f t="shared" si="40"/>
        <v>0</v>
      </c>
      <c r="BP92" s="170">
        <f t="shared" si="40"/>
        <v>0</v>
      </c>
    </row>
    <row r="93" spans="3:68" s="149" customFormat="1">
      <c r="C93" s="158" t="str">
        <v>Fixed Service27</v>
      </c>
      <c r="G93" s="158" t="str">
        <v>Fixed Unit27</v>
      </c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1"/>
      <c r="AE93" s="161"/>
      <c r="AF93" s="161"/>
      <c r="AG93" s="161"/>
      <c r="AH93" s="161"/>
      <c r="AI93" s="161"/>
      <c r="AJ93" s="161"/>
      <c r="AK93" s="161"/>
      <c r="AL93" s="161"/>
      <c r="AM93" s="161"/>
      <c r="AN93" s="161"/>
      <c r="AO93" s="161"/>
      <c r="AP93" s="161"/>
      <c r="AQ93" s="161"/>
      <c r="AR93" s="161"/>
      <c r="AS93" s="161"/>
      <c r="AT93" s="161"/>
      <c r="AU93" s="161"/>
      <c r="AV93" s="161"/>
      <c r="AW93" s="161"/>
      <c r="AX93" s="161"/>
      <c r="AY93" s="161"/>
      <c r="AZ93" s="161"/>
      <c r="BA93" s="161"/>
      <c r="BB93" s="161"/>
      <c r="BC93" s="161"/>
      <c r="BD93" s="161"/>
      <c r="BE93" s="161"/>
      <c r="BF93" s="161"/>
      <c r="BG93" s="161"/>
      <c r="BH93" s="161"/>
      <c r="BI93" s="161"/>
      <c r="BJ93" s="161"/>
      <c r="BK93" s="161"/>
      <c r="BL93" s="161"/>
      <c r="BM93" s="161"/>
      <c r="BN93" s="161"/>
      <c r="BO93" s="161"/>
      <c r="BP93" s="161"/>
    </row>
    <row r="94" spans="3:68" s="149" customFormat="1">
      <c r="C94" s="158" t="str">
        <v>Fixed Service28</v>
      </c>
      <c r="G94" s="158" t="str">
        <v>Fixed Unit28</v>
      </c>
      <c r="S94" s="161"/>
      <c r="T94" s="161"/>
      <c r="U94" s="161"/>
      <c r="V94" s="161"/>
      <c r="W94" s="161"/>
      <c r="X94" s="161"/>
      <c r="Y94" s="161"/>
      <c r="Z94" s="161"/>
      <c r="AA94" s="161"/>
      <c r="AB94" s="161"/>
      <c r="AC94" s="161"/>
      <c r="AD94" s="161"/>
      <c r="AE94" s="161"/>
      <c r="AF94" s="161"/>
      <c r="AG94" s="161"/>
      <c r="AH94" s="161"/>
      <c r="AI94" s="161"/>
      <c r="AJ94" s="161"/>
      <c r="AK94" s="161"/>
      <c r="AL94" s="161"/>
      <c r="AM94" s="161"/>
      <c r="AN94" s="161"/>
      <c r="AO94" s="161"/>
      <c r="AP94" s="161"/>
      <c r="AQ94" s="161"/>
      <c r="AR94" s="161"/>
      <c r="AS94" s="161"/>
      <c r="AT94" s="161"/>
      <c r="AU94" s="161"/>
      <c r="AV94" s="161"/>
      <c r="AW94" s="161"/>
      <c r="AX94" s="161"/>
      <c r="AY94" s="161"/>
      <c r="AZ94" s="161"/>
      <c r="BA94" s="161"/>
      <c r="BB94" s="161"/>
      <c r="BC94" s="161"/>
      <c r="BD94" s="161"/>
      <c r="BE94" s="161"/>
      <c r="BF94" s="161"/>
      <c r="BG94" s="161"/>
      <c r="BH94" s="161"/>
      <c r="BI94" s="161"/>
      <c r="BJ94" s="161"/>
      <c r="BK94" s="161"/>
      <c r="BL94" s="161"/>
      <c r="BM94" s="161"/>
      <c r="BN94" s="161"/>
      <c r="BO94" s="161"/>
      <c r="BP94" s="161"/>
    </row>
    <row r="95" spans="3:68" s="149" customFormat="1">
      <c r="C95" s="158" t="str">
        <v>Fixed Service29</v>
      </c>
      <c r="G95" s="158" t="str">
        <v>Fixed Unit29</v>
      </c>
      <c r="S95" s="161"/>
      <c r="T95" s="161"/>
      <c r="U95" s="161"/>
      <c r="V95" s="161"/>
      <c r="W95" s="161"/>
      <c r="X95" s="161"/>
      <c r="Y95" s="161"/>
      <c r="Z95" s="161"/>
      <c r="AA95" s="161"/>
      <c r="AB95" s="161"/>
      <c r="AC95" s="161"/>
      <c r="AD95" s="161"/>
      <c r="AE95" s="161"/>
      <c r="AF95" s="161"/>
      <c r="AG95" s="161"/>
      <c r="AH95" s="161"/>
      <c r="AI95" s="161"/>
      <c r="AJ95" s="161"/>
      <c r="AK95" s="161"/>
      <c r="AL95" s="161"/>
      <c r="AM95" s="161"/>
      <c r="AN95" s="161"/>
      <c r="AO95" s="161"/>
      <c r="AP95" s="161"/>
      <c r="AQ95" s="161"/>
      <c r="AR95" s="161"/>
      <c r="AS95" s="161"/>
      <c r="AT95" s="161"/>
      <c r="AU95" s="161"/>
      <c r="AV95" s="161"/>
      <c r="AW95" s="161"/>
      <c r="AX95" s="161"/>
      <c r="AY95" s="161"/>
      <c r="AZ95" s="161"/>
      <c r="BA95" s="161"/>
      <c r="BB95" s="161"/>
      <c r="BC95" s="161"/>
      <c r="BD95" s="161"/>
      <c r="BE95" s="161"/>
      <c r="BF95" s="161"/>
      <c r="BG95" s="161"/>
      <c r="BH95" s="161"/>
      <c r="BI95" s="161"/>
      <c r="BJ95" s="161"/>
      <c r="BK95" s="161"/>
      <c r="BL95" s="161"/>
      <c r="BM95" s="161"/>
      <c r="BN95" s="161"/>
      <c r="BO95" s="161"/>
      <c r="BP95" s="161"/>
    </row>
    <row r="96" spans="3:68" s="149" customFormat="1">
      <c r="C96" s="158" t="str">
        <v>Televisión</v>
      </c>
      <c r="G96" s="158" t="str">
        <v>#</v>
      </c>
      <c r="S96" s="160">
        <v>0</v>
      </c>
      <c r="T96" s="160">
        <v>0</v>
      </c>
      <c r="U96" s="160">
        <v>0</v>
      </c>
      <c r="V96" s="160">
        <v>0</v>
      </c>
      <c r="W96" s="160">
        <v>0</v>
      </c>
      <c r="X96" s="160">
        <v>0</v>
      </c>
      <c r="Y96" s="160">
        <v>0</v>
      </c>
      <c r="Z96" s="160">
        <v>0</v>
      </c>
      <c r="AA96" s="160">
        <v>0</v>
      </c>
      <c r="AB96" s="160">
        <v>0</v>
      </c>
      <c r="AC96" s="160">
        <v>0</v>
      </c>
      <c r="AD96" s="160">
        <v>0</v>
      </c>
      <c r="AE96" s="160">
        <v>0</v>
      </c>
      <c r="AF96" s="160">
        <v>0</v>
      </c>
      <c r="AG96" s="160">
        <v>0</v>
      </c>
      <c r="AH96" s="160">
        <v>0</v>
      </c>
      <c r="AI96" s="160">
        <v>0</v>
      </c>
      <c r="AJ96" s="160">
        <v>0</v>
      </c>
      <c r="AK96" s="160">
        <v>0</v>
      </c>
      <c r="AL96" s="160">
        <v>0</v>
      </c>
      <c r="AM96" s="160">
        <v>0</v>
      </c>
      <c r="AN96" s="160">
        <v>0</v>
      </c>
      <c r="AO96" s="160">
        <v>0</v>
      </c>
      <c r="AP96" s="160">
        <v>0</v>
      </c>
      <c r="AQ96" s="160">
        <v>0</v>
      </c>
      <c r="AR96" s="160">
        <v>0</v>
      </c>
      <c r="AS96" s="160">
        <v>0</v>
      </c>
      <c r="AT96" s="160">
        <v>0</v>
      </c>
      <c r="AU96" s="160">
        <v>0</v>
      </c>
      <c r="AV96" s="160">
        <v>0</v>
      </c>
      <c r="AW96" s="160">
        <v>0</v>
      </c>
      <c r="AX96" s="160">
        <v>0</v>
      </c>
      <c r="AY96" s="160">
        <v>0</v>
      </c>
      <c r="AZ96" s="160">
        <v>0</v>
      </c>
      <c r="BA96" s="160">
        <v>0</v>
      </c>
      <c r="BB96" s="160">
        <v>0</v>
      </c>
      <c r="BC96" s="160">
        <v>0</v>
      </c>
      <c r="BD96" s="160">
        <v>0</v>
      </c>
      <c r="BE96" s="160">
        <v>0</v>
      </c>
      <c r="BF96" s="160">
        <v>0</v>
      </c>
      <c r="BG96" s="160">
        <v>0</v>
      </c>
      <c r="BH96" s="160">
        <v>0</v>
      </c>
      <c r="BI96" s="160">
        <v>0</v>
      </c>
      <c r="BJ96" s="160">
        <v>0</v>
      </c>
      <c r="BK96" s="160">
        <v>0</v>
      </c>
      <c r="BL96" s="160">
        <v>0</v>
      </c>
      <c r="BM96" s="160">
        <v>0</v>
      </c>
      <c r="BN96" s="160">
        <v>0</v>
      </c>
      <c r="BO96" s="160">
        <v>0</v>
      </c>
      <c r="BP96" s="160">
        <v>0</v>
      </c>
    </row>
    <row r="97" spans="1:72" s="149" customFormat="1">
      <c r="BQ97" s="157" t="s">
        <v>209</v>
      </c>
    </row>
    <row r="98" spans="1:72" s="149" customFormat="1"/>
    <row r="99" spans="1:72" s="149" customFormat="1"/>
    <row r="100" spans="1:72" s="154" customFormat="1" ht="18" customHeight="1">
      <c r="A100" s="152">
        <v>3</v>
      </c>
      <c r="B100" s="152" t="s">
        <v>140</v>
      </c>
      <c r="C100" s="153"/>
      <c r="D100" s="153"/>
      <c r="E100" s="153"/>
      <c r="F100" s="153"/>
      <c r="G100" s="153"/>
      <c r="H100" s="153"/>
      <c r="I100" s="152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</row>
    <row r="101" spans="1:72" s="149" customFormat="1"/>
    <row r="102" spans="1:72" s="149" customFormat="1" ht="15.6">
      <c r="A102" s="172"/>
      <c r="B102" s="155" t="s">
        <v>188</v>
      </c>
    </row>
    <row r="103" spans="1:72" s="149" customFormat="1">
      <c r="A103" s="172"/>
    </row>
    <row r="104" spans="1:72" s="149" customFormat="1">
      <c r="A104" s="172"/>
      <c r="C104" s="173" t="str">
        <f t="array" ref="C104:C133">Fixed.Retail.Services</f>
        <v>Llamadas salientes Local on-net</v>
      </c>
      <c r="G104" s="149" t="s">
        <v>67</v>
      </c>
      <c r="M104" s="174"/>
      <c r="S104" s="214">
        <v>0.999</v>
      </c>
      <c r="T104" s="214">
        <v>0.999</v>
      </c>
      <c r="U104" s="214">
        <v>0.999</v>
      </c>
      <c r="V104" s="214">
        <v>0.999</v>
      </c>
      <c r="W104" s="214">
        <v>0.999</v>
      </c>
      <c r="X104" s="214">
        <v>0.999</v>
      </c>
      <c r="Y104" s="214">
        <v>0.999</v>
      </c>
      <c r="Z104" s="214">
        <v>0.999</v>
      </c>
      <c r="AA104" s="214">
        <v>0.999</v>
      </c>
      <c r="AB104" s="214">
        <v>0.999</v>
      </c>
      <c r="AC104" s="214">
        <v>0.999</v>
      </c>
      <c r="AD104" s="214">
        <v>0.999</v>
      </c>
      <c r="AE104" s="214">
        <v>0.999</v>
      </c>
      <c r="AF104" s="214">
        <v>0.999</v>
      </c>
      <c r="AG104" s="214">
        <v>0.999</v>
      </c>
      <c r="AH104" s="214">
        <v>0.999</v>
      </c>
      <c r="AI104" s="214">
        <v>0.999</v>
      </c>
      <c r="AJ104" s="214">
        <v>0.999</v>
      </c>
      <c r="AK104" s="214">
        <v>0.999</v>
      </c>
      <c r="AL104" s="214">
        <v>0.999</v>
      </c>
      <c r="AM104" s="214">
        <v>0.999</v>
      </c>
      <c r="AN104" s="214">
        <v>0.999</v>
      </c>
      <c r="AO104" s="214">
        <v>0.999</v>
      </c>
      <c r="AP104" s="214">
        <v>0.999</v>
      </c>
      <c r="AQ104" s="214">
        <v>0.999</v>
      </c>
      <c r="AR104" s="214">
        <v>0.999</v>
      </c>
      <c r="AS104" s="214">
        <v>0.999</v>
      </c>
      <c r="AT104" s="214">
        <v>0.999</v>
      </c>
      <c r="AU104" s="214">
        <v>0.999</v>
      </c>
      <c r="AV104" s="214">
        <v>0.999</v>
      </c>
      <c r="AW104" s="214">
        <v>0.999</v>
      </c>
      <c r="AX104" s="214">
        <v>0.999</v>
      </c>
      <c r="AY104" s="214">
        <v>0.999</v>
      </c>
      <c r="AZ104" s="214">
        <v>0.999</v>
      </c>
      <c r="BA104" s="214">
        <v>0.999</v>
      </c>
      <c r="BB104" s="214">
        <v>0.999</v>
      </c>
      <c r="BC104" s="214">
        <v>0.999</v>
      </c>
      <c r="BD104" s="214">
        <v>0.999</v>
      </c>
      <c r="BE104" s="214">
        <v>0.999</v>
      </c>
      <c r="BF104" s="214">
        <v>0.999</v>
      </c>
      <c r="BG104" s="214">
        <v>0.999</v>
      </c>
      <c r="BH104" s="214">
        <v>0.999</v>
      </c>
      <c r="BI104" s="214">
        <v>0.999</v>
      </c>
      <c r="BJ104" s="214">
        <v>0.999</v>
      </c>
      <c r="BK104" s="214">
        <v>0.999</v>
      </c>
      <c r="BL104" s="214">
        <v>0.999</v>
      </c>
      <c r="BM104" s="214">
        <v>0.999</v>
      </c>
      <c r="BN104" s="214">
        <v>0.999</v>
      </c>
      <c r="BO104" s="214">
        <v>0.999</v>
      </c>
      <c r="BP104" s="214">
        <v>0.999</v>
      </c>
    </row>
    <row r="105" spans="1:72" s="149" customFormat="1">
      <c r="A105" s="172"/>
      <c r="C105" s="173" t="str">
        <v>Llamadas salientes Larga Distancia on-net</v>
      </c>
      <c r="G105" s="149" t="s">
        <v>67</v>
      </c>
      <c r="S105" s="214">
        <v>0.999</v>
      </c>
      <c r="T105" s="214">
        <v>0.999</v>
      </c>
      <c r="U105" s="214">
        <v>0.999</v>
      </c>
      <c r="V105" s="214">
        <v>0.999</v>
      </c>
      <c r="W105" s="214">
        <v>0.999</v>
      </c>
      <c r="X105" s="214">
        <v>0.999</v>
      </c>
      <c r="Y105" s="214">
        <v>0.999</v>
      </c>
      <c r="Z105" s="214">
        <v>0.999</v>
      </c>
      <c r="AA105" s="214">
        <v>0.999</v>
      </c>
      <c r="AB105" s="214">
        <v>0.999</v>
      </c>
      <c r="AC105" s="214">
        <v>0.999</v>
      </c>
      <c r="AD105" s="214">
        <v>0.999</v>
      </c>
      <c r="AE105" s="214">
        <v>0.999</v>
      </c>
      <c r="AF105" s="214">
        <v>0.999</v>
      </c>
      <c r="AG105" s="214">
        <v>0.999</v>
      </c>
      <c r="AH105" s="214">
        <v>0.999</v>
      </c>
      <c r="AI105" s="214">
        <v>0.999</v>
      </c>
      <c r="AJ105" s="214">
        <v>0.999</v>
      </c>
      <c r="AK105" s="214">
        <v>0.999</v>
      </c>
      <c r="AL105" s="214">
        <v>0.999</v>
      </c>
      <c r="AM105" s="214">
        <v>0.999</v>
      </c>
      <c r="AN105" s="214">
        <v>0.999</v>
      </c>
      <c r="AO105" s="214">
        <v>0.999</v>
      </c>
      <c r="AP105" s="214">
        <v>0.999</v>
      </c>
      <c r="AQ105" s="214">
        <v>0.999</v>
      </c>
      <c r="AR105" s="214">
        <v>0.999</v>
      </c>
      <c r="AS105" s="214">
        <v>0.999</v>
      </c>
      <c r="AT105" s="214">
        <v>0.999</v>
      </c>
      <c r="AU105" s="214">
        <v>0.999</v>
      </c>
      <c r="AV105" s="214">
        <v>0.999</v>
      </c>
      <c r="AW105" s="214">
        <v>0.999</v>
      </c>
      <c r="AX105" s="214">
        <v>0.999</v>
      </c>
      <c r="AY105" s="214">
        <v>0.999</v>
      </c>
      <c r="AZ105" s="214">
        <v>0.999</v>
      </c>
      <c r="BA105" s="214">
        <v>0.999</v>
      </c>
      <c r="BB105" s="214">
        <v>0.999</v>
      </c>
      <c r="BC105" s="214">
        <v>0.999</v>
      </c>
      <c r="BD105" s="214">
        <v>0.999</v>
      </c>
      <c r="BE105" s="214">
        <v>0.999</v>
      </c>
      <c r="BF105" s="214">
        <v>0.999</v>
      </c>
      <c r="BG105" s="214">
        <v>0.999</v>
      </c>
      <c r="BH105" s="214">
        <v>0.999</v>
      </c>
      <c r="BI105" s="214">
        <v>0.999</v>
      </c>
      <c r="BJ105" s="214">
        <v>0.999</v>
      </c>
      <c r="BK105" s="214">
        <v>0.999</v>
      </c>
      <c r="BL105" s="214">
        <v>0.999</v>
      </c>
      <c r="BM105" s="214">
        <v>0.999</v>
      </c>
      <c r="BN105" s="214">
        <v>0.999</v>
      </c>
      <c r="BO105" s="214">
        <v>0.999</v>
      </c>
      <c r="BP105" s="214">
        <v>0.999</v>
      </c>
    </row>
    <row r="106" spans="1:72" s="149" customFormat="1">
      <c r="A106" s="172"/>
      <c r="C106" s="173" t="str">
        <v>Llamadas salientes Local a otros operadores fijos</v>
      </c>
      <c r="G106" s="149" t="s">
        <v>67</v>
      </c>
      <c r="S106" s="214">
        <v>0.999</v>
      </c>
      <c r="T106" s="214">
        <v>0.999</v>
      </c>
      <c r="U106" s="214">
        <v>0.999</v>
      </c>
      <c r="V106" s="214">
        <v>0.999</v>
      </c>
      <c r="W106" s="214">
        <v>0.999</v>
      </c>
      <c r="X106" s="214">
        <v>0.999</v>
      </c>
      <c r="Y106" s="214">
        <v>0.999</v>
      </c>
      <c r="Z106" s="214">
        <v>0.999</v>
      </c>
      <c r="AA106" s="214">
        <v>0.999</v>
      </c>
      <c r="AB106" s="214">
        <v>0.999</v>
      </c>
      <c r="AC106" s="214">
        <v>0.999</v>
      </c>
      <c r="AD106" s="214">
        <v>0.999</v>
      </c>
      <c r="AE106" s="214">
        <v>0.999</v>
      </c>
      <c r="AF106" s="214">
        <v>0.999</v>
      </c>
      <c r="AG106" s="214">
        <v>0.999</v>
      </c>
      <c r="AH106" s="214">
        <v>0.999</v>
      </c>
      <c r="AI106" s="214">
        <v>0.999</v>
      </c>
      <c r="AJ106" s="214">
        <v>0.999</v>
      </c>
      <c r="AK106" s="214">
        <v>0.999</v>
      </c>
      <c r="AL106" s="214">
        <v>0.999</v>
      </c>
      <c r="AM106" s="214">
        <v>0.999</v>
      </c>
      <c r="AN106" s="214">
        <v>0.999</v>
      </c>
      <c r="AO106" s="214">
        <v>0.999</v>
      </c>
      <c r="AP106" s="214">
        <v>0.999</v>
      </c>
      <c r="AQ106" s="214">
        <v>0.999</v>
      </c>
      <c r="AR106" s="214">
        <v>0.999</v>
      </c>
      <c r="AS106" s="214">
        <v>0.999</v>
      </c>
      <c r="AT106" s="214">
        <v>0.999</v>
      </c>
      <c r="AU106" s="214">
        <v>0.999</v>
      </c>
      <c r="AV106" s="214">
        <v>0.999</v>
      </c>
      <c r="AW106" s="214">
        <v>0.999</v>
      </c>
      <c r="AX106" s="214">
        <v>0.999</v>
      </c>
      <c r="AY106" s="214">
        <v>0.999</v>
      </c>
      <c r="AZ106" s="214">
        <v>0.999</v>
      </c>
      <c r="BA106" s="214">
        <v>0.999</v>
      </c>
      <c r="BB106" s="214">
        <v>0.999</v>
      </c>
      <c r="BC106" s="214">
        <v>0.999</v>
      </c>
      <c r="BD106" s="214">
        <v>0.999</v>
      </c>
      <c r="BE106" s="214">
        <v>0.999</v>
      </c>
      <c r="BF106" s="214">
        <v>0.999</v>
      </c>
      <c r="BG106" s="214">
        <v>0.999</v>
      </c>
      <c r="BH106" s="214">
        <v>0.999</v>
      </c>
      <c r="BI106" s="214">
        <v>0.999</v>
      </c>
      <c r="BJ106" s="214">
        <v>0.999</v>
      </c>
      <c r="BK106" s="214">
        <v>0.999</v>
      </c>
      <c r="BL106" s="214">
        <v>0.999</v>
      </c>
      <c r="BM106" s="214">
        <v>0.999</v>
      </c>
      <c r="BN106" s="214">
        <v>0.999</v>
      </c>
      <c r="BO106" s="214">
        <v>0.999</v>
      </c>
      <c r="BP106" s="214">
        <v>0.999</v>
      </c>
    </row>
    <row r="107" spans="1:72" s="149" customFormat="1">
      <c r="A107" s="172"/>
      <c r="C107" s="173" t="str">
        <v>Llamadas salientes larga Distancia a otros operadores fijos</v>
      </c>
      <c r="G107" s="149" t="s">
        <v>67</v>
      </c>
      <c r="S107" s="214">
        <v>0.999</v>
      </c>
      <c r="T107" s="214">
        <v>0.999</v>
      </c>
      <c r="U107" s="214">
        <v>0.999</v>
      </c>
      <c r="V107" s="214">
        <v>0.999</v>
      </c>
      <c r="W107" s="214">
        <v>0.999</v>
      </c>
      <c r="X107" s="214">
        <v>0.999</v>
      </c>
      <c r="Y107" s="214">
        <v>0.999</v>
      </c>
      <c r="Z107" s="214">
        <v>0.999</v>
      </c>
      <c r="AA107" s="214">
        <v>0.999</v>
      </c>
      <c r="AB107" s="214">
        <v>0.999</v>
      </c>
      <c r="AC107" s="214">
        <v>0.999</v>
      </c>
      <c r="AD107" s="214">
        <v>0.999</v>
      </c>
      <c r="AE107" s="214">
        <v>0.999</v>
      </c>
      <c r="AF107" s="214">
        <v>0.999</v>
      </c>
      <c r="AG107" s="214">
        <v>0.999</v>
      </c>
      <c r="AH107" s="214">
        <v>0.999</v>
      </c>
      <c r="AI107" s="214">
        <v>0.999</v>
      </c>
      <c r="AJ107" s="214">
        <v>0.999</v>
      </c>
      <c r="AK107" s="214">
        <v>0.999</v>
      </c>
      <c r="AL107" s="214">
        <v>0.999</v>
      </c>
      <c r="AM107" s="214">
        <v>0.999</v>
      </c>
      <c r="AN107" s="214">
        <v>0.999</v>
      </c>
      <c r="AO107" s="214">
        <v>0.999</v>
      </c>
      <c r="AP107" s="214">
        <v>0.999</v>
      </c>
      <c r="AQ107" s="214">
        <v>0.999</v>
      </c>
      <c r="AR107" s="214">
        <v>0.999</v>
      </c>
      <c r="AS107" s="214">
        <v>0.999</v>
      </c>
      <c r="AT107" s="214">
        <v>0.999</v>
      </c>
      <c r="AU107" s="214">
        <v>0.999</v>
      </c>
      <c r="AV107" s="214">
        <v>0.999</v>
      </c>
      <c r="AW107" s="214">
        <v>0.999</v>
      </c>
      <c r="AX107" s="214">
        <v>0.999</v>
      </c>
      <c r="AY107" s="214">
        <v>0.999</v>
      </c>
      <c r="AZ107" s="214">
        <v>0.999</v>
      </c>
      <c r="BA107" s="214">
        <v>0.999</v>
      </c>
      <c r="BB107" s="214">
        <v>0.999</v>
      </c>
      <c r="BC107" s="214">
        <v>0.999</v>
      </c>
      <c r="BD107" s="214">
        <v>0.999</v>
      </c>
      <c r="BE107" s="214">
        <v>0.999</v>
      </c>
      <c r="BF107" s="214">
        <v>0.999</v>
      </c>
      <c r="BG107" s="214">
        <v>0.999</v>
      </c>
      <c r="BH107" s="214">
        <v>0.999</v>
      </c>
      <c r="BI107" s="214">
        <v>0.999</v>
      </c>
      <c r="BJ107" s="214">
        <v>0.999</v>
      </c>
      <c r="BK107" s="214">
        <v>0.999</v>
      </c>
      <c r="BL107" s="214">
        <v>0.999</v>
      </c>
      <c r="BM107" s="214">
        <v>0.999</v>
      </c>
      <c r="BN107" s="214">
        <v>0.999</v>
      </c>
      <c r="BO107" s="214">
        <v>0.999</v>
      </c>
      <c r="BP107" s="214">
        <v>0.999</v>
      </c>
    </row>
    <row r="108" spans="1:72" s="149" customFormat="1">
      <c r="A108" s="172"/>
      <c r="C108" s="173" t="str">
        <v>Llamadas salientes a móvil</v>
      </c>
      <c r="G108" s="149" t="s">
        <v>67</v>
      </c>
      <c r="S108" s="214">
        <v>0.999</v>
      </c>
      <c r="T108" s="214">
        <v>0.999</v>
      </c>
      <c r="U108" s="214">
        <v>0.999</v>
      </c>
      <c r="V108" s="214">
        <v>0.999</v>
      </c>
      <c r="W108" s="214">
        <v>0.999</v>
      </c>
      <c r="X108" s="214">
        <v>0.999</v>
      </c>
      <c r="Y108" s="214">
        <v>0.999</v>
      </c>
      <c r="Z108" s="214">
        <v>0.999</v>
      </c>
      <c r="AA108" s="214">
        <v>0.999</v>
      </c>
      <c r="AB108" s="214">
        <v>0.999</v>
      </c>
      <c r="AC108" s="214">
        <v>0.999</v>
      </c>
      <c r="AD108" s="214">
        <v>0.999</v>
      </c>
      <c r="AE108" s="214">
        <v>0.999</v>
      </c>
      <c r="AF108" s="214">
        <v>0.999</v>
      </c>
      <c r="AG108" s="214">
        <v>0.999</v>
      </c>
      <c r="AH108" s="214">
        <v>0.999</v>
      </c>
      <c r="AI108" s="214">
        <v>0.999</v>
      </c>
      <c r="AJ108" s="214">
        <v>0.999</v>
      </c>
      <c r="AK108" s="214">
        <v>0.999</v>
      </c>
      <c r="AL108" s="214">
        <v>0.999</v>
      </c>
      <c r="AM108" s="214">
        <v>0.999</v>
      </c>
      <c r="AN108" s="214">
        <v>0.999</v>
      </c>
      <c r="AO108" s="214">
        <v>0.999</v>
      </c>
      <c r="AP108" s="214">
        <v>0.999</v>
      </c>
      <c r="AQ108" s="214">
        <v>0.999</v>
      </c>
      <c r="AR108" s="214">
        <v>0.999</v>
      </c>
      <c r="AS108" s="214">
        <v>0.999</v>
      </c>
      <c r="AT108" s="214">
        <v>0.999</v>
      </c>
      <c r="AU108" s="214">
        <v>0.999</v>
      </c>
      <c r="AV108" s="214">
        <v>0.999</v>
      </c>
      <c r="AW108" s="214">
        <v>0.999</v>
      </c>
      <c r="AX108" s="214">
        <v>0.999</v>
      </c>
      <c r="AY108" s="214">
        <v>0.999</v>
      </c>
      <c r="AZ108" s="214">
        <v>0.999</v>
      </c>
      <c r="BA108" s="214">
        <v>0.999</v>
      </c>
      <c r="BB108" s="214">
        <v>0.999</v>
      </c>
      <c r="BC108" s="214">
        <v>0.999</v>
      </c>
      <c r="BD108" s="214">
        <v>0.999</v>
      </c>
      <c r="BE108" s="214">
        <v>0.999</v>
      </c>
      <c r="BF108" s="214">
        <v>0.999</v>
      </c>
      <c r="BG108" s="214">
        <v>0.999</v>
      </c>
      <c r="BH108" s="214">
        <v>0.999</v>
      </c>
      <c r="BI108" s="214">
        <v>0.999</v>
      </c>
      <c r="BJ108" s="214">
        <v>0.999</v>
      </c>
      <c r="BK108" s="214">
        <v>0.999</v>
      </c>
      <c r="BL108" s="214">
        <v>0.999</v>
      </c>
      <c r="BM108" s="214">
        <v>0.999</v>
      </c>
      <c r="BN108" s="214">
        <v>0.999</v>
      </c>
      <c r="BO108" s="214">
        <v>0.999</v>
      </c>
      <c r="BP108" s="214">
        <v>0.999</v>
      </c>
    </row>
    <row r="109" spans="1:72" s="149" customFormat="1">
      <c r="A109" s="172"/>
      <c r="C109" s="173" t="str">
        <v>Llamadas salientes a internacional</v>
      </c>
      <c r="G109" s="149" t="s">
        <v>67</v>
      </c>
      <c r="S109" s="214">
        <v>0.999</v>
      </c>
      <c r="T109" s="214">
        <v>0.999</v>
      </c>
      <c r="U109" s="214">
        <v>0.999</v>
      </c>
      <c r="V109" s="214">
        <v>0.999</v>
      </c>
      <c r="W109" s="214">
        <v>0.999</v>
      </c>
      <c r="X109" s="214">
        <v>0.999</v>
      </c>
      <c r="Y109" s="214">
        <v>0.999</v>
      </c>
      <c r="Z109" s="214">
        <v>0.999</v>
      </c>
      <c r="AA109" s="214">
        <v>0.999</v>
      </c>
      <c r="AB109" s="214">
        <v>0.999</v>
      </c>
      <c r="AC109" s="214">
        <v>0.999</v>
      </c>
      <c r="AD109" s="214">
        <v>0.999</v>
      </c>
      <c r="AE109" s="214">
        <v>0.999</v>
      </c>
      <c r="AF109" s="214">
        <v>0.999</v>
      </c>
      <c r="AG109" s="214">
        <v>0.999</v>
      </c>
      <c r="AH109" s="214">
        <v>0.999</v>
      </c>
      <c r="AI109" s="214">
        <v>0.999</v>
      </c>
      <c r="AJ109" s="214">
        <v>0.999</v>
      </c>
      <c r="AK109" s="214">
        <v>0.999</v>
      </c>
      <c r="AL109" s="214">
        <v>0.999</v>
      </c>
      <c r="AM109" s="214">
        <v>0.999</v>
      </c>
      <c r="AN109" s="214">
        <v>0.999</v>
      </c>
      <c r="AO109" s="214">
        <v>0.999</v>
      </c>
      <c r="AP109" s="214">
        <v>0.999</v>
      </c>
      <c r="AQ109" s="214">
        <v>0.999</v>
      </c>
      <c r="AR109" s="214">
        <v>0.999</v>
      </c>
      <c r="AS109" s="214">
        <v>0.999</v>
      </c>
      <c r="AT109" s="214">
        <v>0.999</v>
      </c>
      <c r="AU109" s="214">
        <v>0.999</v>
      </c>
      <c r="AV109" s="214">
        <v>0.999</v>
      </c>
      <c r="AW109" s="214">
        <v>0.999</v>
      </c>
      <c r="AX109" s="214">
        <v>0.999</v>
      </c>
      <c r="AY109" s="214">
        <v>0.999</v>
      </c>
      <c r="AZ109" s="214">
        <v>0.999</v>
      </c>
      <c r="BA109" s="214">
        <v>0.999</v>
      </c>
      <c r="BB109" s="214">
        <v>0.999</v>
      </c>
      <c r="BC109" s="214">
        <v>0.999</v>
      </c>
      <c r="BD109" s="214">
        <v>0.999</v>
      </c>
      <c r="BE109" s="214">
        <v>0.999</v>
      </c>
      <c r="BF109" s="214">
        <v>0.999</v>
      </c>
      <c r="BG109" s="214">
        <v>0.999</v>
      </c>
      <c r="BH109" s="214">
        <v>0.999</v>
      </c>
      <c r="BI109" s="214">
        <v>0.999</v>
      </c>
      <c r="BJ109" s="214">
        <v>0.999</v>
      </c>
      <c r="BK109" s="214">
        <v>0.999</v>
      </c>
      <c r="BL109" s="214">
        <v>0.999</v>
      </c>
      <c r="BM109" s="214">
        <v>0.999</v>
      </c>
      <c r="BN109" s="214">
        <v>0.999</v>
      </c>
      <c r="BO109" s="214">
        <v>0.999</v>
      </c>
      <c r="BP109" s="214">
        <v>0.999</v>
      </c>
    </row>
    <row r="110" spans="1:72" s="149" customFormat="1">
      <c r="A110" s="172"/>
      <c r="C110" s="173" t="str">
        <v>Llamadas salientes a números no geográficos</v>
      </c>
      <c r="G110" s="149" t="s">
        <v>67</v>
      </c>
      <c r="S110" s="214">
        <v>0.999</v>
      </c>
      <c r="T110" s="214">
        <v>0.999</v>
      </c>
      <c r="U110" s="214">
        <v>0.999</v>
      </c>
      <c r="V110" s="214">
        <v>0.999</v>
      </c>
      <c r="W110" s="214">
        <v>0.999</v>
      </c>
      <c r="X110" s="214">
        <v>0.999</v>
      </c>
      <c r="Y110" s="214">
        <v>0.999</v>
      </c>
      <c r="Z110" s="214">
        <v>0.999</v>
      </c>
      <c r="AA110" s="214">
        <v>0.999</v>
      </c>
      <c r="AB110" s="214">
        <v>0.999</v>
      </c>
      <c r="AC110" s="214">
        <v>0.999</v>
      </c>
      <c r="AD110" s="214">
        <v>0.999</v>
      </c>
      <c r="AE110" s="214">
        <v>0.999</v>
      </c>
      <c r="AF110" s="214">
        <v>0.999</v>
      </c>
      <c r="AG110" s="214">
        <v>0.999</v>
      </c>
      <c r="AH110" s="214">
        <v>0.999</v>
      </c>
      <c r="AI110" s="214">
        <v>0.999</v>
      </c>
      <c r="AJ110" s="214">
        <v>0.999</v>
      </c>
      <c r="AK110" s="214">
        <v>0.999</v>
      </c>
      <c r="AL110" s="214">
        <v>0.999</v>
      </c>
      <c r="AM110" s="214">
        <v>0.999</v>
      </c>
      <c r="AN110" s="214">
        <v>0.999</v>
      </c>
      <c r="AO110" s="214">
        <v>0.999</v>
      </c>
      <c r="AP110" s="214">
        <v>0.999</v>
      </c>
      <c r="AQ110" s="214">
        <v>0.999</v>
      </c>
      <c r="AR110" s="214">
        <v>0.999</v>
      </c>
      <c r="AS110" s="214">
        <v>0.999</v>
      </c>
      <c r="AT110" s="214">
        <v>0.999</v>
      </c>
      <c r="AU110" s="214">
        <v>0.999</v>
      </c>
      <c r="AV110" s="214">
        <v>0.999</v>
      </c>
      <c r="AW110" s="214">
        <v>0.999</v>
      </c>
      <c r="AX110" s="214">
        <v>0.999</v>
      </c>
      <c r="AY110" s="214">
        <v>0.999</v>
      </c>
      <c r="AZ110" s="214">
        <v>0.999</v>
      </c>
      <c r="BA110" s="214">
        <v>0.999</v>
      </c>
      <c r="BB110" s="214">
        <v>0.999</v>
      </c>
      <c r="BC110" s="214">
        <v>0.999</v>
      </c>
      <c r="BD110" s="214">
        <v>0.999</v>
      </c>
      <c r="BE110" s="214">
        <v>0.999</v>
      </c>
      <c r="BF110" s="214">
        <v>0.999</v>
      </c>
      <c r="BG110" s="214">
        <v>0.999</v>
      </c>
      <c r="BH110" s="214">
        <v>0.999</v>
      </c>
      <c r="BI110" s="214">
        <v>0.999</v>
      </c>
      <c r="BJ110" s="214">
        <v>0.999</v>
      </c>
      <c r="BK110" s="214">
        <v>0.999</v>
      </c>
      <c r="BL110" s="214">
        <v>0.999</v>
      </c>
      <c r="BM110" s="214">
        <v>0.999</v>
      </c>
      <c r="BN110" s="214">
        <v>0.999</v>
      </c>
      <c r="BO110" s="214">
        <v>0.999</v>
      </c>
      <c r="BP110" s="214">
        <v>0.999</v>
      </c>
    </row>
    <row r="111" spans="1:72" s="149" customFormat="1">
      <c r="A111" s="172"/>
      <c r="C111" s="173" t="str">
        <v>Fixed Service8</v>
      </c>
      <c r="G111" s="149" t="s">
        <v>67</v>
      </c>
      <c r="S111" s="214">
        <v>0</v>
      </c>
      <c r="T111" s="214">
        <v>0</v>
      </c>
      <c r="U111" s="214">
        <v>0</v>
      </c>
      <c r="V111" s="214">
        <v>0</v>
      </c>
      <c r="W111" s="214">
        <v>0</v>
      </c>
      <c r="X111" s="214">
        <v>0</v>
      </c>
      <c r="Y111" s="214">
        <v>0</v>
      </c>
      <c r="Z111" s="214">
        <v>0</v>
      </c>
      <c r="AA111" s="214">
        <v>0</v>
      </c>
      <c r="AB111" s="214">
        <v>0</v>
      </c>
      <c r="AC111" s="214">
        <v>0</v>
      </c>
      <c r="AD111" s="214">
        <v>0</v>
      </c>
      <c r="AE111" s="214">
        <v>0</v>
      </c>
      <c r="AF111" s="214">
        <v>0</v>
      </c>
      <c r="AG111" s="214">
        <v>0</v>
      </c>
      <c r="AH111" s="214">
        <v>0</v>
      </c>
      <c r="AI111" s="214">
        <v>0</v>
      </c>
      <c r="AJ111" s="214">
        <v>0</v>
      </c>
      <c r="AK111" s="214">
        <v>0</v>
      </c>
      <c r="AL111" s="214">
        <v>0</v>
      </c>
      <c r="AM111" s="214">
        <v>0</v>
      </c>
      <c r="AN111" s="214">
        <v>0</v>
      </c>
      <c r="AO111" s="214">
        <v>0</v>
      </c>
      <c r="AP111" s="214">
        <v>0</v>
      </c>
      <c r="AQ111" s="214">
        <v>0</v>
      </c>
      <c r="AR111" s="214">
        <v>0</v>
      </c>
      <c r="AS111" s="214">
        <v>0</v>
      </c>
      <c r="AT111" s="214">
        <v>0</v>
      </c>
      <c r="AU111" s="214">
        <v>0</v>
      </c>
      <c r="AV111" s="214">
        <v>0</v>
      </c>
      <c r="AW111" s="214">
        <v>0</v>
      </c>
      <c r="AX111" s="214">
        <v>0</v>
      </c>
      <c r="AY111" s="214">
        <v>0</v>
      </c>
      <c r="AZ111" s="214">
        <v>0</v>
      </c>
      <c r="BA111" s="214">
        <v>0</v>
      </c>
      <c r="BB111" s="214">
        <v>0</v>
      </c>
      <c r="BC111" s="214">
        <v>0</v>
      </c>
      <c r="BD111" s="214">
        <v>0</v>
      </c>
      <c r="BE111" s="214">
        <v>0</v>
      </c>
      <c r="BF111" s="214">
        <v>0</v>
      </c>
      <c r="BG111" s="214">
        <v>0</v>
      </c>
      <c r="BH111" s="214">
        <v>0</v>
      </c>
      <c r="BI111" s="214">
        <v>0</v>
      </c>
      <c r="BJ111" s="214">
        <v>0</v>
      </c>
      <c r="BK111" s="214">
        <v>0</v>
      </c>
      <c r="BL111" s="214">
        <v>0</v>
      </c>
      <c r="BM111" s="214">
        <v>0</v>
      </c>
      <c r="BN111" s="214">
        <v>0</v>
      </c>
      <c r="BO111" s="214">
        <v>0</v>
      </c>
      <c r="BP111" s="214">
        <v>0</v>
      </c>
    </row>
    <row r="112" spans="1:72" s="149" customFormat="1">
      <c r="A112" s="172"/>
      <c r="C112" s="173" t="str">
        <v>Llamadas entrantes Local de otros operadores fijos</v>
      </c>
      <c r="G112" s="149" t="s">
        <v>67</v>
      </c>
      <c r="S112" s="214">
        <v>0.999</v>
      </c>
      <c r="T112" s="214">
        <v>0.999</v>
      </c>
      <c r="U112" s="214">
        <v>0.999</v>
      </c>
      <c r="V112" s="214">
        <v>0.999</v>
      </c>
      <c r="W112" s="214">
        <v>0.999</v>
      </c>
      <c r="X112" s="214">
        <v>0.999</v>
      </c>
      <c r="Y112" s="214">
        <v>0.999</v>
      </c>
      <c r="Z112" s="214">
        <v>0.999</v>
      </c>
      <c r="AA112" s="214">
        <v>0.999</v>
      </c>
      <c r="AB112" s="214">
        <v>0.999</v>
      </c>
      <c r="AC112" s="214">
        <v>0.999</v>
      </c>
      <c r="AD112" s="214">
        <v>0.999</v>
      </c>
      <c r="AE112" s="214">
        <v>0.999</v>
      </c>
      <c r="AF112" s="214">
        <v>0.999</v>
      </c>
      <c r="AG112" s="214">
        <v>0.999</v>
      </c>
      <c r="AH112" s="214">
        <v>0.999</v>
      </c>
      <c r="AI112" s="214">
        <v>0.999</v>
      </c>
      <c r="AJ112" s="214">
        <v>0.999</v>
      </c>
      <c r="AK112" s="214">
        <v>0.999</v>
      </c>
      <c r="AL112" s="214">
        <v>0.999</v>
      </c>
      <c r="AM112" s="214">
        <v>0.999</v>
      </c>
      <c r="AN112" s="214">
        <v>0.999</v>
      </c>
      <c r="AO112" s="214">
        <v>0.999</v>
      </c>
      <c r="AP112" s="214">
        <v>0.999</v>
      </c>
      <c r="AQ112" s="214">
        <v>0.999</v>
      </c>
      <c r="AR112" s="214">
        <v>0.999</v>
      </c>
      <c r="AS112" s="214">
        <v>0.999</v>
      </c>
      <c r="AT112" s="214">
        <v>0.999</v>
      </c>
      <c r="AU112" s="214">
        <v>0.999</v>
      </c>
      <c r="AV112" s="214">
        <v>0.999</v>
      </c>
      <c r="AW112" s="214">
        <v>0.999</v>
      </c>
      <c r="AX112" s="214">
        <v>0.999</v>
      </c>
      <c r="AY112" s="214">
        <v>0.999</v>
      </c>
      <c r="AZ112" s="214">
        <v>0.999</v>
      </c>
      <c r="BA112" s="214">
        <v>0.999</v>
      </c>
      <c r="BB112" s="214">
        <v>0.999</v>
      </c>
      <c r="BC112" s="214">
        <v>0.999</v>
      </c>
      <c r="BD112" s="214">
        <v>0.999</v>
      </c>
      <c r="BE112" s="214">
        <v>0.999</v>
      </c>
      <c r="BF112" s="214">
        <v>0.999</v>
      </c>
      <c r="BG112" s="214">
        <v>0.999</v>
      </c>
      <c r="BH112" s="214">
        <v>0.999</v>
      </c>
      <c r="BI112" s="214">
        <v>0.999</v>
      </c>
      <c r="BJ112" s="214">
        <v>0.999</v>
      </c>
      <c r="BK112" s="214">
        <v>0.999</v>
      </c>
      <c r="BL112" s="214">
        <v>0.999</v>
      </c>
      <c r="BM112" s="214">
        <v>0.999</v>
      </c>
      <c r="BN112" s="214">
        <v>0.999</v>
      </c>
      <c r="BO112" s="214">
        <v>0.999</v>
      </c>
      <c r="BP112" s="214">
        <v>0.999</v>
      </c>
    </row>
    <row r="113" spans="1:68" s="149" customFormat="1">
      <c r="A113" s="172"/>
      <c r="C113" s="173" t="str">
        <v>Llamadas entrantes Larga Distancia de otros operadores fijos</v>
      </c>
      <c r="G113" s="149" t="s">
        <v>67</v>
      </c>
      <c r="S113" s="214">
        <v>0.999</v>
      </c>
      <c r="T113" s="214">
        <v>0.999</v>
      </c>
      <c r="U113" s="214">
        <v>0.999</v>
      </c>
      <c r="V113" s="214">
        <v>0.999</v>
      </c>
      <c r="W113" s="214">
        <v>0.999</v>
      </c>
      <c r="X113" s="214">
        <v>0.999</v>
      </c>
      <c r="Y113" s="214">
        <v>0.999</v>
      </c>
      <c r="Z113" s="214">
        <v>0.999</v>
      </c>
      <c r="AA113" s="214">
        <v>0.999</v>
      </c>
      <c r="AB113" s="214">
        <v>0.999</v>
      </c>
      <c r="AC113" s="214">
        <v>0.999</v>
      </c>
      <c r="AD113" s="214">
        <v>0.999</v>
      </c>
      <c r="AE113" s="214">
        <v>0.999</v>
      </c>
      <c r="AF113" s="214">
        <v>0.999</v>
      </c>
      <c r="AG113" s="214">
        <v>0.999</v>
      </c>
      <c r="AH113" s="214">
        <v>0.999</v>
      </c>
      <c r="AI113" s="214">
        <v>0.999</v>
      </c>
      <c r="AJ113" s="214">
        <v>0.999</v>
      </c>
      <c r="AK113" s="214">
        <v>0.999</v>
      </c>
      <c r="AL113" s="214">
        <v>0.999</v>
      </c>
      <c r="AM113" s="214">
        <v>0.999</v>
      </c>
      <c r="AN113" s="214">
        <v>0.999</v>
      </c>
      <c r="AO113" s="214">
        <v>0.999</v>
      </c>
      <c r="AP113" s="214">
        <v>0.999</v>
      </c>
      <c r="AQ113" s="214">
        <v>0.999</v>
      </c>
      <c r="AR113" s="214">
        <v>0.999</v>
      </c>
      <c r="AS113" s="214">
        <v>0.999</v>
      </c>
      <c r="AT113" s="214">
        <v>0.999</v>
      </c>
      <c r="AU113" s="214">
        <v>0.999</v>
      </c>
      <c r="AV113" s="214">
        <v>0.999</v>
      </c>
      <c r="AW113" s="214">
        <v>0.999</v>
      </c>
      <c r="AX113" s="214">
        <v>0.999</v>
      </c>
      <c r="AY113" s="214">
        <v>0.999</v>
      </c>
      <c r="AZ113" s="214">
        <v>0.999</v>
      </c>
      <c r="BA113" s="214">
        <v>0.999</v>
      </c>
      <c r="BB113" s="214">
        <v>0.999</v>
      </c>
      <c r="BC113" s="214">
        <v>0.999</v>
      </c>
      <c r="BD113" s="214">
        <v>0.999</v>
      </c>
      <c r="BE113" s="214">
        <v>0.999</v>
      </c>
      <c r="BF113" s="214">
        <v>0.999</v>
      </c>
      <c r="BG113" s="214">
        <v>0.999</v>
      </c>
      <c r="BH113" s="214">
        <v>0.999</v>
      </c>
      <c r="BI113" s="214">
        <v>0.999</v>
      </c>
      <c r="BJ113" s="214">
        <v>0.999</v>
      </c>
      <c r="BK113" s="214">
        <v>0.999</v>
      </c>
      <c r="BL113" s="214">
        <v>0.999</v>
      </c>
      <c r="BM113" s="214">
        <v>0.999</v>
      </c>
      <c r="BN113" s="214">
        <v>0.999</v>
      </c>
      <c r="BO113" s="214">
        <v>0.999</v>
      </c>
      <c r="BP113" s="214">
        <v>0.999</v>
      </c>
    </row>
    <row r="114" spans="1:68" s="149" customFormat="1">
      <c r="A114" s="172"/>
      <c r="C114" s="173" t="str">
        <v>Llamadas entrantes de móvil</v>
      </c>
      <c r="G114" s="149" t="s">
        <v>67</v>
      </c>
      <c r="S114" s="214">
        <v>0.999</v>
      </c>
      <c r="T114" s="214">
        <v>0.999</v>
      </c>
      <c r="U114" s="214">
        <v>0.999</v>
      </c>
      <c r="V114" s="214">
        <v>0.999</v>
      </c>
      <c r="W114" s="214">
        <v>0.999</v>
      </c>
      <c r="X114" s="214">
        <v>0.999</v>
      </c>
      <c r="Y114" s="214">
        <v>0.999</v>
      </c>
      <c r="Z114" s="214">
        <v>0.999</v>
      </c>
      <c r="AA114" s="214">
        <v>0.999</v>
      </c>
      <c r="AB114" s="214">
        <v>0.999</v>
      </c>
      <c r="AC114" s="214">
        <v>0.999</v>
      </c>
      <c r="AD114" s="214">
        <v>0.999</v>
      </c>
      <c r="AE114" s="214">
        <v>0.999</v>
      </c>
      <c r="AF114" s="214">
        <v>0.999</v>
      </c>
      <c r="AG114" s="214">
        <v>0.999</v>
      </c>
      <c r="AH114" s="214">
        <v>0.999</v>
      </c>
      <c r="AI114" s="214">
        <v>0.999</v>
      </c>
      <c r="AJ114" s="214">
        <v>0.999</v>
      </c>
      <c r="AK114" s="214">
        <v>0.999</v>
      </c>
      <c r="AL114" s="214">
        <v>0.999</v>
      </c>
      <c r="AM114" s="214">
        <v>0.999</v>
      </c>
      <c r="AN114" s="214">
        <v>0.999</v>
      </c>
      <c r="AO114" s="214">
        <v>0.999</v>
      </c>
      <c r="AP114" s="214">
        <v>0.999</v>
      </c>
      <c r="AQ114" s="214">
        <v>0.999</v>
      </c>
      <c r="AR114" s="214">
        <v>0.999</v>
      </c>
      <c r="AS114" s="214">
        <v>0.999</v>
      </c>
      <c r="AT114" s="214">
        <v>0.999</v>
      </c>
      <c r="AU114" s="214">
        <v>0.999</v>
      </c>
      <c r="AV114" s="214">
        <v>0.999</v>
      </c>
      <c r="AW114" s="214">
        <v>0.999</v>
      </c>
      <c r="AX114" s="214">
        <v>0.999</v>
      </c>
      <c r="AY114" s="214">
        <v>0.999</v>
      </c>
      <c r="AZ114" s="214">
        <v>0.999</v>
      </c>
      <c r="BA114" s="214">
        <v>0.999</v>
      </c>
      <c r="BB114" s="214">
        <v>0.999</v>
      </c>
      <c r="BC114" s="214">
        <v>0.999</v>
      </c>
      <c r="BD114" s="214">
        <v>0.999</v>
      </c>
      <c r="BE114" s="214">
        <v>0.999</v>
      </c>
      <c r="BF114" s="214">
        <v>0.999</v>
      </c>
      <c r="BG114" s="214">
        <v>0.999</v>
      </c>
      <c r="BH114" s="214">
        <v>0.999</v>
      </c>
      <c r="BI114" s="214">
        <v>0.999</v>
      </c>
      <c r="BJ114" s="214">
        <v>0.999</v>
      </c>
      <c r="BK114" s="214">
        <v>0.999</v>
      </c>
      <c r="BL114" s="214">
        <v>0.999</v>
      </c>
      <c r="BM114" s="214">
        <v>0.999</v>
      </c>
      <c r="BN114" s="214">
        <v>0.999</v>
      </c>
      <c r="BO114" s="214">
        <v>0.999</v>
      </c>
      <c r="BP114" s="214">
        <v>0.999</v>
      </c>
    </row>
    <row r="115" spans="1:68" s="149" customFormat="1">
      <c r="A115" s="172"/>
      <c r="C115" s="173" t="str">
        <v>Llamadas entrantes de internacional</v>
      </c>
      <c r="G115" s="149" t="s">
        <v>67</v>
      </c>
      <c r="S115" s="214">
        <v>0.999</v>
      </c>
      <c r="T115" s="214">
        <v>0.999</v>
      </c>
      <c r="U115" s="214">
        <v>0.999</v>
      </c>
      <c r="V115" s="214">
        <v>0.999</v>
      </c>
      <c r="W115" s="214">
        <v>0.999</v>
      </c>
      <c r="X115" s="214">
        <v>0.999</v>
      </c>
      <c r="Y115" s="214">
        <v>0.999</v>
      </c>
      <c r="Z115" s="214">
        <v>0.999</v>
      </c>
      <c r="AA115" s="214">
        <v>0.999</v>
      </c>
      <c r="AB115" s="214">
        <v>0.999</v>
      </c>
      <c r="AC115" s="214">
        <v>0.999</v>
      </c>
      <c r="AD115" s="214">
        <v>0.999</v>
      </c>
      <c r="AE115" s="214">
        <v>0.999</v>
      </c>
      <c r="AF115" s="214">
        <v>0.999</v>
      </c>
      <c r="AG115" s="214">
        <v>0.999</v>
      </c>
      <c r="AH115" s="214">
        <v>0.999</v>
      </c>
      <c r="AI115" s="214">
        <v>0.999</v>
      </c>
      <c r="AJ115" s="214">
        <v>0.999</v>
      </c>
      <c r="AK115" s="214">
        <v>0.999</v>
      </c>
      <c r="AL115" s="214">
        <v>0.999</v>
      </c>
      <c r="AM115" s="214">
        <v>0.999</v>
      </c>
      <c r="AN115" s="214">
        <v>0.999</v>
      </c>
      <c r="AO115" s="214">
        <v>0.999</v>
      </c>
      <c r="AP115" s="214">
        <v>0.999</v>
      </c>
      <c r="AQ115" s="214">
        <v>0.999</v>
      </c>
      <c r="AR115" s="214">
        <v>0.999</v>
      </c>
      <c r="AS115" s="214">
        <v>0.999</v>
      </c>
      <c r="AT115" s="214">
        <v>0.999</v>
      </c>
      <c r="AU115" s="214">
        <v>0.999</v>
      </c>
      <c r="AV115" s="214">
        <v>0.999</v>
      </c>
      <c r="AW115" s="214">
        <v>0.999</v>
      </c>
      <c r="AX115" s="214">
        <v>0.999</v>
      </c>
      <c r="AY115" s="214">
        <v>0.999</v>
      </c>
      <c r="AZ115" s="214">
        <v>0.999</v>
      </c>
      <c r="BA115" s="214">
        <v>0.999</v>
      </c>
      <c r="BB115" s="214">
        <v>0.999</v>
      </c>
      <c r="BC115" s="214">
        <v>0.999</v>
      </c>
      <c r="BD115" s="214">
        <v>0.999</v>
      </c>
      <c r="BE115" s="214">
        <v>0.999</v>
      </c>
      <c r="BF115" s="214">
        <v>0.999</v>
      </c>
      <c r="BG115" s="214">
        <v>0.999</v>
      </c>
      <c r="BH115" s="214">
        <v>0.999</v>
      </c>
      <c r="BI115" s="214">
        <v>0.999</v>
      </c>
      <c r="BJ115" s="214">
        <v>0.999</v>
      </c>
      <c r="BK115" s="214">
        <v>0.999</v>
      </c>
      <c r="BL115" s="214">
        <v>0.999</v>
      </c>
      <c r="BM115" s="214">
        <v>0.999</v>
      </c>
      <c r="BN115" s="214">
        <v>0.999</v>
      </c>
      <c r="BO115" s="214">
        <v>0.999</v>
      </c>
      <c r="BP115" s="214">
        <v>0.999</v>
      </c>
    </row>
    <row r="116" spans="1:68" s="149" customFormat="1">
      <c r="A116" s="172"/>
      <c r="C116" s="173" t="str">
        <v>Llamadas entrantes de números no geográficos</v>
      </c>
      <c r="G116" s="149" t="s">
        <v>67</v>
      </c>
      <c r="S116" s="214">
        <v>0.999</v>
      </c>
      <c r="T116" s="214">
        <v>0.999</v>
      </c>
      <c r="U116" s="214">
        <v>0.999</v>
      </c>
      <c r="V116" s="214">
        <v>0.999</v>
      </c>
      <c r="W116" s="214">
        <v>0.999</v>
      </c>
      <c r="X116" s="214">
        <v>0.999</v>
      </c>
      <c r="Y116" s="214">
        <v>0.999</v>
      </c>
      <c r="Z116" s="214">
        <v>0.999</v>
      </c>
      <c r="AA116" s="214">
        <v>0.999</v>
      </c>
      <c r="AB116" s="214">
        <v>0.999</v>
      </c>
      <c r="AC116" s="214">
        <v>0.999</v>
      </c>
      <c r="AD116" s="214">
        <v>0.999</v>
      </c>
      <c r="AE116" s="214">
        <v>0.999</v>
      </c>
      <c r="AF116" s="214">
        <v>0.999</v>
      </c>
      <c r="AG116" s="214">
        <v>0.999</v>
      </c>
      <c r="AH116" s="214">
        <v>0.999</v>
      </c>
      <c r="AI116" s="214">
        <v>0.999</v>
      </c>
      <c r="AJ116" s="214">
        <v>0.999</v>
      </c>
      <c r="AK116" s="214">
        <v>0.999</v>
      </c>
      <c r="AL116" s="214">
        <v>0.999</v>
      </c>
      <c r="AM116" s="214">
        <v>0.999</v>
      </c>
      <c r="AN116" s="214">
        <v>0.999</v>
      </c>
      <c r="AO116" s="214">
        <v>0.999</v>
      </c>
      <c r="AP116" s="214">
        <v>0.999</v>
      </c>
      <c r="AQ116" s="214">
        <v>0.999</v>
      </c>
      <c r="AR116" s="214">
        <v>0.999</v>
      </c>
      <c r="AS116" s="214">
        <v>0.999</v>
      </c>
      <c r="AT116" s="214">
        <v>0.999</v>
      </c>
      <c r="AU116" s="214">
        <v>0.999</v>
      </c>
      <c r="AV116" s="214">
        <v>0.999</v>
      </c>
      <c r="AW116" s="214">
        <v>0.999</v>
      </c>
      <c r="AX116" s="214">
        <v>0.999</v>
      </c>
      <c r="AY116" s="214">
        <v>0.999</v>
      </c>
      <c r="AZ116" s="214">
        <v>0.999</v>
      </c>
      <c r="BA116" s="214">
        <v>0.999</v>
      </c>
      <c r="BB116" s="214">
        <v>0.999</v>
      </c>
      <c r="BC116" s="214">
        <v>0.999</v>
      </c>
      <c r="BD116" s="214">
        <v>0.999</v>
      </c>
      <c r="BE116" s="214">
        <v>0.999</v>
      </c>
      <c r="BF116" s="214">
        <v>0.999</v>
      </c>
      <c r="BG116" s="214">
        <v>0.999</v>
      </c>
      <c r="BH116" s="214">
        <v>0.999</v>
      </c>
      <c r="BI116" s="214">
        <v>0.999</v>
      </c>
      <c r="BJ116" s="214">
        <v>0.999</v>
      </c>
      <c r="BK116" s="214">
        <v>0.999</v>
      </c>
      <c r="BL116" s="214">
        <v>0.999</v>
      </c>
      <c r="BM116" s="214">
        <v>0.999</v>
      </c>
      <c r="BN116" s="214">
        <v>0.999</v>
      </c>
      <c r="BO116" s="214">
        <v>0.999</v>
      </c>
      <c r="BP116" s="214">
        <v>0.999</v>
      </c>
    </row>
    <row r="117" spans="1:68" s="149" customFormat="1">
      <c r="A117" s="172"/>
      <c r="C117" s="173" t="str">
        <v>Fixed Service14</v>
      </c>
      <c r="G117" s="149" t="s">
        <v>67</v>
      </c>
      <c r="S117" s="214">
        <v>0</v>
      </c>
      <c r="T117" s="214">
        <v>0</v>
      </c>
      <c r="U117" s="214">
        <v>0</v>
      </c>
      <c r="V117" s="214">
        <v>0</v>
      </c>
      <c r="W117" s="214">
        <v>0</v>
      </c>
      <c r="X117" s="214">
        <v>0</v>
      </c>
      <c r="Y117" s="214">
        <v>0</v>
      </c>
      <c r="Z117" s="214">
        <v>0</v>
      </c>
      <c r="AA117" s="214">
        <v>0</v>
      </c>
      <c r="AB117" s="214">
        <v>0</v>
      </c>
      <c r="AC117" s="214">
        <v>0</v>
      </c>
      <c r="AD117" s="214">
        <v>0</v>
      </c>
      <c r="AE117" s="214">
        <v>0</v>
      </c>
      <c r="AF117" s="214">
        <v>0</v>
      </c>
      <c r="AG117" s="214">
        <v>0</v>
      </c>
      <c r="AH117" s="214">
        <v>0</v>
      </c>
      <c r="AI117" s="214">
        <v>0</v>
      </c>
      <c r="AJ117" s="214">
        <v>0</v>
      </c>
      <c r="AK117" s="214">
        <v>0</v>
      </c>
      <c r="AL117" s="214">
        <v>0</v>
      </c>
      <c r="AM117" s="214">
        <v>0</v>
      </c>
      <c r="AN117" s="214">
        <v>0</v>
      </c>
      <c r="AO117" s="214">
        <v>0</v>
      </c>
      <c r="AP117" s="214">
        <v>0</v>
      </c>
      <c r="AQ117" s="214">
        <v>0</v>
      </c>
      <c r="AR117" s="214">
        <v>0</v>
      </c>
      <c r="AS117" s="214">
        <v>0</v>
      </c>
      <c r="AT117" s="214">
        <v>0</v>
      </c>
      <c r="AU117" s="214">
        <v>0</v>
      </c>
      <c r="AV117" s="214">
        <v>0</v>
      </c>
      <c r="AW117" s="214">
        <v>0</v>
      </c>
      <c r="AX117" s="214">
        <v>0</v>
      </c>
      <c r="AY117" s="214">
        <v>0</v>
      </c>
      <c r="AZ117" s="214">
        <v>0</v>
      </c>
      <c r="BA117" s="214">
        <v>0</v>
      </c>
      <c r="BB117" s="214">
        <v>0</v>
      </c>
      <c r="BC117" s="214">
        <v>0</v>
      </c>
      <c r="BD117" s="214">
        <v>0</v>
      </c>
      <c r="BE117" s="214">
        <v>0</v>
      </c>
      <c r="BF117" s="214">
        <v>0</v>
      </c>
      <c r="BG117" s="214">
        <v>0</v>
      </c>
      <c r="BH117" s="214">
        <v>0</v>
      </c>
      <c r="BI117" s="214">
        <v>0</v>
      </c>
      <c r="BJ117" s="214">
        <v>0</v>
      </c>
      <c r="BK117" s="214">
        <v>0</v>
      </c>
      <c r="BL117" s="214">
        <v>0</v>
      </c>
      <c r="BM117" s="214">
        <v>0</v>
      </c>
      <c r="BN117" s="214">
        <v>0</v>
      </c>
      <c r="BO117" s="214">
        <v>0</v>
      </c>
      <c r="BP117" s="214">
        <v>0</v>
      </c>
    </row>
    <row r="118" spans="1:68" s="149" customFormat="1">
      <c r="A118" s="172"/>
      <c r="C118" s="173" t="str">
        <v>Llamadas en tránsito Local</v>
      </c>
      <c r="G118" s="149" t="s">
        <v>67</v>
      </c>
      <c r="S118" s="214">
        <v>0.95</v>
      </c>
      <c r="T118" s="214">
        <v>0.95</v>
      </c>
      <c r="U118" s="214">
        <v>0.95</v>
      </c>
      <c r="V118" s="214">
        <v>0.95</v>
      </c>
      <c r="W118" s="214">
        <v>0.95</v>
      </c>
      <c r="X118" s="214">
        <v>0.95</v>
      </c>
      <c r="Y118" s="214">
        <v>0.95</v>
      </c>
      <c r="Z118" s="214">
        <v>0.95</v>
      </c>
      <c r="AA118" s="214">
        <v>0.95</v>
      </c>
      <c r="AB118" s="214">
        <v>0.95</v>
      </c>
      <c r="AC118" s="214">
        <v>0.95</v>
      </c>
      <c r="AD118" s="214">
        <v>0.95</v>
      </c>
      <c r="AE118" s="214">
        <v>0.95</v>
      </c>
      <c r="AF118" s="214">
        <v>0.95</v>
      </c>
      <c r="AG118" s="214">
        <v>0.95</v>
      </c>
      <c r="AH118" s="214">
        <v>0.95</v>
      </c>
      <c r="AI118" s="214">
        <v>0.95</v>
      </c>
      <c r="AJ118" s="214">
        <v>0.95</v>
      </c>
      <c r="AK118" s="214">
        <v>0.95</v>
      </c>
      <c r="AL118" s="214">
        <v>0.95</v>
      </c>
      <c r="AM118" s="214">
        <v>0.95</v>
      </c>
      <c r="AN118" s="214">
        <v>0.95</v>
      </c>
      <c r="AO118" s="214">
        <v>0.95</v>
      </c>
      <c r="AP118" s="214">
        <v>0.95</v>
      </c>
      <c r="AQ118" s="214">
        <v>0.95</v>
      </c>
      <c r="AR118" s="214">
        <v>0.95</v>
      </c>
      <c r="AS118" s="214">
        <v>0.95</v>
      </c>
      <c r="AT118" s="214">
        <v>0.95</v>
      </c>
      <c r="AU118" s="214">
        <v>0.95</v>
      </c>
      <c r="AV118" s="214">
        <v>0.95</v>
      </c>
      <c r="AW118" s="214">
        <v>0.95</v>
      </c>
      <c r="AX118" s="214">
        <v>0.95</v>
      </c>
      <c r="AY118" s="214">
        <v>0.95</v>
      </c>
      <c r="AZ118" s="214">
        <v>0.95</v>
      </c>
      <c r="BA118" s="214">
        <v>0.95</v>
      </c>
      <c r="BB118" s="214">
        <v>0.95</v>
      </c>
      <c r="BC118" s="214">
        <v>0.95</v>
      </c>
      <c r="BD118" s="214">
        <v>0.95</v>
      </c>
      <c r="BE118" s="214">
        <v>0.95</v>
      </c>
      <c r="BF118" s="214">
        <v>0.95</v>
      </c>
      <c r="BG118" s="214">
        <v>0.95</v>
      </c>
      <c r="BH118" s="214">
        <v>0.95</v>
      </c>
      <c r="BI118" s="214">
        <v>0.95</v>
      </c>
      <c r="BJ118" s="214">
        <v>0.95</v>
      </c>
      <c r="BK118" s="214">
        <v>0.95</v>
      </c>
      <c r="BL118" s="214">
        <v>0.95</v>
      </c>
      <c r="BM118" s="214">
        <v>0.95</v>
      </c>
      <c r="BN118" s="214">
        <v>0.95</v>
      </c>
      <c r="BO118" s="214">
        <v>0.95</v>
      </c>
      <c r="BP118" s="214">
        <v>0.95</v>
      </c>
    </row>
    <row r="119" spans="1:68" s="149" customFormat="1">
      <c r="A119" s="172"/>
      <c r="C119" s="173" t="str">
        <v>Llamadas en tránsito Larga Distancia</v>
      </c>
      <c r="G119" s="149" t="s">
        <v>67</v>
      </c>
      <c r="S119" s="214">
        <v>0.95</v>
      </c>
      <c r="T119" s="214">
        <v>0.95</v>
      </c>
      <c r="U119" s="214">
        <v>0.95</v>
      </c>
      <c r="V119" s="214">
        <v>0.95</v>
      </c>
      <c r="W119" s="214">
        <v>0.95</v>
      </c>
      <c r="X119" s="214">
        <v>0.95</v>
      </c>
      <c r="Y119" s="214">
        <v>0.95</v>
      </c>
      <c r="Z119" s="214">
        <v>0.95</v>
      </c>
      <c r="AA119" s="214">
        <v>0.95</v>
      </c>
      <c r="AB119" s="214">
        <v>0.95</v>
      </c>
      <c r="AC119" s="214">
        <v>0.95</v>
      </c>
      <c r="AD119" s="214">
        <v>0.95</v>
      </c>
      <c r="AE119" s="214">
        <v>0.95</v>
      </c>
      <c r="AF119" s="214">
        <v>0.95</v>
      </c>
      <c r="AG119" s="214">
        <v>0.95</v>
      </c>
      <c r="AH119" s="214">
        <v>0.95</v>
      </c>
      <c r="AI119" s="214">
        <v>0.95</v>
      </c>
      <c r="AJ119" s="214">
        <v>0.95</v>
      </c>
      <c r="AK119" s="214">
        <v>0.95</v>
      </c>
      <c r="AL119" s="214">
        <v>0.95</v>
      </c>
      <c r="AM119" s="214">
        <v>0.95</v>
      </c>
      <c r="AN119" s="214">
        <v>0.95</v>
      </c>
      <c r="AO119" s="214">
        <v>0.95</v>
      </c>
      <c r="AP119" s="214">
        <v>0.95</v>
      </c>
      <c r="AQ119" s="214">
        <v>0.95</v>
      </c>
      <c r="AR119" s="214">
        <v>0.95</v>
      </c>
      <c r="AS119" s="214">
        <v>0.95</v>
      </c>
      <c r="AT119" s="214">
        <v>0.95</v>
      </c>
      <c r="AU119" s="214">
        <v>0.95</v>
      </c>
      <c r="AV119" s="214">
        <v>0.95</v>
      </c>
      <c r="AW119" s="214">
        <v>0.95</v>
      </c>
      <c r="AX119" s="214">
        <v>0.95</v>
      </c>
      <c r="AY119" s="214">
        <v>0.95</v>
      </c>
      <c r="AZ119" s="214">
        <v>0.95</v>
      </c>
      <c r="BA119" s="214">
        <v>0.95</v>
      </c>
      <c r="BB119" s="214">
        <v>0.95</v>
      </c>
      <c r="BC119" s="214">
        <v>0.95</v>
      </c>
      <c r="BD119" s="214">
        <v>0.95</v>
      </c>
      <c r="BE119" s="214">
        <v>0.95</v>
      </c>
      <c r="BF119" s="214">
        <v>0.95</v>
      </c>
      <c r="BG119" s="214">
        <v>0.95</v>
      </c>
      <c r="BH119" s="214">
        <v>0.95</v>
      </c>
      <c r="BI119" s="214">
        <v>0.95</v>
      </c>
      <c r="BJ119" s="214">
        <v>0.95</v>
      </c>
      <c r="BK119" s="214">
        <v>0.95</v>
      </c>
      <c r="BL119" s="214">
        <v>0.95</v>
      </c>
      <c r="BM119" s="214">
        <v>0.95</v>
      </c>
      <c r="BN119" s="214">
        <v>0.95</v>
      </c>
      <c r="BO119" s="214">
        <v>0.95</v>
      </c>
      <c r="BP119" s="214">
        <v>0.95</v>
      </c>
    </row>
    <row r="120" spans="1:68" s="149" customFormat="1">
      <c r="A120" s="172"/>
      <c r="C120" s="173" t="str">
        <v>Fixed Service17</v>
      </c>
      <c r="G120" s="149" t="s">
        <v>67</v>
      </c>
      <c r="S120" s="214">
        <v>0</v>
      </c>
      <c r="T120" s="214">
        <v>0</v>
      </c>
      <c r="U120" s="214">
        <v>0</v>
      </c>
      <c r="V120" s="214">
        <v>0</v>
      </c>
      <c r="W120" s="214">
        <v>0</v>
      </c>
      <c r="X120" s="214">
        <v>0</v>
      </c>
      <c r="Y120" s="214">
        <v>0</v>
      </c>
      <c r="Z120" s="214">
        <v>0</v>
      </c>
      <c r="AA120" s="214">
        <v>0</v>
      </c>
      <c r="AB120" s="214">
        <v>0</v>
      </c>
      <c r="AC120" s="214">
        <v>0</v>
      </c>
      <c r="AD120" s="214">
        <v>0</v>
      </c>
      <c r="AE120" s="214">
        <v>0</v>
      </c>
      <c r="AF120" s="214">
        <v>0</v>
      </c>
      <c r="AG120" s="214">
        <v>0</v>
      </c>
      <c r="AH120" s="214">
        <v>0</v>
      </c>
      <c r="AI120" s="214">
        <v>0</v>
      </c>
      <c r="AJ120" s="214">
        <v>0</v>
      </c>
      <c r="AK120" s="214">
        <v>0</v>
      </c>
      <c r="AL120" s="214">
        <v>0</v>
      </c>
      <c r="AM120" s="214">
        <v>0</v>
      </c>
      <c r="AN120" s="214">
        <v>0</v>
      </c>
      <c r="AO120" s="214">
        <v>0</v>
      </c>
      <c r="AP120" s="214">
        <v>0</v>
      </c>
      <c r="AQ120" s="214">
        <v>0</v>
      </c>
      <c r="AR120" s="214">
        <v>0</v>
      </c>
      <c r="AS120" s="214">
        <v>0</v>
      </c>
      <c r="AT120" s="214">
        <v>0</v>
      </c>
      <c r="AU120" s="214">
        <v>0</v>
      </c>
      <c r="AV120" s="214">
        <v>0</v>
      </c>
      <c r="AW120" s="214">
        <v>0</v>
      </c>
      <c r="AX120" s="214">
        <v>0</v>
      </c>
      <c r="AY120" s="214">
        <v>0</v>
      </c>
      <c r="AZ120" s="214">
        <v>0</v>
      </c>
      <c r="BA120" s="214">
        <v>0</v>
      </c>
      <c r="BB120" s="214">
        <v>0</v>
      </c>
      <c r="BC120" s="214">
        <v>0</v>
      </c>
      <c r="BD120" s="214">
        <v>0</v>
      </c>
      <c r="BE120" s="214">
        <v>0</v>
      </c>
      <c r="BF120" s="214">
        <v>0</v>
      </c>
      <c r="BG120" s="214">
        <v>0</v>
      </c>
      <c r="BH120" s="214">
        <v>0</v>
      </c>
      <c r="BI120" s="214">
        <v>0</v>
      </c>
      <c r="BJ120" s="214">
        <v>0</v>
      </c>
      <c r="BK120" s="214">
        <v>0</v>
      </c>
      <c r="BL120" s="214">
        <v>0</v>
      </c>
      <c r="BM120" s="214">
        <v>0</v>
      </c>
      <c r="BN120" s="214">
        <v>0</v>
      </c>
      <c r="BO120" s="214">
        <v>0</v>
      </c>
      <c r="BP120" s="214">
        <v>0</v>
      </c>
    </row>
    <row r="121" spans="1:68" s="149" customFormat="1">
      <c r="A121" s="172"/>
      <c r="C121" s="173" t="str">
        <v>SMS on-net</v>
      </c>
      <c r="G121" s="149" t="s">
        <v>67</v>
      </c>
      <c r="S121" s="214">
        <v>0.999</v>
      </c>
      <c r="T121" s="214">
        <v>0.999</v>
      </c>
      <c r="U121" s="214">
        <v>0.999</v>
      </c>
      <c r="V121" s="214">
        <v>0.999</v>
      </c>
      <c r="W121" s="214">
        <v>0.999</v>
      </c>
      <c r="X121" s="214">
        <v>0.999</v>
      </c>
      <c r="Y121" s="214">
        <v>0.999</v>
      </c>
      <c r="Z121" s="214">
        <v>0.999</v>
      </c>
      <c r="AA121" s="214">
        <v>0.999</v>
      </c>
      <c r="AB121" s="214">
        <v>0.999</v>
      </c>
      <c r="AC121" s="214">
        <v>0.999</v>
      </c>
      <c r="AD121" s="214">
        <v>0.999</v>
      </c>
      <c r="AE121" s="214">
        <v>0.999</v>
      </c>
      <c r="AF121" s="214">
        <v>0.999</v>
      </c>
      <c r="AG121" s="214">
        <v>0.999</v>
      </c>
      <c r="AH121" s="214">
        <v>0.999</v>
      </c>
      <c r="AI121" s="214">
        <v>0.999</v>
      </c>
      <c r="AJ121" s="214">
        <v>0.999</v>
      </c>
      <c r="AK121" s="214">
        <v>0.999</v>
      </c>
      <c r="AL121" s="214">
        <v>0.999</v>
      </c>
      <c r="AM121" s="214">
        <v>0.999</v>
      </c>
      <c r="AN121" s="214">
        <v>0.999</v>
      </c>
      <c r="AO121" s="214">
        <v>0.999</v>
      </c>
      <c r="AP121" s="214">
        <v>0.999</v>
      </c>
      <c r="AQ121" s="214">
        <v>0.999</v>
      </c>
      <c r="AR121" s="214">
        <v>0.999</v>
      </c>
      <c r="AS121" s="214">
        <v>0.999</v>
      </c>
      <c r="AT121" s="214">
        <v>0.999</v>
      </c>
      <c r="AU121" s="214">
        <v>0.999</v>
      </c>
      <c r="AV121" s="214">
        <v>0.999</v>
      </c>
      <c r="AW121" s="214">
        <v>0.999</v>
      </c>
      <c r="AX121" s="214">
        <v>0.999</v>
      </c>
      <c r="AY121" s="214">
        <v>0.999</v>
      </c>
      <c r="AZ121" s="214">
        <v>0.999</v>
      </c>
      <c r="BA121" s="214">
        <v>0.999</v>
      </c>
      <c r="BB121" s="214">
        <v>0.999</v>
      </c>
      <c r="BC121" s="214">
        <v>0.999</v>
      </c>
      <c r="BD121" s="214">
        <v>0.999</v>
      </c>
      <c r="BE121" s="214">
        <v>0.999</v>
      </c>
      <c r="BF121" s="214">
        <v>0.999</v>
      </c>
      <c r="BG121" s="214">
        <v>0.999</v>
      </c>
      <c r="BH121" s="214">
        <v>0.999</v>
      </c>
      <c r="BI121" s="214">
        <v>0.999</v>
      </c>
      <c r="BJ121" s="214">
        <v>0.999</v>
      </c>
      <c r="BK121" s="214">
        <v>0.999</v>
      </c>
      <c r="BL121" s="214">
        <v>0.999</v>
      </c>
      <c r="BM121" s="214">
        <v>0.999</v>
      </c>
      <c r="BN121" s="214">
        <v>0.999</v>
      </c>
      <c r="BO121" s="214">
        <v>0.999</v>
      </c>
      <c r="BP121" s="214">
        <v>0.999</v>
      </c>
    </row>
    <row r="122" spans="1:68" s="149" customFormat="1">
      <c r="A122" s="172"/>
      <c r="C122" s="173" t="str">
        <v>SMS salientes</v>
      </c>
      <c r="G122" s="149" t="s">
        <v>67</v>
      </c>
      <c r="S122" s="214">
        <v>0.999</v>
      </c>
      <c r="T122" s="214">
        <v>0.999</v>
      </c>
      <c r="U122" s="214">
        <v>0.999</v>
      </c>
      <c r="V122" s="214">
        <v>0.999</v>
      </c>
      <c r="W122" s="214">
        <v>0.999</v>
      </c>
      <c r="X122" s="214">
        <v>0.999</v>
      </c>
      <c r="Y122" s="214">
        <v>0.999</v>
      </c>
      <c r="Z122" s="214">
        <v>0.999</v>
      </c>
      <c r="AA122" s="214">
        <v>0.999</v>
      </c>
      <c r="AB122" s="214">
        <v>0.999</v>
      </c>
      <c r="AC122" s="214">
        <v>0.999</v>
      </c>
      <c r="AD122" s="214">
        <v>0.999</v>
      </c>
      <c r="AE122" s="214">
        <v>0.999</v>
      </c>
      <c r="AF122" s="214">
        <v>0.999</v>
      </c>
      <c r="AG122" s="214">
        <v>0.999</v>
      </c>
      <c r="AH122" s="214">
        <v>0.999</v>
      </c>
      <c r="AI122" s="214">
        <v>0.999</v>
      </c>
      <c r="AJ122" s="214">
        <v>0.999</v>
      </c>
      <c r="AK122" s="214">
        <v>0.999</v>
      </c>
      <c r="AL122" s="214">
        <v>0.999</v>
      </c>
      <c r="AM122" s="214">
        <v>0.999</v>
      </c>
      <c r="AN122" s="214">
        <v>0.999</v>
      </c>
      <c r="AO122" s="214">
        <v>0.999</v>
      </c>
      <c r="AP122" s="214">
        <v>0.999</v>
      </c>
      <c r="AQ122" s="214">
        <v>0.999</v>
      </c>
      <c r="AR122" s="214">
        <v>0.999</v>
      </c>
      <c r="AS122" s="214">
        <v>0.999</v>
      </c>
      <c r="AT122" s="214">
        <v>0.999</v>
      </c>
      <c r="AU122" s="214">
        <v>0.999</v>
      </c>
      <c r="AV122" s="214">
        <v>0.999</v>
      </c>
      <c r="AW122" s="214">
        <v>0.999</v>
      </c>
      <c r="AX122" s="214">
        <v>0.999</v>
      </c>
      <c r="AY122" s="214">
        <v>0.999</v>
      </c>
      <c r="AZ122" s="214">
        <v>0.999</v>
      </c>
      <c r="BA122" s="214">
        <v>0.999</v>
      </c>
      <c r="BB122" s="214">
        <v>0.999</v>
      </c>
      <c r="BC122" s="214">
        <v>0.999</v>
      </c>
      <c r="BD122" s="214">
        <v>0.999</v>
      </c>
      <c r="BE122" s="214">
        <v>0.999</v>
      </c>
      <c r="BF122" s="214">
        <v>0.999</v>
      </c>
      <c r="BG122" s="214">
        <v>0.999</v>
      </c>
      <c r="BH122" s="214">
        <v>0.999</v>
      </c>
      <c r="BI122" s="214">
        <v>0.999</v>
      </c>
      <c r="BJ122" s="214">
        <v>0.999</v>
      </c>
      <c r="BK122" s="214">
        <v>0.999</v>
      </c>
      <c r="BL122" s="214">
        <v>0.999</v>
      </c>
      <c r="BM122" s="214">
        <v>0.999</v>
      </c>
      <c r="BN122" s="214">
        <v>0.999</v>
      </c>
      <c r="BO122" s="214">
        <v>0.999</v>
      </c>
      <c r="BP122" s="214">
        <v>0.999</v>
      </c>
    </row>
    <row r="123" spans="1:68" s="149" customFormat="1">
      <c r="A123" s="172"/>
      <c r="C123" s="173" t="str">
        <v>SMS entrantes</v>
      </c>
      <c r="G123" s="149" t="s">
        <v>67</v>
      </c>
      <c r="S123" s="214">
        <v>0.999</v>
      </c>
      <c r="T123" s="214">
        <v>0.999</v>
      </c>
      <c r="U123" s="214">
        <v>0.999</v>
      </c>
      <c r="V123" s="214">
        <v>0.999</v>
      </c>
      <c r="W123" s="214">
        <v>0.999</v>
      </c>
      <c r="X123" s="214">
        <v>0.999</v>
      </c>
      <c r="Y123" s="214">
        <v>0.999</v>
      </c>
      <c r="Z123" s="214">
        <v>0.999</v>
      </c>
      <c r="AA123" s="214">
        <v>0.999</v>
      </c>
      <c r="AB123" s="214">
        <v>0.999</v>
      </c>
      <c r="AC123" s="214">
        <v>0.999</v>
      </c>
      <c r="AD123" s="214">
        <v>0.999</v>
      </c>
      <c r="AE123" s="214">
        <v>0.999</v>
      </c>
      <c r="AF123" s="214">
        <v>0.999</v>
      </c>
      <c r="AG123" s="214">
        <v>0.999</v>
      </c>
      <c r="AH123" s="214">
        <v>0.999</v>
      </c>
      <c r="AI123" s="214">
        <v>0.999</v>
      </c>
      <c r="AJ123" s="214">
        <v>0.999</v>
      </c>
      <c r="AK123" s="214">
        <v>0.999</v>
      </c>
      <c r="AL123" s="214">
        <v>0.999</v>
      </c>
      <c r="AM123" s="214">
        <v>0.999</v>
      </c>
      <c r="AN123" s="214">
        <v>0.999</v>
      </c>
      <c r="AO123" s="214">
        <v>0.999</v>
      </c>
      <c r="AP123" s="214">
        <v>0.999</v>
      </c>
      <c r="AQ123" s="214">
        <v>0.999</v>
      </c>
      <c r="AR123" s="214">
        <v>0.999</v>
      </c>
      <c r="AS123" s="214">
        <v>0.999</v>
      </c>
      <c r="AT123" s="214">
        <v>0.999</v>
      </c>
      <c r="AU123" s="214">
        <v>0.999</v>
      </c>
      <c r="AV123" s="214">
        <v>0.999</v>
      </c>
      <c r="AW123" s="214">
        <v>0.999</v>
      </c>
      <c r="AX123" s="214">
        <v>0.999</v>
      </c>
      <c r="AY123" s="214">
        <v>0.999</v>
      </c>
      <c r="AZ123" s="214">
        <v>0.999</v>
      </c>
      <c r="BA123" s="214">
        <v>0.999</v>
      </c>
      <c r="BB123" s="214">
        <v>0.999</v>
      </c>
      <c r="BC123" s="214">
        <v>0.999</v>
      </c>
      <c r="BD123" s="214">
        <v>0.999</v>
      </c>
      <c r="BE123" s="214">
        <v>0.999</v>
      </c>
      <c r="BF123" s="214">
        <v>0.999</v>
      </c>
      <c r="BG123" s="214">
        <v>0.999</v>
      </c>
      <c r="BH123" s="214">
        <v>0.999</v>
      </c>
      <c r="BI123" s="214">
        <v>0.999</v>
      </c>
      <c r="BJ123" s="214">
        <v>0.999</v>
      </c>
      <c r="BK123" s="214">
        <v>0.999</v>
      </c>
      <c r="BL123" s="214">
        <v>0.999</v>
      </c>
      <c r="BM123" s="214">
        <v>0.999</v>
      </c>
      <c r="BN123" s="214">
        <v>0.999</v>
      </c>
      <c r="BO123" s="214">
        <v>0.999</v>
      </c>
      <c r="BP123" s="214">
        <v>0.999</v>
      </c>
    </row>
    <row r="124" spans="1:68" s="149" customFormat="1">
      <c r="A124" s="172"/>
      <c r="C124" s="173" t="str">
        <v>Enlaces dedicados locales</v>
      </c>
      <c r="G124" s="149" t="s">
        <v>67</v>
      </c>
      <c r="S124" s="214">
        <v>0.999</v>
      </c>
      <c r="T124" s="214">
        <v>0.999</v>
      </c>
      <c r="U124" s="214">
        <v>0.999</v>
      </c>
      <c r="V124" s="214">
        <v>0.999</v>
      </c>
      <c r="W124" s="214">
        <v>0.999</v>
      </c>
      <c r="X124" s="214">
        <v>0.999</v>
      </c>
      <c r="Y124" s="214">
        <v>0.999</v>
      </c>
      <c r="Z124" s="214">
        <v>0.999</v>
      </c>
      <c r="AA124" s="214">
        <v>0.999</v>
      </c>
      <c r="AB124" s="214">
        <v>0.999</v>
      </c>
      <c r="AC124" s="214">
        <v>0.999</v>
      </c>
      <c r="AD124" s="214">
        <v>0.999</v>
      </c>
      <c r="AE124" s="214">
        <v>0.999</v>
      </c>
      <c r="AF124" s="214">
        <v>0.999</v>
      </c>
      <c r="AG124" s="214">
        <v>0.999</v>
      </c>
      <c r="AH124" s="214">
        <v>0.999</v>
      </c>
      <c r="AI124" s="214">
        <v>0.999</v>
      </c>
      <c r="AJ124" s="214">
        <v>0.999</v>
      </c>
      <c r="AK124" s="214">
        <v>0.999</v>
      </c>
      <c r="AL124" s="214">
        <v>0.999</v>
      </c>
      <c r="AM124" s="214">
        <v>0.999</v>
      </c>
      <c r="AN124" s="214">
        <v>0.999</v>
      </c>
      <c r="AO124" s="214">
        <v>0.999</v>
      </c>
      <c r="AP124" s="214">
        <v>0.999</v>
      </c>
      <c r="AQ124" s="214">
        <v>0.999</v>
      </c>
      <c r="AR124" s="214">
        <v>0.999</v>
      </c>
      <c r="AS124" s="214">
        <v>0.999</v>
      </c>
      <c r="AT124" s="214">
        <v>0.999</v>
      </c>
      <c r="AU124" s="214">
        <v>0.999</v>
      </c>
      <c r="AV124" s="214">
        <v>0.999</v>
      </c>
      <c r="AW124" s="214">
        <v>0.999</v>
      </c>
      <c r="AX124" s="214">
        <v>0.999</v>
      </c>
      <c r="AY124" s="214">
        <v>0.999</v>
      </c>
      <c r="AZ124" s="214">
        <v>0.999</v>
      </c>
      <c r="BA124" s="214">
        <v>0.999</v>
      </c>
      <c r="BB124" s="214">
        <v>0.999</v>
      </c>
      <c r="BC124" s="214">
        <v>0.999</v>
      </c>
      <c r="BD124" s="214">
        <v>0.999</v>
      </c>
      <c r="BE124" s="214">
        <v>0.999</v>
      </c>
      <c r="BF124" s="214">
        <v>0.999</v>
      </c>
      <c r="BG124" s="214">
        <v>0.999</v>
      </c>
      <c r="BH124" s="214">
        <v>0.999</v>
      </c>
      <c r="BI124" s="214">
        <v>0.999</v>
      </c>
      <c r="BJ124" s="214">
        <v>0.999</v>
      </c>
      <c r="BK124" s="214">
        <v>0.999</v>
      </c>
      <c r="BL124" s="214">
        <v>0.999</v>
      </c>
      <c r="BM124" s="214">
        <v>0.999</v>
      </c>
      <c r="BN124" s="214">
        <v>0.999</v>
      </c>
      <c r="BO124" s="214">
        <v>0.999</v>
      </c>
      <c r="BP124" s="214">
        <v>0.999</v>
      </c>
    </row>
    <row r="125" spans="1:68" s="149" customFormat="1">
      <c r="A125" s="172"/>
      <c r="C125" s="173" t="str">
        <v>Enlaces dedicados larga distancia</v>
      </c>
      <c r="G125" s="149" t="s">
        <v>67</v>
      </c>
      <c r="S125" s="214">
        <v>0.999</v>
      </c>
      <c r="T125" s="214">
        <v>0.999</v>
      </c>
      <c r="U125" s="214">
        <v>0.999</v>
      </c>
      <c r="V125" s="214">
        <v>0.999</v>
      </c>
      <c r="W125" s="214">
        <v>0.999</v>
      </c>
      <c r="X125" s="214">
        <v>0.999</v>
      </c>
      <c r="Y125" s="214">
        <v>0.999</v>
      </c>
      <c r="Z125" s="214">
        <v>0.999</v>
      </c>
      <c r="AA125" s="214">
        <v>0.999</v>
      </c>
      <c r="AB125" s="214">
        <v>0.999</v>
      </c>
      <c r="AC125" s="214">
        <v>0.999</v>
      </c>
      <c r="AD125" s="214">
        <v>0.999</v>
      </c>
      <c r="AE125" s="214">
        <v>0.999</v>
      </c>
      <c r="AF125" s="214">
        <v>0.999</v>
      </c>
      <c r="AG125" s="214">
        <v>0.999</v>
      </c>
      <c r="AH125" s="214">
        <v>0.999</v>
      </c>
      <c r="AI125" s="214">
        <v>0.999</v>
      </c>
      <c r="AJ125" s="214">
        <v>0.999</v>
      </c>
      <c r="AK125" s="214">
        <v>0.999</v>
      </c>
      <c r="AL125" s="214">
        <v>0.999</v>
      </c>
      <c r="AM125" s="214">
        <v>0.999</v>
      </c>
      <c r="AN125" s="214">
        <v>0.999</v>
      </c>
      <c r="AO125" s="214">
        <v>0.999</v>
      </c>
      <c r="AP125" s="214">
        <v>0.999</v>
      </c>
      <c r="AQ125" s="214">
        <v>0.999</v>
      </c>
      <c r="AR125" s="214">
        <v>0.999</v>
      </c>
      <c r="AS125" s="214">
        <v>0.999</v>
      </c>
      <c r="AT125" s="214">
        <v>0.999</v>
      </c>
      <c r="AU125" s="214">
        <v>0.999</v>
      </c>
      <c r="AV125" s="214">
        <v>0.999</v>
      </c>
      <c r="AW125" s="214">
        <v>0.999</v>
      </c>
      <c r="AX125" s="214">
        <v>0.999</v>
      </c>
      <c r="AY125" s="214">
        <v>0.999</v>
      </c>
      <c r="AZ125" s="214">
        <v>0.999</v>
      </c>
      <c r="BA125" s="214">
        <v>0.999</v>
      </c>
      <c r="BB125" s="214">
        <v>0.999</v>
      </c>
      <c r="BC125" s="214">
        <v>0.999</v>
      </c>
      <c r="BD125" s="214">
        <v>0.999</v>
      </c>
      <c r="BE125" s="214">
        <v>0.999</v>
      </c>
      <c r="BF125" s="214">
        <v>0.999</v>
      </c>
      <c r="BG125" s="214">
        <v>0.999</v>
      </c>
      <c r="BH125" s="214">
        <v>0.999</v>
      </c>
      <c r="BI125" s="214">
        <v>0.999</v>
      </c>
      <c r="BJ125" s="214">
        <v>0.999</v>
      </c>
      <c r="BK125" s="214">
        <v>0.999</v>
      </c>
      <c r="BL125" s="214">
        <v>0.999</v>
      </c>
      <c r="BM125" s="214">
        <v>0.999</v>
      </c>
      <c r="BN125" s="214">
        <v>0.999</v>
      </c>
      <c r="BO125" s="214">
        <v>0.999</v>
      </c>
      <c r="BP125" s="214">
        <v>0.999</v>
      </c>
    </row>
    <row r="126" spans="1:68" s="149" customFormat="1">
      <c r="A126" s="172"/>
      <c r="C126" s="173" t="str">
        <v>xDSL propio (líneas)</v>
      </c>
      <c r="G126" s="149" t="s">
        <v>67</v>
      </c>
      <c r="S126" s="214">
        <v>0.999</v>
      </c>
      <c r="T126" s="214">
        <v>0.999</v>
      </c>
      <c r="U126" s="214">
        <v>0.999</v>
      </c>
      <c r="V126" s="214">
        <v>0.999</v>
      </c>
      <c r="W126" s="214">
        <v>0.999</v>
      </c>
      <c r="X126" s="214">
        <v>0.999</v>
      </c>
      <c r="Y126" s="214">
        <v>0.999</v>
      </c>
      <c r="Z126" s="214">
        <v>0.999</v>
      </c>
      <c r="AA126" s="214">
        <v>0.999</v>
      </c>
      <c r="AB126" s="214">
        <v>0.999</v>
      </c>
      <c r="AC126" s="214">
        <v>0.999</v>
      </c>
      <c r="AD126" s="214">
        <v>0.999</v>
      </c>
      <c r="AE126" s="214">
        <v>0.999</v>
      </c>
      <c r="AF126" s="214">
        <v>0.999</v>
      </c>
      <c r="AG126" s="214">
        <v>0.999</v>
      </c>
      <c r="AH126" s="214">
        <v>0.999</v>
      </c>
      <c r="AI126" s="214">
        <v>0.999</v>
      </c>
      <c r="AJ126" s="214">
        <v>0.999</v>
      </c>
      <c r="AK126" s="214">
        <v>0.999</v>
      </c>
      <c r="AL126" s="214">
        <v>0.999</v>
      </c>
      <c r="AM126" s="214">
        <v>0.999</v>
      </c>
      <c r="AN126" s="214">
        <v>0.999</v>
      </c>
      <c r="AO126" s="214">
        <v>0.999</v>
      </c>
      <c r="AP126" s="214">
        <v>0.999</v>
      </c>
      <c r="AQ126" s="214">
        <v>0.999</v>
      </c>
      <c r="AR126" s="214">
        <v>0.999</v>
      </c>
      <c r="AS126" s="214">
        <v>0.999</v>
      </c>
      <c r="AT126" s="214">
        <v>0.999</v>
      </c>
      <c r="AU126" s="214">
        <v>0.999</v>
      </c>
      <c r="AV126" s="214">
        <v>0.999</v>
      </c>
      <c r="AW126" s="214">
        <v>0.999</v>
      </c>
      <c r="AX126" s="214">
        <v>0.999</v>
      </c>
      <c r="AY126" s="214">
        <v>0.999</v>
      </c>
      <c r="AZ126" s="214">
        <v>0.999</v>
      </c>
      <c r="BA126" s="214">
        <v>0.999</v>
      </c>
      <c r="BB126" s="214">
        <v>0.999</v>
      </c>
      <c r="BC126" s="214">
        <v>0.999</v>
      </c>
      <c r="BD126" s="214">
        <v>0.999</v>
      </c>
      <c r="BE126" s="214">
        <v>0.999</v>
      </c>
      <c r="BF126" s="214">
        <v>0.999</v>
      </c>
      <c r="BG126" s="214">
        <v>0.999</v>
      </c>
      <c r="BH126" s="214">
        <v>0.999</v>
      </c>
      <c r="BI126" s="214">
        <v>0.999</v>
      </c>
      <c r="BJ126" s="214">
        <v>0.999</v>
      </c>
      <c r="BK126" s="214">
        <v>0.999</v>
      </c>
      <c r="BL126" s="214">
        <v>0.999</v>
      </c>
      <c r="BM126" s="214">
        <v>0.999</v>
      </c>
      <c r="BN126" s="214">
        <v>0.999</v>
      </c>
      <c r="BO126" s="214">
        <v>0.999</v>
      </c>
      <c r="BP126" s="214">
        <v>0.999</v>
      </c>
    </row>
    <row r="127" spans="1:68" s="149" customFormat="1">
      <c r="A127" s="172"/>
      <c r="C127" s="173" t="str">
        <v>xDSL propio (contendido)</v>
      </c>
      <c r="G127" s="149" t="s">
        <v>67</v>
      </c>
      <c r="S127" s="214">
        <v>0.999</v>
      </c>
      <c r="T127" s="214">
        <v>0.999</v>
      </c>
      <c r="U127" s="214">
        <v>0.999</v>
      </c>
      <c r="V127" s="214">
        <v>0.999</v>
      </c>
      <c r="W127" s="214">
        <v>0.999</v>
      </c>
      <c r="X127" s="214">
        <v>0.999</v>
      </c>
      <c r="Y127" s="214">
        <v>0.999</v>
      </c>
      <c r="Z127" s="214">
        <v>0.999</v>
      </c>
      <c r="AA127" s="214">
        <v>0.999</v>
      </c>
      <c r="AB127" s="214">
        <v>0.999</v>
      </c>
      <c r="AC127" s="214">
        <v>0.999</v>
      </c>
      <c r="AD127" s="214">
        <v>0.999</v>
      </c>
      <c r="AE127" s="214">
        <v>0.999</v>
      </c>
      <c r="AF127" s="214">
        <v>0.999</v>
      </c>
      <c r="AG127" s="214">
        <v>0.999</v>
      </c>
      <c r="AH127" s="214">
        <v>0.999</v>
      </c>
      <c r="AI127" s="214">
        <v>0.999</v>
      </c>
      <c r="AJ127" s="214">
        <v>0.999</v>
      </c>
      <c r="AK127" s="214">
        <v>0.999</v>
      </c>
      <c r="AL127" s="214">
        <v>0.999</v>
      </c>
      <c r="AM127" s="214">
        <v>0.999</v>
      </c>
      <c r="AN127" s="214">
        <v>0.999</v>
      </c>
      <c r="AO127" s="214">
        <v>0.999</v>
      </c>
      <c r="AP127" s="214">
        <v>0.999</v>
      </c>
      <c r="AQ127" s="214">
        <v>0.999</v>
      </c>
      <c r="AR127" s="214">
        <v>0.999</v>
      </c>
      <c r="AS127" s="214">
        <v>0.999</v>
      </c>
      <c r="AT127" s="214">
        <v>0.999</v>
      </c>
      <c r="AU127" s="214">
        <v>0.999</v>
      </c>
      <c r="AV127" s="214">
        <v>0.999</v>
      </c>
      <c r="AW127" s="214">
        <v>0.999</v>
      </c>
      <c r="AX127" s="214">
        <v>0.999</v>
      </c>
      <c r="AY127" s="214">
        <v>0.999</v>
      </c>
      <c r="AZ127" s="214">
        <v>0.999</v>
      </c>
      <c r="BA127" s="214">
        <v>0.999</v>
      </c>
      <c r="BB127" s="214">
        <v>0.999</v>
      </c>
      <c r="BC127" s="214">
        <v>0.999</v>
      </c>
      <c r="BD127" s="214">
        <v>0.999</v>
      </c>
      <c r="BE127" s="214">
        <v>0.999</v>
      </c>
      <c r="BF127" s="214">
        <v>0.999</v>
      </c>
      <c r="BG127" s="214">
        <v>0.999</v>
      </c>
      <c r="BH127" s="214">
        <v>0.999</v>
      </c>
      <c r="BI127" s="214">
        <v>0.999</v>
      </c>
      <c r="BJ127" s="214">
        <v>0.999</v>
      </c>
      <c r="BK127" s="214">
        <v>0.999</v>
      </c>
      <c r="BL127" s="214">
        <v>0.999</v>
      </c>
      <c r="BM127" s="214">
        <v>0.999</v>
      </c>
      <c r="BN127" s="214">
        <v>0.999</v>
      </c>
      <c r="BO127" s="214">
        <v>0.999</v>
      </c>
      <c r="BP127" s="214">
        <v>0.999</v>
      </c>
    </row>
    <row r="128" spans="1:68" s="149" customFormat="1">
      <c r="A128" s="172"/>
      <c r="C128" s="173" t="str">
        <v>xDSL ajeno (líneas)</v>
      </c>
      <c r="G128" s="149" t="s">
        <v>67</v>
      </c>
      <c r="S128" s="214">
        <v>0.999</v>
      </c>
      <c r="T128" s="214">
        <v>0.999</v>
      </c>
      <c r="U128" s="214">
        <v>0.999</v>
      </c>
      <c r="V128" s="214">
        <v>0.999</v>
      </c>
      <c r="W128" s="214">
        <v>0.999</v>
      </c>
      <c r="X128" s="214">
        <v>0.999</v>
      </c>
      <c r="Y128" s="214">
        <v>0.999</v>
      </c>
      <c r="Z128" s="214">
        <v>0.999</v>
      </c>
      <c r="AA128" s="214">
        <v>0.999</v>
      </c>
      <c r="AB128" s="214">
        <v>0.999</v>
      </c>
      <c r="AC128" s="214">
        <v>0.999</v>
      </c>
      <c r="AD128" s="214">
        <v>0.999</v>
      </c>
      <c r="AE128" s="214">
        <v>0.999</v>
      </c>
      <c r="AF128" s="214">
        <v>0.999</v>
      </c>
      <c r="AG128" s="214">
        <v>0.999</v>
      </c>
      <c r="AH128" s="214">
        <v>0.999</v>
      </c>
      <c r="AI128" s="214">
        <v>0.999</v>
      </c>
      <c r="AJ128" s="214">
        <v>0.999</v>
      </c>
      <c r="AK128" s="214">
        <v>0.999</v>
      </c>
      <c r="AL128" s="214">
        <v>0.999</v>
      </c>
      <c r="AM128" s="214">
        <v>0.999</v>
      </c>
      <c r="AN128" s="214">
        <v>0.999</v>
      </c>
      <c r="AO128" s="214">
        <v>0.999</v>
      </c>
      <c r="AP128" s="214">
        <v>0.999</v>
      </c>
      <c r="AQ128" s="214">
        <v>0.999</v>
      </c>
      <c r="AR128" s="214">
        <v>0.999</v>
      </c>
      <c r="AS128" s="214">
        <v>0.999</v>
      </c>
      <c r="AT128" s="214">
        <v>0.999</v>
      </c>
      <c r="AU128" s="214">
        <v>0.999</v>
      </c>
      <c r="AV128" s="214">
        <v>0.999</v>
      </c>
      <c r="AW128" s="214">
        <v>0.999</v>
      </c>
      <c r="AX128" s="214">
        <v>0.999</v>
      </c>
      <c r="AY128" s="214">
        <v>0.999</v>
      </c>
      <c r="AZ128" s="214">
        <v>0.999</v>
      </c>
      <c r="BA128" s="214">
        <v>0.999</v>
      </c>
      <c r="BB128" s="214">
        <v>0.999</v>
      </c>
      <c r="BC128" s="214">
        <v>0.999</v>
      </c>
      <c r="BD128" s="214">
        <v>0.999</v>
      </c>
      <c r="BE128" s="214">
        <v>0.999</v>
      </c>
      <c r="BF128" s="214">
        <v>0.999</v>
      </c>
      <c r="BG128" s="214">
        <v>0.999</v>
      </c>
      <c r="BH128" s="214">
        <v>0.999</v>
      </c>
      <c r="BI128" s="214">
        <v>0.999</v>
      </c>
      <c r="BJ128" s="214">
        <v>0.999</v>
      </c>
      <c r="BK128" s="214">
        <v>0.999</v>
      </c>
      <c r="BL128" s="214">
        <v>0.999</v>
      </c>
      <c r="BM128" s="214">
        <v>0.999</v>
      </c>
      <c r="BN128" s="214">
        <v>0.999</v>
      </c>
      <c r="BO128" s="214">
        <v>0.999</v>
      </c>
      <c r="BP128" s="214">
        <v>0.999</v>
      </c>
    </row>
    <row r="129" spans="1:69" s="149" customFormat="1">
      <c r="A129" s="172"/>
      <c r="C129" s="173" t="str">
        <v>xDSL ajeno (bitstream)</v>
      </c>
      <c r="G129" s="149" t="s">
        <v>67</v>
      </c>
      <c r="S129" s="214">
        <v>0.999</v>
      </c>
      <c r="T129" s="214">
        <v>0.999</v>
      </c>
      <c r="U129" s="214">
        <v>0.999</v>
      </c>
      <c r="V129" s="214">
        <v>0.999</v>
      </c>
      <c r="W129" s="214">
        <v>0.999</v>
      </c>
      <c r="X129" s="214">
        <v>0.999</v>
      </c>
      <c r="Y129" s="214">
        <v>0.999</v>
      </c>
      <c r="Z129" s="214">
        <v>0.999</v>
      </c>
      <c r="AA129" s="214">
        <v>0.999</v>
      </c>
      <c r="AB129" s="214">
        <v>0.999</v>
      </c>
      <c r="AC129" s="214">
        <v>0.999</v>
      </c>
      <c r="AD129" s="214">
        <v>0.999</v>
      </c>
      <c r="AE129" s="214">
        <v>0.999</v>
      </c>
      <c r="AF129" s="214">
        <v>0.999</v>
      </c>
      <c r="AG129" s="214">
        <v>0.999</v>
      </c>
      <c r="AH129" s="214">
        <v>0.999</v>
      </c>
      <c r="AI129" s="214">
        <v>0.999</v>
      </c>
      <c r="AJ129" s="214">
        <v>0.999</v>
      </c>
      <c r="AK129" s="214">
        <v>0.999</v>
      </c>
      <c r="AL129" s="214">
        <v>0.999</v>
      </c>
      <c r="AM129" s="214">
        <v>0.999</v>
      </c>
      <c r="AN129" s="214">
        <v>0.999</v>
      </c>
      <c r="AO129" s="214">
        <v>0.999</v>
      </c>
      <c r="AP129" s="214">
        <v>0.999</v>
      </c>
      <c r="AQ129" s="214">
        <v>0.999</v>
      </c>
      <c r="AR129" s="214">
        <v>0.999</v>
      </c>
      <c r="AS129" s="214">
        <v>0.999</v>
      </c>
      <c r="AT129" s="214">
        <v>0.999</v>
      </c>
      <c r="AU129" s="214">
        <v>0.999</v>
      </c>
      <c r="AV129" s="214">
        <v>0.999</v>
      </c>
      <c r="AW129" s="214">
        <v>0.999</v>
      </c>
      <c r="AX129" s="214">
        <v>0.999</v>
      </c>
      <c r="AY129" s="214">
        <v>0.999</v>
      </c>
      <c r="AZ129" s="214">
        <v>0.999</v>
      </c>
      <c r="BA129" s="214">
        <v>0.999</v>
      </c>
      <c r="BB129" s="214">
        <v>0.999</v>
      </c>
      <c r="BC129" s="214">
        <v>0.999</v>
      </c>
      <c r="BD129" s="214">
        <v>0.999</v>
      </c>
      <c r="BE129" s="214">
        <v>0.999</v>
      </c>
      <c r="BF129" s="214">
        <v>0.999</v>
      </c>
      <c r="BG129" s="214">
        <v>0.999</v>
      </c>
      <c r="BH129" s="214">
        <v>0.999</v>
      </c>
      <c r="BI129" s="214">
        <v>0.999</v>
      </c>
      <c r="BJ129" s="214">
        <v>0.999</v>
      </c>
      <c r="BK129" s="214">
        <v>0.999</v>
      </c>
      <c r="BL129" s="214">
        <v>0.999</v>
      </c>
      <c r="BM129" s="214">
        <v>0.999</v>
      </c>
      <c r="BN129" s="214">
        <v>0.999</v>
      </c>
      <c r="BO129" s="214">
        <v>0.999</v>
      </c>
      <c r="BP129" s="214">
        <v>0.999</v>
      </c>
    </row>
    <row r="130" spans="1:69" s="149" customFormat="1">
      <c r="A130" s="172"/>
      <c r="C130" s="173" t="str">
        <v>Fixed Service27</v>
      </c>
      <c r="G130" s="149" t="s">
        <v>67</v>
      </c>
      <c r="S130" s="214">
        <v>0</v>
      </c>
      <c r="T130" s="214">
        <v>0</v>
      </c>
      <c r="U130" s="214">
        <v>0</v>
      </c>
      <c r="V130" s="214">
        <v>0</v>
      </c>
      <c r="W130" s="214">
        <v>0</v>
      </c>
      <c r="X130" s="214">
        <v>0</v>
      </c>
      <c r="Y130" s="214">
        <v>0</v>
      </c>
      <c r="Z130" s="214">
        <v>0</v>
      </c>
      <c r="AA130" s="214">
        <v>0</v>
      </c>
      <c r="AB130" s="214">
        <v>0</v>
      </c>
      <c r="AC130" s="214">
        <v>0</v>
      </c>
      <c r="AD130" s="214">
        <v>0</v>
      </c>
      <c r="AE130" s="214">
        <v>0</v>
      </c>
      <c r="AF130" s="214">
        <v>0</v>
      </c>
      <c r="AG130" s="214">
        <v>0</v>
      </c>
      <c r="AH130" s="214">
        <v>0</v>
      </c>
      <c r="AI130" s="214">
        <v>0</v>
      </c>
      <c r="AJ130" s="214">
        <v>0</v>
      </c>
      <c r="AK130" s="214">
        <v>0</v>
      </c>
      <c r="AL130" s="214">
        <v>0</v>
      </c>
      <c r="AM130" s="214">
        <v>0</v>
      </c>
      <c r="AN130" s="214">
        <v>0</v>
      </c>
      <c r="AO130" s="214">
        <v>0</v>
      </c>
      <c r="AP130" s="214">
        <v>0</v>
      </c>
      <c r="AQ130" s="214">
        <v>0</v>
      </c>
      <c r="AR130" s="214">
        <v>0</v>
      </c>
      <c r="AS130" s="214">
        <v>0</v>
      </c>
      <c r="AT130" s="214">
        <v>0</v>
      </c>
      <c r="AU130" s="214">
        <v>0</v>
      </c>
      <c r="AV130" s="214">
        <v>0</v>
      </c>
      <c r="AW130" s="214">
        <v>0</v>
      </c>
      <c r="AX130" s="214">
        <v>0</v>
      </c>
      <c r="AY130" s="214">
        <v>0</v>
      </c>
      <c r="AZ130" s="214">
        <v>0</v>
      </c>
      <c r="BA130" s="214">
        <v>0</v>
      </c>
      <c r="BB130" s="214">
        <v>0</v>
      </c>
      <c r="BC130" s="214">
        <v>0</v>
      </c>
      <c r="BD130" s="214">
        <v>0</v>
      </c>
      <c r="BE130" s="214">
        <v>0</v>
      </c>
      <c r="BF130" s="214">
        <v>0</v>
      </c>
      <c r="BG130" s="214">
        <v>0</v>
      </c>
      <c r="BH130" s="214">
        <v>0</v>
      </c>
      <c r="BI130" s="214">
        <v>0</v>
      </c>
      <c r="BJ130" s="214">
        <v>0</v>
      </c>
      <c r="BK130" s="214">
        <v>0</v>
      </c>
      <c r="BL130" s="214">
        <v>0</v>
      </c>
      <c r="BM130" s="214">
        <v>0</v>
      </c>
      <c r="BN130" s="214">
        <v>0</v>
      </c>
      <c r="BO130" s="214">
        <v>0</v>
      </c>
      <c r="BP130" s="214">
        <v>0</v>
      </c>
    </row>
    <row r="131" spans="1:69" s="149" customFormat="1">
      <c r="A131" s="172"/>
      <c r="C131" s="173" t="str">
        <v>Fixed Service28</v>
      </c>
      <c r="G131" s="149" t="s">
        <v>67</v>
      </c>
      <c r="S131" s="214">
        <v>0</v>
      </c>
      <c r="T131" s="214">
        <v>0</v>
      </c>
      <c r="U131" s="214">
        <v>0</v>
      </c>
      <c r="V131" s="214">
        <v>0</v>
      </c>
      <c r="W131" s="214">
        <v>0</v>
      </c>
      <c r="X131" s="214">
        <v>0</v>
      </c>
      <c r="Y131" s="214">
        <v>0</v>
      </c>
      <c r="Z131" s="214">
        <v>0</v>
      </c>
      <c r="AA131" s="214">
        <v>0</v>
      </c>
      <c r="AB131" s="214">
        <v>0</v>
      </c>
      <c r="AC131" s="214">
        <v>0</v>
      </c>
      <c r="AD131" s="214">
        <v>0</v>
      </c>
      <c r="AE131" s="214">
        <v>0</v>
      </c>
      <c r="AF131" s="214">
        <v>0</v>
      </c>
      <c r="AG131" s="214">
        <v>0</v>
      </c>
      <c r="AH131" s="214">
        <v>0</v>
      </c>
      <c r="AI131" s="214">
        <v>0</v>
      </c>
      <c r="AJ131" s="214">
        <v>0</v>
      </c>
      <c r="AK131" s="214">
        <v>0</v>
      </c>
      <c r="AL131" s="214">
        <v>0</v>
      </c>
      <c r="AM131" s="214">
        <v>0</v>
      </c>
      <c r="AN131" s="214">
        <v>0</v>
      </c>
      <c r="AO131" s="214">
        <v>0</v>
      </c>
      <c r="AP131" s="214">
        <v>0</v>
      </c>
      <c r="AQ131" s="214">
        <v>0</v>
      </c>
      <c r="AR131" s="214">
        <v>0</v>
      </c>
      <c r="AS131" s="214">
        <v>0</v>
      </c>
      <c r="AT131" s="214">
        <v>0</v>
      </c>
      <c r="AU131" s="214">
        <v>0</v>
      </c>
      <c r="AV131" s="214">
        <v>0</v>
      </c>
      <c r="AW131" s="214">
        <v>0</v>
      </c>
      <c r="AX131" s="214">
        <v>0</v>
      </c>
      <c r="AY131" s="214">
        <v>0</v>
      </c>
      <c r="AZ131" s="214">
        <v>0</v>
      </c>
      <c r="BA131" s="214">
        <v>0</v>
      </c>
      <c r="BB131" s="214">
        <v>0</v>
      </c>
      <c r="BC131" s="214">
        <v>0</v>
      </c>
      <c r="BD131" s="214">
        <v>0</v>
      </c>
      <c r="BE131" s="214">
        <v>0</v>
      </c>
      <c r="BF131" s="214">
        <v>0</v>
      </c>
      <c r="BG131" s="214">
        <v>0</v>
      </c>
      <c r="BH131" s="214">
        <v>0</v>
      </c>
      <c r="BI131" s="214">
        <v>0</v>
      </c>
      <c r="BJ131" s="214">
        <v>0</v>
      </c>
      <c r="BK131" s="214">
        <v>0</v>
      </c>
      <c r="BL131" s="214">
        <v>0</v>
      </c>
      <c r="BM131" s="214">
        <v>0</v>
      </c>
      <c r="BN131" s="214">
        <v>0</v>
      </c>
      <c r="BO131" s="214">
        <v>0</v>
      </c>
      <c r="BP131" s="214">
        <v>0</v>
      </c>
    </row>
    <row r="132" spans="1:69" s="149" customFormat="1">
      <c r="A132" s="172"/>
      <c r="C132" s="173" t="str">
        <v>Fixed Service29</v>
      </c>
      <c r="G132" s="149" t="s">
        <v>67</v>
      </c>
      <c r="S132" s="214">
        <v>0</v>
      </c>
      <c r="T132" s="214">
        <v>0</v>
      </c>
      <c r="U132" s="214">
        <v>0</v>
      </c>
      <c r="V132" s="214">
        <v>0</v>
      </c>
      <c r="W132" s="214">
        <v>0</v>
      </c>
      <c r="X132" s="214">
        <v>0</v>
      </c>
      <c r="Y132" s="214">
        <v>0</v>
      </c>
      <c r="Z132" s="214">
        <v>0</v>
      </c>
      <c r="AA132" s="214">
        <v>0</v>
      </c>
      <c r="AB132" s="214">
        <v>0</v>
      </c>
      <c r="AC132" s="214">
        <v>0</v>
      </c>
      <c r="AD132" s="214">
        <v>0</v>
      </c>
      <c r="AE132" s="214">
        <v>0</v>
      </c>
      <c r="AF132" s="214">
        <v>0</v>
      </c>
      <c r="AG132" s="214">
        <v>0</v>
      </c>
      <c r="AH132" s="214">
        <v>0</v>
      </c>
      <c r="AI132" s="214">
        <v>0</v>
      </c>
      <c r="AJ132" s="214">
        <v>0</v>
      </c>
      <c r="AK132" s="214">
        <v>0</v>
      </c>
      <c r="AL132" s="214">
        <v>0</v>
      </c>
      <c r="AM132" s="214">
        <v>0</v>
      </c>
      <c r="AN132" s="214">
        <v>0</v>
      </c>
      <c r="AO132" s="214">
        <v>0</v>
      </c>
      <c r="AP132" s="214">
        <v>0</v>
      </c>
      <c r="AQ132" s="214">
        <v>0</v>
      </c>
      <c r="AR132" s="214">
        <v>0</v>
      </c>
      <c r="AS132" s="214">
        <v>0</v>
      </c>
      <c r="AT132" s="214">
        <v>0</v>
      </c>
      <c r="AU132" s="214">
        <v>0</v>
      </c>
      <c r="AV132" s="214">
        <v>0</v>
      </c>
      <c r="AW132" s="214">
        <v>0</v>
      </c>
      <c r="AX132" s="214">
        <v>0</v>
      </c>
      <c r="AY132" s="214">
        <v>0</v>
      </c>
      <c r="AZ132" s="214">
        <v>0</v>
      </c>
      <c r="BA132" s="214">
        <v>0</v>
      </c>
      <c r="BB132" s="214">
        <v>0</v>
      </c>
      <c r="BC132" s="214">
        <v>0</v>
      </c>
      <c r="BD132" s="214">
        <v>0</v>
      </c>
      <c r="BE132" s="214">
        <v>0</v>
      </c>
      <c r="BF132" s="214">
        <v>0</v>
      </c>
      <c r="BG132" s="214">
        <v>0</v>
      </c>
      <c r="BH132" s="214">
        <v>0</v>
      </c>
      <c r="BI132" s="214">
        <v>0</v>
      </c>
      <c r="BJ132" s="214">
        <v>0</v>
      </c>
      <c r="BK132" s="214">
        <v>0</v>
      </c>
      <c r="BL132" s="214">
        <v>0</v>
      </c>
      <c r="BM132" s="214">
        <v>0</v>
      </c>
      <c r="BN132" s="214">
        <v>0</v>
      </c>
      <c r="BO132" s="214">
        <v>0</v>
      </c>
      <c r="BP132" s="214">
        <v>0</v>
      </c>
    </row>
    <row r="133" spans="1:69" s="149" customFormat="1">
      <c r="A133" s="172"/>
      <c r="C133" s="173" t="str">
        <v>Televisión</v>
      </c>
      <c r="G133" s="149" t="s">
        <v>67</v>
      </c>
      <c r="S133" s="214">
        <v>0.999</v>
      </c>
      <c r="T133" s="214">
        <v>0.999</v>
      </c>
      <c r="U133" s="214">
        <v>0.999</v>
      </c>
      <c r="V133" s="214">
        <v>0.999</v>
      </c>
      <c r="W133" s="214">
        <v>0.999</v>
      </c>
      <c r="X133" s="214">
        <v>0.999</v>
      </c>
      <c r="Y133" s="214">
        <v>0.999</v>
      </c>
      <c r="Z133" s="214">
        <v>0.999</v>
      </c>
      <c r="AA133" s="214">
        <v>0.999</v>
      </c>
      <c r="AB133" s="214">
        <v>0.999</v>
      </c>
      <c r="AC133" s="214">
        <v>0.999</v>
      </c>
      <c r="AD133" s="214">
        <v>0.999</v>
      </c>
      <c r="AE133" s="214">
        <v>0.999</v>
      </c>
      <c r="AF133" s="214">
        <v>0.999</v>
      </c>
      <c r="AG133" s="214">
        <v>0.999</v>
      </c>
      <c r="AH133" s="214">
        <v>0.999</v>
      </c>
      <c r="AI133" s="214">
        <v>0.999</v>
      </c>
      <c r="AJ133" s="214">
        <v>0.999</v>
      </c>
      <c r="AK133" s="214">
        <v>0.999</v>
      </c>
      <c r="AL133" s="214">
        <v>0.999</v>
      </c>
      <c r="AM133" s="214">
        <v>0.999</v>
      </c>
      <c r="AN133" s="214">
        <v>0.999</v>
      </c>
      <c r="AO133" s="214">
        <v>0.999</v>
      </c>
      <c r="AP133" s="214">
        <v>0.999</v>
      </c>
      <c r="AQ133" s="214">
        <v>0.999</v>
      </c>
      <c r="AR133" s="214">
        <v>0.999</v>
      </c>
      <c r="AS133" s="214">
        <v>0.999</v>
      </c>
      <c r="AT133" s="214">
        <v>0.999</v>
      </c>
      <c r="AU133" s="214">
        <v>0.999</v>
      </c>
      <c r="AV133" s="214">
        <v>0.999</v>
      </c>
      <c r="AW133" s="214">
        <v>0.999</v>
      </c>
      <c r="AX133" s="214">
        <v>0.999</v>
      </c>
      <c r="AY133" s="214">
        <v>0.999</v>
      </c>
      <c r="AZ133" s="214">
        <v>0.999</v>
      </c>
      <c r="BA133" s="214">
        <v>0.999</v>
      </c>
      <c r="BB133" s="214">
        <v>0.999</v>
      </c>
      <c r="BC133" s="214">
        <v>0.999</v>
      </c>
      <c r="BD133" s="214">
        <v>0.999</v>
      </c>
      <c r="BE133" s="214">
        <v>0.999</v>
      </c>
      <c r="BF133" s="214">
        <v>0.999</v>
      </c>
      <c r="BG133" s="214">
        <v>0.999</v>
      </c>
      <c r="BH133" s="214">
        <v>0.999</v>
      </c>
      <c r="BI133" s="214">
        <v>0.999</v>
      </c>
      <c r="BJ133" s="214">
        <v>0.999</v>
      </c>
      <c r="BK133" s="214">
        <v>0.999</v>
      </c>
      <c r="BL133" s="214">
        <v>0.999</v>
      </c>
      <c r="BM133" s="214">
        <v>0.999</v>
      </c>
      <c r="BN133" s="214">
        <v>0.999</v>
      </c>
      <c r="BO133" s="214">
        <v>0.999</v>
      </c>
      <c r="BP133" s="214">
        <v>0.999</v>
      </c>
    </row>
    <row r="134" spans="1:69">
      <c r="BQ134" s="157" t="s">
        <v>189</v>
      </c>
    </row>
  </sheetData>
  <conditionalFormatting sqref="K102:K133">
    <cfRule type="cellIs" dxfId="0" priority="1" stopIfTrue="1" operator="equal">
      <formula>"error"</formula>
    </cfRule>
  </conditionalFormatting>
  <pageMargins left="0.70866141732283472" right="0.70866141732283472" top="0.51181102362204722" bottom="0.51181102362204722" header="0.51181102362204722" footer="0.35433070866141736"/>
  <pageSetup paperSize="9" orientation="landscape" horizontalDpi="4294967292" verticalDpi="4294967292" r:id="rId1"/>
  <headerFooter alignWithMargins="0">
    <oddFooter xml:space="preserve">&amp;L&amp;F : &amp;A&amp;CPrinted at &amp;T on &amp;D&amp;RCommercial in confidence © Analysys Mason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32</vt:i4>
      </vt:variant>
    </vt:vector>
  </HeadingPairs>
  <TitlesOfParts>
    <vt:vector size="40" baseType="lpstr">
      <vt:lpstr>C</vt:lpstr>
      <vt:lpstr>V</vt:lpstr>
      <vt:lpstr>S</vt:lpstr>
      <vt:lpstr>Control</vt:lpstr>
      <vt:lpstr>Listas</vt:lpstr>
      <vt:lpstr>Mercado móvil - Incumbente</vt:lpstr>
      <vt:lpstr>Output móvil - Incumbente</vt:lpstr>
      <vt:lpstr>Output fijo - Incumbente</vt:lpstr>
      <vt:lpstr>cuota_operador_fijo_incumbente</vt:lpstr>
      <vt:lpstr>cuota_operador_movil_elegido</vt:lpstr>
      <vt:lpstr>cuota_operador_movil_incumbente</vt:lpstr>
      <vt:lpstr>Data.technologies</vt:lpstr>
      <vt:lpstr>Fixed.operator.market.share</vt:lpstr>
      <vt:lpstr>Fixed.Retail.Services</vt:lpstr>
      <vt:lpstr>Fixed.Retail.Services.Units</vt:lpstr>
      <vt:lpstr>geotypes</vt:lpstr>
      <vt:lpstr>kbps.per.Mbps</vt:lpstr>
      <vt:lpstr>Market.Years</vt:lpstr>
      <vt:lpstr>Mobile.operator.market.share</vt:lpstr>
      <vt:lpstr>Mobile.Retail.Services</vt:lpstr>
      <vt:lpstr>Mobile.Retail.Services.Units</vt:lpstr>
      <vt:lpstr>Mobile.technologies</vt:lpstr>
      <vt:lpstr>movil.demanda.incumbente</vt:lpstr>
      <vt:lpstr>Number_of_operators</vt:lpstr>
      <vt:lpstr>Operator.data.Subscribers.Movil.incumbente</vt:lpstr>
      <vt:lpstr>Operator.Retail.Services.Proporcion.Urbano</vt:lpstr>
      <vt:lpstr>Operator.Retail.Services.Volumes.Fijo</vt:lpstr>
      <vt:lpstr>Operator.Subscribers.Fijo</vt:lpstr>
      <vt:lpstr>Operator.Subscribers.incumbente</vt:lpstr>
      <vt:lpstr>thousand</vt:lpstr>
      <vt:lpstr>TV.technologies</vt:lpstr>
      <vt:lpstr>usuarios.datos.4G.incumbente</vt:lpstr>
      <vt:lpstr>usuarios.datos.incumbente</vt:lpstr>
      <vt:lpstr>Voice.technologies</vt:lpstr>
      <vt:lpstr>Workbook.Author</vt:lpstr>
      <vt:lpstr>Workbook.Authors_Email_Address</vt:lpstr>
      <vt:lpstr>Workbook.Objective</vt:lpstr>
      <vt:lpstr>Workbook.Status</vt:lpstr>
      <vt:lpstr>Workbook.Title</vt:lpstr>
      <vt:lpstr>Workbook.Version</vt:lpstr>
    </vt:vector>
  </TitlesOfParts>
  <Manager>-</Manager>
  <Company>Analysys Mason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Analysys Mason workbook</dc:title>
  <dc:subject>-</dc:subject>
  <dc:creator>-</dc:creator>
  <cp:lastModifiedBy>Alejandro Martinez Garza</cp:lastModifiedBy>
  <cp:lastPrinted>2014-11-05T09:02:58Z</cp:lastPrinted>
  <dcterms:created xsi:type="dcterms:W3CDTF">1997-01-23T15:12:23Z</dcterms:created>
  <dcterms:modified xsi:type="dcterms:W3CDTF">2018-11-13T01:52:30Z</dcterms:modified>
</cp:coreProperties>
</file>