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veronica.gomez\Desktop\Modelos de Costos 2020\"/>
    </mc:Choice>
  </mc:AlternateContent>
  <bookViews>
    <workbookView xWindow="240" yWindow="1005" windowWidth="15120" windowHeight="6225" tabRatio="599" activeTab="1"/>
  </bookViews>
  <sheets>
    <sheet name="S" sheetId="47" r:id="rId1"/>
    <sheet name="Control" sheetId="107" r:id="rId2"/>
    <sheet name="Listas" sheetId="51" r:id="rId3"/>
    <sheet name="Mercado" sheetId="100" r:id="rId4"/>
    <sheet name="Fijo" sheetId="164" r:id="rId5"/>
    <sheet name="Móvil" sheetId="104" r:id="rId6"/>
  </sheets>
  <externalReferences>
    <externalReference r:id="rId7"/>
    <externalReference r:id="rId8"/>
    <externalReference r:id="rId9"/>
    <externalReference r:id="rId10"/>
  </externalReferences>
  <definedNames>
    <definedName name="A.Broadband.Fixed">Mercado!$F$90</definedName>
    <definedName name="A.Broadband.Mobile">Mercado!$F$104</definedName>
    <definedName name="A.Mobile">Mercado!$F$59</definedName>
    <definedName name="A.TV">Mercado!$F$124</definedName>
    <definedName name="B.Broadband.Fixed">Mercado!$F$91</definedName>
    <definedName name="B.Broadband.Mobile">Mercado!$F$105</definedName>
    <definedName name="B.Mobile">Mercado!$F$60</definedName>
    <definedName name="B.TV">Mercado!$F$125</definedName>
    <definedName name="Base.Broadband.Fixed">Mercado!$F$85</definedName>
    <definedName name="Base.Broadband.Mobile">Mercado!$F$99</definedName>
    <definedName name="Base.Mobile">Mercado!$F$54</definedName>
    <definedName name="Base.TV">Mercado!$F$119</definedName>
    <definedName name="cuota_operador_fijo_1">Control!$D$8</definedName>
    <definedName name="cuota_operador_fijo_2">Control!$D$9</definedName>
    <definedName name="cuota_operador_fijo_3">Control!$D$10</definedName>
    <definedName name="cuota_operador_fijo_4">Control!$D$11</definedName>
    <definedName name="cuota_operador_fijo_5">Control!$D$12</definedName>
    <definedName name="cuota_operador_fijo_6">Control!$D$13</definedName>
    <definedName name="cuota_operador_movil_1">Control!$D$19</definedName>
    <definedName name="cuota_operador_movil_2">Control!$D$20</definedName>
    <definedName name="cuota_operador_movil_3">Control!$D$21</definedName>
    <definedName name="cuota_operador_movil_4">Control!$D$22</definedName>
    <definedName name="cuota_operador_movil_5">Control!$D$23</definedName>
    <definedName name="cuota_operador_movil_elegido">Control!$T$31</definedName>
    <definedName name="Data.technologies">Listas!$P$6:$P$10</definedName>
    <definedName name="density">[1]Geotipos!$G$21:$G$3998</definedName>
    <definedName name="Fixed.Connections">Mercado!$R$514:$CD$514</definedName>
    <definedName name="Fixed.operator.market.share">Control!$D$30:$BV$30</definedName>
    <definedName name="Fixed.Retail.Services">Listas!$G$6:$G$35</definedName>
    <definedName name="Fixed.Retail.Services.Units">Listas!$H$6:$H$35</definedName>
    <definedName name="Fixed.Retail.Services.Volumes">Mercado!$R$517:$CD$546</definedName>
    <definedName name="geotypes">Listas!$J$6:$J$10</definedName>
    <definedName name="kbps.per.Mbps">Listas!$B$3</definedName>
    <definedName name="Market.Data.Subscribers">Móvil!$O$10:$BP$10</definedName>
    <definedName name="Market.Retail.Services.Proporcion.Urbano">Mercado!$Q$591:$CD$620</definedName>
    <definedName name="Market.Retail.Services.Volumes.Fijo" localSheetId="4">Fijo!$S$13:$BP$42</definedName>
    <definedName name="Market.Retail.Services.Volumes.Movil" localSheetId="5">Móvil!$S$14:$BP$43</definedName>
    <definedName name="Market.Subscribers">Móvil!$S$9:$BP$9</definedName>
    <definedName name="Market.Subscribers.Fijo" localSheetId="4">Fijo!$S$9:$BP$9</definedName>
    <definedName name="Market.Years">Listas!$B$6:$B$76</definedName>
    <definedName name="Mobile.data.subscribers">Mercado!$R$551:$CD$551</definedName>
    <definedName name="Mobile.operator.market.share">Control!$D$31:$BV$31</definedName>
    <definedName name="Mobile.Retail.Services">Listas!$D$6:$D$35</definedName>
    <definedName name="Mobile.Retail.Services.Units">Listas!$E$6:$E$35</definedName>
    <definedName name="Mobile.Retail.Services.Volumes">Mercado!$R$554:$CD$583</definedName>
    <definedName name="Mobile.subscribers">Mercado!$R$550:$CD$550</definedName>
    <definedName name="Mobile.technologies">Listas!$L$6:$L$10</definedName>
    <definedName name="Number_of_operators">Control!$C$8:$C$19</definedName>
    <definedName name="NumberA.Broadband.Fixed">Mercado!$F$87</definedName>
    <definedName name="NumberA.Broadband.Mobile">Mercado!$F$101</definedName>
    <definedName name="NumberA.Mobile">Mercado!$F$56</definedName>
    <definedName name="NumberA.TV">Mercado!$F$121</definedName>
    <definedName name="NumberB.Broadband.Fixed">Mercado!$F$89</definedName>
    <definedName name="NumberB.Broadband.Mobile">Mercado!$F$103</definedName>
    <definedName name="NumberB.Mobile">Mercado!$F$58</definedName>
    <definedName name="NumberB.TV">Mercado!$F$123</definedName>
    <definedName name="Operator.4G.proportion.Movil">Móvil!$S$72:$BP$72</definedName>
    <definedName name="Operator.data.Subscribers.Movil">Móvil!$S$71:$BP$71</definedName>
    <definedName name="Operator.Retail.Services.Proporcion.Urbano">Fijo!$N$92:$BP$121</definedName>
    <definedName name="Operator.Retail.Services.Volumes.Fijo">Fijo!$S$55:$BP$84</definedName>
    <definedName name="Operator.Retail.Services.Volumes.Movil">Móvil!$M$76:$BL$105</definedName>
    <definedName name="Operator.Subscribers.Fijo">Fijo!$S$51:$BP$51</definedName>
    <definedName name="Operator.Subscribers.Movil">Móvil!$S$70:$BP$70</definedName>
    <definedName name="Operator.Subscribers.Share.Fijo">Fijo!$S$48:$BP$48</definedName>
    <definedName name="Operator.Subscribers.Share.Mobile">Móvil!$S$49:$BP$49</definedName>
    <definedName name="oversubscription.factor">Mercado!$I$448</definedName>
    <definedName name="Pop_allocated">[1]Geotipos!$D$4004:$D$7981</definedName>
    <definedName name="Pop_unallocated">[1]Geotipos!$D$7987:$D$8019</definedName>
    <definedName name="population">[1]Geotipos!$D$21:$D$3998</definedName>
    <definedName name="residential.fixed.connections">Mercado!$L$36:$CD$36</definedName>
    <definedName name="Saturation.Broadband.Fixed">Mercado!$F$84</definedName>
    <definedName name="Saturation.Broadband.Mobile">Mercado!$F$98</definedName>
    <definedName name="Saturation.Mobile">Mercado!$F$53</definedName>
    <definedName name="Saturation.TV">Mercado!$F$118</definedName>
    <definedName name="scenario.bb.penetration">Control!$E$39:$G$39</definedName>
    <definedName name="scenario.bb.penetration.selected">Control!$C$39</definedName>
    <definedName name="scenario.fixed.DSL">Control!$E$45:$G$45</definedName>
    <definedName name="scenario.fixed.DSL.selected">Control!$C$45</definedName>
    <definedName name="scenario.fixed.links">Control!$E$44:$G$44</definedName>
    <definedName name="scenario.fixed.links.selected">Control!$C$44</definedName>
    <definedName name="scenario.fixed.penetration">Control!$E$38:$G$38</definedName>
    <definedName name="scenario.fixed.penetration.selected">Control!$C$38</definedName>
    <definedName name="scenario.fixed.television">Control!$E$46:$G$46</definedName>
    <definedName name="scenario.fixed.television.selected">Control!$C$46</definedName>
    <definedName name="scenario.fixed.voice">Control!$E$41:$G$41</definedName>
    <definedName name="scenario.fixed.voice.selected">Control!$C$41</definedName>
    <definedName name="scenario.mobile.data">Control!$E$43:$G$43</definedName>
    <definedName name="scenario.mobile.data.selected">Control!$C$43</definedName>
    <definedName name="scenario.mobile.penetration">Control!$E$37:$G$37</definedName>
    <definedName name="scenario.mobile.penetration.selected">Control!$C$37</definedName>
    <definedName name="scenario.mobile.SMS">Control!$E$42:$G$42</definedName>
    <definedName name="scenario.mobile.SMS.selected">Control!$C$42</definedName>
    <definedName name="scenario.mobile.voice">Control!$E$40:$G$40</definedName>
    <definedName name="scenario.mobile.voice.selected">Control!$C$40</definedName>
    <definedName name="scenarios">Control!$E$36:$G$36</definedName>
    <definedName name="share.of.average.speed">Mercado!$H$448</definedName>
    <definedName name="thousand">Listas!$B$2</definedName>
    <definedName name="TimeA.Broadband.Fixed">Mercado!$F$86</definedName>
    <definedName name="TimeA.Broadband.Mobile">Mercado!$F$100</definedName>
    <definedName name="TimeA.Mobile">Mercado!$F$55</definedName>
    <definedName name="TimeA.TV">Mercado!$F$120</definedName>
    <definedName name="TimeB.Broadband.Fixed">Mercado!$F$88</definedName>
    <definedName name="TimeB.Broadband.Mobile">Mercado!$F$102</definedName>
    <definedName name="TimeB.Mobile">Mercado!$F$57</definedName>
    <definedName name="TimeB.TV">Mercado!$F$122</definedName>
    <definedName name="total_area">[1]Geotipos!$C$5</definedName>
    <definedName name="total_population">[1]Geotipos!$C$6</definedName>
    <definedName name="TV.technologies">Listas!$R$6:$R$10</definedName>
    <definedName name="Voice.technologies">Listas!$N$6:$N$10</definedName>
    <definedName name="Workbook.Author">#REF!</definedName>
    <definedName name="Workbook.Authors_Email_Address">#REF!</definedName>
    <definedName name="Workbook.Objective">#REF!</definedName>
    <definedName name="Workbook.Status">#REF!</definedName>
    <definedName name="Workbook.Title">#REF!</definedName>
    <definedName name="Workbook.Version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50" i="100" l="1"/>
  <c r="AD36" i="100" l="1"/>
  <c r="AD156" i="100"/>
  <c r="AD67" i="100"/>
  <c r="AD66" i="100"/>
  <c r="AD129" i="100"/>
  <c r="AD128" i="100"/>
  <c r="AD144" i="100"/>
  <c r="AD373" i="100"/>
  <c r="AC373" i="100"/>
  <c r="E35" i="51"/>
  <c r="D35" i="51"/>
  <c r="E34" i="51"/>
  <c r="D34" i="51"/>
  <c r="E33" i="51"/>
  <c r="D33" i="51"/>
  <c r="E32" i="51"/>
  <c r="D32" i="51"/>
  <c r="E31" i="51"/>
  <c r="D31" i="51"/>
  <c r="E30" i="51"/>
  <c r="D30" i="51"/>
  <c r="E29" i="51"/>
  <c r="D29" i="51"/>
  <c r="E28" i="51"/>
  <c r="D28" i="51"/>
  <c r="E27" i="51"/>
  <c r="D27" i="51"/>
  <c r="E26" i="51"/>
  <c r="D26" i="51"/>
  <c r="E25" i="51"/>
  <c r="D25" i="51"/>
  <c r="E24" i="51"/>
  <c r="D24" i="51"/>
  <c r="E23" i="51"/>
  <c r="D23" i="51"/>
  <c r="E22" i="51"/>
  <c r="D22" i="51"/>
  <c r="E21" i="51"/>
  <c r="D21" i="51"/>
  <c r="E20" i="51"/>
  <c r="D20" i="51"/>
  <c r="E19" i="51"/>
  <c r="D19" i="51"/>
  <c r="E18" i="51"/>
  <c r="D18" i="51"/>
  <c r="E17" i="51"/>
  <c r="D17" i="51"/>
  <c r="E16" i="51"/>
  <c r="D16" i="51"/>
  <c r="E15" i="51"/>
  <c r="D15" i="51"/>
  <c r="E14" i="51"/>
  <c r="D14" i="51"/>
  <c r="E13" i="51"/>
  <c r="D13" i="51"/>
  <c r="E12" i="51"/>
  <c r="D12" i="51"/>
  <c r="E11" i="51"/>
  <c r="D11" i="51"/>
  <c r="E10" i="51"/>
  <c r="D10" i="51"/>
  <c r="E9" i="51"/>
  <c r="D9" i="51"/>
  <c r="E8" i="51"/>
  <c r="D8" i="51"/>
  <c r="E7" i="51"/>
  <c r="D7" i="51"/>
  <c r="E6" i="51"/>
  <c r="D6" i="51"/>
  <c r="B20" i="107" a="1"/>
  <c r="B20" i="107" s="1"/>
  <c r="B17" i="107"/>
  <c r="B8" i="107" a="1"/>
  <c r="B8" i="107" s="1"/>
  <c r="B5" i="107"/>
  <c r="BS508" i="100"/>
  <c r="BR508" i="100"/>
  <c r="BQ508" i="100"/>
  <c r="BP508" i="100"/>
  <c r="BO508" i="100"/>
  <c r="BN508" i="100"/>
  <c r="BM508" i="100"/>
  <c r="BL508" i="100"/>
  <c r="BK508" i="100"/>
  <c r="BJ508" i="100"/>
  <c r="BI508" i="100"/>
  <c r="BH508" i="100"/>
  <c r="BG508" i="100"/>
  <c r="BF508" i="100"/>
  <c r="BE508" i="100"/>
  <c r="BD508" i="100"/>
  <c r="BC508" i="100"/>
  <c r="BB508" i="100"/>
  <c r="BA508" i="100"/>
  <c r="AZ508" i="100"/>
  <c r="AY508" i="100"/>
  <c r="AX508" i="100"/>
  <c r="AW508" i="100"/>
  <c r="AV508" i="100"/>
  <c r="AU508" i="100"/>
  <c r="AT508" i="100"/>
  <c r="AS508" i="100"/>
  <c r="AR508" i="100"/>
  <c r="AQ508" i="100"/>
  <c r="AP508" i="100"/>
  <c r="AO508" i="100"/>
  <c r="AN508" i="100"/>
  <c r="AM508" i="100"/>
  <c r="AL508" i="100"/>
  <c r="AK508" i="100"/>
  <c r="AJ508" i="100"/>
  <c r="AI508" i="100"/>
  <c r="AH508" i="100"/>
  <c r="AG508" i="100"/>
  <c r="AF508" i="100"/>
  <c r="AE508" i="100"/>
  <c r="AD508" i="100"/>
  <c r="AC508" i="100"/>
  <c r="AB508" i="100"/>
  <c r="AA508" i="100"/>
  <c r="Z508" i="100"/>
  <c r="Y508" i="100"/>
  <c r="X508" i="100"/>
  <c r="W508" i="100"/>
  <c r="V508" i="100"/>
  <c r="U508" i="100"/>
  <c r="T508" i="100"/>
  <c r="S508" i="100"/>
  <c r="R508" i="100"/>
  <c r="BS506" i="100"/>
  <c r="BR506" i="100"/>
  <c r="BQ506" i="100"/>
  <c r="BP506" i="100"/>
  <c r="BO506" i="100"/>
  <c r="BN506" i="100"/>
  <c r="BM506" i="100"/>
  <c r="BL506" i="100"/>
  <c r="BK506" i="100"/>
  <c r="BJ506" i="100"/>
  <c r="BI506" i="100"/>
  <c r="BH506" i="100"/>
  <c r="BG506" i="100"/>
  <c r="BF506" i="100"/>
  <c r="BE506" i="100"/>
  <c r="BD506" i="100"/>
  <c r="BC506" i="100"/>
  <c r="BB506" i="100"/>
  <c r="BA506" i="100"/>
  <c r="AZ506" i="100"/>
  <c r="AY506" i="100"/>
  <c r="AX506" i="100"/>
  <c r="AW506" i="100"/>
  <c r="AV506" i="100"/>
  <c r="AU506" i="100"/>
  <c r="AT506" i="100"/>
  <c r="AS506" i="100"/>
  <c r="AR506" i="100"/>
  <c r="AQ506" i="100"/>
  <c r="AP506" i="100"/>
  <c r="AO506" i="100"/>
  <c r="AN506" i="100"/>
  <c r="AM506" i="100"/>
  <c r="AL506" i="100"/>
  <c r="AK506" i="100"/>
  <c r="AJ506" i="100"/>
  <c r="AI506" i="100"/>
  <c r="AH506" i="100"/>
  <c r="AG506" i="100"/>
  <c r="AF506" i="100"/>
  <c r="AE506" i="100"/>
  <c r="AD506" i="100"/>
  <c r="AC506" i="100"/>
  <c r="AB506" i="100"/>
  <c r="AA506" i="100"/>
  <c r="Z506" i="100"/>
  <c r="Y506" i="100"/>
  <c r="X506" i="100"/>
  <c r="W506" i="100"/>
  <c r="V506" i="100"/>
  <c r="U506" i="100"/>
  <c r="T506" i="100"/>
  <c r="S506" i="100"/>
  <c r="R506" i="100"/>
  <c r="D20" i="107"/>
  <c r="B23" i="107" l="1"/>
  <c r="B22" i="107"/>
  <c r="B21" i="107"/>
  <c r="B11" i="107"/>
  <c r="B10" i="107"/>
  <c r="B13" i="107"/>
  <c r="B9" i="107"/>
  <c r="B12" i="107"/>
  <c r="AD642" i="100" l="1"/>
  <c r="AD451" i="100" l="1"/>
  <c r="AD449" i="100"/>
  <c r="AC451" i="100"/>
  <c r="AB640" i="100" l="1"/>
  <c r="AC640" i="100"/>
  <c r="AD640" i="100"/>
  <c r="AC450" i="100" l="1"/>
  <c r="AD465" i="100" l="1"/>
  <c r="AD200" i="100"/>
  <c r="AD167" i="100"/>
  <c r="AC145" i="100"/>
  <c r="AD168" i="100"/>
  <c r="AC144" i="100"/>
  <c r="AC50" i="100"/>
  <c r="AC632" i="100"/>
  <c r="AD450" i="100"/>
  <c r="AD671" i="100" l="1"/>
  <c r="AD672" i="100" s="1"/>
  <c r="R358" i="100" l="1"/>
  <c r="AM109" i="100" l="1"/>
  <c r="AN109" i="100" s="1"/>
  <c r="AO109" i="100" s="1"/>
  <c r="AP109" i="100" s="1"/>
  <c r="AQ109" i="100" s="1"/>
  <c r="AR109" i="100" s="1"/>
  <c r="AS109" i="100" s="1"/>
  <c r="AT109" i="100" s="1"/>
  <c r="AU109" i="100" s="1"/>
  <c r="AV109" i="100" s="1"/>
  <c r="AW109" i="100" s="1"/>
  <c r="AX109" i="100" s="1"/>
  <c r="AY109" i="100" s="1"/>
  <c r="AZ109" i="100" s="1"/>
  <c r="BA109" i="100" s="1"/>
  <c r="BB109" i="100" s="1"/>
  <c r="BC109" i="100" s="1"/>
  <c r="BD109" i="100" s="1"/>
  <c r="BE109" i="100" s="1"/>
  <c r="BF109" i="100" s="1"/>
  <c r="BG109" i="100" s="1"/>
  <c r="BH109" i="100" s="1"/>
  <c r="BI109" i="100" s="1"/>
  <c r="BJ109" i="100" s="1"/>
  <c r="BK109" i="100" s="1"/>
  <c r="BL109" i="100" s="1"/>
  <c r="BM109" i="100" s="1"/>
  <c r="BN109" i="100" s="1"/>
  <c r="BO109" i="100" s="1"/>
  <c r="BP109" i="100" s="1"/>
  <c r="BQ109" i="100" s="1"/>
  <c r="BR109" i="100" s="1"/>
  <c r="BS109" i="100" s="1"/>
  <c r="BT109" i="100" s="1"/>
  <c r="BU109" i="100" s="1"/>
  <c r="BV109" i="100" s="1"/>
  <c r="BW109" i="100" s="1"/>
  <c r="BX109" i="100" s="1"/>
  <c r="BY109" i="100" s="1"/>
  <c r="BZ109" i="100" s="1"/>
  <c r="CA109" i="100" s="1"/>
  <c r="CB109" i="100" s="1"/>
  <c r="CC109" i="100" s="1"/>
  <c r="CD109" i="100" s="1"/>
  <c r="K281" i="100" l="1"/>
  <c r="M659" i="100" l="1"/>
  <c r="N659" i="100"/>
  <c r="O659" i="100"/>
  <c r="P659" i="100"/>
  <c r="Q659" i="100"/>
  <c r="R659" i="100"/>
  <c r="S659" i="100"/>
  <c r="T659" i="100"/>
  <c r="V659" i="100"/>
  <c r="AA659" i="100"/>
  <c r="M660" i="100"/>
  <c r="N660" i="100"/>
  <c r="N657" i="100" s="1"/>
  <c r="O660" i="100"/>
  <c r="P660" i="100"/>
  <c r="Q660" i="100"/>
  <c r="R660" i="100"/>
  <c r="S660" i="100"/>
  <c r="T660" i="100"/>
  <c r="V660" i="100"/>
  <c r="AA660" i="100"/>
  <c r="L660" i="100"/>
  <c r="L659" i="100"/>
  <c r="L657" i="100" s="1"/>
  <c r="M662" i="100"/>
  <c r="N662" i="100"/>
  <c r="O662" i="100"/>
  <c r="P662" i="100"/>
  <c r="Q662" i="100"/>
  <c r="R662" i="100"/>
  <c r="S662" i="100"/>
  <c r="T662" i="100"/>
  <c r="V662" i="100"/>
  <c r="AA662" i="100"/>
  <c r="L662" i="100"/>
  <c r="T657" i="100" l="1"/>
  <c r="S657" i="100"/>
  <c r="P657" i="100"/>
  <c r="R657" i="100"/>
  <c r="O657" i="100"/>
  <c r="V657" i="100"/>
  <c r="AA657" i="100"/>
  <c r="Q657" i="100"/>
  <c r="M657" i="100"/>
  <c r="F211" i="104" l="1"/>
  <c r="F181" i="104"/>
  <c r="F128" i="104"/>
  <c r="F129" i="104"/>
  <c r="F130" i="104"/>
  <c r="F131" i="104"/>
  <c r="F132" i="104"/>
  <c r="F133" i="104"/>
  <c r="F134" i="104"/>
  <c r="F135" i="104"/>
  <c r="F136" i="104"/>
  <c r="F137" i="104"/>
  <c r="F138" i="104"/>
  <c r="F139" i="104"/>
  <c r="F140" i="104"/>
  <c r="F141" i="104"/>
  <c r="F142" i="104"/>
  <c r="F143" i="104"/>
  <c r="F144" i="104"/>
  <c r="F145" i="104"/>
  <c r="F146" i="104"/>
  <c r="F147" i="104"/>
  <c r="F148" i="104"/>
  <c r="F149" i="104"/>
  <c r="F150" i="104"/>
  <c r="F151" i="104"/>
  <c r="F152" i="104"/>
  <c r="F153" i="104"/>
  <c r="F154" i="104"/>
  <c r="F155" i="104"/>
  <c r="F156" i="104"/>
  <c r="F157" i="104"/>
  <c r="F158" i="104"/>
  <c r="F159" i="104"/>
  <c r="F160" i="104"/>
  <c r="F161" i="104"/>
  <c r="F162" i="104"/>
  <c r="F163" i="104"/>
  <c r="F164" i="104"/>
  <c r="F165" i="104"/>
  <c r="F166" i="104"/>
  <c r="F167" i="104"/>
  <c r="F168" i="104"/>
  <c r="F169" i="104"/>
  <c r="F170" i="104"/>
  <c r="F171" i="104"/>
  <c r="F172" i="104"/>
  <c r="F173" i="104"/>
  <c r="F174" i="104"/>
  <c r="F175" i="104"/>
  <c r="F176" i="104"/>
  <c r="F177" i="104"/>
  <c r="F178" i="104"/>
  <c r="F196" i="104" s="1"/>
  <c r="F127" i="104"/>
  <c r="F115" i="104"/>
  <c r="F116" i="104"/>
  <c r="F117" i="104"/>
  <c r="F118" i="104"/>
  <c r="F119" i="104"/>
  <c r="F120" i="104"/>
  <c r="F121" i="104"/>
  <c r="F122" i="104"/>
  <c r="F123" i="104"/>
  <c r="F124" i="104"/>
  <c r="F125" i="104"/>
  <c r="F126" i="104"/>
  <c r="F114" i="104"/>
  <c r="F185" i="104" l="1"/>
  <c r="F207" i="104"/>
  <c r="F189" i="104"/>
  <c r="F203" i="104"/>
  <c r="F193" i="104"/>
  <c r="F199" i="104"/>
  <c r="F195" i="104"/>
  <c r="F182" i="104"/>
  <c r="F186" i="104"/>
  <c r="F190" i="104"/>
  <c r="F194" i="104"/>
  <c r="F210" i="104"/>
  <c r="F206" i="104"/>
  <c r="F202" i="104"/>
  <c r="F198" i="104"/>
  <c r="F179" i="104"/>
  <c r="F183" i="104"/>
  <c r="F187" i="104"/>
  <c r="F191" i="104"/>
  <c r="F213" i="104"/>
  <c r="F209" i="104"/>
  <c r="F205" i="104"/>
  <c r="F201" i="104"/>
  <c r="F197" i="104"/>
  <c r="F180" i="104"/>
  <c r="F184" i="104"/>
  <c r="F188" i="104"/>
  <c r="F192" i="104"/>
  <c r="F212" i="104"/>
  <c r="F208" i="104"/>
  <c r="F204" i="104"/>
  <c r="F200" i="104"/>
  <c r="D9" i="107" l="1"/>
  <c r="AC449" i="100" l="1"/>
  <c r="AC200" i="100" l="1"/>
  <c r="AE200" i="100" s="1"/>
  <c r="AF200" i="100" s="1"/>
  <c r="AG200" i="100" s="1"/>
  <c r="AH200" i="100" s="1"/>
  <c r="AI200" i="100" s="1"/>
  <c r="AJ200" i="100" s="1"/>
  <c r="AK200" i="100" s="1"/>
  <c r="AB200" i="100"/>
  <c r="AA200" i="100"/>
  <c r="AC43" i="100"/>
  <c r="AB43" i="100"/>
  <c r="AD43" i="100"/>
  <c r="AE38" i="100"/>
  <c r="AC128" i="100"/>
  <c r="AC129" i="100"/>
  <c r="AC127" i="100" l="1"/>
  <c r="AC133" i="100" s="1"/>
  <c r="AB128" i="100"/>
  <c r="AB129" i="100"/>
  <c r="AC642" i="100"/>
  <c r="Y642" i="100"/>
  <c r="AB642" i="100"/>
  <c r="AA642" i="100"/>
  <c r="AC132" i="100" l="1"/>
  <c r="AC115" i="100"/>
  <c r="AB127" i="100"/>
  <c r="AB115" i="100" s="1"/>
  <c r="AE132" i="100"/>
  <c r="AI132" i="100"/>
  <c r="AF132" i="100"/>
  <c r="AJ132" i="100"/>
  <c r="AG132" i="100"/>
  <c r="AK132" i="100"/>
  <c r="AH132" i="100"/>
  <c r="AD132" i="100"/>
  <c r="AC134" i="100"/>
  <c r="AB132" i="100" l="1"/>
  <c r="AB133" i="100"/>
  <c r="AB144" i="100"/>
  <c r="AB134" i="100" l="1"/>
  <c r="AB373" i="100"/>
  <c r="AC66" i="100"/>
  <c r="AB66" i="100"/>
  <c r="AB81" i="100" s="1"/>
  <c r="AB67" i="100"/>
  <c r="AB95" i="100" s="1"/>
  <c r="AC671" i="100"/>
  <c r="AC672" i="100" s="1"/>
  <c r="M642" i="100"/>
  <c r="N642" i="100"/>
  <c r="O642" i="100"/>
  <c r="P642" i="100"/>
  <c r="Q642" i="100"/>
  <c r="R642" i="100"/>
  <c r="S642" i="100"/>
  <c r="T642" i="100"/>
  <c r="U642" i="100"/>
  <c r="V642" i="100"/>
  <c r="W642" i="100"/>
  <c r="X642" i="100"/>
  <c r="Z642" i="100"/>
  <c r="L642" i="100"/>
  <c r="AC81" i="100" l="1"/>
  <c r="AC67" i="100"/>
  <c r="AB632" i="100"/>
  <c r="AB50" i="100"/>
  <c r="AC36" i="100"/>
  <c r="AB36" i="100"/>
  <c r="AC95" i="100" l="1"/>
  <c r="AC374" i="100"/>
  <c r="AC156" i="100"/>
  <c r="AB671" i="100" l="1"/>
  <c r="AB672" i="100" s="1"/>
  <c r="R611" i="100" l="1"/>
  <c r="S611" i="100" s="1"/>
  <c r="T611" i="100" s="1"/>
  <c r="U611" i="100" s="1"/>
  <c r="V611" i="100" s="1"/>
  <c r="W611" i="100" s="1"/>
  <c r="X611" i="100" s="1"/>
  <c r="Y611" i="100" s="1"/>
  <c r="Z611" i="100" s="1"/>
  <c r="AA611" i="100" s="1"/>
  <c r="AB611" i="100" s="1"/>
  <c r="AC611" i="100" s="1"/>
  <c r="AD611" i="100" s="1"/>
  <c r="AE611" i="100" s="1"/>
  <c r="AF611" i="100" s="1"/>
  <c r="AG611" i="100" s="1"/>
  <c r="AH611" i="100" s="1"/>
  <c r="AI611" i="100" s="1"/>
  <c r="AJ611" i="100" s="1"/>
  <c r="AK611" i="100" s="1"/>
  <c r="AL611" i="100" s="1"/>
  <c r="AM611" i="100" s="1"/>
  <c r="AN611" i="100" s="1"/>
  <c r="AO611" i="100" s="1"/>
  <c r="AP611" i="100" s="1"/>
  <c r="AQ611" i="100" s="1"/>
  <c r="AR611" i="100" s="1"/>
  <c r="AS611" i="100" s="1"/>
  <c r="AT611" i="100" s="1"/>
  <c r="AU611" i="100" s="1"/>
  <c r="AV611" i="100" s="1"/>
  <c r="AW611" i="100" s="1"/>
  <c r="AX611" i="100" s="1"/>
  <c r="AY611" i="100" s="1"/>
  <c r="AZ611" i="100" s="1"/>
  <c r="BA611" i="100" s="1"/>
  <c r="BB611" i="100" s="1"/>
  <c r="BC611" i="100" s="1"/>
  <c r="BD611" i="100" s="1"/>
  <c r="BE611" i="100" s="1"/>
  <c r="BF611" i="100" s="1"/>
  <c r="BG611" i="100" s="1"/>
  <c r="BH611" i="100" s="1"/>
  <c r="BI611" i="100" s="1"/>
  <c r="BJ611" i="100" s="1"/>
  <c r="BK611" i="100" s="1"/>
  <c r="BL611" i="100" s="1"/>
  <c r="BM611" i="100" s="1"/>
  <c r="BN611" i="100" s="1"/>
  <c r="BO611" i="100" s="1"/>
  <c r="BP611" i="100" s="1"/>
  <c r="BQ611" i="100" s="1"/>
  <c r="BR611" i="100" s="1"/>
  <c r="BS611" i="100" s="1"/>
  <c r="BT611" i="100" s="1"/>
  <c r="BU611" i="100" s="1"/>
  <c r="BV611" i="100" s="1"/>
  <c r="BW611" i="100" s="1"/>
  <c r="BX611" i="100" s="1"/>
  <c r="BY611" i="100" s="1"/>
  <c r="BZ611" i="100" s="1"/>
  <c r="CA611" i="100" s="1"/>
  <c r="CB611" i="100" s="1"/>
  <c r="CC611" i="100" s="1"/>
  <c r="CD611" i="100" s="1"/>
  <c r="S538" i="100"/>
  <c r="T538" i="100"/>
  <c r="U538" i="100"/>
  <c r="V538" i="100"/>
  <c r="W538" i="100"/>
  <c r="X538" i="100"/>
  <c r="Y538" i="100"/>
  <c r="Z538" i="100"/>
  <c r="AA538" i="100"/>
  <c r="AB538" i="100"/>
  <c r="AC538" i="100"/>
  <c r="AD538" i="100"/>
  <c r="AE538" i="100"/>
  <c r="AF538" i="100"/>
  <c r="AG538" i="100"/>
  <c r="AH538" i="100"/>
  <c r="AI538" i="100"/>
  <c r="AJ538" i="100"/>
  <c r="AK538" i="100"/>
  <c r="AL538" i="100"/>
  <c r="R538" i="100"/>
  <c r="S537" i="100"/>
  <c r="T537" i="100"/>
  <c r="U537" i="100"/>
  <c r="V537" i="100"/>
  <c r="W537" i="100"/>
  <c r="X537" i="100"/>
  <c r="Y537" i="100"/>
  <c r="Z537" i="100"/>
  <c r="AA537" i="100"/>
  <c r="AB537" i="100"/>
  <c r="AC537" i="100"/>
  <c r="AD537" i="100"/>
  <c r="AE537" i="100"/>
  <c r="AF537" i="100"/>
  <c r="AG537" i="100"/>
  <c r="AH537" i="100"/>
  <c r="AI537" i="100"/>
  <c r="AJ537" i="100"/>
  <c r="AK537" i="100"/>
  <c r="AL537" i="100"/>
  <c r="R537" i="100"/>
  <c r="AB222" i="100" l="1"/>
  <c r="S470" i="100" l="1"/>
  <c r="T470" i="100" s="1"/>
  <c r="U470" i="100" s="1"/>
  <c r="V470" i="100" s="1"/>
  <c r="W470" i="100" s="1"/>
  <c r="X470" i="100" s="1"/>
  <c r="Y470" i="100" s="1"/>
  <c r="Z470" i="100" s="1"/>
  <c r="AA470" i="100" s="1"/>
  <c r="AB470" i="100" s="1"/>
  <c r="AC470" i="100" s="1"/>
  <c r="AD470" i="100" s="1"/>
  <c r="AE470" i="100" s="1"/>
  <c r="AF470" i="100" s="1"/>
  <c r="AG470" i="100" s="1"/>
  <c r="AH470" i="100" s="1"/>
  <c r="AI470" i="100" s="1"/>
  <c r="AJ470" i="100" s="1"/>
  <c r="AK470" i="100" s="1"/>
  <c r="F98" i="100" l="1"/>
  <c r="F53" i="100" l="1"/>
  <c r="AG493" i="100"/>
  <c r="F84" i="100" l="1"/>
  <c r="F118" i="100" l="1"/>
  <c r="R673" i="100" l="1"/>
  <c r="R200" i="100" s="1"/>
  <c r="Q673" i="100"/>
  <c r="Q200" i="100" s="1"/>
  <c r="P673" i="100"/>
  <c r="O673" i="100"/>
  <c r="R670" i="100"/>
  <c r="Q670" i="100"/>
  <c r="P670" i="100"/>
  <c r="O670" i="100"/>
  <c r="T62" i="104" l="1"/>
  <c r="U62" i="104" s="1"/>
  <c r="V62" i="104" s="1"/>
  <c r="S61" i="104"/>
  <c r="U61" i="104" l="1"/>
  <c r="W62" i="104"/>
  <c r="V61" i="104"/>
  <c r="T61" i="104"/>
  <c r="W61" i="104" l="1"/>
  <c r="X62" i="104"/>
  <c r="Y62" i="104" l="1"/>
  <c r="X61" i="104"/>
  <c r="Z62" i="104" l="1"/>
  <c r="Y61" i="104"/>
  <c r="AA62" i="104" l="1"/>
  <c r="Z61" i="104"/>
  <c r="AA61" i="104" l="1"/>
  <c r="AB62" i="104"/>
  <c r="AC62" i="104" l="1"/>
  <c r="AB61" i="104"/>
  <c r="AD62" i="104" l="1"/>
  <c r="AC61" i="104"/>
  <c r="AE62" i="104" l="1"/>
  <c r="AD61" i="104"/>
  <c r="AE61" i="104" l="1"/>
  <c r="AF62" i="104"/>
  <c r="AG62" i="104" l="1"/>
  <c r="AF61" i="104"/>
  <c r="AH62" i="104" l="1"/>
  <c r="AG61" i="104"/>
  <c r="AI62" i="104" l="1"/>
  <c r="AH61" i="104"/>
  <c r="T72" i="104"/>
  <c r="U72" i="104"/>
  <c r="V72" i="104"/>
  <c r="W72" i="104"/>
  <c r="X72" i="104"/>
  <c r="Y72" i="104"/>
  <c r="Z72" i="104"/>
  <c r="AA72" i="104"/>
  <c r="AB72" i="104"/>
  <c r="AC72" i="104"/>
  <c r="S72" i="104"/>
  <c r="AI61" i="104" l="1"/>
  <c r="AJ62" i="104"/>
  <c r="AB475" i="100"/>
  <c r="AC475" i="100" s="1"/>
  <c r="AD475" i="100" s="1"/>
  <c r="AB474" i="100"/>
  <c r="AC474" i="100" s="1"/>
  <c r="AD474" i="100" s="1"/>
  <c r="AK62" i="104" l="1"/>
  <c r="AJ61" i="104"/>
  <c r="AE474" i="100"/>
  <c r="AF474" i="100" s="1"/>
  <c r="AG474" i="100" s="1"/>
  <c r="AH474" i="100" s="1"/>
  <c r="AI474" i="100" s="1"/>
  <c r="AJ474" i="100" s="1"/>
  <c r="AK474" i="100" s="1"/>
  <c r="AE475" i="100"/>
  <c r="AF475" i="100" s="1"/>
  <c r="AG475" i="100" s="1"/>
  <c r="AH475" i="100" s="1"/>
  <c r="AI475" i="100" s="1"/>
  <c r="AJ475" i="100" s="1"/>
  <c r="AK475" i="100" s="1"/>
  <c r="AH493" i="100" l="1"/>
  <c r="AL62" i="104"/>
  <c r="AK61" i="104"/>
  <c r="AD72" i="104"/>
  <c r="AB493" i="100"/>
  <c r="AB496" i="100" s="1"/>
  <c r="Z496" i="100"/>
  <c r="AC493" i="100"/>
  <c r="AC496" i="100" s="1"/>
  <c r="AD493" i="100"/>
  <c r="AE493" i="100"/>
  <c r="AF493" i="100"/>
  <c r="AA496" i="100"/>
  <c r="AI493" i="100" l="1"/>
  <c r="AM62" i="104"/>
  <c r="AL61" i="104"/>
  <c r="AE72" i="104"/>
  <c r="AF496" i="100"/>
  <c r="AD496" i="100"/>
  <c r="AE496" i="100"/>
  <c r="AJ493" i="100" l="1"/>
  <c r="AM61" i="104"/>
  <c r="AN62" i="104"/>
  <c r="AF72" i="104"/>
  <c r="AL494" i="100" l="1"/>
  <c r="AM494" i="100" s="1"/>
  <c r="AN494" i="100" s="1"/>
  <c r="AO494" i="100" s="1"/>
  <c r="AO62" i="104"/>
  <c r="AN61" i="104"/>
  <c r="AG72" i="104"/>
  <c r="AK493" i="100"/>
  <c r="AL493" i="100" s="1"/>
  <c r="AM493" i="100" s="1"/>
  <c r="AN493" i="100" s="1"/>
  <c r="AP62" i="104" l="1"/>
  <c r="AO61" i="104"/>
  <c r="AH72" i="104"/>
  <c r="AL495" i="100"/>
  <c r="AO493" i="100"/>
  <c r="AP494" i="100"/>
  <c r="AQ62" i="104" l="1"/>
  <c r="AP61" i="104"/>
  <c r="AI72" i="104"/>
  <c r="AM495" i="100"/>
  <c r="AP493" i="100"/>
  <c r="AQ494" i="100"/>
  <c r="AQ61" i="104" l="1"/>
  <c r="AR62" i="104"/>
  <c r="AJ72" i="104"/>
  <c r="AN495" i="100"/>
  <c r="AR494" i="100"/>
  <c r="AQ493" i="100"/>
  <c r="AS62" i="104" l="1"/>
  <c r="AR61" i="104"/>
  <c r="AK72" i="104"/>
  <c r="AO495" i="100"/>
  <c r="AR493" i="100"/>
  <c r="AS494" i="100"/>
  <c r="AT62" i="104" l="1"/>
  <c r="AS61" i="104"/>
  <c r="AL72" i="104"/>
  <c r="AP495" i="100"/>
  <c r="AT494" i="100"/>
  <c r="AS493" i="100"/>
  <c r="AU62" i="104" l="1"/>
  <c r="AT61" i="104"/>
  <c r="AM72" i="104"/>
  <c r="AQ495" i="100"/>
  <c r="AT493" i="100"/>
  <c r="AU494" i="100"/>
  <c r="AU61" i="104" l="1"/>
  <c r="AV62" i="104"/>
  <c r="AN72" i="104"/>
  <c r="AR495" i="100"/>
  <c r="AV494" i="100"/>
  <c r="AU493" i="100"/>
  <c r="AW62" i="104" l="1"/>
  <c r="AV61" i="104"/>
  <c r="AO72" i="104"/>
  <c r="AS495" i="100"/>
  <c r="AV493" i="100"/>
  <c r="AW494" i="100"/>
  <c r="AX62" i="104" l="1"/>
  <c r="AW61" i="104"/>
  <c r="AP72" i="104"/>
  <c r="AT495" i="100"/>
  <c r="AW493" i="100"/>
  <c r="AX494" i="100"/>
  <c r="AY62" i="104" l="1"/>
  <c r="AX61" i="104"/>
  <c r="AQ72" i="104"/>
  <c r="AU495" i="100"/>
  <c r="AX493" i="100"/>
  <c r="AY494" i="100"/>
  <c r="AY61" i="104" l="1"/>
  <c r="AZ62" i="104"/>
  <c r="AR72" i="104"/>
  <c r="AV495" i="100"/>
  <c r="AZ494" i="100"/>
  <c r="AY493" i="100"/>
  <c r="BA62" i="104" l="1"/>
  <c r="AZ61" i="104"/>
  <c r="AS72" i="104"/>
  <c r="AW495" i="100"/>
  <c r="AZ493" i="100"/>
  <c r="BA494" i="100"/>
  <c r="BB62" i="104" l="1"/>
  <c r="BA61" i="104"/>
  <c r="AT72" i="104"/>
  <c r="AX495" i="100"/>
  <c r="BA493" i="100"/>
  <c r="BB494" i="100"/>
  <c r="BC62" i="104" l="1"/>
  <c r="BB61" i="104"/>
  <c r="AU72" i="104"/>
  <c r="AY495" i="100"/>
  <c r="BC494" i="100"/>
  <c r="BB493" i="100"/>
  <c r="BC61" i="104" l="1"/>
  <c r="BD62" i="104"/>
  <c r="AV72" i="104"/>
  <c r="AZ495" i="100"/>
  <c r="BD494" i="100"/>
  <c r="BC493" i="100"/>
  <c r="BE62" i="104" l="1"/>
  <c r="BD61" i="104"/>
  <c r="AW72" i="104"/>
  <c r="BA495" i="100"/>
  <c r="BD493" i="100"/>
  <c r="BE494" i="100"/>
  <c r="BF62" i="104" l="1"/>
  <c r="BE61" i="104"/>
  <c r="AX72" i="104"/>
  <c r="BB495" i="100"/>
  <c r="BE493" i="100"/>
  <c r="BF494" i="100"/>
  <c r="BG62" i="104" l="1"/>
  <c r="BF61" i="104"/>
  <c r="AY72" i="104"/>
  <c r="BC495" i="100"/>
  <c r="BF493" i="100"/>
  <c r="BG494" i="100"/>
  <c r="BG61" i="104" l="1"/>
  <c r="BH62" i="104"/>
  <c r="AZ72" i="104"/>
  <c r="BD495" i="100"/>
  <c r="BH494" i="100"/>
  <c r="BG493" i="100"/>
  <c r="BI62" i="104" l="1"/>
  <c r="BH61" i="104"/>
  <c r="BA72" i="104"/>
  <c r="BE495" i="100"/>
  <c r="BH493" i="100"/>
  <c r="BI494" i="100"/>
  <c r="BJ62" i="104" l="1"/>
  <c r="BI61" i="104"/>
  <c r="BB72" i="104"/>
  <c r="BF495" i="100"/>
  <c r="BI493" i="100"/>
  <c r="BJ494" i="100"/>
  <c r="BK62" i="104" l="1"/>
  <c r="BJ61" i="104"/>
  <c r="BC72" i="104"/>
  <c r="BG495" i="100"/>
  <c r="BK494" i="100"/>
  <c r="BJ493" i="100"/>
  <c r="BK61" i="104" l="1"/>
  <c r="BL62" i="104"/>
  <c r="BD72" i="104"/>
  <c r="BH495" i="100"/>
  <c r="BL494" i="100"/>
  <c r="BK493" i="100"/>
  <c r="BM62" i="104" l="1"/>
  <c r="BL61" i="104"/>
  <c r="BE72" i="104"/>
  <c r="BI495" i="100"/>
  <c r="BM494" i="100"/>
  <c r="BL493" i="100"/>
  <c r="BN62" i="104" l="1"/>
  <c r="BM61" i="104"/>
  <c r="BF72" i="104"/>
  <c r="BJ495" i="100"/>
  <c r="BM493" i="100"/>
  <c r="BN494" i="100"/>
  <c r="BO62" i="104" l="1"/>
  <c r="BN61" i="104"/>
  <c r="BG72" i="104"/>
  <c r="BK495" i="100"/>
  <c r="BO494" i="100"/>
  <c r="BN493" i="100"/>
  <c r="BO61" i="104" l="1"/>
  <c r="BP62" i="104"/>
  <c r="BP61" i="104" s="1"/>
  <c r="BH72" i="104"/>
  <c r="BL495" i="100"/>
  <c r="BP494" i="100"/>
  <c r="BO493" i="100"/>
  <c r="BI72" i="104" l="1"/>
  <c r="BM495" i="100"/>
  <c r="BP493" i="100"/>
  <c r="BQ494" i="100"/>
  <c r="BJ72" i="104" l="1"/>
  <c r="BN495" i="100"/>
  <c r="BQ493" i="100"/>
  <c r="BR494" i="100"/>
  <c r="BK72" i="104" l="1"/>
  <c r="BO495" i="100"/>
  <c r="BS494" i="100"/>
  <c r="BR493" i="100"/>
  <c r="BL72" i="104" l="1"/>
  <c r="BP495" i="100"/>
  <c r="BS493" i="100"/>
  <c r="BT494" i="100"/>
  <c r="BM72" i="104" l="1"/>
  <c r="BQ495" i="100"/>
  <c r="BU494" i="100"/>
  <c r="BT493" i="100"/>
  <c r="BN72" i="104" l="1"/>
  <c r="BR495" i="100"/>
  <c r="BU493" i="100"/>
  <c r="BV494" i="100"/>
  <c r="BO72" i="104" l="1"/>
  <c r="BS495" i="100"/>
  <c r="BW494" i="100"/>
  <c r="BV493" i="100"/>
  <c r="BP72" i="104" l="1"/>
  <c r="BT495" i="100"/>
  <c r="BU495" i="100" s="1"/>
  <c r="BV495" i="100" s="1"/>
  <c r="BW493" i="100"/>
  <c r="BX494" i="100"/>
  <c r="BW495" i="100" l="1"/>
  <c r="BX493" i="100"/>
  <c r="BY494" i="100"/>
  <c r="BY493" i="100" l="1"/>
  <c r="BZ494" i="100"/>
  <c r="BX495" i="100"/>
  <c r="CA494" i="100" l="1"/>
  <c r="BZ493" i="100"/>
  <c r="BY495" i="100"/>
  <c r="CA493" i="100" l="1"/>
  <c r="CB494" i="100"/>
  <c r="BZ495" i="100"/>
  <c r="CC494" i="100" l="1"/>
  <c r="CA495" i="100"/>
  <c r="CB493" i="100"/>
  <c r="CB495" i="100" l="1"/>
  <c r="CC493" i="100"/>
  <c r="CD494" i="100"/>
  <c r="CD493" i="100" l="1"/>
  <c r="CC495" i="100"/>
  <c r="CD495" i="100" l="1"/>
  <c r="AA477" i="100" l="1"/>
  <c r="S640" i="100" l="1"/>
  <c r="T640" i="100"/>
  <c r="U640" i="100" l="1"/>
  <c r="Y671" i="100" l="1"/>
  <c r="Y672" i="100" s="1"/>
  <c r="Z671" i="100"/>
  <c r="Z672" i="100" s="1"/>
  <c r="AA671" i="100" l="1"/>
  <c r="AA672" i="100" s="1"/>
  <c r="V640" i="100" l="1"/>
  <c r="U663" i="100" l="1"/>
  <c r="U659" i="100" l="1"/>
  <c r="U662" i="100"/>
  <c r="U660" i="100"/>
  <c r="AE467" i="100"/>
  <c r="AH467" i="100"/>
  <c r="U657" i="100" l="1"/>
  <c r="AA243" i="100"/>
  <c r="V243" i="100"/>
  <c r="U236" i="100"/>
  <c r="T236" i="100" s="1"/>
  <c r="S236" i="100" s="1"/>
  <c r="R236" i="100" s="1"/>
  <c r="U243" i="100" l="1"/>
  <c r="T243" i="100"/>
  <c r="AK453" i="100"/>
  <c r="AJ453" i="100"/>
  <c r="AJ376" i="100"/>
  <c r="AK376" i="100"/>
  <c r="AJ158" i="100"/>
  <c r="AK158" i="100"/>
  <c r="AK467" i="100" l="1"/>
  <c r="AJ467" i="100"/>
  <c r="BU574" i="100" l="1"/>
  <c r="BV574" i="100"/>
  <c r="BW574" i="100"/>
  <c r="BX574" i="100"/>
  <c r="BY574" i="100"/>
  <c r="BZ574" i="100"/>
  <c r="CA574" i="100"/>
  <c r="CB574" i="100"/>
  <c r="CC574" i="100"/>
  <c r="CD574" i="100"/>
  <c r="AL480" i="100" l="1"/>
  <c r="AM480" i="100" s="1"/>
  <c r="AN480" i="100" s="1"/>
  <c r="AO480" i="100" s="1"/>
  <c r="AP480" i="100" s="1"/>
  <c r="AQ480" i="100" s="1"/>
  <c r="AR480" i="100" s="1"/>
  <c r="AS480" i="100" s="1"/>
  <c r="E551" i="100"/>
  <c r="BQ574" i="100" l="1"/>
  <c r="BR574" i="100"/>
  <c r="BS574" i="100"/>
  <c r="BT574" i="100"/>
  <c r="S481" i="100" l="1"/>
  <c r="T481" i="100"/>
  <c r="U481" i="100"/>
  <c r="V481" i="100"/>
  <c r="W481" i="100"/>
  <c r="X481" i="100"/>
  <c r="R481" i="100"/>
  <c r="Z477" i="100"/>
  <c r="Z481" i="100" s="1"/>
  <c r="AA481" i="100"/>
  <c r="Y477" i="100"/>
  <c r="Y481" i="100" s="1"/>
  <c r="AB477" i="100"/>
  <c r="AB481" i="100" s="1"/>
  <c r="P489" i="100" l="1"/>
  <c r="Q489" i="100"/>
  <c r="R489" i="100"/>
  <c r="R573" i="100" s="1"/>
  <c r="AT480" i="100" l="1"/>
  <c r="AU480" i="100" l="1"/>
  <c r="AV480" i="100" l="1"/>
  <c r="AW480" i="100" l="1"/>
  <c r="AX480" i="100" l="1"/>
  <c r="M66" i="100"/>
  <c r="N66" i="100"/>
  <c r="O66" i="100"/>
  <c r="P66" i="100"/>
  <c r="Q66" i="100"/>
  <c r="R66" i="100"/>
  <c r="L66" i="100"/>
  <c r="AA43" i="100"/>
  <c r="N43" i="100"/>
  <c r="O43" i="100"/>
  <c r="P43" i="100"/>
  <c r="Q43" i="100"/>
  <c r="R43" i="100"/>
  <c r="S43" i="100"/>
  <c r="T43" i="100"/>
  <c r="U43" i="100"/>
  <c r="V43" i="100"/>
  <c r="W43" i="100"/>
  <c r="X43" i="100"/>
  <c r="Y43" i="100"/>
  <c r="Z43" i="100"/>
  <c r="M43" i="100"/>
  <c r="M36" i="100"/>
  <c r="N36" i="100"/>
  <c r="O36" i="100"/>
  <c r="P36" i="100"/>
  <c r="Q36" i="100"/>
  <c r="R36" i="100"/>
  <c r="L36" i="100"/>
  <c r="AL474" i="100" l="1"/>
  <c r="AY480" i="100"/>
  <c r="AM474" i="100" l="1"/>
  <c r="AZ480" i="100"/>
  <c r="AN474" i="100" l="1"/>
  <c r="BA480" i="100"/>
  <c r="AO474" i="100" l="1"/>
  <c r="BB480" i="100"/>
  <c r="AP474" i="100" l="1"/>
  <c r="BC480" i="100"/>
  <c r="AQ474" i="100" l="1"/>
  <c r="BD480" i="100"/>
  <c r="AR474" i="100" l="1"/>
  <c r="BE480" i="100"/>
  <c r="AS474" i="100" l="1"/>
  <c r="BF480" i="100"/>
  <c r="AT474" i="100" l="1"/>
  <c r="BG480" i="100"/>
  <c r="AU474" i="100" l="1"/>
  <c r="BH480" i="100"/>
  <c r="AV474" i="100" l="1"/>
  <c r="BI480" i="100"/>
  <c r="AW474" i="100" l="1"/>
  <c r="BJ480" i="100"/>
  <c r="AX474" i="100" l="1"/>
  <c r="BK480" i="100"/>
  <c r="AY474" i="100" l="1"/>
  <c r="BL480" i="100"/>
  <c r="AA665" i="100"/>
  <c r="AZ474" i="100" l="1"/>
  <c r="AA144" i="100"/>
  <c r="BM480" i="100"/>
  <c r="M632" i="100"/>
  <c r="N632" i="100"/>
  <c r="O632" i="100"/>
  <c r="P632" i="100"/>
  <c r="Q632" i="100"/>
  <c r="R632" i="100"/>
  <c r="S632" i="100"/>
  <c r="L632" i="100"/>
  <c r="BA474" i="100" l="1"/>
  <c r="BN480" i="100"/>
  <c r="BB474" i="100" l="1"/>
  <c r="BO480" i="100"/>
  <c r="BC474" i="100" l="1"/>
  <c r="BP480" i="100"/>
  <c r="AA373" i="100" l="1"/>
  <c r="BD474" i="100"/>
  <c r="BQ480" i="100"/>
  <c r="AA425" i="100" l="1"/>
  <c r="AA429" i="100"/>
  <c r="BE474" i="100"/>
  <c r="BR480" i="100"/>
  <c r="T66" i="100"/>
  <c r="U66" i="100"/>
  <c r="V66" i="100"/>
  <c r="W66" i="100"/>
  <c r="AA66" i="100"/>
  <c r="S66" i="100"/>
  <c r="AA143" i="100" l="1"/>
  <c r="AA67" i="100"/>
  <c r="Y640" i="100"/>
  <c r="AA640" i="100"/>
  <c r="AA463" i="100" s="1"/>
  <c r="Z640" i="100"/>
  <c r="X640" i="100"/>
  <c r="W640" i="100"/>
  <c r="X66" i="100"/>
  <c r="AA81" i="100"/>
  <c r="BF474" i="100"/>
  <c r="BS480" i="100"/>
  <c r="AA128" i="100"/>
  <c r="AA129" i="100"/>
  <c r="Z50" i="100"/>
  <c r="AA632" i="100"/>
  <c r="AA50" i="100"/>
  <c r="W632" i="100"/>
  <c r="V632" i="100"/>
  <c r="Z632" i="100"/>
  <c r="U632" i="100"/>
  <c r="Y632" i="100"/>
  <c r="X632" i="100"/>
  <c r="T632" i="100"/>
  <c r="AB374" i="100" l="1"/>
  <c r="AB156" i="100"/>
  <c r="AA374" i="100"/>
  <c r="AA95" i="100"/>
  <c r="BG474" i="100"/>
  <c r="AA156" i="100"/>
  <c r="BT480" i="100"/>
  <c r="AA36" i="100"/>
  <c r="T36" i="100"/>
  <c r="U36" i="100"/>
  <c r="V36" i="100"/>
  <c r="W36" i="100"/>
  <c r="X36" i="100"/>
  <c r="Y36" i="100"/>
  <c r="Z36" i="100"/>
  <c r="S36" i="100"/>
  <c r="AB158" i="100" l="1"/>
  <c r="AC158" i="100"/>
  <c r="AC376" i="100"/>
  <c r="AB376" i="100"/>
  <c r="BH474" i="100"/>
  <c r="BU480" i="100"/>
  <c r="BI474" i="100" l="1"/>
  <c r="BV480" i="100"/>
  <c r="BJ474" i="100" l="1"/>
  <c r="BW480" i="100"/>
  <c r="W18" i="100"/>
  <c r="X18" i="100" s="1"/>
  <c r="Y18" i="100" s="1"/>
  <c r="Z18" i="100" s="1"/>
  <c r="W9" i="100"/>
  <c r="X9" i="100" s="1"/>
  <c r="Y9" i="100" s="1"/>
  <c r="Z9" i="100" s="1"/>
  <c r="BK474" i="100" l="1"/>
  <c r="BX480" i="100"/>
  <c r="BL474" i="100" l="1"/>
  <c r="BY480" i="100"/>
  <c r="BM474" i="100" l="1"/>
  <c r="BZ480" i="100"/>
  <c r="T31" i="107" l="1"/>
  <c r="BN474" i="100"/>
  <c r="CA480" i="100"/>
  <c r="U31" i="107" l="1"/>
  <c r="BO474" i="100"/>
  <c r="BP474" i="100" s="1"/>
  <c r="BQ474" i="100" s="1"/>
  <c r="BR474" i="100" s="1"/>
  <c r="BS474" i="100" s="1"/>
  <c r="BT474" i="100" s="1"/>
  <c r="BU474" i="100" s="1"/>
  <c r="BV474" i="100" s="1"/>
  <c r="BW474" i="100" s="1"/>
  <c r="BX474" i="100" s="1"/>
  <c r="BY474" i="100" s="1"/>
  <c r="BZ474" i="100" s="1"/>
  <c r="CA474" i="100" s="1"/>
  <c r="CB474" i="100" s="1"/>
  <c r="CC474" i="100" s="1"/>
  <c r="CD474" i="100" s="1"/>
  <c r="CB480" i="100"/>
  <c r="S243" i="100"/>
  <c r="R243" i="100" s="1"/>
  <c r="Q243" i="100" s="1"/>
  <c r="Q236" i="100"/>
  <c r="CC480" i="100" l="1"/>
  <c r="T30" i="107"/>
  <c r="U30" i="107" l="1"/>
  <c r="CD480" i="100"/>
  <c r="P128" i="100" l="1"/>
  <c r="P129" i="100"/>
  <c r="M24" i="100"/>
  <c r="M30" i="100" s="1"/>
  <c r="AI376" i="100"/>
  <c r="AL376" i="100" s="1"/>
  <c r="AM376" i="100" s="1"/>
  <c r="AN376" i="100" s="1"/>
  <c r="AO376" i="100" s="1"/>
  <c r="AP376" i="100" s="1"/>
  <c r="AQ376" i="100" s="1"/>
  <c r="AR376" i="100" s="1"/>
  <c r="AS376" i="100" s="1"/>
  <c r="AT376" i="100" s="1"/>
  <c r="AU376" i="100" s="1"/>
  <c r="AV376" i="100" s="1"/>
  <c r="AW376" i="100" s="1"/>
  <c r="AX376" i="100" s="1"/>
  <c r="AY376" i="100" s="1"/>
  <c r="AZ376" i="100" s="1"/>
  <c r="BA376" i="100" s="1"/>
  <c r="BB376" i="100" s="1"/>
  <c r="BC376" i="100" s="1"/>
  <c r="BD376" i="100" s="1"/>
  <c r="BE376" i="100" s="1"/>
  <c r="BF376" i="100" s="1"/>
  <c r="BG376" i="100" s="1"/>
  <c r="BH376" i="100" s="1"/>
  <c r="BI376" i="100" s="1"/>
  <c r="BJ376" i="100" s="1"/>
  <c r="BK376" i="100" s="1"/>
  <c r="BL376" i="100" s="1"/>
  <c r="BM376" i="100" s="1"/>
  <c r="BN376" i="100" s="1"/>
  <c r="BO376" i="100" s="1"/>
  <c r="BP376" i="100" s="1"/>
  <c r="BQ376" i="100" s="1"/>
  <c r="BR376" i="100" s="1"/>
  <c r="BS376" i="100" s="1"/>
  <c r="BT376" i="100" s="1"/>
  <c r="BU376" i="100" s="1"/>
  <c r="BV376" i="100" s="1"/>
  <c r="BW376" i="100" s="1"/>
  <c r="BX376" i="100" s="1"/>
  <c r="BY376" i="100" s="1"/>
  <c r="BZ376" i="100" s="1"/>
  <c r="CA376" i="100" s="1"/>
  <c r="CB376" i="100" s="1"/>
  <c r="CC376" i="100" s="1"/>
  <c r="CD376" i="100" s="1"/>
  <c r="L128" i="100"/>
  <c r="L129" i="100"/>
  <c r="L30" i="100"/>
  <c r="M128" i="100"/>
  <c r="M129" i="100"/>
  <c r="N128" i="100"/>
  <c r="N129" i="100"/>
  <c r="O128" i="100"/>
  <c r="O129" i="100"/>
  <c r="Q128" i="100"/>
  <c r="Q129" i="100"/>
  <c r="Q30" i="100"/>
  <c r="R128" i="100"/>
  <c r="R129" i="100"/>
  <c r="Q25" i="100"/>
  <c r="L25" i="100"/>
  <c r="S128" i="100"/>
  <c r="S129" i="100"/>
  <c r="T128" i="100"/>
  <c r="T129" i="100"/>
  <c r="W15" i="100"/>
  <c r="V15" i="100"/>
  <c r="X15" i="100"/>
  <c r="Y15" i="100"/>
  <c r="Z15" i="100"/>
  <c r="CI243" i="100"/>
  <c r="R232" i="100"/>
  <c r="S232" i="100" s="1"/>
  <c r="T232" i="100" s="1"/>
  <c r="U232" i="100" s="1"/>
  <c r="V232" i="100" s="1"/>
  <c r="W232" i="100" s="1"/>
  <c r="X232" i="100" s="1"/>
  <c r="Y232" i="100" s="1"/>
  <c r="Z232" i="100" s="1"/>
  <c r="AA232" i="100" s="1"/>
  <c r="AB232" i="100" s="1"/>
  <c r="AC232" i="100" s="1"/>
  <c r="AD232" i="100" s="1"/>
  <c r="AE232" i="100" s="1"/>
  <c r="AF232" i="100" s="1"/>
  <c r="AG232" i="100" s="1"/>
  <c r="AH232" i="100" s="1"/>
  <c r="AI232" i="100" s="1"/>
  <c r="AJ232" i="100" s="1"/>
  <c r="AK232" i="100" s="1"/>
  <c r="AL232" i="100" s="1"/>
  <c r="AM232" i="100" s="1"/>
  <c r="AN232" i="100" s="1"/>
  <c r="AO232" i="100" s="1"/>
  <c r="AP232" i="100" s="1"/>
  <c r="AQ232" i="100" s="1"/>
  <c r="AR232" i="100" s="1"/>
  <c r="AS232" i="100" s="1"/>
  <c r="AT232" i="100" s="1"/>
  <c r="AU232" i="100" s="1"/>
  <c r="AV232" i="100" s="1"/>
  <c r="AW232" i="100" s="1"/>
  <c r="AX232" i="100" s="1"/>
  <c r="AY232" i="100" s="1"/>
  <c r="AZ232" i="100" s="1"/>
  <c r="BA232" i="100" s="1"/>
  <c r="BB232" i="100" s="1"/>
  <c r="BC232" i="100" s="1"/>
  <c r="BD232" i="100" s="1"/>
  <c r="BE232" i="100" s="1"/>
  <c r="BF232" i="100" s="1"/>
  <c r="BG232" i="100" s="1"/>
  <c r="BH232" i="100" s="1"/>
  <c r="BI232" i="100" s="1"/>
  <c r="BJ232" i="100" s="1"/>
  <c r="BK232" i="100" s="1"/>
  <c r="BL232" i="100" s="1"/>
  <c r="BM232" i="100" s="1"/>
  <c r="BN232" i="100" s="1"/>
  <c r="BO232" i="100" s="1"/>
  <c r="BP232" i="100" s="1"/>
  <c r="BQ232" i="100" s="1"/>
  <c r="BR232" i="100" s="1"/>
  <c r="BS232" i="100" s="1"/>
  <c r="BT232" i="100" s="1"/>
  <c r="BU232" i="100" s="1"/>
  <c r="BV232" i="100" s="1"/>
  <c r="BW232" i="100" s="1"/>
  <c r="BX232" i="100" s="1"/>
  <c r="BY232" i="100" s="1"/>
  <c r="BZ232" i="100" s="1"/>
  <c r="CA232" i="100" s="1"/>
  <c r="CB232" i="100" s="1"/>
  <c r="CC232" i="100" s="1"/>
  <c r="CD232" i="100" s="1"/>
  <c r="AA15" i="100"/>
  <c r="AB15" i="100"/>
  <c r="AC15" i="100"/>
  <c r="AD15" i="100"/>
  <c r="AE15" i="100"/>
  <c r="AF15" i="100"/>
  <c r="AG15" i="100"/>
  <c r="AH15" i="100"/>
  <c r="AI15" i="100"/>
  <c r="AJ15" i="100"/>
  <c r="AK15" i="100"/>
  <c r="AL15" i="100"/>
  <c r="AM15" i="100"/>
  <c r="AN15" i="100"/>
  <c r="AO15" i="100"/>
  <c r="AP15" i="100"/>
  <c r="AQ15" i="100"/>
  <c r="AR15" i="100"/>
  <c r="AS15" i="100"/>
  <c r="AT15" i="100"/>
  <c r="AU15" i="100"/>
  <c r="AV15" i="100"/>
  <c r="AW15" i="100"/>
  <c r="AX15" i="100"/>
  <c r="AY15" i="100"/>
  <c r="AZ15" i="100"/>
  <c r="BA15" i="100"/>
  <c r="BB15" i="100"/>
  <c r="BC15" i="100"/>
  <c r="BD15" i="100"/>
  <c r="BE15" i="100"/>
  <c r="BF15" i="100"/>
  <c r="BG15" i="100"/>
  <c r="BH15" i="100"/>
  <c r="BI15" i="100"/>
  <c r="BJ15" i="100"/>
  <c r="AD453" i="100"/>
  <c r="AE453" i="100"/>
  <c r="AF453" i="100"/>
  <c r="AG453" i="100"/>
  <c r="AH453" i="100"/>
  <c r="AI453" i="100"/>
  <c r="AM453" i="100"/>
  <c r="AN453" i="100" s="1"/>
  <c r="AO453" i="100" s="1"/>
  <c r="AP453" i="100" s="1"/>
  <c r="AQ453" i="100" s="1"/>
  <c r="AR453" i="100" s="1"/>
  <c r="AS453" i="100" s="1"/>
  <c r="AT453" i="100" s="1"/>
  <c r="AU453" i="100" s="1"/>
  <c r="AV453" i="100" s="1"/>
  <c r="AW453" i="100" s="1"/>
  <c r="AX453" i="100" s="1"/>
  <c r="AY453" i="100" s="1"/>
  <c r="AZ453" i="100" s="1"/>
  <c r="BA453" i="100" s="1"/>
  <c r="BB453" i="100" s="1"/>
  <c r="BC453" i="100" s="1"/>
  <c r="BD453" i="100" s="1"/>
  <c r="BE453" i="100" s="1"/>
  <c r="BF453" i="100" s="1"/>
  <c r="BG453" i="100" s="1"/>
  <c r="BH453" i="100" s="1"/>
  <c r="BI453" i="100" s="1"/>
  <c r="BJ453" i="100" s="1"/>
  <c r="BK453" i="100" s="1"/>
  <c r="BL453" i="100" s="1"/>
  <c r="BM453" i="100" s="1"/>
  <c r="BN453" i="100" s="1"/>
  <c r="BO453" i="100" s="1"/>
  <c r="BP453" i="100" s="1"/>
  <c r="BQ453" i="100" s="1"/>
  <c r="BR453" i="100" s="1"/>
  <c r="BS453" i="100" s="1"/>
  <c r="BT453" i="100" s="1"/>
  <c r="BU453" i="100" s="1"/>
  <c r="BV453" i="100" s="1"/>
  <c r="BW453" i="100" s="1"/>
  <c r="BX453" i="100" s="1"/>
  <c r="BY453" i="100" s="1"/>
  <c r="BZ453" i="100" s="1"/>
  <c r="CA453" i="100" s="1"/>
  <c r="CB453" i="100" s="1"/>
  <c r="CC453" i="100" s="1"/>
  <c r="CD453" i="100" s="1"/>
  <c r="L81" i="100"/>
  <c r="AL456" i="100"/>
  <c r="AM456" i="100" s="1"/>
  <c r="AN456" i="100" s="1"/>
  <c r="AO456" i="100" s="1"/>
  <c r="AP456" i="100" s="1"/>
  <c r="AQ456" i="100" s="1"/>
  <c r="AR456" i="100" s="1"/>
  <c r="AS456" i="100" s="1"/>
  <c r="AT456" i="100" s="1"/>
  <c r="AU456" i="100" s="1"/>
  <c r="AV456" i="100" s="1"/>
  <c r="AW456" i="100" s="1"/>
  <c r="AX456" i="100" s="1"/>
  <c r="AY456" i="100" s="1"/>
  <c r="AZ456" i="100" s="1"/>
  <c r="BA456" i="100" s="1"/>
  <c r="BB456" i="100" s="1"/>
  <c r="BC456" i="100" s="1"/>
  <c r="BD456" i="100" s="1"/>
  <c r="BE456" i="100" s="1"/>
  <c r="BF456" i="100" s="1"/>
  <c r="BG456" i="100" s="1"/>
  <c r="BH456" i="100" s="1"/>
  <c r="BI456" i="100" s="1"/>
  <c r="BJ456" i="100" s="1"/>
  <c r="BK456" i="100" s="1"/>
  <c r="BL456" i="100" s="1"/>
  <c r="BM456" i="100" s="1"/>
  <c r="BN456" i="100" s="1"/>
  <c r="BO456" i="100" s="1"/>
  <c r="BP456" i="100" s="1"/>
  <c r="BQ456" i="100" s="1"/>
  <c r="BR456" i="100" s="1"/>
  <c r="BS456" i="100" s="1"/>
  <c r="BT456" i="100" s="1"/>
  <c r="BU456" i="100" s="1"/>
  <c r="BV456" i="100" s="1"/>
  <c r="BW456" i="100" s="1"/>
  <c r="BX456" i="100" s="1"/>
  <c r="BY456" i="100" s="1"/>
  <c r="BZ456" i="100" s="1"/>
  <c r="CA456" i="100" s="1"/>
  <c r="CB456" i="100" s="1"/>
  <c r="CC456" i="100" s="1"/>
  <c r="CD456" i="100" s="1"/>
  <c r="AD376" i="100"/>
  <c r="AE376" i="100"/>
  <c r="AF376" i="100"/>
  <c r="AG376" i="100"/>
  <c r="AH376" i="100"/>
  <c r="L50" i="100"/>
  <c r="L29" i="100"/>
  <c r="L94" i="100" s="1"/>
  <c r="W8" i="100"/>
  <c r="V8" i="100"/>
  <c r="X8" i="100"/>
  <c r="Y8" i="100"/>
  <c r="Z8" i="100"/>
  <c r="AA8" i="100"/>
  <c r="AB8" i="100"/>
  <c r="AC8" i="100"/>
  <c r="AD8" i="100"/>
  <c r="AE8" i="100"/>
  <c r="AF8" i="100"/>
  <c r="AG8" i="100"/>
  <c r="AH8" i="100"/>
  <c r="AI8" i="100"/>
  <c r="AJ8" i="100"/>
  <c r="AK8" i="100"/>
  <c r="AL8" i="100"/>
  <c r="AM8" i="100"/>
  <c r="AN8" i="100"/>
  <c r="AO8" i="100"/>
  <c r="AP8" i="100"/>
  <c r="AQ8" i="100"/>
  <c r="AR8" i="100"/>
  <c r="AS8" i="100"/>
  <c r="AT8" i="100"/>
  <c r="AU8" i="100"/>
  <c r="AV8" i="100"/>
  <c r="AW8" i="100"/>
  <c r="AX8" i="100"/>
  <c r="AY8" i="100"/>
  <c r="AZ8" i="100"/>
  <c r="BA8" i="100"/>
  <c r="BB8" i="100"/>
  <c r="BC8" i="100"/>
  <c r="BD8" i="100"/>
  <c r="BE8" i="100"/>
  <c r="BF8" i="100"/>
  <c r="BG8" i="100"/>
  <c r="BH8" i="100"/>
  <c r="BI8" i="100"/>
  <c r="BJ8" i="100"/>
  <c r="R381" i="100"/>
  <c r="S381" i="100" s="1"/>
  <c r="T381" i="100" s="1"/>
  <c r="U381" i="100" s="1"/>
  <c r="V381" i="100" s="1"/>
  <c r="W381" i="100" s="1"/>
  <c r="X381" i="100" s="1"/>
  <c r="Y381" i="100" s="1"/>
  <c r="Z381" i="100" s="1"/>
  <c r="AA381" i="100" s="1"/>
  <c r="AB381" i="100" s="1"/>
  <c r="AC381" i="100" s="1"/>
  <c r="AD381" i="100" s="1"/>
  <c r="AE381" i="100" s="1"/>
  <c r="AF381" i="100" s="1"/>
  <c r="AG381" i="100" s="1"/>
  <c r="AH381" i="100" s="1"/>
  <c r="AI381" i="100" s="1"/>
  <c r="AJ381" i="100" s="1"/>
  <c r="AK381" i="100" s="1"/>
  <c r="AL381" i="100" s="1"/>
  <c r="AM381" i="100" s="1"/>
  <c r="AN381" i="100" s="1"/>
  <c r="AO381" i="100" s="1"/>
  <c r="AP381" i="100" s="1"/>
  <c r="AQ381" i="100" s="1"/>
  <c r="AR381" i="100" s="1"/>
  <c r="AS381" i="100" s="1"/>
  <c r="AT381" i="100" s="1"/>
  <c r="AU381" i="100" s="1"/>
  <c r="AV381" i="100" s="1"/>
  <c r="AW381" i="100" s="1"/>
  <c r="AX381" i="100" s="1"/>
  <c r="AY381" i="100" s="1"/>
  <c r="AZ381" i="100" s="1"/>
  <c r="BA381" i="100" s="1"/>
  <c r="BB381" i="100" s="1"/>
  <c r="BC381" i="100" s="1"/>
  <c r="BD381" i="100" s="1"/>
  <c r="BE381" i="100" s="1"/>
  <c r="BF381" i="100" s="1"/>
  <c r="BG381" i="100" s="1"/>
  <c r="BH381" i="100" s="1"/>
  <c r="BI381" i="100" s="1"/>
  <c r="BJ381" i="100" s="1"/>
  <c r="BK381" i="100" s="1"/>
  <c r="BL381" i="100" s="1"/>
  <c r="BM381" i="100" s="1"/>
  <c r="BN381" i="100" s="1"/>
  <c r="BO381" i="100" s="1"/>
  <c r="AI392" i="100"/>
  <c r="AH392" i="100"/>
  <c r="AG392" i="100"/>
  <c r="AF392" i="100"/>
  <c r="AE392" i="100"/>
  <c r="AD392" i="100"/>
  <c r="AC392" i="100"/>
  <c r="AB392" i="100"/>
  <c r="AA392" i="100"/>
  <c r="Z392" i="100"/>
  <c r="Y392" i="100"/>
  <c r="X392" i="100"/>
  <c r="W392" i="100"/>
  <c r="V392" i="100"/>
  <c r="U392" i="100"/>
  <c r="T373" i="100"/>
  <c r="T392" i="100"/>
  <c r="S373" i="100"/>
  <c r="S392" i="100"/>
  <c r="AD158" i="100"/>
  <c r="AE158" i="100"/>
  <c r="AF158" i="100"/>
  <c r="AG158" i="100"/>
  <c r="AH158" i="100"/>
  <c r="AI158" i="100"/>
  <c r="AM158" i="100"/>
  <c r="AN158" i="100" s="1"/>
  <c r="AO158" i="100" s="1"/>
  <c r="AP158" i="100" s="1"/>
  <c r="AQ158" i="100" s="1"/>
  <c r="AR158" i="100" s="1"/>
  <c r="AS158" i="100" s="1"/>
  <c r="AT158" i="100" s="1"/>
  <c r="AU158" i="100" s="1"/>
  <c r="AV158" i="100" s="1"/>
  <c r="AW158" i="100" s="1"/>
  <c r="AX158" i="100" s="1"/>
  <c r="AY158" i="100" s="1"/>
  <c r="AZ158" i="100" s="1"/>
  <c r="BA158" i="100" s="1"/>
  <c r="BB158" i="100" s="1"/>
  <c r="BC158" i="100" s="1"/>
  <c r="BD158" i="100" s="1"/>
  <c r="BE158" i="100" s="1"/>
  <c r="BF158" i="100" s="1"/>
  <c r="BG158" i="100" s="1"/>
  <c r="BH158" i="100" s="1"/>
  <c r="BI158" i="100" s="1"/>
  <c r="BJ158" i="100" s="1"/>
  <c r="BK158" i="100" s="1"/>
  <c r="BL158" i="100" s="1"/>
  <c r="BM158" i="100" s="1"/>
  <c r="BN158" i="100" s="1"/>
  <c r="BO158" i="100" s="1"/>
  <c r="BP158" i="100" s="1"/>
  <c r="BQ158" i="100" s="1"/>
  <c r="BR158" i="100" s="1"/>
  <c r="BS158" i="100" s="1"/>
  <c r="BT158" i="100" s="1"/>
  <c r="BU158" i="100" s="1"/>
  <c r="BV158" i="100" s="1"/>
  <c r="BW158" i="100" s="1"/>
  <c r="BX158" i="100" s="1"/>
  <c r="BY158" i="100" s="1"/>
  <c r="BZ158" i="100" s="1"/>
  <c r="CA158" i="100" s="1"/>
  <c r="CB158" i="100" s="1"/>
  <c r="CC158" i="100" s="1"/>
  <c r="CD158" i="100" s="1"/>
  <c r="M150" i="100"/>
  <c r="N150" i="100" s="1"/>
  <c r="O150" i="100" s="1"/>
  <c r="P150" i="100" s="1"/>
  <c r="Q150" i="100" s="1"/>
  <c r="R150" i="100" s="1"/>
  <c r="S150" i="100" s="1"/>
  <c r="T150" i="100" s="1"/>
  <c r="U150" i="100" s="1"/>
  <c r="V150" i="100" s="1"/>
  <c r="W150" i="100" s="1"/>
  <c r="X150" i="100" s="1"/>
  <c r="Y150" i="100" s="1"/>
  <c r="U213" i="100"/>
  <c r="V213" i="100" s="1"/>
  <c r="W213" i="100" s="1"/>
  <c r="X213" i="100" s="1"/>
  <c r="Y213" i="100" s="1"/>
  <c r="Z213" i="100" s="1"/>
  <c r="AA213" i="100" s="1"/>
  <c r="AB213" i="100" s="1"/>
  <c r="AC213" i="100" s="1"/>
  <c r="AD213" i="100" s="1"/>
  <c r="AE213" i="100" s="1"/>
  <c r="AF213" i="100" s="1"/>
  <c r="AG213" i="100" s="1"/>
  <c r="AH213" i="100" s="1"/>
  <c r="AI213" i="100" s="1"/>
  <c r="AJ213" i="100" s="1"/>
  <c r="AK213" i="100" s="1"/>
  <c r="AL213" i="100" s="1"/>
  <c r="AM213" i="100" s="1"/>
  <c r="AN213" i="100" s="1"/>
  <c r="AO213" i="100" s="1"/>
  <c r="AP213" i="100" s="1"/>
  <c r="AQ213" i="100" s="1"/>
  <c r="AR213" i="100" s="1"/>
  <c r="AS213" i="100" s="1"/>
  <c r="AT213" i="100" s="1"/>
  <c r="AU213" i="100" s="1"/>
  <c r="AV213" i="100" s="1"/>
  <c r="AW213" i="100" s="1"/>
  <c r="AX213" i="100" s="1"/>
  <c r="AY213" i="100" s="1"/>
  <c r="AZ213" i="100" s="1"/>
  <c r="BA213" i="100" s="1"/>
  <c r="BB213" i="100" s="1"/>
  <c r="BC213" i="100" s="1"/>
  <c r="BD213" i="100" s="1"/>
  <c r="BE213" i="100" s="1"/>
  <c r="BF213" i="100" s="1"/>
  <c r="BG213" i="100" s="1"/>
  <c r="BH213" i="100" s="1"/>
  <c r="BI213" i="100" s="1"/>
  <c r="BJ213" i="100" s="1"/>
  <c r="BK213" i="100" s="1"/>
  <c r="BL213" i="100" s="1"/>
  <c r="BM213" i="100" s="1"/>
  <c r="BN213" i="100" s="1"/>
  <c r="BO213" i="100" s="1"/>
  <c r="BP213" i="100" s="1"/>
  <c r="BQ213" i="100" s="1"/>
  <c r="BR213" i="100" s="1"/>
  <c r="BS213" i="100" s="1"/>
  <c r="BT213" i="100" s="1"/>
  <c r="BU213" i="100" s="1"/>
  <c r="BV213" i="100" s="1"/>
  <c r="BW213" i="100" s="1"/>
  <c r="BX213" i="100" s="1"/>
  <c r="BY213" i="100" s="1"/>
  <c r="BZ213" i="100" s="1"/>
  <c r="CA213" i="100" s="1"/>
  <c r="CB213" i="100" s="1"/>
  <c r="CC213" i="100" s="1"/>
  <c r="CD213" i="100" s="1"/>
  <c r="Z187" i="100"/>
  <c r="Z194" i="100"/>
  <c r="S353" i="100"/>
  <c r="S354" i="100" s="1"/>
  <c r="S358" i="100"/>
  <c r="T358" i="100" s="1"/>
  <c r="U358" i="100" s="1"/>
  <c r="V358" i="100" s="1"/>
  <c r="W358" i="100" s="1"/>
  <c r="X358" i="100" s="1"/>
  <c r="Y358" i="100" s="1"/>
  <c r="Z358" i="100" s="1"/>
  <c r="AA358" i="100" s="1"/>
  <c r="AB358" i="100" s="1"/>
  <c r="AC358" i="100" s="1"/>
  <c r="AD358" i="100" s="1"/>
  <c r="AE358" i="100" s="1"/>
  <c r="AF358" i="100" s="1"/>
  <c r="AG358" i="100" s="1"/>
  <c r="AH358" i="100" s="1"/>
  <c r="AI358" i="100" s="1"/>
  <c r="AJ358" i="100" s="1"/>
  <c r="AK358" i="100" s="1"/>
  <c r="AL358" i="100" s="1"/>
  <c r="AM358" i="100" s="1"/>
  <c r="AN358" i="100" s="1"/>
  <c r="AO358" i="100" s="1"/>
  <c r="AP358" i="100" s="1"/>
  <c r="AQ358" i="100" s="1"/>
  <c r="AR358" i="100" s="1"/>
  <c r="AS358" i="100" s="1"/>
  <c r="AT358" i="100" s="1"/>
  <c r="AU358" i="100" s="1"/>
  <c r="AV358" i="100" s="1"/>
  <c r="AW358" i="100" s="1"/>
  <c r="AX358" i="100" s="1"/>
  <c r="AY358" i="100" s="1"/>
  <c r="AZ358" i="100" s="1"/>
  <c r="BA358" i="100" s="1"/>
  <c r="BB358" i="100" s="1"/>
  <c r="BC358" i="100" s="1"/>
  <c r="BD358" i="100" s="1"/>
  <c r="BE358" i="100" s="1"/>
  <c r="BF358" i="100" s="1"/>
  <c r="BG358" i="100" s="1"/>
  <c r="BH358" i="100" s="1"/>
  <c r="BI358" i="100" s="1"/>
  <c r="BJ358" i="100" s="1"/>
  <c r="BK358" i="100" s="1"/>
  <c r="BL358" i="100" s="1"/>
  <c r="BM358" i="100" s="1"/>
  <c r="BN358" i="100" s="1"/>
  <c r="BO358" i="100" s="1"/>
  <c r="BP358" i="100" s="1"/>
  <c r="BQ358" i="100" s="1"/>
  <c r="BR358" i="100" s="1"/>
  <c r="BS358" i="100" s="1"/>
  <c r="BT358" i="100" s="1"/>
  <c r="BU358" i="100" s="1"/>
  <c r="BV358" i="100" s="1"/>
  <c r="BW358" i="100" s="1"/>
  <c r="BX358" i="100" s="1"/>
  <c r="BY358" i="100" s="1"/>
  <c r="BZ358" i="100" s="1"/>
  <c r="CA358" i="100" s="1"/>
  <c r="CB358" i="100" s="1"/>
  <c r="CC358" i="100" s="1"/>
  <c r="CD358" i="100" s="1"/>
  <c r="Y187" i="100"/>
  <c r="Y194" i="100"/>
  <c r="X187" i="100"/>
  <c r="X194" i="100"/>
  <c r="W187" i="100"/>
  <c r="W194" i="100"/>
  <c r="V187" i="100"/>
  <c r="V194" i="100"/>
  <c r="U187" i="100"/>
  <c r="U194" i="100"/>
  <c r="T187" i="100"/>
  <c r="T194" i="100"/>
  <c r="S213" i="100"/>
  <c r="R213" i="100" s="1"/>
  <c r="Q213" i="100" s="1"/>
  <c r="S187" i="100"/>
  <c r="S194" i="100"/>
  <c r="R187" i="100"/>
  <c r="R194" i="100"/>
  <c r="R354" i="100"/>
  <c r="S50" i="100"/>
  <c r="V22" i="100"/>
  <c r="R471" i="100"/>
  <c r="M95" i="100"/>
  <c r="M9" i="100"/>
  <c r="M29" i="100" s="1"/>
  <c r="N95" i="100"/>
  <c r="O95" i="100"/>
  <c r="P95" i="100"/>
  <c r="Q95" i="100"/>
  <c r="Q29" i="100"/>
  <c r="Q74" i="100" s="1"/>
  <c r="R95" i="100"/>
  <c r="R9" i="100"/>
  <c r="S9" i="100" s="1"/>
  <c r="V29" i="100"/>
  <c r="AB467" i="100"/>
  <c r="AM467" i="100"/>
  <c r="AN467" i="100" s="1"/>
  <c r="AO467" i="100" s="1"/>
  <c r="AP467" i="100" s="1"/>
  <c r="AQ467" i="100" s="1"/>
  <c r="AR467" i="100" s="1"/>
  <c r="AS467" i="100" s="1"/>
  <c r="AT467" i="100" s="1"/>
  <c r="AU467" i="100" s="1"/>
  <c r="AV467" i="100" s="1"/>
  <c r="AW467" i="100" s="1"/>
  <c r="AX467" i="100" s="1"/>
  <c r="AY467" i="100" s="1"/>
  <c r="AZ467" i="100" s="1"/>
  <c r="BA467" i="100" s="1"/>
  <c r="BB467" i="100" s="1"/>
  <c r="BC467" i="100" s="1"/>
  <c r="BD467" i="100" s="1"/>
  <c r="BE467" i="100" s="1"/>
  <c r="BF467" i="100" s="1"/>
  <c r="BG467" i="100" s="1"/>
  <c r="BH467" i="100" s="1"/>
  <c r="BI467" i="100" s="1"/>
  <c r="BJ467" i="100" s="1"/>
  <c r="BK467" i="100" s="1"/>
  <c r="BL467" i="100" s="1"/>
  <c r="BM467" i="100" s="1"/>
  <c r="BN467" i="100" s="1"/>
  <c r="BO467" i="100" s="1"/>
  <c r="BP467" i="100" s="1"/>
  <c r="BQ467" i="100" s="1"/>
  <c r="BR467" i="100" s="1"/>
  <c r="BS467" i="100" s="1"/>
  <c r="BT467" i="100" s="1"/>
  <c r="BU467" i="100" s="1"/>
  <c r="BV467" i="100" s="1"/>
  <c r="BW467" i="100" s="1"/>
  <c r="BX467" i="100" s="1"/>
  <c r="BY467" i="100" s="1"/>
  <c r="BZ467" i="100" s="1"/>
  <c r="CA467" i="100" s="1"/>
  <c r="CB467" i="100" s="1"/>
  <c r="CC467" i="100" s="1"/>
  <c r="CD467" i="100" s="1"/>
  <c r="AC467" i="100"/>
  <c r="AD467" i="100"/>
  <c r="AF467" i="100"/>
  <c r="AG467" i="100"/>
  <c r="AI467" i="100"/>
  <c r="P437" i="100"/>
  <c r="Q437" i="100" s="1"/>
  <c r="R437" i="100" s="1"/>
  <c r="S437" i="100" s="1"/>
  <c r="T437" i="100" s="1"/>
  <c r="U437" i="100" s="1"/>
  <c r="V437" i="100" s="1"/>
  <c r="W437" i="100" s="1"/>
  <c r="X437" i="100" s="1"/>
  <c r="Y437" i="100" s="1"/>
  <c r="Z437" i="100" s="1"/>
  <c r="AA437" i="100" s="1"/>
  <c r="AB437" i="100" s="1"/>
  <c r="AC437" i="100" s="1"/>
  <c r="AD437" i="100" s="1"/>
  <c r="AE437" i="100" s="1"/>
  <c r="AF437" i="100" s="1"/>
  <c r="AG437" i="100" s="1"/>
  <c r="AH437" i="100" s="1"/>
  <c r="AI437" i="100" s="1"/>
  <c r="AJ437" i="100" s="1"/>
  <c r="AK437" i="100" s="1"/>
  <c r="AL437" i="100" s="1"/>
  <c r="AM437" i="100" s="1"/>
  <c r="AN437" i="100" s="1"/>
  <c r="AO437" i="100" s="1"/>
  <c r="AP437" i="100" s="1"/>
  <c r="AQ437" i="100" s="1"/>
  <c r="AR437" i="100" s="1"/>
  <c r="AS437" i="100" s="1"/>
  <c r="AT437" i="100" s="1"/>
  <c r="AU437" i="100" s="1"/>
  <c r="AV437" i="100" s="1"/>
  <c r="AW437" i="100" s="1"/>
  <c r="AX437" i="100" s="1"/>
  <c r="AY437" i="100" s="1"/>
  <c r="AZ437" i="100" s="1"/>
  <c r="BA437" i="100" s="1"/>
  <c r="BB437" i="100" s="1"/>
  <c r="BC437" i="100" s="1"/>
  <c r="BD437" i="100" s="1"/>
  <c r="BE437" i="100" s="1"/>
  <c r="BF437" i="100" s="1"/>
  <c r="BG437" i="100" s="1"/>
  <c r="BH437" i="100" s="1"/>
  <c r="BI437" i="100" s="1"/>
  <c r="BJ437" i="100" s="1"/>
  <c r="BK437" i="100" s="1"/>
  <c r="BL437" i="100" s="1"/>
  <c r="BM437" i="100" s="1"/>
  <c r="BN437" i="100" s="1"/>
  <c r="BO437" i="100" s="1"/>
  <c r="BP437" i="100" s="1"/>
  <c r="BQ437" i="100" s="1"/>
  <c r="BR437" i="100" s="1"/>
  <c r="BS437" i="100" s="1"/>
  <c r="BT437" i="100" s="1"/>
  <c r="BU437" i="100" s="1"/>
  <c r="BV437" i="100" s="1"/>
  <c r="BW437" i="100" s="1"/>
  <c r="BX437" i="100" s="1"/>
  <c r="BY437" i="100" s="1"/>
  <c r="BZ437" i="100" s="1"/>
  <c r="CA437" i="100" s="1"/>
  <c r="CB437" i="100" s="1"/>
  <c r="CC437" i="100" s="1"/>
  <c r="CD437" i="100" s="1"/>
  <c r="P436" i="100"/>
  <c r="Q436" i="100" s="1"/>
  <c r="R436" i="100" s="1"/>
  <c r="S436" i="100" s="1"/>
  <c r="T436" i="100" s="1"/>
  <c r="U436" i="100" s="1"/>
  <c r="V436" i="100" s="1"/>
  <c r="W436" i="100" s="1"/>
  <c r="X436" i="100" s="1"/>
  <c r="Y436" i="100" s="1"/>
  <c r="Z436" i="100" s="1"/>
  <c r="AA436" i="100" s="1"/>
  <c r="AB436" i="100" s="1"/>
  <c r="AC436" i="100" s="1"/>
  <c r="AD436" i="100" s="1"/>
  <c r="AE436" i="100" s="1"/>
  <c r="AF436" i="100" s="1"/>
  <c r="AG436" i="100" s="1"/>
  <c r="AH436" i="100" s="1"/>
  <c r="AI436" i="100" s="1"/>
  <c r="AJ436" i="100" s="1"/>
  <c r="AK436" i="100" s="1"/>
  <c r="AL436" i="100" s="1"/>
  <c r="AM436" i="100" s="1"/>
  <c r="AN436" i="100" s="1"/>
  <c r="AO436" i="100" s="1"/>
  <c r="AP436" i="100" s="1"/>
  <c r="AQ436" i="100" s="1"/>
  <c r="AR436" i="100" s="1"/>
  <c r="AS436" i="100" s="1"/>
  <c r="AT436" i="100" s="1"/>
  <c r="AU436" i="100" s="1"/>
  <c r="AV436" i="100" s="1"/>
  <c r="AW436" i="100" s="1"/>
  <c r="AX436" i="100" s="1"/>
  <c r="AY436" i="100" s="1"/>
  <c r="AZ436" i="100" s="1"/>
  <c r="BA436" i="100" s="1"/>
  <c r="BB436" i="100" s="1"/>
  <c r="BC436" i="100" s="1"/>
  <c r="BD436" i="100" s="1"/>
  <c r="BE436" i="100" s="1"/>
  <c r="BF436" i="100" s="1"/>
  <c r="BG436" i="100" s="1"/>
  <c r="BH436" i="100" s="1"/>
  <c r="BI436" i="100" s="1"/>
  <c r="BJ436" i="100" s="1"/>
  <c r="BK436" i="100" s="1"/>
  <c r="BL436" i="100" s="1"/>
  <c r="BM436" i="100" s="1"/>
  <c r="BN436" i="100" s="1"/>
  <c r="BO436" i="100" s="1"/>
  <c r="BP436" i="100" s="1"/>
  <c r="BQ436" i="100" s="1"/>
  <c r="BR436" i="100" s="1"/>
  <c r="BS436" i="100" s="1"/>
  <c r="BT436" i="100" s="1"/>
  <c r="BU436" i="100" s="1"/>
  <c r="BV436" i="100" s="1"/>
  <c r="BW436" i="100" s="1"/>
  <c r="BX436" i="100" s="1"/>
  <c r="BY436" i="100" s="1"/>
  <c r="BZ436" i="100" s="1"/>
  <c r="CA436" i="100" s="1"/>
  <c r="CB436" i="100" s="1"/>
  <c r="CC436" i="100" s="1"/>
  <c r="CD436" i="100" s="1"/>
  <c r="M161" i="100"/>
  <c r="O81" i="100"/>
  <c r="N81" i="100"/>
  <c r="M81" i="100"/>
  <c r="R50" i="100"/>
  <c r="Q50" i="100"/>
  <c r="P50" i="100"/>
  <c r="O50" i="100"/>
  <c r="N50" i="100"/>
  <c r="M50" i="100"/>
  <c r="M18" i="100"/>
  <c r="N18" i="100" s="1"/>
  <c r="O18" i="100" s="1"/>
  <c r="P18" i="100" s="1"/>
  <c r="R18" i="100"/>
  <c r="S18" i="100" s="1"/>
  <c r="T18" i="100" s="1"/>
  <c r="U18" i="100" s="1"/>
  <c r="AP22" i="100"/>
  <c r="AO22" i="100"/>
  <c r="AN22" i="100"/>
  <c r="AM22" i="100"/>
  <c r="AL22" i="100"/>
  <c r="AK22" i="100"/>
  <c r="AJ22" i="100"/>
  <c r="AI22" i="100"/>
  <c r="AH22" i="100"/>
  <c r="AG22" i="100"/>
  <c r="AF22" i="100"/>
  <c r="AE22" i="100"/>
  <c r="AD22" i="100"/>
  <c r="AC22" i="100"/>
  <c r="AB22" i="100"/>
  <c r="AA22" i="100"/>
  <c r="Z22" i="100"/>
  <c r="Y22" i="100"/>
  <c r="X22" i="100"/>
  <c r="W22" i="100"/>
  <c r="U22" i="100"/>
  <c r="T22" i="100"/>
  <c r="S22" i="100"/>
  <c r="R22" i="100"/>
  <c r="Q22" i="100"/>
  <c r="P8" i="100"/>
  <c r="O8" i="100"/>
  <c r="N8" i="100"/>
  <c r="M8" i="100"/>
  <c r="L8" i="100"/>
  <c r="S357" i="100"/>
  <c r="T357" i="100" s="1"/>
  <c r="U357" i="100" s="1"/>
  <c r="V357" i="100" s="1"/>
  <c r="W357" i="100" s="1"/>
  <c r="X357" i="100" s="1"/>
  <c r="Y357" i="100" s="1"/>
  <c r="Z357" i="100" s="1"/>
  <c r="AA357" i="100" s="1"/>
  <c r="AB357" i="100" s="1"/>
  <c r="AC357" i="100" s="1"/>
  <c r="AD357" i="100" s="1"/>
  <c r="AE357" i="100" s="1"/>
  <c r="AF357" i="100" s="1"/>
  <c r="AG357" i="100" s="1"/>
  <c r="AH357" i="100" s="1"/>
  <c r="AI357" i="100" s="1"/>
  <c r="AJ357" i="100" s="1"/>
  <c r="AK357" i="100" s="1"/>
  <c r="AL357" i="100" s="1"/>
  <c r="AM357" i="100" s="1"/>
  <c r="AN357" i="100" s="1"/>
  <c r="AO357" i="100" s="1"/>
  <c r="AP357" i="100" s="1"/>
  <c r="AQ357" i="100" s="1"/>
  <c r="AR357" i="100" s="1"/>
  <c r="AS357" i="100" s="1"/>
  <c r="AT357" i="100" s="1"/>
  <c r="AU357" i="100" s="1"/>
  <c r="AV357" i="100" s="1"/>
  <c r="AW357" i="100" s="1"/>
  <c r="AX357" i="100" s="1"/>
  <c r="AY357" i="100" s="1"/>
  <c r="AZ357" i="100" s="1"/>
  <c r="BA357" i="100" s="1"/>
  <c r="BB357" i="100" s="1"/>
  <c r="BC357" i="100" s="1"/>
  <c r="BD357" i="100" s="1"/>
  <c r="BE357" i="100" s="1"/>
  <c r="BF357" i="100" s="1"/>
  <c r="BG357" i="100" s="1"/>
  <c r="BH357" i="100" s="1"/>
  <c r="BI357" i="100" s="1"/>
  <c r="BJ357" i="100" s="1"/>
  <c r="BK357" i="100" s="1"/>
  <c r="BL357" i="100" s="1"/>
  <c r="BM357" i="100" s="1"/>
  <c r="BN357" i="100" s="1"/>
  <c r="BO357" i="100" s="1"/>
  <c r="BP357" i="100" s="1"/>
  <c r="BQ357" i="100" s="1"/>
  <c r="BR357" i="100" s="1"/>
  <c r="BS357" i="100" s="1"/>
  <c r="BT357" i="100" s="1"/>
  <c r="BU357" i="100" s="1"/>
  <c r="BV357" i="100" s="1"/>
  <c r="BW357" i="100" s="1"/>
  <c r="BX357" i="100" s="1"/>
  <c r="BY357" i="100" s="1"/>
  <c r="BZ357" i="100" s="1"/>
  <c r="CA357" i="100" s="1"/>
  <c r="CB357" i="100" s="1"/>
  <c r="CC357" i="100" s="1"/>
  <c r="CD357" i="100" s="1"/>
  <c r="Q616" i="100"/>
  <c r="R612" i="100"/>
  <c r="S612" i="100" s="1"/>
  <c r="T612" i="100" s="1"/>
  <c r="U612" i="100" s="1"/>
  <c r="V612" i="100" s="1"/>
  <c r="W612" i="100" s="1"/>
  <c r="X612" i="100" s="1"/>
  <c r="Y612" i="100" s="1"/>
  <c r="Z612" i="100" s="1"/>
  <c r="AA612" i="100" s="1"/>
  <c r="AB612" i="100" s="1"/>
  <c r="AC612" i="100" s="1"/>
  <c r="AD612" i="100" s="1"/>
  <c r="AE612" i="100" s="1"/>
  <c r="AF612" i="100" s="1"/>
  <c r="AG612" i="100" s="1"/>
  <c r="AH612" i="100" s="1"/>
  <c r="AI612" i="100" s="1"/>
  <c r="AJ612" i="100" s="1"/>
  <c r="AK612" i="100" s="1"/>
  <c r="AL612" i="100" s="1"/>
  <c r="AM612" i="100" s="1"/>
  <c r="AN612" i="100" s="1"/>
  <c r="AO612" i="100" s="1"/>
  <c r="AP612" i="100" s="1"/>
  <c r="AQ612" i="100" s="1"/>
  <c r="AR612" i="100" s="1"/>
  <c r="AS612" i="100" s="1"/>
  <c r="AT612" i="100" s="1"/>
  <c r="AU612" i="100" s="1"/>
  <c r="AV612" i="100" s="1"/>
  <c r="AW612" i="100" s="1"/>
  <c r="AX612" i="100" s="1"/>
  <c r="AY612" i="100" s="1"/>
  <c r="AZ612" i="100" s="1"/>
  <c r="BA612" i="100" s="1"/>
  <c r="BB612" i="100" s="1"/>
  <c r="BC612" i="100" s="1"/>
  <c r="BD612" i="100" s="1"/>
  <c r="BE612" i="100" s="1"/>
  <c r="BF612" i="100" s="1"/>
  <c r="BG612" i="100" s="1"/>
  <c r="BH612" i="100" s="1"/>
  <c r="BI612" i="100" s="1"/>
  <c r="BJ612" i="100" s="1"/>
  <c r="BK612" i="100" s="1"/>
  <c r="BL612" i="100" s="1"/>
  <c r="BM612" i="100" s="1"/>
  <c r="BN612" i="100" s="1"/>
  <c r="BO612" i="100" s="1"/>
  <c r="BP612" i="100" s="1"/>
  <c r="BQ612" i="100" s="1"/>
  <c r="BR612" i="100" s="1"/>
  <c r="BS612" i="100" s="1"/>
  <c r="BT612" i="100" s="1"/>
  <c r="BU612" i="100" s="1"/>
  <c r="BV612" i="100" s="1"/>
  <c r="BW612" i="100" s="1"/>
  <c r="BX612" i="100" s="1"/>
  <c r="BY612" i="100" s="1"/>
  <c r="BZ612" i="100" s="1"/>
  <c r="CA612" i="100" s="1"/>
  <c r="CB612" i="100" s="1"/>
  <c r="CC612" i="100" s="1"/>
  <c r="CD612" i="100" s="1"/>
  <c r="R609" i="100"/>
  <c r="S609" i="100" s="1"/>
  <c r="T609" i="100" s="1"/>
  <c r="U609" i="100" s="1"/>
  <c r="V609" i="100" s="1"/>
  <c r="W609" i="100" s="1"/>
  <c r="X609" i="100" s="1"/>
  <c r="Y609" i="100" s="1"/>
  <c r="Z609" i="100" s="1"/>
  <c r="AA609" i="100" s="1"/>
  <c r="AB609" i="100" s="1"/>
  <c r="AC609" i="100" s="1"/>
  <c r="AD609" i="100" s="1"/>
  <c r="AE609" i="100" s="1"/>
  <c r="AF609" i="100" s="1"/>
  <c r="AG609" i="100" s="1"/>
  <c r="AH609" i="100" s="1"/>
  <c r="AI609" i="100" s="1"/>
  <c r="AJ609" i="100" s="1"/>
  <c r="AK609" i="100" s="1"/>
  <c r="AL609" i="100" s="1"/>
  <c r="AM609" i="100" s="1"/>
  <c r="AN609" i="100" s="1"/>
  <c r="AO609" i="100" s="1"/>
  <c r="AP609" i="100" s="1"/>
  <c r="AQ609" i="100" s="1"/>
  <c r="AR609" i="100" s="1"/>
  <c r="AS609" i="100" s="1"/>
  <c r="AT609" i="100" s="1"/>
  <c r="AU609" i="100" s="1"/>
  <c r="AV609" i="100" s="1"/>
  <c r="AW609" i="100" s="1"/>
  <c r="AX609" i="100" s="1"/>
  <c r="AY609" i="100" s="1"/>
  <c r="AZ609" i="100" s="1"/>
  <c r="BA609" i="100" s="1"/>
  <c r="BB609" i="100" s="1"/>
  <c r="BC609" i="100" s="1"/>
  <c r="BD609" i="100" s="1"/>
  <c r="BE609" i="100" s="1"/>
  <c r="BF609" i="100" s="1"/>
  <c r="BG609" i="100" s="1"/>
  <c r="BH609" i="100" s="1"/>
  <c r="BI609" i="100" s="1"/>
  <c r="BJ609" i="100" s="1"/>
  <c r="BK609" i="100" s="1"/>
  <c r="BL609" i="100" s="1"/>
  <c r="BM609" i="100" s="1"/>
  <c r="BN609" i="100" s="1"/>
  <c r="BO609" i="100" s="1"/>
  <c r="BP609" i="100" s="1"/>
  <c r="BQ609" i="100" s="1"/>
  <c r="BR609" i="100" s="1"/>
  <c r="BS609" i="100" s="1"/>
  <c r="BT609" i="100" s="1"/>
  <c r="BU609" i="100" s="1"/>
  <c r="BV609" i="100" s="1"/>
  <c r="BW609" i="100" s="1"/>
  <c r="BX609" i="100" s="1"/>
  <c r="BY609" i="100" s="1"/>
  <c r="BZ609" i="100" s="1"/>
  <c r="CA609" i="100" s="1"/>
  <c r="CB609" i="100" s="1"/>
  <c r="CC609" i="100" s="1"/>
  <c r="CD609" i="100" s="1"/>
  <c r="R608" i="100"/>
  <c r="S608" i="100" s="1"/>
  <c r="T608" i="100" s="1"/>
  <c r="U608" i="100" s="1"/>
  <c r="V608" i="100" s="1"/>
  <c r="W608" i="100" s="1"/>
  <c r="X608" i="100" s="1"/>
  <c r="Y608" i="100" s="1"/>
  <c r="Z608" i="100" s="1"/>
  <c r="AA608" i="100" s="1"/>
  <c r="AB608" i="100" s="1"/>
  <c r="AC608" i="100" s="1"/>
  <c r="AD608" i="100" s="1"/>
  <c r="AE608" i="100" s="1"/>
  <c r="AF608" i="100" s="1"/>
  <c r="AG608" i="100" s="1"/>
  <c r="AH608" i="100" s="1"/>
  <c r="AI608" i="100" s="1"/>
  <c r="AJ608" i="100" s="1"/>
  <c r="AK608" i="100" s="1"/>
  <c r="AL608" i="100" s="1"/>
  <c r="AM608" i="100" s="1"/>
  <c r="AN608" i="100" s="1"/>
  <c r="AO608" i="100" s="1"/>
  <c r="AP608" i="100" s="1"/>
  <c r="AQ608" i="100" s="1"/>
  <c r="AR608" i="100" s="1"/>
  <c r="AS608" i="100" s="1"/>
  <c r="AT608" i="100" s="1"/>
  <c r="AU608" i="100" s="1"/>
  <c r="AV608" i="100" s="1"/>
  <c r="AW608" i="100" s="1"/>
  <c r="AX608" i="100" s="1"/>
  <c r="AY608" i="100" s="1"/>
  <c r="AZ608" i="100" s="1"/>
  <c r="BA608" i="100" s="1"/>
  <c r="BB608" i="100" s="1"/>
  <c r="BC608" i="100" s="1"/>
  <c r="BD608" i="100" s="1"/>
  <c r="BE608" i="100" s="1"/>
  <c r="BF608" i="100" s="1"/>
  <c r="BG608" i="100" s="1"/>
  <c r="BH608" i="100" s="1"/>
  <c r="BI608" i="100" s="1"/>
  <c r="BJ608" i="100" s="1"/>
  <c r="BK608" i="100" s="1"/>
  <c r="BL608" i="100" s="1"/>
  <c r="BM608" i="100" s="1"/>
  <c r="BN608" i="100" s="1"/>
  <c r="BO608" i="100" s="1"/>
  <c r="BP608" i="100" s="1"/>
  <c r="BQ608" i="100" s="1"/>
  <c r="BR608" i="100" s="1"/>
  <c r="BS608" i="100" s="1"/>
  <c r="BT608" i="100" s="1"/>
  <c r="BU608" i="100" s="1"/>
  <c r="BV608" i="100" s="1"/>
  <c r="BW608" i="100" s="1"/>
  <c r="BX608" i="100" s="1"/>
  <c r="BY608" i="100" s="1"/>
  <c r="BZ608" i="100" s="1"/>
  <c r="CA608" i="100" s="1"/>
  <c r="CB608" i="100" s="1"/>
  <c r="CC608" i="100" s="1"/>
  <c r="CD608" i="100" s="1"/>
  <c r="Q600" i="100"/>
  <c r="Q601" i="100" s="1"/>
  <c r="Q602" i="100" s="1"/>
  <c r="Q603" i="100" s="1"/>
  <c r="R599" i="100"/>
  <c r="S599" i="100" s="1"/>
  <c r="Q592" i="100"/>
  <c r="Q593" i="100" s="1"/>
  <c r="Q594" i="100" s="1"/>
  <c r="Q595" i="100" s="1"/>
  <c r="Q596" i="100" s="1"/>
  <c r="Q597" i="100" s="1"/>
  <c r="R591" i="100"/>
  <c r="R392" i="100"/>
  <c r="D19" i="107"/>
  <c r="Q194" i="100"/>
  <c r="B7" i="51"/>
  <c r="B8" i="51" s="1"/>
  <c r="B9" i="51" s="1"/>
  <c r="B10" i="51" s="1"/>
  <c r="B11" i="51" s="1"/>
  <c r="B12" i="51" s="1"/>
  <c r="B13" i="51" s="1"/>
  <c r="B14" i="51" s="1"/>
  <c r="B15" i="51" s="1"/>
  <c r="B16" i="51" s="1"/>
  <c r="B17" i="51" s="1"/>
  <c r="B18" i="51" s="1"/>
  <c r="B19" i="51" s="1"/>
  <c r="B20" i="51" s="1"/>
  <c r="B21" i="51" s="1"/>
  <c r="B22" i="51" s="1"/>
  <c r="B23" i="51" s="1"/>
  <c r="B24" i="51" s="1"/>
  <c r="B25" i="51" s="1"/>
  <c r="B26" i="51" s="1"/>
  <c r="B27" i="51" s="1"/>
  <c r="B28" i="51" s="1"/>
  <c r="B29" i="51" s="1"/>
  <c r="B30" i="51" s="1"/>
  <c r="B31" i="51" s="1"/>
  <c r="B32" i="51" s="1"/>
  <c r="B33" i="51" s="1"/>
  <c r="B34" i="51" s="1"/>
  <c r="B35" i="51" s="1"/>
  <c r="B36" i="51" s="1"/>
  <c r="B37" i="51" s="1"/>
  <c r="B38" i="51" s="1"/>
  <c r="B39" i="51" s="1"/>
  <c r="B40" i="51" s="1"/>
  <c r="B41" i="51" s="1"/>
  <c r="B42" i="51" s="1"/>
  <c r="B43" i="51" s="1"/>
  <c r="B44" i="51" s="1"/>
  <c r="B45" i="51" s="1"/>
  <c r="B46" i="51" s="1"/>
  <c r="B47" i="51" s="1"/>
  <c r="B48" i="51" s="1"/>
  <c r="B49" i="51" s="1"/>
  <c r="B50" i="51" s="1"/>
  <c r="B51" i="51" s="1"/>
  <c r="B52" i="51" s="1"/>
  <c r="B53" i="51" s="1"/>
  <c r="B54" i="51" s="1"/>
  <c r="B55" i="51" s="1"/>
  <c r="B56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B69" i="51" s="1"/>
  <c r="B70" i="51" s="1"/>
  <c r="B71" i="51" s="1"/>
  <c r="B72" i="51" s="1"/>
  <c r="B73" i="51" s="1"/>
  <c r="B74" i="51" s="1"/>
  <c r="B75" i="51" s="1"/>
  <c r="B76" i="51" s="1"/>
  <c r="G13" i="51"/>
  <c r="H13" i="51"/>
  <c r="G19" i="51"/>
  <c r="H19" i="51"/>
  <c r="G22" i="51"/>
  <c r="H22" i="51"/>
  <c r="G32" i="51"/>
  <c r="H32" i="51"/>
  <c r="G33" i="51"/>
  <c r="H33" i="51"/>
  <c r="G34" i="51"/>
  <c r="H34" i="51"/>
  <c r="Q8" i="100"/>
  <c r="R8" i="100"/>
  <c r="S8" i="100"/>
  <c r="T8" i="100"/>
  <c r="U8" i="100"/>
  <c r="Q15" i="100"/>
  <c r="R15" i="100"/>
  <c r="S15" i="100"/>
  <c r="T15" i="100"/>
  <c r="U15" i="100"/>
  <c r="AM39" i="100"/>
  <c r="AN39" i="100" s="1"/>
  <c r="AO39" i="100" s="1"/>
  <c r="AP39" i="100" s="1"/>
  <c r="AQ39" i="100" s="1"/>
  <c r="AR39" i="100" s="1"/>
  <c r="AS39" i="100" s="1"/>
  <c r="AT39" i="100" s="1"/>
  <c r="AU39" i="100" s="1"/>
  <c r="AV39" i="100" s="1"/>
  <c r="AW39" i="100" s="1"/>
  <c r="AX39" i="100" s="1"/>
  <c r="AY39" i="100" s="1"/>
  <c r="AZ39" i="100" s="1"/>
  <c r="BA39" i="100" s="1"/>
  <c r="BB39" i="100" s="1"/>
  <c r="BC39" i="100" s="1"/>
  <c r="BD39" i="100" s="1"/>
  <c r="BE39" i="100" s="1"/>
  <c r="BF39" i="100" s="1"/>
  <c r="BG39" i="100" s="1"/>
  <c r="BH39" i="100" s="1"/>
  <c r="BI39" i="100" s="1"/>
  <c r="BJ39" i="100" s="1"/>
  <c r="BK39" i="100" s="1"/>
  <c r="BL39" i="100" s="1"/>
  <c r="BM39" i="100" s="1"/>
  <c r="BN39" i="100" s="1"/>
  <c r="BO39" i="100" s="1"/>
  <c r="BP39" i="100" s="1"/>
  <c r="BQ39" i="100" s="1"/>
  <c r="BR39" i="100" s="1"/>
  <c r="BS39" i="100" s="1"/>
  <c r="BT39" i="100" s="1"/>
  <c r="BU39" i="100" s="1"/>
  <c r="BV39" i="100" s="1"/>
  <c r="BW39" i="100" s="1"/>
  <c r="BX39" i="100" s="1"/>
  <c r="BY39" i="100" s="1"/>
  <c r="BZ39" i="100" s="1"/>
  <c r="CA39" i="100" s="1"/>
  <c r="CB39" i="100" s="1"/>
  <c r="CC39" i="100" s="1"/>
  <c r="CD39" i="100" s="1"/>
  <c r="AM43" i="100"/>
  <c r="AN43" i="100" s="1"/>
  <c r="AO43" i="100" s="1"/>
  <c r="AP43" i="100" s="1"/>
  <c r="AQ43" i="100" s="1"/>
  <c r="AR43" i="100" s="1"/>
  <c r="AS43" i="100" s="1"/>
  <c r="AT43" i="100" s="1"/>
  <c r="AU43" i="100" s="1"/>
  <c r="AV43" i="100" s="1"/>
  <c r="AW43" i="100" s="1"/>
  <c r="AX43" i="100" s="1"/>
  <c r="AY43" i="100" s="1"/>
  <c r="AZ43" i="100" s="1"/>
  <c r="BA43" i="100" s="1"/>
  <c r="BB43" i="100" s="1"/>
  <c r="BC43" i="100" s="1"/>
  <c r="BD43" i="100" s="1"/>
  <c r="BE43" i="100" s="1"/>
  <c r="BF43" i="100" s="1"/>
  <c r="BG43" i="100" s="1"/>
  <c r="BH43" i="100" s="1"/>
  <c r="BI43" i="100" s="1"/>
  <c r="BJ43" i="100" s="1"/>
  <c r="BK43" i="100" s="1"/>
  <c r="BL43" i="100" s="1"/>
  <c r="BM43" i="100" s="1"/>
  <c r="BN43" i="100" s="1"/>
  <c r="BO43" i="100" s="1"/>
  <c r="BP43" i="100" s="1"/>
  <c r="BQ43" i="100" s="1"/>
  <c r="BR43" i="100" s="1"/>
  <c r="BS43" i="100" s="1"/>
  <c r="BT43" i="100" s="1"/>
  <c r="BU43" i="100" s="1"/>
  <c r="BV43" i="100" s="1"/>
  <c r="BW43" i="100" s="1"/>
  <c r="BX43" i="100" s="1"/>
  <c r="BY43" i="100" s="1"/>
  <c r="BZ43" i="100" s="1"/>
  <c r="CA43" i="100" s="1"/>
  <c r="CB43" i="100" s="1"/>
  <c r="CC43" i="100" s="1"/>
  <c r="CD43" i="100" s="1"/>
  <c r="D66" i="100" a="1"/>
  <c r="D70" i="100" s="1"/>
  <c r="D73" i="100" a="1"/>
  <c r="D75" i="100" s="1"/>
  <c r="AM155" i="100"/>
  <c r="AN155" i="100" s="1"/>
  <c r="AO155" i="100" s="1"/>
  <c r="AP155" i="100" s="1"/>
  <c r="AQ155" i="100" s="1"/>
  <c r="AR155" i="100" s="1"/>
  <c r="AS155" i="100" s="1"/>
  <c r="AT155" i="100" s="1"/>
  <c r="AU155" i="100" s="1"/>
  <c r="AV155" i="100" s="1"/>
  <c r="AW155" i="100" s="1"/>
  <c r="AX155" i="100" s="1"/>
  <c r="AY155" i="100" s="1"/>
  <c r="AZ155" i="100" s="1"/>
  <c r="BA155" i="100" s="1"/>
  <c r="BB155" i="100" s="1"/>
  <c r="BC155" i="100" s="1"/>
  <c r="BD155" i="100" s="1"/>
  <c r="BE155" i="100" s="1"/>
  <c r="BF155" i="100" s="1"/>
  <c r="BG155" i="100" s="1"/>
  <c r="BH155" i="100" s="1"/>
  <c r="BI155" i="100" s="1"/>
  <c r="BJ155" i="100" s="1"/>
  <c r="BK155" i="100" s="1"/>
  <c r="BL155" i="100" s="1"/>
  <c r="BM155" i="100" s="1"/>
  <c r="BN155" i="100" s="1"/>
  <c r="BO155" i="100" s="1"/>
  <c r="BP155" i="100" s="1"/>
  <c r="BQ155" i="100" s="1"/>
  <c r="BR155" i="100" s="1"/>
  <c r="BS155" i="100" s="1"/>
  <c r="BT155" i="100" s="1"/>
  <c r="BU155" i="100" s="1"/>
  <c r="BV155" i="100" s="1"/>
  <c r="BW155" i="100" s="1"/>
  <c r="BX155" i="100" s="1"/>
  <c r="BY155" i="100" s="1"/>
  <c r="BZ155" i="100" s="1"/>
  <c r="CA155" i="100" s="1"/>
  <c r="CB155" i="100" s="1"/>
  <c r="CC155" i="100" s="1"/>
  <c r="CD155" i="100" s="1"/>
  <c r="L161" i="100"/>
  <c r="N161" i="100"/>
  <c r="O161" i="100"/>
  <c r="P161" i="100"/>
  <c r="Q161" i="100"/>
  <c r="L162" i="100"/>
  <c r="M162" i="100"/>
  <c r="N162" i="100"/>
  <c r="O162" i="100"/>
  <c r="P162" i="100"/>
  <c r="Q162" i="100"/>
  <c r="Q187" i="100"/>
  <c r="AA194" i="100"/>
  <c r="AB194" i="100"/>
  <c r="AC194" i="100"/>
  <c r="AD194" i="100"/>
  <c r="AE194" i="100"/>
  <c r="AF194" i="100"/>
  <c r="AG194" i="100"/>
  <c r="R373" i="100"/>
  <c r="AH471" i="100"/>
  <c r="T471" i="100"/>
  <c r="T479" i="100" s="1"/>
  <c r="U471" i="100"/>
  <c r="U479" i="100" s="1"/>
  <c r="V471" i="100"/>
  <c r="V479" i="100" s="1"/>
  <c r="W471" i="100"/>
  <c r="W479" i="100" s="1"/>
  <c r="X471" i="100"/>
  <c r="X479" i="100" s="1"/>
  <c r="Y471" i="100"/>
  <c r="Z471" i="100"/>
  <c r="Z479" i="100" s="1"/>
  <c r="AA471" i="100"/>
  <c r="AA479" i="100" s="1"/>
  <c r="AB471" i="100"/>
  <c r="AB479" i="100" s="1"/>
  <c r="AC471" i="100"/>
  <c r="AD471" i="100"/>
  <c r="AE471" i="100"/>
  <c r="AF471" i="100"/>
  <c r="AG471" i="100"/>
  <c r="Q484" i="100"/>
  <c r="R484" i="100"/>
  <c r="AC477" i="100"/>
  <c r="AC481" i="100" s="1"/>
  <c r="T478" i="100"/>
  <c r="U478" i="100"/>
  <c r="V478" i="100"/>
  <c r="W478" i="100"/>
  <c r="X478" i="100"/>
  <c r="Z478" i="100"/>
  <c r="AA478" i="100"/>
  <c r="P485" i="100"/>
  <c r="Q485" i="100"/>
  <c r="P486" i="100"/>
  <c r="Q486" i="100"/>
  <c r="P487" i="100"/>
  <c r="Q487" i="100"/>
  <c r="P488" i="100"/>
  <c r="Q488" i="100"/>
  <c r="E550" i="100"/>
  <c r="E643" i="100" a="1"/>
  <c r="E646" i="100" s="1"/>
  <c r="P484" i="100"/>
  <c r="R485" i="100"/>
  <c r="R569" i="100" s="1"/>
  <c r="R486" i="100"/>
  <c r="R570" i="100" s="1"/>
  <c r="E554" i="100" a="1"/>
  <c r="E576" i="100" s="1"/>
  <c r="G13" i="164" a="1"/>
  <c r="G14" i="164" s="1"/>
  <c r="C76" i="104" a="1"/>
  <c r="C90" i="104" s="1"/>
  <c r="C14" i="104" a="1"/>
  <c r="C33" i="104" s="1"/>
  <c r="C55" i="164" a="1"/>
  <c r="C73" i="164" s="1"/>
  <c r="AL476" i="100"/>
  <c r="AM476" i="100" s="1"/>
  <c r="AN476" i="100" s="1"/>
  <c r="AO476" i="100" s="1"/>
  <c r="AP476" i="100" s="1"/>
  <c r="AQ476" i="100" s="1"/>
  <c r="AR476" i="100" s="1"/>
  <c r="AS476" i="100" s="1"/>
  <c r="AT476" i="100" s="1"/>
  <c r="AU476" i="100" s="1"/>
  <c r="AV476" i="100" s="1"/>
  <c r="AW476" i="100" s="1"/>
  <c r="AX476" i="100" s="1"/>
  <c r="AY476" i="100" s="1"/>
  <c r="AZ476" i="100" s="1"/>
  <c r="BA476" i="100" s="1"/>
  <c r="BB476" i="100" s="1"/>
  <c r="BC476" i="100" s="1"/>
  <c r="BD476" i="100" s="1"/>
  <c r="BE476" i="100" s="1"/>
  <c r="BF476" i="100" s="1"/>
  <c r="BG476" i="100" s="1"/>
  <c r="BH476" i="100" s="1"/>
  <c r="BI476" i="100" s="1"/>
  <c r="BJ476" i="100" s="1"/>
  <c r="BK476" i="100" s="1"/>
  <c r="BL476" i="100" s="1"/>
  <c r="BM476" i="100" s="1"/>
  <c r="BN476" i="100" s="1"/>
  <c r="BO476" i="100" s="1"/>
  <c r="BP476" i="100" s="1"/>
  <c r="BQ476" i="100" s="1"/>
  <c r="AI471" i="100"/>
  <c r="AB478" i="100"/>
  <c r="AJ471" i="100"/>
  <c r="R551" i="100" l="1"/>
  <c r="C13" i="164" a="1"/>
  <c r="C16" i="164" s="1"/>
  <c r="C92" i="164" a="1"/>
  <c r="C110" i="164" s="1"/>
  <c r="E517" i="100" a="1"/>
  <c r="E521" i="100" s="1"/>
  <c r="J517" i="100" a="1"/>
  <c r="J530" i="100" s="1"/>
  <c r="R425" i="100"/>
  <c r="R429" i="100"/>
  <c r="T425" i="100"/>
  <c r="T429" i="100"/>
  <c r="S425" i="100"/>
  <c r="S429" i="100"/>
  <c r="E591" i="100" a="1"/>
  <c r="E593" i="100" s="1"/>
  <c r="G55" i="164" a="1"/>
  <c r="G57" i="164" s="1"/>
  <c r="I3" i="104" a="1"/>
  <c r="I3" i="164" a="1"/>
  <c r="L3" i="100" a="1"/>
  <c r="D29" i="107" a="1"/>
  <c r="P490" i="100"/>
  <c r="R546" i="100"/>
  <c r="T546" i="100"/>
  <c r="S546" i="100"/>
  <c r="S591" i="100"/>
  <c r="T591" i="100" s="1"/>
  <c r="S550" i="100"/>
  <c r="Q490" i="100"/>
  <c r="BR476" i="100"/>
  <c r="BS476" i="100" s="1"/>
  <c r="BT476" i="100" s="1"/>
  <c r="BU476" i="100" s="1"/>
  <c r="BV476" i="100" s="1"/>
  <c r="BW476" i="100" s="1"/>
  <c r="BX476" i="100" s="1"/>
  <c r="BY476" i="100" s="1"/>
  <c r="BZ476" i="100" s="1"/>
  <c r="CA476" i="100" s="1"/>
  <c r="CB476" i="100" s="1"/>
  <c r="CC476" i="100" s="1"/>
  <c r="CD476" i="100" s="1"/>
  <c r="AH16" i="100"/>
  <c r="AD16" i="100"/>
  <c r="Q127" i="100"/>
  <c r="Q132" i="100" s="1"/>
  <c r="L74" i="100"/>
  <c r="S471" i="100"/>
  <c r="S479" i="100" s="1"/>
  <c r="S478" i="100"/>
  <c r="AT10" i="100"/>
  <c r="P127" i="100"/>
  <c r="P133" i="100" s="1"/>
  <c r="BD10" i="100"/>
  <c r="AV10" i="100"/>
  <c r="BC16" i="100"/>
  <c r="AG10" i="100"/>
  <c r="AR16" i="100"/>
  <c r="AJ16" i="100"/>
  <c r="AF16" i="100"/>
  <c r="T67" i="100"/>
  <c r="BJ10" i="100"/>
  <c r="BK10" i="100" s="1"/>
  <c r="BL10" i="100" s="1"/>
  <c r="BM10" i="100" s="1"/>
  <c r="BN10" i="100" s="1"/>
  <c r="BO10" i="100" s="1"/>
  <c r="BP10" i="100" s="1"/>
  <c r="BQ10" i="100" s="1"/>
  <c r="BR10" i="100" s="1"/>
  <c r="BS10" i="100" s="1"/>
  <c r="BT10" i="100" s="1"/>
  <c r="BU10" i="100" s="1"/>
  <c r="BV10" i="100" s="1"/>
  <c r="BW10" i="100" s="1"/>
  <c r="BX10" i="100" s="1"/>
  <c r="BY10" i="100" s="1"/>
  <c r="BZ10" i="100" s="1"/>
  <c r="CA10" i="100" s="1"/>
  <c r="CB10" i="100" s="1"/>
  <c r="CC10" i="100" s="1"/>
  <c r="CD10" i="100" s="1"/>
  <c r="BB10" i="100"/>
  <c r="BI16" i="100"/>
  <c r="S67" i="100"/>
  <c r="BH16" i="100"/>
  <c r="U67" i="100"/>
  <c r="AQ10" i="100"/>
  <c r="X16" i="100"/>
  <c r="L73" i="100"/>
  <c r="C14" i="104"/>
  <c r="AZ16" i="100"/>
  <c r="AV16" i="100"/>
  <c r="AK16" i="100"/>
  <c r="AC16" i="100"/>
  <c r="AA187" i="100"/>
  <c r="R592" i="100"/>
  <c r="R593" i="100" s="1"/>
  <c r="R594" i="100" s="1"/>
  <c r="R595" i="100" s="1"/>
  <c r="R596" i="100" s="1"/>
  <c r="R597" i="100" s="1"/>
  <c r="R29" i="100"/>
  <c r="R74" i="100" s="1"/>
  <c r="Q94" i="100"/>
  <c r="AD10" i="100"/>
  <c r="BJ16" i="100"/>
  <c r="BK16" i="100" s="1"/>
  <c r="BL16" i="100" s="1"/>
  <c r="BM16" i="100" s="1"/>
  <c r="BN16" i="100" s="1"/>
  <c r="BO16" i="100" s="1"/>
  <c r="BP16" i="100" s="1"/>
  <c r="BQ16" i="100" s="1"/>
  <c r="BR16" i="100" s="1"/>
  <c r="BS16" i="100" s="1"/>
  <c r="BT16" i="100" s="1"/>
  <c r="BU16" i="100" s="1"/>
  <c r="BV16" i="100" s="1"/>
  <c r="BW16" i="100" s="1"/>
  <c r="BX16" i="100" s="1"/>
  <c r="BY16" i="100" s="1"/>
  <c r="BZ16" i="100" s="1"/>
  <c r="CA16" i="100" s="1"/>
  <c r="CB16" i="100" s="1"/>
  <c r="CC16" i="100" s="1"/>
  <c r="CD16" i="100" s="1"/>
  <c r="AX16" i="100"/>
  <c r="AT16" i="100"/>
  <c r="AM16" i="100"/>
  <c r="AA16" i="100"/>
  <c r="Y16" i="100"/>
  <c r="M80" i="100"/>
  <c r="BA16" i="100"/>
  <c r="AB16" i="100"/>
  <c r="S127" i="100"/>
  <c r="S132" i="100" s="1"/>
  <c r="AH194" i="100"/>
  <c r="M49" i="100"/>
  <c r="BG10" i="100"/>
  <c r="AN10" i="100"/>
  <c r="AF10" i="100"/>
  <c r="L80" i="100"/>
  <c r="BD16" i="100"/>
  <c r="AS16" i="100"/>
  <c r="AP16" i="100"/>
  <c r="AL16" i="100"/>
  <c r="AE16" i="100"/>
  <c r="N127" i="100"/>
  <c r="N132" i="100" s="1"/>
  <c r="S463" i="100"/>
  <c r="M73" i="100"/>
  <c r="AW10" i="100"/>
  <c r="AL10" i="100"/>
  <c r="L49" i="100"/>
  <c r="BF16" i="100"/>
  <c r="BB16" i="100"/>
  <c r="AU16" i="100"/>
  <c r="AN16" i="100"/>
  <c r="O127" i="100"/>
  <c r="O132" i="100" s="1"/>
  <c r="M127" i="100"/>
  <c r="M115" i="100" s="1"/>
  <c r="AC479" i="100"/>
  <c r="R600" i="100"/>
  <c r="R601" i="100" s="1"/>
  <c r="R602" i="100" s="1"/>
  <c r="R603" i="100" s="1"/>
  <c r="N9" i="100"/>
  <c r="BF10" i="100"/>
  <c r="AZ10" i="100"/>
  <c r="AP10" i="100"/>
  <c r="AJ10" i="100"/>
  <c r="BE16" i="100"/>
  <c r="AW16" i="100"/>
  <c r="AO16" i="100"/>
  <c r="AG16" i="100"/>
  <c r="Z16" i="100"/>
  <c r="W16" i="100"/>
  <c r="R374" i="100"/>
  <c r="BE10" i="100"/>
  <c r="AY10" i="100"/>
  <c r="AO10" i="100"/>
  <c r="AI10" i="100"/>
  <c r="BG16" i="100"/>
  <c r="AY16" i="100"/>
  <c r="AQ16" i="100"/>
  <c r="AI16" i="100"/>
  <c r="L127" i="100"/>
  <c r="L114" i="100" s="1"/>
  <c r="E572" i="100"/>
  <c r="U463" i="100"/>
  <c r="BH10" i="100"/>
  <c r="AX10" i="100"/>
  <c r="AR10" i="100"/>
  <c r="AH10" i="100"/>
  <c r="AB10" i="100"/>
  <c r="BI10" i="100"/>
  <c r="BA10" i="100"/>
  <c r="AS10" i="100"/>
  <c r="AK10" i="100"/>
  <c r="AC10" i="100"/>
  <c r="BC10" i="100"/>
  <c r="AU10" i="100"/>
  <c r="AM10" i="100"/>
  <c r="AE10" i="100"/>
  <c r="C32" i="164"/>
  <c r="C22" i="164"/>
  <c r="C15" i="164"/>
  <c r="C78" i="104"/>
  <c r="C60" i="164"/>
  <c r="C93" i="104"/>
  <c r="C83" i="164"/>
  <c r="C26" i="164"/>
  <c r="C31" i="164"/>
  <c r="G37" i="164"/>
  <c r="C37" i="104"/>
  <c r="C36" i="164"/>
  <c r="C65" i="164"/>
  <c r="C41" i="164"/>
  <c r="C81" i="104"/>
  <c r="C27" i="104"/>
  <c r="C23" i="164"/>
  <c r="C20" i="104"/>
  <c r="C17" i="164"/>
  <c r="C21" i="104"/>
  <c r="C34" i="104"/>
  <c r="C61" i="164"/>
  <c r="C43" i="104"/>
  <c r="C32" i="104"/>
  <c r="C35" i="104"/>
  <c r="C39" i="104"/>
  <c r="C24" i="104"/>
  <c r="C18" i="104"/>
  <c r="C28" i="164"/>
  <c r="C69" i="164"/>
  <c r="C14" i="164"/>
  <c r="C35" i="164"/>
  <c r="C77" i="164"/>
  <c r="C26" i="104"/>
  <c r="C24" i="164"/>
  <c r="C71" i="164"/>
  <c r="C31" i="104"/>
  <c r="C74" i="164"/>
  <c r="C86" i="104"/>
  <c r="C29" i="104"/>
  <c r="C40" i="104"/>
  <c r="C29" i="164"/>
  <c r="C16" i="104"/>
  <c r="C20" i="164"/>
  <c r="C25" i="164"/>
  <c r="C23" i="104"/>
  <c r="C42" i="104"/>
  <c r="C13" i="164"/>
  <c r="C37" i="164"/>
  <c r="C39" i="164"/>
  <c r="C17" i="104"/>
  <c r="C40" i="164"/>
  <c r="C36" i="104"/>
  <c r="C19" i="104"/>
  <c r="C38" i="104"/>
  <c r="C28" i="104"/>
  <c r="C59" i="164"/>
  <c r="C21" i="164"/>
  <c r="AB187" i="100"/>
  <c r="M94" i="100"/>
  <c r="M74" i="100"/>
  <c r="AD39" i="100"/>
  <c r="AL385" i="100"/>
  <c r="AK392" i="100"/>
  <c r="S29" i="100"/>
  <c r="S49" i="100" s="1"/>
  <c r="T9" i="100"/>
  <c r="R568" i="100"/>
  <c r="AI194" i="100"/>
  <c r="T599" i="100"/>
  <c r="S600" i="100"/>
  <c r="S601" i="100" s="1"/>
  <c r="S602" i="100" s="1"/>
  <c r="S603" i="100" s="1"/>
  <c r="R479" i="100"/>
  <c r="R488" i="100" s="1"/>
  <c r="W29" i="100"/>
  <c r="R550" i="100"/>
  <c r="T127" i="100"/>
  <c r="T132" i="100" s="1"/>
  <c r="R127" i="100"/>
  <c r="S374" i="100"/>
  <c r="R478" i="100"/>
  <c r="T463" i="100"/>
  <c r="M25" i="100"/>
  <c r="M26" i="100" s="1"/>
  <c r="T353" i="100"/>
  <c r="AJ392" i="100"/>
  <c r="N24" i="100"/>
  <c r="Q49" i="100"/>
  <c r="G25" i="164"/>
  <c r="C94" i="104"/>
  <c r="C34" i="164"/>
  <c r="C82" i="164"/>
  <c r="C33" i="164"/>
  <c r="C19" i="164"/>
  <c r="C41" i="104"/>
  <c r="C57" i="164"/>
  <c r="C42" i="164"/>
  <c r="C98" i="104"/>
  <c r="C18" i="164"/>
  <c r="C30" i="164"/>
  <c r="C68" i="164"/>
  <c r="C25" i="104"/>
  <c r="C58" i="164"/>
  <c r="C22" i="104"/>
  <c r="C30" i="104"/>
  <c r="C15" i="104"/>
  <c r="G24" i="164"/>
  <c r="C101" i="104"/>
  <c r="C84" i="164"/>
  <c r="C55" i="164"/>
  <c r="C82" i="104"/>
  <c r="C76" i="164"/>
  <c r="G16" i="164"/>
  <c r="G39" i="164"/>
  <c r="G23" i="164"/>
  <c r="G40" i="164"/>
  <c r="G42" i="164"/>
  <c r="G13" i="164"/>
  <c r="G15" i="164"/>
  <c r="G29" i="164"/>
  <c r="G30" i="164"/>
  <c r="G26" i="164"/>
  <c r="G21" i="164"/>
  <c r="G32" i="164"/>
  <c r="G38" i="164"/>
  <c r="G17" i="164"/>
  <c r="G27" i="164"/>
  <c r="G35" i="164"/>
  <c r="G22" i="164"/>
  <c r="G19" i="164"/>
  <c r="G31" i="164"/>
  <c r="G28" i="164"/>
  <c r="G18" i="164"/>
  <c r="C103" i="104"/>
  <c r="C104" i="104"/>
  <c r="G20" i="164"/>
  <c r="G36" i="164"/>
  <c r="G34" i="164"/>
  <c r="G41" i="164"/>
  <c r="G33" i="164"/>
  <c r="C88" i="104"/>
  <c r="C79" i="104"/>
  <c r="C76" i="104"/>
  <c r="C102" i="104"/>
  <c r="C84" i="104"/>
  <c r="C85" i="104"/>
  <c r="C96" i="104"/>
  <c r="C92" i="104"/>
  <c r="C91" i="104"/>
  <c r="C95" i="104"/>
  <c r="C97" i="104"/>
  <c r="C77" i="104"/>
  <c r="C80" i="104"/>
  <c r="C89" i="104"/>
  <c r="C99" i="104"/>
  <c r="C83" i="104"/>
  <c r="C87" i="104"/>
  <c r="C100" i="104"/>
  <c r="C105" i="104"/>
  <c r="C102" i="164"/>
  <c r="C99" i="164"/>
  <c r="C108" i="164"/>
  <c r="C120" i="164"/>
  <c r="C117" i="164"/>
  <c r="C64" i="164"/>
  <c r="C81" i="164"/>
  <c r="C56" i="164"/>
  <c r="C66" i="164"/>
  <c r="C80" i="164"/>
  <c r="C62" i="164"/>
  <c r="C75" i="164"/>
  <c r="C78" i="164"/>
  <c r="C63" i="164"/>
  <c r="C67" i="164"/>
  <c r="C70" i="164"/>
  <c r="C72" i="164"/>
  <c r="C79" i="164"/>
  <c r="D68" i="100"/>
  <c r="D69" i="100"/>
  <c r="E577" i="100"/>
  <c r="E574" i="100"/>
  <c r="D74" i="100"/>
  <c r="E581" i="100"/>
  <c r="E645" i="100"/>
  <c r="E557" i="100"/>
  <c r="E562" i="100"/>
  <c r="E643" i="100"/>
  <c r="D77" i="100"/>
  <c r="D76" i="100"/>
  <c r="D67" i="100"/>
  <c r="E647" i="100"/>
  <c r="D73" i="100"/>
  <c r="Q615" i="100"/>
  <c r="E569" i="100"/>
  <c r="E583" i="100"/>
  <c r="E563" i="100"/>
  <c r="E644" i="100"/>
  <c r="D66" i="100"/>
  <c r="E567" i="100"/>
  <c r="E575" i="100"/>
  <c r="E564" i="100"/>
  <c r="E571" i="100"/>
  <c r="E579" i="100"/>
  <c r="E555" i="100"/>
  <c r="E565" i="100"/>
  <c r="R620" i="100"/>
  <c r="S620" i="100" s="1"/>
  <c r="T620" i="100" s="1"/>
  <c r="U620" i="100" s="1"/>
  <c r="V620" i="100" s="1"/>
  <c r="W620" i="100" s="1"/>
  <c r="X620" i="100" s="1"/>
  <c r="Y620" i="100" s="1"/>
  <c r="Z620" i="100" s="1"/>
  <c r="AA620" i="100" s="1"/>
  <c r="AB620" i="100" s="1"/>
  <c r="AC620" i="100" s="1"/>
  <c r="AD620" i="100" s="1"/>
  <c r="AE620" i="100" s="1"/>
  <c r="AF620" i="100" s="1"/>
  <c r="AG620" i="100" s="1"/>
  <c r="AH620" i="100" s="1"/>
  <c r="AI620" i="100" s="1"/>
  <c r="AJ620" i="100" s="1"/>
  <c r="AK620" i="100" s="1"/>
  <c r="AL620" i="100" s="1"/>
  <c r="AM620" i="100" s="1"/>
  <c r="AN620" i="100" s="1"/>
  <c r="AO620" i="100" s="1"/>
  <c r="AP620" i="100" s="1"/>
  <c r="AQ620" i="100" s="1"/>
  <c r="AR620" i="100" s="1"/>
  <c r="AS620" i="100" s="1"/>
  <c r="AT620" i="100" s="1"/>
  <c r="AU620" i="100" s="1"/>
  <c r="AV620" i="100" s="1"/>
  <c r="AW620" i="100" s="1"/>
  <c r="AX620" i="100" s="1"/>
  <c r="AY620" i="100" s="1"/>
  <c r="AZ620" i="100" s="1"/>
  <c r="BA620" i="100" s="1"/>
  <c r="E544" i="100"/>
  <c r="E554" i="100"/>
  <c r="E582" i="100"/>
  <c r="E559" i="100"/>
  <c r="E558" i="100"/>
  <c r="E570" i="100"/>
  <c r="E568" i="100"/>
  <c r="E561" i="100"/>
  <c r="E556" i="100"/>
  <c r="E520" i="100"/>
  <c r="E531" i="100"/>
  <c r="E517" i="100"/>
  <c r="E538" i="100"/>
  <c r="E580" i="100"/>
  <c r="E578" i="100"/>
  <c r="E560" i="100"/>
  <c r="E566" i="100"/>
  <c r="E573" i="100"/>
  <c r="R610" i="100"/>
  <c r="S610" i="100" s="1"/>
  <c r="T610" i="100" s="1"/>
  <c r="U610" i="100" s="1"/>
  <c r="V610" i="100" s="1"/>
  <c r="W610" i="100" s="1"/>
  <c r="X610" i="100" s="1"/>
  <c r="Y610" i="100" s="1"/>
  <c r="Z610" i="100" s="1"/>
  <c r="AA610" i="100" s="1"/>
  <c r="AB610" i="100" s="1"/>
  <c r="AC610" i="100" s="1"/>
  <c r="AD610" i="100" s="1"/>
  <c r="AE610" i="100" s="1"/>
  <c r="AF610" i="100" s="1"/>
  <c r="AG610" i="100" s="1"/>
  <c r="AH610" i="100" s="1"/>
  <c r="AI610" i="100" s="1"/>
  <c r="AJ610" i="100" s="1"/>
  <c r="AK610" i="100" s="1"/>
  <c r="AL610" i="100" s="1"/>
  <c r="AM610" i="100" s="1"/>
  <c r="AN610" i="100" s="1"/>
  <c r="AO610" i="100" s="1"/>
  <c r="AP610" i="100" s="1"/>
  <c r="AQ610" i="100" s="1"/>
  <c r="AR610" i="100" s="1"/>
  <c r="AS610" i="100" s="1"/>
  <c r="AT610" i="100" s="1"/>
  <c r="AU610" i="100" s="1"/>
  <c r="AV610" i="100" s="1"/>
  <c r="AW610" i="100" s="1"/>
  <c r="AX610" i="100" s="1"/>
  <c r="AY610" i="100" s="1"/>
  <c r="AZ610" i="100" s="1"/>
  <c r="BA610" i="100" s="1"/>
  <c r="BB610" i="100" s="1"/>
  <c r="BC610" i="100" s="1"/>
  <c r="BD610" i="100" s="1"/>
  <c r="BE610" i="100" s="1"/>
  <c r="K476" i="100" a="1"/>
  <c r="K476" i="100" s="1"/>
  <c r="AD477" i="100"/>
  <c r="AD481" i="100" s="1"/>
  <c r="AC478" i="100"/>
  <c r="BP381" i="100"/>
  <c r="BQ381" i="100" s="1"/>
  <c r="E528" i="100" l="1"/>
  <c r="E539" i="100"/>
  <c r="E541" i="100"/>
  <c r="E533" i="100"/>
  <c r="E518" i="100"/>
  <c r="E545" i="100"/>
  <c r="E530" i="100"/>
  <c r="E519" i="100"/>
  <c r="E529" i="100"/>
  <c r="E543" i="100"/>
  <c r="E601" i="100"/>
  <c r="E597" i="100"/>
  <c r="E613" i="100"/>
  <c r="E525" i="100"/>
  <c r="E526" i="100"/>
  <c r="E532" i="100"/>
  <c r="E537" i="100"/>
  <c r="E534" i="100"/>
  <c r="E522" i="100"/>
  <c r="Q115" i="100"/>
  <c r="P115" i="100"/>
  <c r="E598" i="100"/>
  <c r="E523" i="100"/>
  <c r="E535" i="100"/>
  <c r="E536" i="100"/>
  <c r="E546" i="100"/>
  <c r="E542" i="100"/>
  <c r="E527" i="100"/>
  <c r="E524" i="100"/>
  <c r="E540" i="100"/>
  <c r="E594" i="100"/>
  <c r="E602" i="100"/>
  <c r="E606" i="100"/>
  <c r="E599" i="100"/>
  <c r="J534" i="100"/>
  <c r="E615" i="100"/>
  <c r="E607" i="100"/>
  <c r="E608" i="100"/>
  <c r="E604" i="100"/>
  <c r="E603" i="100"/>
  <c r="E595" i="100"/>
  <c r="E596" i="100"/>
  <c r="E600" i="100"/>
  <c r="E591" i="100"/>
  <c r="E592" i="100"/>
  <c r="G68" i="164"/>
  <c r="G80" i="164"/>
  <c r="J521" i="100"/>
  <c r="J543" i="100"/>
  <c r="J527" i="100"/>
  <c r="J539" i="100"/>
  <c r="J535" i="100"/>
  <c r="G65" i="164"/>
  <c r="J546" i="100"/>
  <c r="G59" i="164"/>
  <c r="G58" i="164"/>
  <c r="G79" i="164"/>
  <c r="J526" i="100"/>
  <c r="J529" i="100"/>
  <c r="J522" i="100"/>
  <c r="J517" i="100"/>
  <c r="G66" i="164"/>
  <c r="G60" i="164"/>
  <c r="G55" i="164"/>
  <c r="G74" i="164"/>
  <c r="G82" i="164"/>
  <c r="J519" i="100"/>
  <c r="J525" i="100"/>
  <c r="J542" i="100"/>
  <c r="J524" i="100"/>
  <c r="J540" i="100"/>
  <c r="J545" i="100"/>
  <c r="J528" i="100"/>
  <c r="J533" i="100"/>
  <c r="G73" i="164"/>
  <c r="G67" i="164"/>
  <c r="G72" i="164"/>
  <c r="G62" i="164"/>
  <c r="J531" i="100"/>
  <c r="G61" i="164"/>
  <c r="J544" i="100"/>
  <c r="J537" i="100"/>
  <c r="J541" i="100"/>
  <c r="J532" i="100"/>
  <c r="J538" i="100"/>
  <c r="J518" i="100"/>
  <c r="J523" i="100"/>
  <c r="J520" i="100"/>
  <c r="J536" i="100"/>
  <c r="G76" i="164"/>
  <c r="G63" i="164"/>
  <c r="G70" i="164"/>
  <c r="G56" i="164"/>
  <c r="G64" i="164"/>
  <c r="C38" i="164"/>
  <c r="C27" i="164"/>
  <c r="C93" i="164"/>
  <c r="C111" i="164"/>
  <c r="C118" i="164"/>
  <c r="C113" i="164"/>
  <c r="C104" i="164"/>
  <c r="C94" i="164"/>
  <c r="C103" i="164"/>
  <c r="C98" i="164"/>
  <c r="C116" i="164"/>
  <c r="C121" i="164"/>
  <c r="C114" i="164"/>
  <c r="C97" i="164"/>
  <c r="C112" i="164"/>
  <c r="C105" i="164"/>
  <c r="C96" i="164"/>
  <c r="C95" i="164"/>
  <c r="C109" i="164"/>
  <c r="C107" i="164"/>
  <c r="C119" i="164"/>
  <c r="C101" i="164"/>
  <c r="C115" i="164"/>
  <c r="C100" i="164"/>
  <c r="C106" i="164"/>
  <c r="S592" i="100"/>
  <c r="S593" i="100" s="1"/>
  <c r="S594" i="100" s="1"/>
  <c r="S595" i="100" s="1"/>
  <c r="S596" i="100" s="1"/>
  <c r="S597" i="100" s="1"/>
  <c r="C92" i="164"/>
  <c r="E612" i="100"/>
  <c r="E609" i="100"/>
  <c r="E614" i="100"/>
  <c r="E619" i="100"/>
  <c r="E605" i="100"/>
  <c r="E611" i="100"/>
  <c r="E610" i="100"/>
  <c r="G71" i="164"/>
  <c r="G78" i="164"/>
  <c r="G83" i="164"/>
  <c r="G75" i="164"/>
  <c r="G69" i="164"/>
  <c r="G84" i="164"/>
  <c r="G77" i="164"/>
  <c r="G81" i="164"/>
  <c r="E618" i="100"/>
  <c r="E616" i="100"/>
  <c r="E617" i="100"/>
  <c r="E620" i="100"/>
  <c r="U465" i="100"/>
  <c r="D29" i="107"/>
  <c r="BV29" i="107"/>
  <c r="BF29" i="107"/>
  <c r="AP29" i="107"/>
  <c r="Z29" i="107"/>
  <c r="J29" i="107"/>
  <c r="BK29" i="107"/>
  <c r="AU29" i="107"/>
  <c r="AE29" i="107"/>
  <c r="O29" i="107"/>
  <c r="BQ29" i="107"/>
  <c r="BA29" i="107"/>
  <c r="AK29" i="107"/>
  <c r="U29" i="107"/>
  <c r="E29" i="107"/>
  <c r="BH29" i="107"/>
  <c r="AR29" i="107"/>
  <c r="AB29" i="107"/>
  <c r="L29" i="107"/>
  <c r="BR29" i="107"/>
  <c r="BB29" i="107"/>
  <c r="AL29" i="107"/>
  <c r="V29" i="107"/>
  <c r="F29" i="107"/>
  <c r="BG29" i="107"/>
  <c r="AQ29" i="107"/>
  <c r="AA29" i="107"/>
  <c r="K29" i="107"/>
  <c r="BM29" i="107"/>
  <c r="AW29" i="107"/>
  <c r="AG29" i="107"/>
  <c r="Q29" i="107"/>
  <c r="BT29" i="107"/>
  <c r="BD29" i="107"/>
  <c r="AN29" i="107"/>
  <c r="X29" i="107"/>
  <c r="H29" i="107"/>
  <c r="BN29" i="107"/>
  <c r="AX29" i="107"/>
  <c r="AH29" i="107"/>
  <c r="R29" i="107"/>
  <c r="BS29" i="107"/>
  <c r="BC29" i="107"/>
  <c r="AM29" i="107"/>
  <c r="W29" i="107"/>
  <c r="G29" i="107"/>
  <c r="BI29" i="107"/>
  <c r="AS29" i="107"/>
  <c r="AC29" i="107"/>
  <c r="M29" i="107"/>
  <c r="BP29" i="107"/>
  <c r="AZ29" i="107"/>
  <c r="AJ29" i="107"/>
  <c r="T29" i="107"/>
  <c r="BJ29" i="107"/>
  <c r="AT29" i="107"/>
  <c r="AD29" i="107"/>
  <c r="N29" i="107"/>
  <c r="BO29" i="107"/>
  <c r="AY29" i="107"/>
  <c r="AI29" i="107"/>
  <c r="S29" i="107"/>
  <c r="BU29" i="107"/>
  <c r="BE29" i="107"/>
  <c r="AO29" i="107"/>
  <c r="Y29" i="107"/>
  <c r="I29" i="107"/>
  <c r="BL29" i="107"/>
  <c r="AV29" i="107"/>
  <c r="AF29" i="107"/>
  <c r="P29" i="107"/>
  <c r="CA3" i="104"/>
  <c r="P3" i="104"/>
  <c r="AF3" i="104"/>
  <c r="AV3" i="104"/>
  <c r="BL3" i="104"/>
  <c r="I3" i="104"/>
  <c r="Y3" i="104"/>
  <c r="AO3" i="104"/>
  <c r="BE3" i="104"/>
  <c r="BU3" i="104"/>
  <c r="R3" i="104"/>
  <c r="AH3" i="104"/>
  <c r="AX3" i="104"/>
  <c r="BN3" i="104"/>
  <c r="K3" i="104"/>
  <c r="AA3" i="104"/>
  <c r="AQ3" i="104"/>
  <c r="BG3" i="104"/>
  <c r="BW3" i="104"/>
  <c r="T3" i="104"/>
  <c r="AJ3" i="104"/>
  <c r="AZ3" i="104"/>
  <c r="BP3" i="104"/>
  <c r="M3" i="104"/>
  <c r="AC3" i="104"/>
  <c r="AS3" i="104"/>
  <c r="BI3" i="104"/>
  <c r="BY3" i="104"/>
  <c r="V3" i="104"/>
  <c r="AL3" i="104"/>
  <c r="BB3" i="104"/>
  <c r="BR3" i="104"/>
  <c r="O3" i="104"/>
  <c r="AE3" i="104"/>
  <c r="AU3" i="104"/>
  <c r="BK3" i="104"/>
  <c r="X3" i="104"/>
  <c r="AN3" i="104"/>
  <c r="BD3" i="104"/>
  <c r="BT3" i="104"/>
  <c r="Q3" i="104"/>
  <c r="AG3" i="104"/>
  <c r="AW3" i="104"/>
  <c r="BM3" i="104"/>
  <c r="J3" i="104"/>
  <c r="Z3" i="104"/>
  <c r="AP3" i="104"/>
  <c r="BF3" i="104"/>
  <c r="BV3" i="104"/>
  <c r="S3" i="104"/>
  <c r="AI3" i="104"/>
  <c r="AY3" i="104"/>
  <c r="BO3" i="104"/>
  <c r="L3" i="104"/>
  <c r="AB3" i="104"/>
  <c r="AR3" i="104"/>
  <c r="BH3" i="104"/>
  <c r="BX3" i="104"/>
  <c r="U3" i="104"/>
  <c r="AK3" i="104"/>
  <c r="BA3" i="104"/>
  <c r="BQ3" i="104"/>
  <c r="N3" i="104"/>
  <c r="AD3" i="104"/>
  <c r="AT3" i="104"/>
  <c r="BJ3" i="104"/>
  <c r="BZ3" i="104"/>
  <c r="W3" i="104"/>
  <c r="AM3" i="104"/>
  <c r="BC3" i="104"/>
  <c r="BS3" i="104"/>
  <c r="Q114" i="100"/>
  <c r="L3" i="100"/>
  <c r="F87" i="100" s="1"/>
  <c r="BV3" i="100"/>
  <c r="BF3" i="100"/>
  <c r="AP3" i="100"/>
  <c r="Z3" i="100"/>
  <c r="CA3" i="100"/>
  <c r="BK3" i="100"/>
  <c r="AU3" i="100"/>
  <c r="AE3" i="100"/>
  <c r="O3" i="100"/>
  <c r="BQ3" i="100"/>
  <c r="BA3" i="100"/>
  <c r="AK3" i="100"/>
  <c r="U3" i="100"/>
  <c r="BX3" i="100"/>
  <c r="BH3" i="100"/>
  <c r="AR3" i="100"/>
  <c r="AB3" i="100"/>
  <c r="BR3" i="100"/>
  <c r="BB3" i="100"/>
  <c r="AL3" i="100"/>
  <c r="V3" i="100"/>
  <c r="BW3" i="100"/>
  <c r="BG3" i="100"/>
  <c r="AQ3" i="100"/>
  <c r="AA3" i="100"/>
  <c r="CC3" i="100"/>
  <c r="BM3" i="100"/>
  <c r="AW3" i="100"/>
  <c r="AG3" i="100"/>
  <c r="Q3" i="100"/>
  <c r="BT3" i="100"/>
  <c r="BD3" i="100"/>
  <c r="AN3" i="100"/>
  <c r="X3" i="100"/>
  <c r="CD3" i="100"/>
  <c r="BN3" i="100"/>
  <c r="AX3" i="100"/>
  <c r="AH3" i="100"/>
  <c r="R3" i="100"/>
  <c r="BS3" i="100"/>
  <c r="BC3" i="100"/>
  <c r="AM3" i="100"/>
  <c r="W3" i="100"/>
  <c r="BY3" i="100"/>
  <c r="BI3" i="100"/>
  <c r="AS3" i="100"/>
  <c r="AC3" i="100"/>
  <c r="M3" i="100"/>
  <c r="BP3" i="100"/>
  <c r="AZ3" i="100"/>
  <c r="AJ3" i="100"/>
  <c r="T3" i="100"/>
  <c r="BZ3" i="100"/>
  <c r="BJ3" i="100"/>
  <c r="AT3" i="100"/>
  <c r="AD3" i="100"/>
  <c r="N3" i="100"/>
  <c r="BO3" i="100"/>
  <c r="AY3" i="100"/>
  <c r="AI3" i="100"/>
  <c r="S3" i="100"/>
  <c r="BU3" i="100"/>
  <c r="BE3" i="100"/>
  <c r="AO3" i="100"/>
  <c r="Y3" i="100"/>
  <c r="CB3" i="100"/>
  <c r="BL3" i="100"/>
  <c r="AV3" i="100"/>
  <c r="AF3" i="100"/>
  <c r="P3" i="100"/>
  <c r="I3" i="164"/>
  <c r="BL3" i="164"/>
  <c r="AV3" i="164"/>
  <c r="AF3" i="164"/>
  <c r="P3" i="164"/>
  <c r="BS3" i="164"/>
  <c r="BC3" i="164"/>
  <c r="AM3" i="164"/>
  <c r="W3" i="164"/>
  <c r="BZ3" i="164"/>
  <c r="BJ3" i="164"/>
  <c r="AT3" i="164"/>
  <c r="AD3" i="164"/>
  <c r="N3" i="164"/>
  <c r="BQ3" i="164"/>
  <c r="BA3" i="164"/>
  <c r="AK3" i="164"/>
  <c r="U3" i="164"/>
  <c r="BX3" i="164"/>
  <c r="BH3" i="164"/>
  <c r="AR3" i="164"/>
  <c r="AB3" i="164"/>
  <c r="L3" i="164"/>
  <c r="BO3" i="164"/>
  <c r="AY3" i="164"/>
  <c r="AI3" i="164"/>
  <c r="S3" i="164"/>
  <c r="BV3" i="164"/>
  <c r="BF3" i="164"/>
  <c r="AP3" i="164"/>
  <c r="Z3" i="164"/>
  <c r="J3" i="164"/>
  <c r="BM3" i="164"/>
  <c r="AW3" i="164"/>
  <c r="AG3" i="164"/>
  <c r="Q3" i="164"/>
  <c r="BT3" i="164"/>
  <c r="BD3" i="164"/>
  <c r="AN3" i="164"/>
  <c r="X3" i="164"/>
  <c r="CA3" i="164"/>
  <c r="BK3" i="164"/>
  <c r="AU3" i="164"/>
  <c r="AE3" i="164"/>
  <c r="O3" i="164"/>
  <c r="BR3" i="164"/>
  <c r="BB3" i="164"/>
  <c r="AL3" i="164"/>
  <c r="V3" i="164"/>
  <c r="BY3" i="164"/>
  <c r="BI3" i="164"/>
  <c r="AS3" i="164"/>
  <c r="AC3" i="164"/>
  <c r="M3" i="164"/>
  <c r="BP3" i="164"/>
  <c r="AZ3" i="164"/>
  <c r="AJ3" i="164"/>
  <c r="T3" i="164"/>
  <c r="BW3" i="164"/>
  <c r="BG3" i="164"/>
  <c r="AQ3" i="164"/>
  <c r="AA3" i="164"/>
  <c r="K3" i="164"/>
  <c r="BN3" i="164"/>
  <c r="AX3" i="164"/>
  <c r="AH3" i="164"/>
  <c r="R3" i="164"/>
  <c r="BU3" i="164"/>
  <c r="BE3" i="164"/>
  <c r="AO3" i="164"/>
  <c r="Y3" i="164"/>
  <c r="U95" i="100"/>
  <c r="S95" i="100"/>
  <c r="S551" i="100" s="1"/>
  <c r="T95" i="100"/>
  <c r="U591" i="100"/>
  <c r="T484" i="100"/>
  <c r="T568" i="100" s="1"/>
  <c r="T489" i="100"/>
  <c r="T573" i="100" s="1"/>
  <c r="S485" i="100"/>
  <c r="S569" i="100" s="1"/>
  <c r="S489" i="100"/>
  <c r="S573" i="100" s="1"/>
  <c r="Q133" i="100"/>
  <c r="AD150" i="100"/>
  <c r="AE150" i="100" s="1"/>
  <c r="AF150" i="100" s="1"/>
  <c r="AG150" i="100" s="1"/>
  <c r="AH150" i="100" s="1"/>
  <c r="AI150" i="100" s="1"/>
  <c r="AJ150" i="100" s="1"/>
  <c r="AK150" i="100" s="1"/>
  <c r="AL150" i="100" s="1"/>
  <c r="AM150" i="100" s="1"/>
  <c r="AN150" i="100" s="1"/>
  <c r="AO150" i="100" s="1"/>
  <c r="AP150" i="100" s="1"/>
  <c r="AQ150" i="100" s="1"/>
  <c r="AR150" i="100" s="1"/>
  <c r="AS150" i="100" s="1"/>
  <c r="AT150" i="100" s="1"/>
  <c r="AU150" i="100" s="1"/>
  <c r="AV150" i="100" s="1"/>
  <c r="AW150" i="100" s="1"/>
  <c r="AX150" i="100" s="1"/>
  <c r="AY150" i="100" s="1"/>
  <c r="AZ150" i="100" s="1"/>
  <c r="BA150" i="100" s="1"/>
  <c r="BB150" i="100" s="1"/>
  <c r="BC150" i="100" s="1"/>
  <c r="BD150" i="100" s="1"/>
  <c r="BE150" i="100" s="1"/>
  <c r="BF150" i="100" s="1"/>
  <c r="BG150" i="100" s="1"/>
  <c r="BH150" i="100" s="1"/>
  <c r="BI150" i="100" s="1"/>
  <c r="BJ150" i="100" s="1"/>
  <c r="BK150" i="100" s="1"/>
  <c r="BL150" i="100" s="1"/>
  <c r="BM150" i="100" s="1"/>
  <c r="BN150" i="100" s="1"/>
  <c r="BO150" i="100" s="1"/>
  <c r="BP150" i="100" s="1"/>
  <c r="BQ150" i="100" s="1"/>
  <c r="BR150" i="100" s="1"/>
  <c r="BS150" i="100" s="1"/>
  <c r="BT150" i="100" s="1"/>
  <c r="BU150" i="100" s="1"/>
  <c r="BV150" i="100" s="1"/>
  <c r="BW150" i="100" s="1"/>
  <c r="BX150" i="100" s="1"/>
  <c r="BY150" i="100" s="1"/>
  <c r="BZ150" i="100" s="1"/>
  <c r="CA150" i="100" s="1"/>
  <c r="CB150" i="100" s="1"/>
  <c r="CC150" i="100" s="1"/>
  <c r="CD150" i="100" s="1"/>
  <c r="R572" i="100"/>
  <c r="U488" i="100"/>
  <c r="U572" i="100" s="1"/>
  <c r="U489" i="100"/>
  <c r="U573" i="100" s="1"/>
  <c r="BR381" i="100"/>
  <c r="N115" i="100"/>
  <c r="O133" i="100"/>
  <c r="BK15" i="100"/>
  <c r="BL15" i="100" s="1"/>
  <c r="BM15" i="100" s="1"/>
  <c r="BN15" i="100" s="1"/>
  <c r="BO15" i="100" s="1"/>
  <c r="BP15" i="100" s="1"/>
  <c r="BQ15" i="100" s="1"/>
  <c r="BR15" i="100" s="1"/>
  <c r="BS15" i="100" s="1"/>
  <c r="BT15" i="100" s="1"/>
  <c r="BU15" i="100" s="1"/>
  <c r="BV15" i="100" s="1"/>
  <c r="BW15" i="100" s="1"/>
  <c r="BX15" i="100" s="1"/>
  <c r="BY15" i="100" s="1"/>
  <c r="BZ15" i="100" s="1"/>
  <c r="CA15" i="100" s="1"/>
  <c r="CB15" i="100" s="1"/>
  <c r="CC15" i="100" s="1"/>
  <c r="CD15" i="100" s="1"/>
  <c r="M132" i="100"/>
  <c r="S486" i="100"/>
  <c r="S570" i="100" s="1"/>
  <c r="P132" i="100"/>
  <c r="T592" i="100"/>
  <c r="T593" i="100" s="1"/>
  <c r="T594" i="100" s="1"/>
  <c r="T595" i="100" s="1"/>
  <c r="T596" i="100" s="1"/>
  <c r="T597" i="100" s="1"/>
  <c r="R49" i="100"/>
  <c r="R94" i="100"/>
  <c r="N133" i="100"/>
  <c r="M114" i="100"/>
  <c r="M133" i="100"/>
  <c r="L115" i="100"/>
  <c r="S484" i="100"/>
  <c r="S568" i="100" s="1"/>
  <c r="S376" i="100"/>
  <c r="S487" i="100"/>
  <c r="S571" i="100" s="1"/>
  <c r="O115" i="100"/>
  <c r="S133" i="100"/>
  <c r="S134" i="100" s="1"/>
  <c r="S115" i="100"/>
  <c r="S488" i="100"/>
  <c r="S74" i="100"/>
  <c r="U485" i="100"/>
  <c r="U569" i="100" s="1"/>
  <c r="U486" i="100"/>
  <c r="U570" i="100" s="1"/>
  <c r="U487" i="100"/>
  <c r="U571" i="100" s="1"/>
  <c r="U484" i="100"/>
  <c r="N29" i="100"/>
  <c r="O9" i="100"/>
  <c r="R487" i="100"/>
  <c r="R490" i="100" s="1"/>
  <c r="U9" i="100"/>
  <c r="U29" i="100" s="1"/>
  <c r="U74" i="100" s="1"/>
  <c r="T29" i="100"/>
  <c r="T74" i="100" s="1"/>
  <c r="AL392" i="100"/>
  <c r="AM385" i="100"/>
  <c r="U592" i="100"/>
  <c r="U593" i="100" s="1"/>
  <c r="U594" i="100" s="1"/>
  <c r="U595" i="100" s="1"/>
  <c r="U596" i="100" s="1"/>
  <c r="U597" i="100" s="1"/>
  <c r="AL470" i="100"/>
  <c r="AK471" i="100"/>
  <c r="T354" i="100"/>
  <c r="U353" i="100"/>
  <c r="AJ194" i="100"/>
  <c r="R115" i="100"/>
  <c r="R133" i="100"/>
  <c r="R132" i="100"/>
  <c r="X29" i="100"/>
  <c r="T600" i="100"/>
  <c r="T601" i="100" s="1"/>
  <c r="T602" i="100" s="1"/>
  <c r="T603" i="100" s="1"/>
  <c r="U599" i="100"/>
  <c r="N25" i="100"/>
  <c r="N26" i="100" s="1"/>
  <c r="N30" i="100"/>
  <c r="O24" i="100"/>
  <c r="T464" i="100"/>
  <c r="T485" i="100"/>
  <c r="T569" i="100" s="1"/>
  <c r="T488" i="100"/>
  <c r="T486" i="100"/>
  <c r="T570" i="100" s="1"/>
  <c r="T487" i="100"/>
  <c r="T571" i="100" s="1"/>
  <c r="U464" i="100"/>
  <c r="T115" i="100"/>
  <c r="T133" i="100"/>
  <c r="T134" i="100" s="1"/>
  <c r="AF38" i="100"/>
  <c r="AE39" i="100"/>
  <c r="AC187" i="100"/>
  <c r="AD184" i="100"/>
  <c r="Z129" i="100"/>
  <c r="R605" i="100"/>
  <c r="S605" i="100" s="1"/>
  <c r="T605" i="100" s="1"/>
  <c r="R613" i="100"/>
  <c r="S613" i="100" s="1"/>
  <c r="Q606" i="100"/>
  <c r="U457" i="100"/>
  <c r="U459" i="100" s="1"/>
  <c r="R81" i="100"/>
  <c r="S457" i="100"/>
  <c r="S459" i="100" s="1"/>
  <c r="S81" i="100"/>
  <c r="F56" i="100"/>
  <c r="U81" i="100"/>
  <c r="W129" i="100"/>
  <c r="AE477" i="100"/>
  <c r="AE481" i="100" s="1"/>
  <c r="AD478" i="100"/>
  <c r="AD479" i="100"/>
  <c r="Q73" i="100"/>
  <c r="Q81" i="100"/>
  <c r="Q80" i="100" s="1"/>
  <c r="Q457" i="100"/>
  <c r="Q459" i="100" s="1"/>
  <c r="W128" i="100"/>
  <c r="X373" i="100"/>
  <c r="U373" i="100"/>
  <c r="W373" i="100"/>
  <c r="V373" i="100"/>
  <c r="U50" i="100"/>
  <c r="T457" i="100"/>
  <c r="T81" i="100"/>
  <c r="BF610" i="100"/>
  <c r="BB620" i="100"/>
  <c r="Q451" i="100" l="1"/>
  <c r="R451" i="100" s="1"/>
  <c r="S451" i="100" s="1"/>
  <c r="T451" i="100" s="1"/>
  <c r="U451" i="100" s="1"/>
  <c r="V451" i="100" s="1"/>
  <c r="W451" i="100" s="1"/>
  <c r="X451" i="100" s="1"/>
  <c r="Y451" i="100" s="1"/>
  <c r="Z451" i="100" s="1"/>
  <c r="AA451" i="100" s="1"/>
  <c r="AB451" i="100" s="1"/>
  <c r="S94" i="100"/>
  <c r="T551" i="100"/>
  <c r="F101" i="100"/>
  <c r="U551" i="100"/>
  <c r="W425" i="100"/>
  <c r="W429" i="100"/>
  <c r="V425" i="100"/>
  <c r="V429" i="100"/>
  <c r="U425" i="100"/>
  <c r="U429" i="100"/>
  <c r="X425" i="100"/>
  <c r="X429" i="100"/>
  <c r="Y663" i="100"/>
  <c r="Z663" i="100"/>
  <c r="W663" i="100"/>
  <c r="X663" i="100"/>
  <c r="Z66" i="100"/>
  <c r="Z457" i="100" s="1"/>
  <c r="Y66" i="100"/>
  <c r="P31" i="107"/>
  <c r="Q31" i="107" s="1"/>
  <c r="R31" i="107" s="1"/>
  <c r="S31" i="107" s="1"/>
  <c r="P30" i="107"/>
  <c r="Q30" i="107" s="1"/>
  <c r="R30" i="107" s="1"/>
  <c r="S30" i="107" s="1"/>
  <c r="CG236" i="100"/>
  <c r="CH236" i="100" s="1"/>
  <c r="CG243" i="100"/>
  <c r="CH243" i="100" s="1"/>
  <c r="U94" i="100"/>
  <c r="V591" i="100"/>
  <c r="V592" i="100" s="1"/>
  <c r="V593" i="100" s="1"/>
  <c r="V594" i="100" s="1"/>
  <c r="V595" i="100" s="1"/>
  <c r="V596" i="100" s="1"/>
  <c r="V597" i="100" s="1"/>
  <c r="T572" i="100"/>
  <c r="T490" i="100"/>
  <c r="S572" i="100"/>
  <c r="S490" i="100"/>
  <c r="U490" i="100"/>
  <c r="BS381" i="100"/>
  <c r="R606" i="100"/>
  <c r="O29" i="100"/>
  <c r="P9" i="100"/>
  <c r="P29" i="100" s="1"/>
  <c r="N49" i="100"/>
  <c r="N74" i="100"/>
  <c r="N94" i="100"/>
  <c r="S606" i="100"/>
  <c r="U568" i="100"/>
  <c r="Y29" i="100"/>
  <c r="AM470" i="100"/>
  <c r="AL471" i="100"/>
  <c r="AN385" i="100"/>
  <c r="AM392" i="100"/>
  <c r="V353" i="100"/>
  <c r="U354" i="100"/>
  <c r="R571" i="100"/>
  <c r="AF39" i="100"/>
  <c r="AG38" i="100"/>
  <c r="P24" i="100"/>
  <c r="O30" i="100"/>
  <c r="O25" i="100"/>
  <c r="O26" i="100" s="1"/>
  <c r="U600" i="100"/>
  <c r="U601" i="100" s="1"/>
  <c r="U602" i="100" s="1"/>
  <c r="U603" i="100" s="1"/>
  <c r="V599" i="100"/>
  <c r="AE42" i="100"/>
  <c r="AK194" i="100"/>
  <c r="AL191" i="100"/>
  <c r="AE184" i="100"/>
  <c r="AD187" i="100"/>
  <c r="N114" i="100"/>
  <c r="N80" i="100"/>
  <c r="N73" i="100"/>
  <c r="T94" i="100"/>
  <c r="V129" i="100"/>
  <c r="U129" i="100"/>
  <c r="P457" i="100"/>
  <c r="P459" i="100" s="1"/>
  <c r="R614" i="100"/>
  <c r="R615" i="100" s="1"/>
  <c r="R616" i="100" s="1"/>
  <c r="T539" i="100"/>
  <c r="P81" i="100"/>
  <c r="R457" i="100"/>
  <c r="R539" i="100" s="1"/>
  <c r="S614" i="100"/>
  <c r="S615" i="100" s="1"/>
  <c r="S616" i="100" s="1"/>
  <c r="T613" i="100"/>
  <c r="X129" i="100"/>
  <c r="Y129" i="100"/>
  <c r="U605" i="100"/>
  <c r="T606" i="100"/>
  <c r="T459" i="100"/>
  <c r="T541" i="100" s="1"/>
  <c r="AE478" i="100"/>
  <c r="AE479" i="100"/>
  <c r="AF477" i="100"/>
  <c r="AF481" i="100" s="1"/>
  <c r="T50" i="100"/>
  <c r="Y128" i="100"/>
  <c r="N37" i="100"/>
  <c r="M37" i="100"/>
  <c r="U49" i="100"/>
  <c r="V50" i="100"/>
  <c r="Y373" i="100"/>
  <c r="W81" i="100"/>
  <c r="W457" i="100"/>
  <c r="V81" i="100"/>
  <c r="V457" i="100"/>
  <c r="X457" i="100"/>
  <c r="X81" i="100"/>
  <c r="W127" i="100"/>
  <c r="W546" i="100"/>
  <c r="X128" i="100"/>
  <c r="Q37" i="100"/>
  <c r="S539" i="100"/>
  <c r="W50" i="100"/>
  <c r="BC620" i="100"/>
  <c r="BG610" i="100"/>
  <c r="Y659" i="100" l="1"/>
  <c r="Y662" i="100"/>
  <c r="Y660" i="100"/>
  <c r="X660" i="100"/>
  <c r="X662" i="100"/>
  <c r="X659" i="100"/>
  <c r="W660" i="100"/>
  <c r="W659" i="100"/>
  <c r="W657" i="100" s="1"/>
  <c r="W662" i="100"/>
  <c r="Z660" i="100"/>
  <c r="Z659" i="100"/>
  <c r="Z662" i="100"/>
  <c r="Z81" i="100"/>
  <c r="Y425" i="100"/>
  <c r="Y429" i="100"/>
  <c r="W591" i="100"/>
  <c r="Y457" i="100"/>
  <c r="Y459" i="100" s="1"/>
  <c r="Y81" i="100"/>
  <c r="T550" i="100"/>
  <c r="V550" i="100"/>
  <c r="BT381" i="100"/>
  <c r="P94" i="100"/>
  <c r="P49" i="100"/>
  <c r="P74" i="100"/>
  <c r="O74" i="100"/>
  <c r="O94" i="100"/>
  <c r="O49" i="100"/>
  <c r="AG39" i="100"/>
  <c r="AH38" i="100"/>
  <c r="S541" i="100"/>
  <c r="AE187" i="100"/>
  <c r="AF184" i="100"/>
  <c r="X591" i="100"/>
  <c r="W592" i="100"/>
  <c r="W593" i="100" s="1"/>
  <c r="W594" i="100" s="1"/>
  <c r="W595" i="100" s="1"/>
  <c r="W596" i="100" s="1"/>
  <c r="W597" i="100" s="1"/>
  <c r="O80" i="100"/>
  <c r="O73" i="100"/>
  <c r="O114" i="100"/>
  <c r="AO385" i="100"/>
  <c r="AN392" i="100"/>
  <c r="Z29" i="100"/>
  <c r="AF42" i="100"/>
  <c r="AE43" i="100"/>
  <c r="P25" i="100"/>
  <c r="P30" i="100"/>
  <c r="AL194" i="100"/>
  <c r="AM191" i="100"/>
  <c r="V600" i="100"/>
  <c r="V601" i="100" s="1"/>
  <c r="V602" i="100" s="1"/>
  <c r="V603" i="100" s="1"/>
  <c r="W599" i="100"/>
  <c r="W353" i="100"/>
  <c r="V354" i="100"/>
  <c r="AN470" i="100"/>
  <c r="AM471" i="100"/>
  <c r="V128" i="100"/>
  <c r="U128" i="100"/>
  <c r="R459" i="100"/>
  <c r="R541" i="100" s="1"/>
  <c r="T614" i="100"/>
  <c r="T615" i="100" s="1"/>
  <c r="T616" i="100" s="1"/>
  <c r="U613" i="100"/>
  <c r="V605" i="100"/>
  <c r="U606" i="100"/>
  <c r="N39" i="100"/>
  <c r="U550" i="100"/>
  <c r="T374" i="100"/>
  <c r="T376" i="100" s="1"/>
  <c r="T49" i="100"/>
  <c r="U374" i="100"/>
  <c r="X459" i="100"/>
  <c r="W539" i="100"/>
  <c r="AG477" i="100"/>
  <c r="AG481" i="100" s="1"/>
  <c r="AF479" i="100"/>
  <c r="AF478" i="100"/>
  <c r="V374" i="100"/>
  <c r="W115" i="100"/>
  <c r="W133" i="100"/>
  <c r="X127" i="100"/>
  <c r="X132" i="100" s="1"/>
  <c r="X546" i="100"/>
  <c r="Z459" i="100"/>
  <c r="Y50" i="100"/>
  <c r="W132" i="100"/>
  <c r="V539" i="100"/>
  <c r="U539" i="100"/>
  <c r="V459" i="100"/>
  <c r="X67" i="100"/>
  <c r="W463" i="100"/>
  <c r="W67" i="100"/>
  <c r="W459" i="100"/>
  <c r="V49" i="100"/>
  <c r="Y127" i="100"/>
  <c r="Y132" i="100" s="1"/>
  <c r="Y546" i="100"/>
  <c r="X50" i="100"/>
  <c r="W550" i="100"/>
  <c r="W374" i="100"/>
  <c r="W49" i="100"/>
  <c r="BH610" i="100"/>
  <c r="BD620" i="100"/>
  <c r="AE451" i="100"/>
  <c r="AE450" i="100" s="1"/>
  <c r="X657" i="100" l="1"/>
  <c r="Z657" i="100"/>
  <c r="Y657" i="100"/>
  <c r="Y541" i="100"/>
  <c r="X541" i="100"/>
  <c r="X539" i="100"/>
  <c r="Y539" i="100"/>
  <c r="F121" i="100"/>
  <c r="W489" i="100"/>
  <c r="W573" i="100" s="1"/>
  <c r="BU381" i="100"/>
  <c r="P114" i="100"/>
  <c r="P73" i="100"/>
  <c r="Y591" i="100"/>
  <c r="X592" i="100"/>
  <c r="X593" i="100" s="1"/>
  <c r="X594" i="100" s="1"/>
  <c r="X595" i="100" s="1"/>
  <c r="X596" i="100" s="1"/>
  <c r="X597" i="100" s="1"/>
  <c r="AM194" i="100"/>
  <c r="AN191" i="100"/>
  <c r="Q26" i="100"/>
  <c r="P26" i="100"/>
  <c r="AF187" i="100"/>
  <c r="AG184" i="100"/>
  <c r="X353" i="100"/>
  <c r="W354" i="100"/>
  <c r="AF43" i="100"/>
  <c r="AG42" i="100"/>
  <c r="AP385" i="100"/>
  <c r="AO392" i="100"/>
  <c r="P80" i="100"/>
  <c r="AO470" i="100"/>
  <c r="AN471" i="100"/>
  <c r="W600" i="100"/>
  <c r="W601" i="100" s="1"/>
  <c r="W602" i="100" s="1"/>
  <c r="W603" i="100" s="1"/>
  <c r="X599" i="100"/>
  <c r="AB9" i="100"/>
  <c r="AA29" i="100"/>
  <c r="AA94" i="100" s="1"/>
  <c r="AI38" i="100"/>
  <c r="AH39" i="100"/>
  <c r="O37" i="100"/>
  <c r="V546" i="100"/>
  <c r="V127" i="100"/>
  <c r="V67" i="100"/>
  <c r="V463" i="100"/>
  <c r="U127" i="100"/>
  <c r="U546" i="100"/>
  <c r="U614" i="100"/>
  <c r="U615" i="100" s="1"/>
  <c r="U616" i="100" s="1"/>
  <c r="V613" i="100"/>
  <c r="W541" i="100"/>
  <c r="V606" i="100"/>
  <c r="W605" i="100"/>
  <c r="U376" i="100"/>
  <c r="W376" i="100"/>
  <c r="V376" i="100"/>
  <c r="W134" i="100"/>
  <c r="AG479" i="100"/>
  <c r="AG478" i="100"/>
  <c r="AH477" i="100"/>
  <c r="AH481" i="100" s="1"/>
  <c r="P37" i="100"/>
  <c r="X463" i="100"/>
  <c r="Y463" i="100"/>
  <c r="X49" i="100"/>
  <c r="Y550" i="100"/>
  <c r="X374" i="100"/>
  <c r="X376" i="100" s="1"/>
  <c r="Y374" i="100"/>
  <c r="X550" i="100"/>
  <c r="W486" i="100"/>
  <c r="W570" i="100" s="1"/>
  <c r="W487" i="100"/>
  <c r="W571" i="100" s="1"/>
  <c r="W488" i="100"/>
  <c r="W572" i="100" s="1"/>
  <c r="W484" i="100"/>
  <c r="W485" i="100"/>
  <c r="W569" i="100" s="1"/>
  <c r="L37" i="100"/>
  <c r="X95" i="100"/>
  <c r="X74" i="100"/>
  <c r="V541" i="100"/>
  <c r="U541" i="100"/>
  <c r="X115" i="100"/>
  <c r="X133" i="100"/>
  <c r="X134" i="100" s="1"/>
  <c r="Y67" i="100"/>
  <c r="Y115" i="100"/>
  <c r="Y133" i="100"/>
  <c r="Y134" i="100" s="1"/>
  <c r="W74" i="100"/>
  <c r="W95" i="100"/>
  <c r="Y49" i="100"/>
  <c r="AF451" i="100"/>
  <c r="BE620" i="100"/>
  <c r="BI610" i="100"/>
  <c r="Q39" i="100" l="1"/>
  <c r="M39" i="100"/>
  <c r="O39" i="100"/>
  <c r="W94" i="100"/>
  <c r="X551" i="100"/>
  <c r="X94" i="100"/>
  <c r="W490" i="100"/>
  <c r="Y489" i="100"/>
  <c r="Y573" i="100" s="1"/>
  <c r="X485" i="100"/>
  <c r="X569" i="100" s="1"/>
  <c r="X489" i="100"/>
  <c r="X573" i="100" s="1"/>
  <c r="W464" i="100"/>
  <c r="V489" i="100"/>
  <c r="V573" i="100" s="1"/>
  <c r="BV381" i="100"/>
  <c r="AI39" i="100"/>
  <c r="AJ38" i="100"/>
  <c r="Z67" i="100"/>
  <c r="W465" i="100"/>
  <c r="AP470" i="100"/>
  <c r="AO471" i="100"/>
  <c r="AN194" i="100"/>
  <c r="AO191" i="100"/>
  <c r="Y592" i="100"/>
  <c r="Y593" i="100" s="1"/>
  <c r="Y594" i="100" s="1"/>
  <c r="Y595" i="100" s="1"/>
  <c r="Y596" i="100" s="1"/>
  <c r="Y597" i="100" s="1"/>
  <c r="Z591" i="100"/>
  <c r="X600" i="100"/>
  <c r="X601" i="100" s="1"/>
  <c r="X602" i="100" s="1"/>
  <c r="X603" i="100" s="1"/>
  <c r="Y599" i="100"/>
  <c r="X354" i="100"/>
  <c r="Y353" i="100"/>
  <c r="AC9" i="100"/>
  <c r="AB29" i="100"/>
  <c r="AH42" i="100"/>
  <c r="AG43" i="100"/>
  <c r="AG187" i="100"/>
  <c r="AH184" i="100"/>
  <c r="AP392" i="100"/>
  <c r="AQ385" i="100"/>
  <c r="U115" i="100"/>
  <c r="U132" i="100"/>
  <c r="U133" i="100"/>
  <c r="V488" i="100"/>
  <c r="V572" i="100" s="1"/>
  <c r="V484" i="100"/>
  <c r="V485" i="100"/>
  <c r="V569" i="100" s="1"/>
  <c r="V465" i="100"/>
  <c r="V467" i="100" s="1"/>
  <c r="V487" i="100"/>
  <c r="V571" i="100" s="1"/>
  <c r="V464" i="100"/>
  <c r="V486" i="100"/>
  <c r="V570" i="100" s="1"/>
  <c r="V115" i="100"/>
  <c r="V133" i="100"/>
  <c r="V132" i="100"/>
  <c r="V74" i="100"/>
  <c r="V95" i="100"/>
  <c r="Y376" i="100"/>
  <c r="X484" i="100"/>
  <c r="W613" i="100"/>
  <c r="V614" i="100"/>
  <c r="V615" i="100" s="1"/>
  <c r="V616" i="100" s="1"/>
  <c r="W606" i="100"/>
  <c r="X605" i="100"/>
  <c r="P39" i="100"/>
  <c r="Y485" i="100"/>
  <c r="Y569" i="100" s="1"/>
  <c r="X487" i="100"/>
  <c r="X571" i="100" s="1"/>
  <c r="X465" i="100"/>
  <c r="X486" i="100"/>
  <c r="X570" i="100" s="1"/>
  <c r="X464" i="100"/>
  <c r="X488" i="100"/>
  <c r="X572" i="100" s="1"/>
  <c r="AI477" i="100"/>
  <c r="AI481" i="100" s="1"/>
  <c r="AH479" i="100"/>
  <c r="AH478" i="100"/>
  <c r="Y464" i="100"/>
  <c r="Y486" i="100"/>
  <c r="Y570" i="100" s="1"/>
  <c r="Y465" i="100"/>
  <c r="Z463" i="100"/>
  <c r="W568" i="100"/>
  <c r="Y95" i="100"/>
  <c r="Y74" i="100"/>
  <c r="BF620" i="100"/>
  <c r="AG451" i="100"/>
  <c r="BJ610" i="100"/>
  <c r="AB94" i="100" l="1"/>
  <c r="AB49" i="100"/>
  <c r="AA465" i="100"/>
  <c r="X568" i="100"/>
  <c r="X467" i="100"/>
  <c r="Z95" i="100"/>
  <c r="V94" i="100"/>
  <c r="V551" i="100"/>
  <c r="W551" i="100"/>
  <c r="Y94" i="100"/>
  <c r="Y551" i="100"/>
  <c r="V490" i="100"/>
  <c r="X490" i="100"/>
  <c r="Z464" i="100"/>
  <c r="Z489" i="100"/>
  <c r="BW381" i="100"/>
  <c r="Z74" i="100"/>
  <c r="AK38" i="100"/>
  <c r="AK39" i="100" s="1"/>
  <c r="AJ39" i="100"/>
  <c r="U134" i="100"/>
  <c r="AI42" i="100"/>
  <c r="AH43" i="100"/>
  <c r="AH187" i="100"/>
  <c r="AI184" i="100"/>
  <c r="AA591" i="100"/>
  <c r="Z592" i="100"/>
  <c r="Z593" i="100" s="1"/>
  <c r="Z594" i="100" s="1"/>
  <c r="Z595" i="100" s="1"/>
  <c r="Z596" i="100" s="1"/>
  <c r="Z597" i="100" s="1"/>
  <c r="AQ470" i="100"/>
  <c r="AP471" i="100"/>
  <c r="AD9" i="100"/>
  <c r="AC29" i="100"/>
  <c r="AC74" i="100" s="1"/>
  <c r="V134" i="100"/>
  <c r="AR385" i="100"/>
  <c r="AQ392" i="100"/>
  <c r="Z353" i="100"/>
  <c r="Y354" i="100"/>
  <c r="Y600" i="100"/>
  <c r="Y601" i="100" s="1"/>
  <c r="Y602" i="100" s="1"/>
  <c r="Y603" i="100" s="1"/>
  <c r="Z599" i="100"/>
  <c r="AP191" i="100"/>
  <c r="AO194" i="100"/>
  <c r="V568" i="100"/>
  <c r="W467" i="100"/>
  <c r="Z486" i="100"/>
  <c r="Z570" i="100" s="1"/>
  <c r="X613" i="100"/>
  <c r="W614" i="100"/>
  <c r="W615" i="100" s="1"/>
  <c r="W616" i="100" s="1"/>
  <c r="X606" i="100"/>
  <c r="Y605" i="100"/>
  <c r="Z465" i="100"/>
  <c r="Z487" i="100"/>
  <c r="Y467" i="100"/>
  <c r="AI479" i="100"/>
  <c r="AI478" i="100"/>
  <c r="AJ477" i="100"/>
  <c r="AJ481" i="100" s="1"/>
  <c r="Z488" i="100"/>
  <c r="Z572" i="100" s="1"/>
  <c r="Z485" i="100"/>
  <c r="Z484" i="100"/>
  <c r="Z128" i="100"/>
  <c r="BK610" i="100"/>
  <c r="AH451" i="100"/>
  <c r="BG620" i="100"/>
  <c r="AC49" i="100" l="1"/>
  <c r="AC94" i="100"/>
  <c r="Z569" i="100"/>
  <c r="Z498" i="100"/>
  <c r="Z571" i="100"/>
  <c r="Z499" i="100"/>
  <c r="Z573" i="100"/>
  <c r="Z500" i="100"/>
  <c r="Z94" i="100"/>
  <c r="AA467" i="100"/>
  <c r="Z568" i="100"/>
  <c r="AA551" i="100"/>
  <c r="Z551" i="100"/>
  <c r="Z490" i="100"/>
  <c r="BX381" i="100"/>
  <c r="AI43" i="100"/>
  <c r="AJ42" i="100"/>
  <c r="AQ471" i="100"/>
  <c r="AR470" i="100"/>
  <c r="AP194" i="100"/>
  <c r="AQ191" i="100"/>
  <c r="Z354" i="100"/>
  <c r="AA353" i="100"/>
  <c r="AS385" i="100"/>
  <c r="AR392" i="100"/>
  <c r="AA599" i="100"/>
  <c r="Z600" i="100"/>
  <c r="Z601" i="100" s="1"/>
  <c r="Z602" i="100" s="1"/>
  <c r="Z603" i="100" s="1"/>
  <c r="AE9" i="100"/>
  <c r="AD29" i="100"/>
  <c r="AB591" i="100"/>
  <c r="AA592" i="100"/>
  <c r="AA593" i="100" s="1"/>
  <c r="AA594" i="100" s="1"/>
  <c r="AA595" i="100" s="1"/>
  <c r="AA596" i="100" s="1"/>
  <c r="AA597" i="100" s="1"/>
  <c r="AJ184" i="100"/>
  <c r="AI187" i="100"/>
  <c r="Y613" i="100"/>
  <c r="X614" i="100"/>
  <c r="X615" i="100" s="1"/>
  <c r="X616" i="100" s="1"/>
  <c r="Z605" i="100"/>
  <c r="Y606" i="100"/>
  <c r="Z467" i="100"/>
  <c r="AK477" i="100"/>
  <c r="AK481" i="100" s="1"/>
  <c r="AJ478" i="100"/>
  <c r="AJ479" i="100"/>
  <c r="AA74" i="100"/>
  <c r="Z127" i="100"/>
  <c r="Z546" i="100"/>
  <c r="BH620" i="100"/>
  <c r="AI451" i="100"/>
  <c r="BL610" i="100"/>
  <c r="F103" i="100" l="1"/>
  <c r="F105" i="100" s="1"/>
  <c r="F104" i="100" s="1"/>
  <c r="Z132" i="100"/>
  <c r="AJ133" i="100" s="1"/>
  <c r="AJ134" i="100" s="1"/>
  <c r="AA489" i="100"/>
  <c r="BY381" i="100"/>
  <c r="AK42" i="100"/>
  <c r="AK43" i="100" s="1"/>
  <c r="AJ43" i="100"/>
  <c r="AJ187" i="100"/>
  <c r="AK184" i="100"/>
  <c r="AF9" i="100"/>
  <c r="AE29" i="100"/>
  <c r="AT385" i="100"/>
  <c r="AS392" i="100"/>
  <c r="AS470" i="100"/>
  <c r="AR471" i="100"/>
  <c r="AA354" i="100"/>
  <c r="AB353" i="100"/>
  <c r="AQ194" i="100"/>
  <c r="AR191" i="100"/>
  <c r="AB592" i="100"/>
  <c r="AB593" i="100" s="1"/>
  <c r="AB594" i="100" s="1"/>
  <c r="AB595" i="100" s="1"/>
  <c r="AB596" i="100" s="1"/>
  <c r="AB597" i="100" s="1"/>
  <c r="AC591" i="100"/>
  <c r="AA600" i="100"/>
  <c r="AA601" i="100" s="1"/>
  <c r="AA602" i="100" s="1"/>
  <c r="AA603" i="100" s="1"/>
  <c r="AB599" i="100"/>
  <c r="Z613" i="100"/>
  <c r="Y614" i="100"/>
  <c r="Y615" i="100" s="1"/>
  <c r="Y616" i="100" s="1"/>
  <c r="Z606" i="100"/>
  <c r="AA605" i="100"/>
  <c r="AK479" i="100"/>
  <c r="AK478" i="100"/>
  <c r="AL475" i="100"/>
  <c r="AL477" i="100" s="1"/>
  <c r="AL481" i="100" s="1"/>
  <c r="V30" i="107"/>
  <c r="Z115" i="100"/>
  <c r="Z133" i="100"/>
  <c r="AA488" i="100"/>
  <c r="AA572" i="100" s="1"/>
  <c r="AA484" i="100"/>
  <c r="AA464" i="100"/>
  <c r="AA486" i="100"/>
  <c r="AA487" i="100"/>
  <c r="AA571" i="100" s="1"/>
  <c r="AA485" i="100"/>
  <c r="AA569" i="100" s="1"/>
  <c r="BM610" i="100"/>
  <c r="AJ451" i="100"/>
  <c r="BI620" i="100"/>
  <c r="AE133" i="100" l="1"/>
  <c r="AE134" i="100" s="1"/>
  <c r="AB551" i="100"/>
  <c r="AH133" i="100"/>
  <c r="AH134" i="100" s="1"/>
  <c r="AD133" i="100"/>
  <c r="AI133" i="100"/>
  <c r="AK133" i="100"/>
  <c r="AK134" i="100" s="1"/>
  <c r="Z134" i="100"/>
  <c r="AG133" i="100"/>
  <c r="AG134" i="100" s="1"/>
  <c r="AF133" i="100"/>
  <c r="AF134" i="100" s="1"/>
  <c r="AA570" i="100"/>
  <c r="AA499" i="100"/>
  <c r="AA498" i="100"/>
  <c r="AA573" i="100"/>
  <c r="AA500" i="100"/>
  <c r="AA490" i="100"/>
  <c r="BZ381" i="100"/>
  <c r="AB600" i="100"/>
  <c r="AB601" i="100" s="1"/>
  <c r="AB602" i="100" s="1"/>
  <c r="AB603" i="100" s="1"/>
  <c r="AC599" i="100"/>
  <c r="AS191" i="100"/>
  <c r="AR194" i="100"/>
  <c r="AC353" i="100"/>
  <c r="AB354" i="100"/>
  <c r="AT392" i="100"/>
  <c r="AU385" i="100"/>
  <c r="AG9" i="100"/>
  <c r="AF29" i="100"/>
  <c r="AD591" i="100"/>
  <c r="AC592" i="100"/>
  <c r="AC593" i="100" s="1"/>
  <c r="AC594" i="100" s="1"/>
  <c r="AC595" i="100" s="1"/>
  <c r="AC596" i="100" s="1"/>
  <c r="AC597" i="100" s="1"/>
  <c r="AS471" i="100"/>
  <c r="AT470" i="100"/>
  <c r="AL184" i="100"/>
  <c r="AK187" i="100"/>
  <c r="AA613" i="100"/>
  <c r="Z614" i="100"/>
  <c r="Z615" i="100" s="1"/>
  <c r="Z616" i="100" s="1"/>
  <c r="AB605" i="100"/>
  <c r="AA606" i="100"/>
  <c r="AL478" i="100"/>
  <c r="AL479" i="100"/>
  <c r="AM475" i="100"/>
  <c r="AM477" i="100" s="1"/>
  <c r="AM481" i="100" s="1"/>
  <c r="W30" i="107"/>
  <c r="Z373" i="100"/>
  <c r="AA568" i="100"/>
  <c r="BJ620" i="100"/>
  <c r="AK451" i="100"/>
  <c r="BN610" i="100"/>
  <c r="AC96" i="100" l="1"/>
  <c r="AB96" i="100"/>
  <c r="CA96" i="100"/>
  <c r="AM96" i="100"/>
  <c r="AJ96" i="100"/>
  <c r="AJ94" i="100" s="1"/>
  <c r="BT96" i="100"/>
  <c r="BK96" i="100"/>
  <c r="S96" i="100"/>
  <c r="BL96" i="100"/>
  <c r="BM96" i="100"/>
  <c r="AF96" i="100"/>
  <c r="AF94" i="100" s="1"/>
  <c r="AF95" i="100" s="1"/>
  <c r="BG96" i="100"/>
  <c r="Z96" i="100"/>
  <c r="AR96" i="100"/>
  <c r="AL96" i="100"/>
  <c r="R96" i="100"/>
  <c r="Q96" i="100"/>
  <c r="BE96" i="100"/>
  <c r="BD96" i="100"/>
  <c r="BI96" i="100"/>
  <c r="AY96" i="100"/>
  <c r="AI96" i="100"/>
  <c r="AI94" i="100" s="1"/>
  <c r="BH96" i="100"/>
  <c r="N96" i="100"/>
  <c r="BR96" i="100"/>
  <c r="BZ96" i="100"/>
  <c r="AH96" i="100"/>
  <c r="AH94" i="100" s="1"/>
  <c r="AV96" i="100"/>
  <c r="AZ96" i="100"/>
  <c r="T96" i="100"/>
  <c r="AN96" i="100"/>
  <c r="U96" i="100"/>
  <c r="X96" i="100"/>
  <c r="AP96" i="100"/>
  <c r="AX96" i="100"/>
  <c r="CD96" i="100"/>
  <c r="BP96" i="100"/>
  <c r="BS96" i="100"/>
  <c r="AD96" i="100"/>
  <c r="AD94" i="100" s="1"/>
  <c r="AD95" i="100" s="1"/>
  <c r="AD74" i="100" s="1"/>
  <c r="AW96" i="100"/>
  <c r="BB96" i="100"/>
  <c r="BN96" i="100"/>
  <c r="AO96" i="100"/>
  <c r="BF96" i="100"/>
  <c r="W96" i="100"/>
  <c r="BA96" i="100"/>
  <c r="M96" i="100"/>
  <c r="BY96" i="100"/>
  <c r="P96" i="100"/>
  <c r="BO96" i="100"/>
  <c r="O96" i="100"/>
  <c r="BC96" i="100"/>
  <c r="AA96" i="100"/>
  <c r="V96" i="100"/>
  <c r="BQ96" i="100"/>
  <c r="CC96" i="100"/>
  <c r="BJ96" i="100"/>
  <c r="L96" i="100"/>
  <c r="AT96" i="100"/>
  <c r="AQ96" i="100"/>
  <c r="BX96" i="100"/>
  <c r="BV96" i="100"/>
  <c r="Y96" i="100"/>
  <c r="AU96" i="100"/>
  <c r="AK96" i="100"/>
  <c r="AK94" i="100" s="1"/>
  <c r="BU96" i="100"/>
  <c r="AE96" i="100"/>
  <c r="AE94" i="100" s="1"/>
  <c r="AE95" i="100" s="1"/>
  <c r="AE67" i="100" s="1"/>
  <c r="AG96" i="100"/>
  <c r="AG94" i="100" s="1"/>
  <c r="AG95" i="100" s="1"/>
  <c r="AG551" i="100" s="1"/>
  <c r="AS96" i="100"/>
  <c r="BW96" i="100"/>
  <c r="CB96" i="100"/>
  <c r="Z374" i="100"/>
  <c r="AA376" i="100" s="1"/>
  <c r="Z425" i="100"/>
  <c r="Z429" i="100"/>
  <c r="AC551" i="100"/>
  <c r="AL133" i="100"/>
  <c r="AM133" i="100" s="1"/>
  <c r="AN133" i="100" s="1"/>
  <c r="AO133" i="100" s="1"/>
  <c r="AP133" i="100" s="1"/>
  <c r="AQ133" i="100" s="1"/>
  <c r="AR133" i="100" s="1"/>
  <c r="AS133" i="100" s="1"/>
  <c r="AT133" i="100" s="1"/>
  <c r="AF67" i="100"/>
  <c r="CA381" i="100"/>
  <c r="AC600" i="100"/>
  <c r="AC601" i="100" s="1"/>
  <c r="AC602" i="100" s="1"/>
  <c r="AC603" i="100" s="1"/>
  <c r="AD599" i="100"/>
  <c r="AD353" i="100"/>
  <c r="AC354" i="100"/>
  <c r="AV385" i="100"/>
  <c r="AU392" i="100"/>
  <c r="AM184" i="100"/>
  <c r="AL187" i="100"/>
  <c r="AT471" i="100"/>
  <c r="AU470" i="100"/>
  <c r="AE591" i="100"/>
  <c r="AD592" i="100"/>
  <c r="AD593" i="100" s="1"/>
  <c r="AD594" i="100" s="1"/>
  <c r="AD595" i="100" s="1"/>
  <c r="AD596" i="100" s="1"/>
  <c r="AD597" i="100" s="1"/>
  <c r="AH9" i="100"/>
  <c r="AG29" i="100"/>
  <c r="AS194" i="100"/>
  <c r="AT191" i="100"/>
  <c r="AA614" i="100"/>
  <c r="AA615" i="100" s="1"/>
  <c r="AA616" i="100" s="1"/>
  <c r="AB613" i="100"/>
  <c r="AB606" i="100"/>
  <c r="AC605" i="100"/>
  <c r="V31" i="107"/>
  <c r="AN475" i="100"/>
  <c r="AN477" i="100" s="1"/>
  <c r="AN481" i="100" s="1"/>
  <c r="AM478" i="100"/>
  <c r="AM479" i="100"/>
  <c r="AI134" i="100"/>
  <c r="AD134" i="100"/>
  <c r="X30" i="107"/>
  <c r="AL451" i="100"/>
  <c r="BK620" i="100"/>
  <c r="BO610" i="100"/>
  <c r="AF551" i="100" l="1"/>
  <c r="AE551" i="100"/>
  <c r="AE74" i="100"/>
  <c r="AD551" i="100"/>
  <c r="AB74" i="100"/>
  <c r="AF74" i="100"/>
  <c r="AG67" i="100"/>
  <c r="CB381" i="100"/>
  <c r="AU471" i="100"/>
  <c r="AV470" i="100"/>
  <c r="AW385" i="100"/>
  <c r="AV392" i="100"/>
  <c r="AD354" i="100"/>
  <c r="AE353" i="100"/>
  <c r="AT194" i="100"/>
  <c r="AU191" i="100"/>
  <c r="AI9" i="100"/>
  <c r="AH29" i="100"/>
  <c r="AH95" i="100"/>
  <c r="AH551" i="100" s="1"/>
  <c r="AF591" i="100"/>
  <c r="AE592" i="100"/>
  <c r="AE593" i="100" s="1"/>
  <c r="AE594" i="100" s="1"/>
  <c r="AE595" i="100" s="1"/>
  <c r="AE596" i="100" s="1"/>
  <c r="AE597" i="100" s="1"/>
  <c r="AM187" i="100"/>
  <c r="AN184" i="100"/>
  <c r="AE599" i="100"/>
  <c r="AD600" i="100"/>
  <c r="AD601" i="100" s="1"/>
  <c r="AD602" i="100" s="1"/>
  <c r="AD603" i="100" s="1"/>
  <c r="AB614" i="100"/>
  <c r="AB615" i="100" s="1"/>
  <c r="AB616" i="100" s="1"/>
  <c r="AC613" i="100"/>
  <c r="AD605" i="100"/>
  <c r="AC606" i="100"/>
  <c r="W31" i="107"/>
  <c r="AN479" i="100"/>
  <c r="AN478" i="100"/>
  <c r="AO475" i="100"/>
  <c r="AO477" i="100" s="1"/>
  <c r="AO481" i="100" s="1"/>
  <c r="Y30" i="107"/>
  <c r="AL132" i="100"/>
  <c r="AL94" i="100"/>
  <c r="BP610" i="100"/>
  <c r="BQ610" i="100" s="1"/>
  <c r="BR610" i="100" s="1"/>
  <c r="BS610" i="100" s="1"/>
  <c r="BT610" i="100" s="1"/>
  <c r="BU610" i="100" s="1"/>
  <c r="BV610" i="100" s="1"/>
  <c r="BW610" i="100" s="1"/>
  <c r="BX610" i="100" s="1"/>
  <c r="BY610" i="100" s="1"/>
  <c r="BZ610" i="100" s="1"/>
  <c r="CA610" i="100" s="1"/>
  <c r="CB610" i="100" s="1"/>
  <c r="CC610" i="100" s="1"/>
  <c r="CD610" i="100" s="1"/>
  <c r="AU133" i="100"/>
  <c r="AM451" i="100"/>
  <c r="BL620" i="100"/>
  <c r="AG74" i="100" l="1"/>
  <c r="AH67" i="100"/>
  <c r="CC381" i="100"/>
  <c r="AN187" i="100"/>
  <c r="AO184" i="100"/>
  <c r="AX385" i="100"/>
  <c r="AW392" i="100"/>
  <c r="AJ9" i="100"/>
  <c r="AI29" i="100"/>
  <c r="AI95" i="100"/>
  <c r="AI551" i="100" s="1"/>
  <c r="AE354" i="100"/>
  <c r="AF353" i="100"/>
  <c r="AW470" i="100"/>
  <c r="AV471" i="100"/>
  <c r="AE600" i="100"/>
  <c r="AE601" i="100" s="1"/>
  <c r="AE602" i="100" s="1"/>
  <c r="AE603" i="100" s="1"/>
  <c r="AF599" i="100"/>
  <c r="AG591" i="100"/>
  <c r="AF592" i="100"/>
  <c r="AF593" i="100" s="1"/>
  <c r="AF594" i="100" s="1"/>
  <c r="AF595" i="100" s="1"/>
  <c r="AF596" i="100" s="1"/>
  <c r="AF597" i="100" s="1"/>
  <c r="AU194" i="100"/>
  <c r="AV191" i="100"/>
  <c r="AC614" i="100"/>
  <c r="AC615" i="100" s="1"/>
  <c r="AC616" i="100" s="1"/>
  <c r="AD613" i="100"/>
  <c r="AE605" i="100"/>
  <c r="AD606" i="100"/>
  <c r="X31" i="107"/>
  <c r="AO479" i="100"/>
  <c r="AO478" i="100"/>
  <c r="AP475" i="100"/>
  <c r="AP477" i="100" s="1"/>
  <c r="AP481" i="100" s="1"/>
  <c r="Z30" i="107"/>
  <c r="AM94" i="100"/>
  <c r="AM132" i="100"/>
  <c r="AL134" i="100"/>
  <c r="AV133" i="100"/>
  <c r="BM620" i="100"/>
  <c r="AN451" i="100"/>
  <c r="AH74" i="100" l="1"/>
  <c r="AI67" i="100"/>
  <c r="CD381" i="100"/>
  <c r="AW191" i="100"/>
  <c r="AV194" i="100"/>
  <c r="AO187" i="100"/>
  <c r="AP184" i="100"/>
  <c r="AF600" i="100"/>
  <c r="AF601" i="100" s="1"/>
  <c r="AF602" i="100" s="1"/>
  <c r="AF603" i="100" s="1"/>
  <c r="AG599" i="100"/>
  <c r="AG353" i="100"/>
  <c r="AF354" i="100"/>
  <c r="AK9" i="100"/>
  <c r="AJ29" i="100"/>
  <c r="AJ95" i="100"/>
  <c r="AJ551" i="100" s="1"/>
  <c r="AX392" i="100"/>
  <c r="AY385" i="100"/>
  <c r="AH591" i="100"/>
  <c r="AG592" i="100"/>
  <c r="AG593" i="100" s="1"/>
  <c r="AG594" i="100" s="1"/>
  <c r="AG595" i="100" s="1"/>
  <c r="AG596" i="100" s="1"/>
  <c r="AG597" i="100" s="1"/>
  <c r="AW471" i="100"/>
  <c r="AX470" i="100"/>
  <c r="AE613" i="100"/>
  <c r="AD614" i="100"/>
  <c r="AD615" i="100" s="1"/>
  <c r="AD616" i="100" s="1"/>
  <c r="AE606" i="100"/>
  <c r="AF605" i="100"/>
  <c r="Y31" i="107"/>
  <c r="AQ475" i="100"/>
  <c r="AQ477" i="100" s="1"/>
  <c r="AQ481" i="100" s="1"/>
  <c r="AP479" i="100"/>
  <c r="AP478" i="100"/>
  <c r="AN94" i="100"/>
  <c r="AM134" i="100"/>
  <c r="AN132" i="100"/>
  <c r="AA30" i="107"/>
  <c r="BN620" i="100"/>
  <c r="AO451" i="100"/>
  <c r="AW133" i="100"/>
  <c r="AI74" i="100" l="1"/>
  <c r="AJ67" i="100"/>
  <c r="AZ385" i="100"/>
  <c r="AY392" i="100"/>
  <c r="AI591" i="100"/>
  <c r="AH592" i="100"/>
  <c r="AH593" i="100" s="1"/>
  <c r="AH594" i="100" s="1"/>
  <c r="AH595" i="100" s="1"/>
  <c r="AH596" i="100" s="1"/>
  <c r="AH597" i="100" s="1"/>
  <c r="AL9" i="100"/>
  <c r="AK29" i="100"/>
  <c r="AK95" i="100"/>
  <c r="AX471" i="100"/>
  <c r="AY470" i="100"/>
  <c r="AP187" i="100"/>
  <c r="AQ184" i="100"/>
  <c r="AG600" i="100"/>
  <c r="AG601" i="100" s="1"/>
  <c r="AG602" i="100" s="1"/>
  <c r="AG603" i="100" s="1"/>
  <c r="AH599" i="100"/>
  <c r="AW194" i="100"/>
  <c r="AX191" i="100"/>
  <c r="AH353" i="100"/>
  <c r="AG354" i="100"/>
  <c r="AE614" i="100"/>
  <c r="AE615" i="100" s="1"/>
  <c r="AE616" i="100" s="1"/>
  <c r="AF613" i="100"/>
  <c r="AF606" i="100"/>
  <c r="AG605" i="100"/>
  <c r="Z31" i="107"/>
  <c r="AQ478" i="100"/>
  <c r="AQ479" i="100"/>
  <c r="AR475" i="100"/>
  <c r="AR477" i="100" s="1"/>
  <c r="AR481" i="100" s="1"/>
  <c r="AO132" i="100"/>
  <c r="AN134" i="100"/>
  <c r="AO94" i="100"/>
  <c r="AB30" i="107"/>
  <c r="AP451" i="100"/>
  <c r="BO620" i="100"/>
  <c r="AX133" i="100"/>
  <c r="AJ74" i="100" l="1"/>
  <c r="AK67" i="100"/>
  <c r="AK551" i="100"/>
  <c r="AY471" i="100"/>
  <c r="AZ470" i="100"/>
  <c r="AY191" i="100"/>
  <c r="AX194" i="100"/>
  <c r="AI592" i="100"/>
  <c r="AI593" i="100" s="1"/>
  <c r="AI594" i="100" s="1"/>
  <c r="AI595" i="100" s="1"/>
  <c r="AI596" i="100" s="1"/>
  <c r="AI597" i="100" s="1"/>
  <c r="AJ591" i="100"/>
  <c r="AH354" i="100"/>
  <c r="AI353" i="100"/>
  <c r="AI599" i="100"/>
  <c r="AH600" i="100"/>
  <c r="AH601" i="100" s="1"/>
  <c r="AH602" i="100" s="1"/>
  <c r="AH603" i="100" s="1"/>
  <c r="AQ187" i="100"/>
  <c r="AR184" i="100"/>
  <c r="AM9" i="100"/>
  <c r="AL29" i="100"/>
  <c r="AL95" i="100"/>
  <c r="BA385" i="100"/>
  <c r="AZ392" i="100"/>
  <c r="AG613" i="100"/>
  <c r="AF614" i="100"/>
  <c r="AF615" i="100" s="1"/>
  <c r="AF616" i="100" s="1"/>
  <c r="AG606" i="100"/>
  <c r="AH605" i="100"/>
  <c r="AA31" i="107"/>
  <c r="AS475" i="100"/>
  <c r="AS477" i="100" s="1"/>
  <c r="AS481" i="100" s="1"/>
  <c r="AR478" i="100"/>
  <c r="AR479" i="100"/>
  <c r="AC30" i="107"/>
  <c r="AP94" i="100"/>
  <c r="AO134" i="100"/>
  <c r="AP132" i="100"/>
  <c r="AQ451" i="100"/>
  <c r="BP620" i="100"/>
  <c r="BQ620" i="100" s="1"/>
  <c r="BR620" i="100" s="1"/>
  <c r="BS620" i="100" s="1"/>
  <c r="BT620" i="100" s="1"/>
  <c r="BU620" i="100" s="1"/>
  <c r="BV620" i="100" s="1"/>
  <c r="BW620" i="100" s="1"/>
  <c r="BX620" i="100" s="1"/>
  <c r="BY620" i="100" s="1"/>
  <c r="BZ620" i="100" s="1"/>
  <c r="CA620" i="100" s="1"/>
  <c r="CB620" i="100" s="1"/>
  <c r="CC620" i="100" s="1"/>
  <c r="CD620" i="100" s="1"/>
  <c r="AY133" i="100"/>
  <c r="AK74" i="100" l="1"/>
  <c r="AL67" i="100"/>
  <c r="AL551" i="100"/>
  <c r="AI600" i="100"/>
  <c r="AI601" i="100" s="1"/>
  <c r="AI602" i="100" s="1"/>
  <c r="AI603" i="100" s="1"/>
  <c r="AJ599" i="100"/>
  <c r="AI354" i="100"/>
  <c r="AJ353" i="100"/>
  <c r="AS184" i="100"/>
  <c r="AR187" i="100"/>
  <c r="AK591" i="100"/>
  <c r="AJ592" i="100"/>
  <c r="AJ593" i="100" s="1"/>
  <c r="AJ594" i="100" s="1"/>
  <c r="AJ595" i="100" s="1"/>
  <c r="AJ596" i="100" s="1"/>
  <c r="AJ597" i="100" s="1"/>
  <c r="BB385" i="100"/>
  <c r="BA392" i="100"/>
  <c r="AN9" i="100"/>
  <c r="AM29" i="100"/>
  <c r="AM95" i="100"/>
  <c r="AY194" i="100"/>
  <c r="AZ191" i="100"/>
  <c r="BA470" i="100"/>
  <c r="AZ471" i="100"/>
  <c r="AG614" i="100"/>
  <c r="AG615" i="100" s="1"/>
  <c r="AG616" i="100" s="1"/>
  <c r="AH613" i="100"/>
  <c r="AH606" i="100"/>
  <c r="AI605" i="100"/>
  <c r="N147" i="100"/>
  <c r="AB31" i="107"/>
  <c r="O665" i="100"/>
  <c r="AS479" i="100"/>
  <c r="AS478" i="100"/>
  <c r="AT475" i="100"/>
  <c r="AT477" i="100" s="1"/>
  <c r="AT481" i="100" s="1"/>
  <c r="S147" i="100"/>
  <c r="W261" i="100"/>
  <c r="W262" i="100" s="1"/>
  <c r="Y665" i="100"/>
  <c r="U665" i="100"/>
  <c r="M147" i="100"/>
  <c r="V665" i="100"/>
  <c r="Q261" i="100"/>
  <c r="Q262" i="100" s="1"/>
  <c r="Q210" i="100"/>
  <c r="Q216" i="100" s="1"/>
  <c r="AP134" i="100"/>
  <c r="AQ132" i="100"/>
  <c r="AQ94" i="100"/>
  <c r="AD30" i="107"/>
  <c r="V341" i="100"/>
  <c r="V342" i="100" s="1"/>
  <c r="P261" i="100"/>
  <c r="P262" i="100" s="1"/>
  <c r="R210" i="100"/>
  <c r="R216" i="100" s="1"/>
  <c r="AR451" i="100"/>
  <c r="AZ133" i="100"/>
  <c r="AL74" i="100" l="1"/>
  <c r="AM67" i="100"/>
  <c r="AM551" i="100"/>
  <c r="AZ194" i="100"/>
  <c r="BA191" i="100"/>
  <c r="BB392" i="100"/>
  <c r="BC385" i="100"/>
  <c r="AJ354" i="100"/>
  <c r="AK353" i="100"/>
  <c r="AO9" i="100"/>
  <c r="AN29" i="100"/>
  <c r="AN95" i="100"/>
  <c r="AN551" i="100" s="1"/>
  <c r="AT184" i="100"/>
  <c r="AS187" i="100"/>
  <c r="AJ600" i="100"/>
  <c r="AJ601" i="100" s="1"/>
  <c r="AJ602" i="100" s="1"/>
  <c r="AJ603" i="100" s="1"/>
  <c r="AK599" i="100"/>
  <c r="BB470" i="100"/>
  <c r="BA471" i="100"/>
  <c r="AL591" i="100"/>
  <c r="AK592" i="100"/>
  <c r="AK593" i="100" s="1"/>
  <c r="AK594" i="100" s="1"/>
  <c r="AK595" i="100" s="1"/>
  <c r="AK596" i="100" s="1"/>
  <c r="AK597" i="100" s="1"/>
  <c r="W341" i="100"/>
  <c r="W342" i="100" s="1"/>
  <c r="N665" i="100"/>
  <c r="AH614" i="100"/>
  <c r="AH615" i="100" s="1"/>
  <c r="AH616" i="100" s="1"/>
  <c r="AI613" i="100"/>
  <c r="AI606" i="100"/>
  <c r="AJ605" i="100"/>
  <c r="N261" i="100"/>
  <c r="N262" i="100" s="1"/>
  <c r="W143" i="100"/>
  <c r="O147" i="100"/>
  <c r="O149" i="100" s="1"/>
  <c r="AC31" i="107"/>
  <c r="V147" i="100"/>
  <c r="M665" i="100"/>
  <c r="W665" i="100"/>
  <c r="Y147" i="100"/>
  <c r="AU475" i="100"/>
  <c r="AU477" i="100" s="1"/>
  <c r="AU481" i="100" s="1"/>
  <c r="AT478" i="100"/>
  <c r="AT479" i="100"/>
  <c r="U341" i="100"/>
  <c r="U342" i="100" s="1"/>
  <c r="S665" i="100"/>
  <c r="U147" i="100"/>
  <c r="M143" i="100"/>
  <c r="R143" i="100"/>
  <c r="S224" i="100"/>
  <c r="S227" i="100" s="1"/>
  <c r="U224" i="100"/>
  <c r="U227" i="100" s="1"/>
  <c r="T143" i="100"/>
  <c r="T210" i="100"/>
  <c r="T216" i="100" s="1"/>
  <c r="X147" i="100"/>
  <c r="X665" i="100"/>
  <c r="AE30" i="107"/>
  <c r="M146" i="100"/>
  <c r="M145" i="100" s="1"/>
  <c r="T147" i="100"/>
  <c r="T665" i="100"/>
  <c r="R224" i="100"/>
  <c r="Q143" i="100"/>
  <c r="N143" i="100"/>
  <c r="X210" i="100"/>
  <c r="X216" i="100" s="1"/>
  <c r="X261" i="100"/>
  <c r="X262" i="100" s="1"/>
  <c r="X341" i="100"/>
  <c r="X342" i="100" s="1"/>
  <c r="L261" i="100"/>
  <c r="L262" i="100" s="1"/>
  <c r="AR132" i="100"/>
  <c r="AQ134" i="100"/>
  <c r="R341" i="100"/>
  <c r="R342" i="100" s="1"/>
  <c r="T341" i="100"/>
  <c r="T342" i="100" s="1"/>
  <c r="N146" i="100"/>
  <c r="N145" i="100" s="1"/>
  <c r="N149" i="100"/>
  <c r="S146" i="100"/>
  <c r="S145" i="100" s="1"/>
  <c r="S323" i="100"/>
  <c r="S528" i="100" s="1"/>
  <c r="AR94" i="100"/>
  <c r="P665" i="100"/>
  <c r="P147" i="100"/>
  <c r="R261" i="100"/>
  <c r="R262" i="100" s="1"/>
  <c r="T261" i="100"/>
  <c r="T262" i="100" s="1"/>
  <c r="Q665" i="100"/>
  <c r="Q147" i="100"/>
  <c r="R665" i="100"/>
  <c r="R147" i="100"/>
  <c r="S149" i="100" s="1"/>
  <c r="V261" i="100"/>
  <c r="V262" i="100" s="1"/>
  <c r="AS451" i="100"/>
  <c r="BA133" i="100"/>
  <c r="U323" i="100" l="1"/>
  <c r="U528" i="100" s="1"/>
  <c r="Y146" i="100"/>
  <c r="Y145" i="100" s="1"/>
  <c r="V323" i="100"/>
  <c r="V528" i="100" s="1"/>
  <c r="Y143" i="100"/>
  <c r="Z224" i="100"/>
  <c r="Z227" i="100" s="1"/>
  <c r="V146" i="100"/>
  <c r="V145" i="100" s="1"/>
  <c r="AM74" i="100"/>
  <c r="AN67" i="100"/>
  <c r="AU184" i="100"/>
  <c r="AT187" i="100"/>
  <c r="AP9" i="100"/>
  <c r="AO29" i="100"/>
  <c r="AO95" i="100"/>
  <c r="BD385" i="100"/>
  <c r="BC392" i="100"/>
  <c r="AM591" i="100"/>
  <c r="AL592" i="100"/>
  <c r="AL593" i="100" s="1"/>
  <c r="AL594" i="100" s="1"/>
  <c r="AL595" i="100" s="1"/>
  <c r="AL596" i="100" s="1"/>
  <c r="AL597" i="100" s="1"/>
  <c r="AK600" i="100"/>
  <c r="AK601" i="100" s="1"/>
  <c r="AK602" i="100" s="1"/>
  <c r="AK603" i="100" s="1"/>
  <c r="AL599" i="100"/>
  <c r="BB471" i="100"/>
  <c r="BC470" i="100"/>
  <c r="AK354" i="100"/>
  <c r="AL353" i="100"/>
  <c r="BA194" i="100"/>
  <c r="BB191" i="100"/>
  <c r="U146" i="100"/>
  <c r="W210" i="100"/>
  <c r="W216" i="100" s="1"/>
  <c r="AJ613" i="100"/>
  <c r="AI614" i="100"/>
  <c r="AI615" i="100" s="1"/>
  <c r="AI616" i="100" s="1"/>
  <c r="O146" i="100"/>
  <c r="O145" i="100" s="1"/>
  <c r="AJ606" i="100"/>
  <c r="AK605" i="100"/>
  <c r="X224" i="100"/>
  <c r="X227" i="100" s="1"/>
  <c r="S341" i="100"/>
  <c r="S342" i="100" s="1"/>
  <c r="O261" i="100"/>
  <c r="O262" i="100" s="1"/>
  <c r="U261" i="100"/>
  <c r="U262" i="100" s="1"/>
  <c r="AD31" i="107"/>
  <c r="S261" i="100"/>
  <c r="S262" i="100" s="1"/>
  <c r="Y323" i="100"/>
  <c r="Y528" i="100" s="1"/>
  <c r="O143" i="100"/>
  <c r="U143" i="100"/>
  <c r="Y341" i="100"/>
  <c r="Y342" i="100" s="1"/>
  <c r="W147" i="100"/>
  <c r="Y149" i="100"/>
  <c r="Y210" i="100"/>
  <c r="Y216" i="100" s="1"/>
  <c r="Y261" i="100"/>
  <c r="Y262" i="100" s="1"/>
  <c r="M261" i="100"/>
  <c r="M262" i="100" s="1"/>
  <c r="V149" i="100"/>
  <c r="AU478" i="100"/>
  <c r="AU479" i="100"/>
  <c r="AV475" i="100"/>
  <c r="AV477" i="100" s="1"/>
  <c r="AV481" i="100" s="1"/>
  <c r="U149" i="100"/>
  <c r="Q146" i="100"/>
  <c r="Q145" i="100" s="1"/>
  <c r="Q149" i="100"/>
  <c r="X323" i="100"/>
  <c r="X528" i="100" s="1"/>
  <c r="X146" i="100"/>
  <c r="X145" i="100" s="1"/>
  <c r="L665" i="100"/>
  <c r="L147" i="100"/>
  <c r="W224" i="100"/>
  <c r="W227" i="100" s="1"/>
  <c r="V143" i="100"/>
  <c r="V210" i="100"/>
  <c r="V216" i="100" s="1"/>
  <c r="L143" i="100"/>
  <c r="S143" i="100"/>
  <c r="T224" i="100"/>
  <c r="T227" i="100" s="1"/>
  <c r="S210" i="100"/>
  <c r="S216" i="100" s="1"/>
  <c r="X143" i="100"/>
  <c r="Y224" i="100"/>
  <c r="Y227" i="100" s="1"/>
  <c r="T146" i="100"/>
  <c r="T145" i="100" s="1"/>
  <c r="T323" i="100"/>
  <c r="T528" i="100" s="1"/>
  <c r="T149" i="100"/>
  <c r="R146" i="100"/>
  <c r="R145" i="100" s="1"/>
  <c r="R323" i="100"/>
  <c r="R528" i="100" s="1"/>
  <c r="R149" i="100"/>
  <c r="P146" i="100"/>
  <c r="P145" i="100" s="1"/>
  <c r="P149" i="100"/>
  <c r="AS94" i="100"/>
  <c r="S318" i="100"/>
  <c r="AF30" i="107"/>
  <c r="P143" i="100"/>
  <c r="AR134" i="100"/>
  <c r="AS132" i="100"/>
  <c r="Y318" i="100"/>
  <c r="AT451" i="100"/>
  <c r="BB133" i="100"/>
  <c r="W146" i="100" l="1"/>
  <c r="W318" i="100" s="1"/>
  <c r="V318" i="100"/>
  <c r="U318" i="100"/>
  <c r="U145" i="100"/>
  <c r="AN74" i="100"/>
  <c r="AO67" i="100"/>
  <c r="AO551" i="100"/>
  <c r="AL354" i="100"/>
  <c r="AM353" i="100"/>
  <c r="BC191" i="100"/>
  <c r="BB194" i="100"/>
  <c r="BD470" i="100"/>
  <c r="BC471" i="100"/>
  <c r="AN591" i="100"/>
  <c r="AM592" i="100"/>
  <c r="AM593" i="100" s="1"/>
  <c r="AM594" i="100" s="1"/>
  <c r="AM595" i="100" s="1"/>
  <c r="AM596" i="100" s="1"/>
  <c r="AM597" i="100" s="1"/>
  <c r="BE385" i="100"/>
  <c r="BD392" i="100"/>
  <c r="AQ9" i="100"/>
  <c r="AP29" i="100"/>
  <c r="AP95" i="100"/>
  <c r="AP551" i="100" s="1"/>
  <c r="AM599" i="100"/>
  <c r="AL600" i="100"/>
  <c r="AL601" i="100" s="1"/>
  <c r="AL602" i="100" s="1"/>
  <c r="AL603" i="100" s="1"/>
  <c r="AU187" i="100"/>
  <c r="AV184" i="100"/>
  <c r="AJ614" i="100"/>
  <c r="AJ615" i="100" s="1"/>
  <c r="AJ616" i="100" s="1"/>
  <c r="AK613" i="100"/>
  <c r="AK606" i="100"/>
  <c r="AL605" i="100"/>
  <c r="U210" i="100"/>
  <c r="U216" i="100" s="1"/>
  <c r="W149" i="100"/>
  <c r="AE31" i="107"/>
  <c r="V224" i="100"/>
  <c r="V227" i="100" s="1"/>
  <c r="W323" i="100"/>
  <c r="W528" i="100" s="1"/>
  <c r="X149" i="100"/>
  <c r="AV478" i="100"/>
  <c r="AV479" i="100"/>
  <c r="AW475" i="100"/>
  <c r="AW477" i="100" s="1"/>
  <c r="AW481" i="100" s="1"/>
  <c r="AT132" i="100"/>
  <c r="AS134" i="100"/>
  <c r="AG30" i="107"/>
  <c r="AT94" i="100"/>
  <c r="L146" i="100"/>
  <c r="L145" i="100" s="1"/>
  <c r="M149" i="100"/>
  <c r="R318" i="100"/>
  <c r="X318" i="100"/>
  <c r="T318" i="100"/>
  <c r="AU451" i="100"/>
  <c r="BC133" i="100"/>
  <c r="W145" i="100" l="1"/>
  <c r="AO74" i="100"/>
  <c r="AP67" i="100"/>
  <c r="AO591" i="100"/>
  <c r="AN592" i="100"/>
  <c r="AN593" i="100" s="1"/>
  <c r="AN594" i="100" s="1"/>
  <c r="AN595" i="100" s="1"/>
  <c r="AN596" i="100" s="1"/>
  <c r="AN597" i="100" s="1"/>
  <c r="AV187" i="100"/>
  <c r="AW184" i="100"/>
  <c r="BE470" i="100"/>
  <c r="BD471" i="100"/>
  <c r="BC194" i="100"/>
  <c r="BD191" i="100"/>
  <c r="AR9" i="100"/>
  <c r="AQ29" i="100"/>
  <c r="AQ95" i="100"/>
  <c r="AQ551" i="100" s="1"/>
  <c r="AM600" i="100"/>
  <c r="AM601" i="100" s="1"/>
  <c r="AM602" i="100" s="1"/>
  <c r="AM603" i="100" s="1"/>
  <c r="AN599" i="100"/>
  <c r="BF385" i="100"/>
  <c r="BE392" i="100"/>
  <c r="AM354" i="100"/>
  <c r="AN353" i="100"/>
  <c r="AK614" i="100"/>
  <c r="AK615" i="100" s="1"/>
  <c r="AK616" i="100" s="1"/>
  <c r="AL613" i="100"/>
  <c r="AL606" i="100"/>
  <c r="AM605" i="100"/>
  <c r="AF31" i="107"/>
  <c r="AW479" i="100"/>
  <c r="AW478" i="100"/>
  <c r="AX475" i="100"/>
  <c r="AX477" i="100" s="1"/>
  <c r="AX481" i="100" s="1"/>
  <c r="Z147" i="100"/>
  <c r="Z665" i="100"/>
  <c r="Z261" i="100"/>
  <c r="Z341" i="100"/>
  <c r="AT134" i="100"/>
  <c r="AU132" i="100"/>
  <c r="AU94" i="100"/>
  <c r="AH30" i="107"/>
  <c r="BD133" i="100"/>
  <c r="AV451" i="100"/>
  <c r="AA147" i="100" l="1"/>
  <c r="AP74" i="100"/>
  <c r="AQ67" i="100"/>
  <c r="AO353" i="100"/>
  <c r="AN354" i="100"/>
  <c r="AS9" i="100"/>
  <c r="AR29" i="100"/>
  <c r="AR95" i="100"/>
  <c r="AR551" i="100" s="1"/>
  <c r="BF470" i="100"/>
  <c r="BE471" i="100"/>
  <c r="AO592" i="100"/>
  <c r="AO593" i="100" s="1"/>
  <c r="AO594" i="100" s="1"/>
  <c r="AO595" i="100" s="1"/>
  <c r="AO596" i="100" s="1"/>
  <c r="AO597" i="100" s="1"/>
  <c r="AP591" i="100"/>
  <c r="AN600" i="100"/>
  <c r="AN601" i="100" s="1"/>
  <c r="AN602" i="100" s="1"/>
  <c r="AN603" i="100" s="1"/>
  <c r="AO599" i="100"/>
  <c r="AX184" i="100"/>
  <c r="AW187" i="100"/>
  <c r="BF392" i="100"/>
  <c r="BG385" i="100"/>
  <c r="BD194" i="100"/>
  <c r="BE191" i="100"/>
  <c r="AM613" i="100"/>
  <c r="AL614" i="100"/>
  <c r="AL615" i="100" s="1"/>
  <c r="AL616" i="100" s="1"/>
  <c r="AM606" i="100"/>
  <c r="AN605" i="100"/>
  <c r="AG31" i="107"/>
  <c r="AY475" i="100"/>
  <c r="AY477" i="100" s="1"/>
  <c r="AY481" i="100" s="1"/>
  <c r="AX478" i="100"/>
  <c r="AX479" i="100"/>
  <c r="AV132" i="100"/>
  <c r="AU134" i="100"/>
  <c r="Z146" i="100"/>
  <c r="Z145" i="100" s="1"/>
  <c r="Z149" i="100"/>
  <c r="Z323" i="100"/>
  <c r="Z528" i="100" s="1"/>
  <c r="AI30" i="107"/>
  <c r="Z143" i="100"/>
  <c r="Z210" i="100"/>
  <c r="AA341" i="100"/>
  <c r="Z342" i="100"/>
  <c r="AV94" i="100"/>
  <c r="AA261" i="100"/>
  <c r="Z262" i="100"/>
  <c r="AW451" i="100"/>
  <c r="BE133" i="100"/>
  <c r="AA146" i="100" l="1"/>
  <c r="AA145" i="100" s="1"/>
  <c r="AQ74" i="100"/>
  <c r="AR67" i="100"/>
  <c r="AO600" i="100"/>
  <c r="AO601" i="100" s="1"/>
  <c r="AO602" i="100" s="1"/>
  <c r="AO603" i="100" s="1"/>
  <c r="AP599" i="100"/>
  <c r="BH385" i="100"/>
  <c r="BG392" i="100"/>
  <c r="AT9" i="100"/>
  <c r="AS29" i="100"/>
  <c r="AS95" i="100"/>
  <c r="AS551" i="100" s="1"/>
  <c r="BF471" i="100"/>
  <c r="BG470" i="100"/>
  <c r="BE194" i="100"/>
  <c r="BF191" i="100"/>
  <c r="AY184" i="100"/>
  <c r="AX187" i="100"/>
  <c r="AQ591" i="100"/>
  <c r="AP592" i="100"/>
  <c r="AP593" i="100" s="1"/>
  <c r="AP594" i="100" s="1"/>
  <c r="AP595" i="100" s="1"/>
  <c r="AP596" i="100" s="1"/>
  <c r="AP597" i="100" s="1"/>
  <c r="AP353" i="100"/>
  <c r="AO354" i="100"/>
  <c r="AN613" i="100"/>
  <c r="AM614" i="100"/>
  <c r="AM615" i="100" s="1"/>
  <c r="AM616" i="100" s="1"/>
  <c r="AN606" i="100"/>
  <c r="AO605" i="100"/>
  <c r="AH31" i="107"/>
  <c r="AY479" i="100"/>
  <c r="AY478" i="100"/>
  <c r="AZ475" i="100"/>
  <c r="AZ477" i="100" s="1"/>
  <c r="AZ481" i="100" s="1"/>
  <c r="AA323" i="100"/>
  <c r="AA528" i="100" s="1"/>
  <c r="Z318" i="100"/>
  <c r="AB261" i="100"/>
  <c r="AA262" i="100"/>
  <c r="AW94" i="100"/>
  <c r="Z216" i="100"/>
  <c r="AA210" i="100"/>
  <c r="AJ30" i="107"/>
  <c r="AB341" i="100"/>
  <c r="AA342" i="100"/>
  <c r="AV134" i="100"/>
  <c r="AW132" i="100"/>
  <c r="AX451" i="100"/>
  <c r="BF133" i="100"/>
  <c r="AR74" i="100" l="1"/>
  <c r="AS67" i="100"/>
  <c r="AZ184" i="100"/>
  <c r="AY187" i="100"/>
  <c r="BG471" i="100"/>
  <c r="BH470" i="100"/>
  <c r="AU9" i="100"/>
  <c r="AT29" i="100"/>
  <c r="AT95" i="100"/>
  <c r="AT551" i="100" s="1"/>
  <c r="AQ599" i="100"/>
  <c r="AP600" i="100"/>
  <c r="AP601" i="100" s="1"/>
  <c r="AP602" i="100" s="1"/>
  <c r="AP603" i="100" s="1"/>
  <c r="BF194" i="100"/>
  <c r="BG191" i="100"/>
  <c r="BI385" i="100"/>
  <c r="BH392" i="100"/>
  <c r="AQ353" i="100"/>
  <c r="AP354" i="100"/>
  <c r="AR591" i="100"/>
  <c r="AQ592" i="100"/>
  <c r="AQ593" i="100" s="1"/>
  <c r="AQ594" i="100" s="1"/>
  <c r="AQ595" i="100" s="1"/>
  <c r="AQ596" i="100" s="1"/>
  <c r="AQ597" i="100" s="1"/>
  <c r="AN614" i="100"/>
  <c r="AN615" i="100" s="1"/>
  <c r="AN616" i="100" s="1"/>
  <c r="AO613" i="100"/>
  <c r="AO606" i="100"/>
  <c r="AP605" i="100"/>
  <c r="AI31" i="107"/>
  <c r="AZ479" i="100"/>
  <c r="AZ478" i="100"/>
  <c r="BA475" i="100"/>
  <c r="BA477" i="100" s="1"/>
  <c r="BA481" i="100" s="1"/>
  <c r="AB147" i="100"/>
  <c r="AC341" i="100"/>
  <c r="AB342" i="100"/>
  <c r="AX94" i="100"/>
  <c r="AK30" i="107"/>
  <c r="AW134" i="100"/>
  <c r="AX132" i="100"/>
  <c r="AB210" i="100"/>
  <c r="AA216" i="100"/>
  <c r="AB262" i="100"/>
  <c r="AC261" i="100"/>
  <c r="BG133" i="100"/>
  <c r="AY451" i="100"/>
  <c r="AB323" i="100" l="1"/>
  <c r="AB528" i="100" s="1"/>
  <c r="AS74" i="100"/>
  <c r="AT67" i="100"/>
  <c r="BJ385" i="100"/>
  <c r="BI392" i="100"/>
  <c r="AR353" i="100"/>
  <c r="AQ354" i="100"/>
  <c r="AQ600" i="100"/>
  <c r="AQ601" i="100" s="1"/>
  <c r="AQ602" i="100" s="1"/>
  <c r="AQ603" i="100" s="1"/>
  <c r="AR599" i="100"/>
  <c r="AV9" i="100"/>
  <c r="AU29" i="100"/>
  <c r="AU95" i="100"/>
  <c r="AU551" i="100" s="1"/>
  <c r="BA184" i="100"/>
  <c r="AZ187" i="100"/>
  <c r="BH471" i="100"/>
  <c r="BI470" i="100"/>
  <c r="AR592" i="100"/>
  <c r="AR593" i="100" s="1"/>
  <c r="AR594" i="100" s="1"/>
  <c r="AR595" i="100" s="1"/>
  <c r="AR596" i="100" s="1"/>
  <c r="AR597" i="100" s="1"/>
  <c r="AS591" i="100"/>
  <c r="BH191" i="100"/>
  <c r="BG194" i="100"/>
  <c r="AO614" i="100"/>
  <c r="AO615" i="100" s="1"/>
  <c r="AO616" i="100" s="1"/>
  <c r="AP613" i="100"/>
  <c r="AQ605" i="100"/>
  <c r="AP606" i="100"/>
  <c r="AB146" i="100"/>
  <c r="AB145" i="100" s="1"/>
  <c r="AJ31" i="107"/>
  <c r="AC147" i="100"/>
  <c r="AA318" i="100"/>
  <c r="BB475" i="100"/>
  <c r="BB477" i="100" s="1"/>
  <c r="BB481" i="100" s="1"/>
  <c r="BA479" i="100"/>
  <c r="BA478" i="100"/>
  <c r="AY132" i="100"/>
  <c r="AX134" i="100"/>
  <c r="AL30" i="107"/>
  <c r="AB216" i="100"/>
  <c r="AC210" i="100"/>
  <c r="AY94" i="100"/>
  <c r="AD261" i="100"/>
  <c r="AC262" i="100"/>
  <c r="AC342" i="100"/>
  <c r="AD341" i="100"/>
  <c r="AZ451" i="100"/>
  <c r="BH133" i="100"/>
  <c r="AC146" i="100" l="1"/>
  <c r="AT74" i="100"/>
  <c r="AU67" i="100"/>
  <c r="BA187" i="100"/>
  <c r="BB184" i="100"/>
  <c r="AW9" i="100"/>
  <c r="AV29" i="100"/>
  <c r="AV95" i="100"/>
  <c r="BI191" i="100"/>
  <c r="BH194" i="100"/>
  <c r="BJ470" i="100"/>
  <c r="BI471" i="100"/>
  <c r="AR600" i="100"/>
  <c r="AR601" i="100" s="1"/>
  <c r="AR602" i="100" s="1"/>
  <c r="AR603" i="100" s="1"/>
  <c r="AS599" i="100"/>
  <c r="AT591" i="100"/>
  <c r="AS592" i="100"/>
  <c r="AS593" i="100" s="1"/>
  <c r="AS594" i="100" s="1"/>
  <c r="AS595" i="100" s="1"/>
  <c r="AS596" i="100" s="1"/>
  <c r="AS597" i="100" s="1"/>
  <c r="AR354" i="100"/>
  <c r="AS353" i="100"/>
  <c r="BJ392" i="100"/>
  <c r="BK385" i="100"/>
  <c r="AB318" i="100"/>
  <c r="AP614" i="100"/>
  <c r="AP615" i="100" s="1"/>
  <c r="AP616" i="100" s="1"/>
  <c r="AQ613" i="100"/>
  <c r="AR605" i="100"/>
  <c r="AQ606" i="100"/>
  <c r="AD147" i="100"/>
  <c r="AK31" i="107"/>
  <c r="AC323" i="100"/>
  <c r="AC528" i="100" s="1"/>
  <c r="BB478" i="100"/>
  <c r="BB479" i="100"/>
  <c r="BC475" i="100"/>
  <c r="BC477" i="100" s="1"/>
  <c r="BC481" i="100" s="1"/>
  <c r="AY134" i="100"/>
  <c r="AZ132" i="100"/>
  <c r="AE261" i="100"/>
  <c r="AD262" i="100"/>
  <c r="AD342" i="100"/>
  <c r="AE341" i="100"/>
  <c r="AZ94" i="100"/>
  <c r="AD210" i="100"/>
  <c r="AC216" i="100"/>
  <c r="AM30" i="107"/>
  <c r="BI133" i="100"/>
  <c r="BA451" i="100"/>
  <c r="AC318" i="100" l="1"/>
  <c r="AD146" i="100"/>
  <c r="AD145" i="100" s="1"/>
  <c r="AU74" i="100"/>
  <c r="AV67" i="100"/>
  <c r="AV551" i="100"/>
  <c r="BL385" i="100"/>
  <c r="BK392" i="100"/>
  <c r="AS600" i="100"/>
  <c r="AS601" i="100" s="1"/>
  <c r="AS602" i="100" s="1"/>
  <c r="AS603" i="100" s="1"/>
  <c r="AT599" i="100"/>
  <c r="BJ471" i="100"/>
  <c r="BK470" i="100"/>
  <c r="BC184" i="100"/>
  <c r="BB187" i="100"/>
  <c r="AU591" i="100"/>
  <c r="AT592" i="100"/>
  <c r="AT593" i="100" s="1"/>
  <c r="AT594" i="100" s="1"/>
  <c r="AT595" i="100" s="1"/>
  <c r="AT596" i="100" s="1"/>
  <c r="AT597" i="100" s="1"/>
  <c r="AS354" i="100"/>
  <c r="AT353" i="100"/>
  <c r="BI194" i="100"/>
  <c r="BJ191" i="100"/>
  <c r="AX9" i="100"/>
  <c r="AW29" i="100"/>
  <c r="AW95" i="100"/>
  <c r="AW551" i="100" s="1"/>
  <c r="AD323" i="100"/>
  <c r="AD528" i="100" s="1"/>
  <c r="AE147" i="100"/>
  <c r="AR613" i="100"/>
  <c r="AQ614" i="100"/>
  <c r="AQ615" i="100" s="1"/>
  <c r="AQ616" i="100" s="1"/>
  <c r="AR606" i="100"/>
  <c r="AS605" i="100"/>
  <c r="AL31" i="107"/>
  <c r="BC479" i="100"/>
  <c r="BC478" i="100"/>
  <c r="BD475" i="100"/>
  <c r="BD477" i="100" s="1"/>
  <c r="BD481" i="100" s="1"/>
  <c r="AN30" i="107"/>
  <c r="BA94" i="100"/>
  <c r="AF341" i="100"/>
  <c r="AE342" i="100"/>
  <c r="AE210" i="100"/>
  <c r="AD216" i="100"/>
  <c r="AF261" i="100"/>
  <c r="AE262" i="100"/>
  <c r="AZ134" i="100"/>
  <c r="BA132" i="100"/>
  <c r="BB451" i="100"/>
  <c r="BJ133" i="100"/>
  <c r="AD318" i="100" l="1"/>
  <c r="AE323" i="100"/>
  <c r="AE528" i="100" s="1"/>
  <c r="AV74" i="100"/>
  <c r="AW67" i="100"/>
  <c r="BK191" i="100"/>
  <c r="BJ194" i="100"/>
  <c r="AU599" i="100"/>
  <c r="AT600" i="100"/>
  <c r="AT601" i="100" s="1"/>
  <c r="AT602" i="100" s="1"/>
  <c r="AT603" i="100" s="1"/>
  <c r="AY9" i="100"/>
  <c r="AX29" i="100"/>
  <c r="AX95" i="100"/>
  <c r="AX551" i="100" s="1"/>
  <c r="AT354" i="100"/>
  <c r="AU353" i="100"/>
  <c r="AV591" i="100"/>
  <c r="AU592" i="100"/>
  <c r="AU593" i="100" s="1"/>
  <c r="AU594" i="100" s="1"/>
  <c r="AU595" i="100" s="1"/>
  <c r="AU596" i="100" s="1"/>
  <c r="AU597" i="100" s="1"/>
  <c r="BL470" i="100"/>
  <c r="BK471" i="100"/>
  <c r="BC187" i="100"/>
  <c r="BD184" i="100"/>
  <c r="BM385" i="100"/>
  <c r="BL392" i="100"/>
  <c r="AE146" i="100"/>
  <c r="AE145" i="100" s="1"/>
  <c r="AF147" i="100"/>
  <c r="AS613" i="100"/>
  <c r="AR614" i="100"/>
  <c r="AR615" i="100" s="1"/>
  <c r="AR616" i="100" s="1"/>
  <c r="AT605" i="100"/>
  <c r="AS606" i="100"/>
  <c r="AM31" i="107"/>
  <c r="BE475" i="100"/>
  <c r="BE477" i="100" s="1"/>
  <c r="BE481" i="100" s="1"/>
  <c r="BD479" i="100"/>
  <c r="BD478" i="100"/>
  <c r="BB94" i="100"/>
  <c r="AE216" i="100"/>
  <c r="AF210" i="100"/>
  <c r="AG261" i="100"/>
  <c r="AF262" i="100"/>
  <c r="AG341" i="100"/>
  <c r="AF342" i="100"/>
  <c r="AO30" i="107"/>
  <c r="BB132" i="100"/>
  <c r="BA134" i="100"/>
  <c r="BC451" i="100"/>
  <c r="BK133" i="100"/>
  <c r="AG147" i="100" l="1"/>
  <c r="AG323" i="100" s="1"/>
  <c r="AG528" i="100" s="1"/>
  <c r="AW74" i="100"/>
  <c r="AX67" i="100"/>
  <c r="AF146" i="100"/>
  <c r="AF145" i="100" s="1"/>
  <c r="AF323" i="100"/>
  <c r="AF528" i="100" s="1"/>
  <c r="AZ9" i="100"/>
  <c r="AY29" i="100"/>
  <c r="AY95" i="100"/>
  <c r="AY551" i="100" s="1"/>
  <c r="BL191" i="100"/>
  <c r="BK194" i="100"/>
  <c r="BN385" i="100"/>
  <c r="BM392" i="100"/>
  <c r="BD187" i="100"/>
  <c r="BE184" i="100"/>
  <c r="BM470" i="100"/>
  <c r="BL471" i="100"/>
  <c r="AW591" i="100"/>
  <c r="AV592" i="100"/>
  <c r="AV593" i="100" s="1"/>
  <c r="AV594" i="100" s="1"/>
  <c r="AV595" i="100" s="1"/>
  <c r="AV596" i="100" s="1"/>
  <c r="AV597" i="100" s="1"/>
  <c r="AU354" i="100"/>
  <c r="AV353" i="100"/>
  <c r="AU600" i="100"/>
  <c r="AU601" i="100" s="1"/>
  <c r="AU602" i="100" s="1"/>
  <c r="AU603" i="100" s="1"/>
  <c r="AV599" i="100"/>
  <c r="AE318" i="100"/>
  <c r="AS614" i="100"/>
  <c r="AS615" i="100" s="1"/>
  <c r="AS616" i="100" s="1"/>
  <c r="AT613" i="100"/>
  <c r="AT606" i="100"/>
  <c r="AU605" i="100"/>
  <c r="AN31" i="107"/>
  <c r="BE479" i="100"/>
  <c r="BE478" i="100"/>
  <c r="BF475" i="100"/>
  <c r="BF477" i="100" s="1"/>
  <c r="BF481" i="100" s="1"/>
  <c r="AF216" i="100"/>
  <c r="AG210" i="100"/>
  <c r="AP30" i="107"/>
  <c r="BC132" i="100"/>
  <c r="BB134" i="100"/>
  <c r="AG262" i="100"/>
  <c r="AH261" i="100"/>
  <c r="AG342" i="100"/>
  <c r="AH341" i="100"/>
  <c r="BC94" i="100"/>
  <c r="BL133" i="100"/>
  <c r="BD451" i="100"/>
  <c r="AG146" i="100" l="1"/>
  <c r="AG145" i="100" s="1"/>
  <c r="AH147" i="100"/>
  <c r="AI147" i="100" s="1"/>
  <c r="AX74" i="100"/>
  <c r="AY67" i="100"/>
  <c r="AF318" i="100"/>
  <c r="AW592" i="100"/>
  <c r="AW593" i="100" s="1"/>
  <c r="AW594" i="100" s="1"/>
  <c r="AW595" i="100" s="1"/>
  <c r="AW596" i="100" s="1"/>
  <c r="AW597" i="100" s="1"/>
  <c r="AX591" i="100"/>
  <c r="BN392" i="100"/>
  <c r="BO385" i="100"/>
  <c r="AV354" i="100"/>
  <c r="AW353" i="100"/>
  <c r="BN470" i="100"/>
  <c r="BM471" i="100"/>
  <c r="K471" i="100" s="1" a="1"/>
  <c r="K471" i="100" s="1"/>
  <c r="K470" i="100" a="1"/>
  <c r="K470" i="100" s="1"/>
  <c r="BF184" i="100"/>
  <c r="BE187" i="100"/>
  <c r="BA9" i="100"/>
  <c r="AZ29" i="100"/>
  <c r="AZ95" i="100"/>
  <c r="AV600" i="100"/>
  <c r="AV601" i="100" s="1"/>
  <c r="AV602" i="100" s="1"/>
  <c r="AV603" i="100" s="1"/>
  <c r="AW599" i="100"/>
  <c r="BL194" i="100"/>
  <c r="BM191" i="100"/>
  <c r="AU613" i="100"/>
  <c r="AT614" i="100"/>
  <c r="AT615" i="100" s="1"/>
  <c r="AT616" i="100" s="1"/>
  <c r="AU606" i="100"/>
  <c r="AV605" i="100"/>
  <c r="AO31" i="107"/>
  <c r="BG475" i="100"/>
  <c r="BG477" i="100" s="1"/>
  <c r="BG481" i="100" s="1"/>
  <c r="BF479" i="100"/>
  <c r="BF478" i="100"/>
  <c r="AQ30" i="107"/>
  <c r="AH342" i="100"/>
  <c r="AI341" i="100"/>
  <c r="AH262" i="100"/>
  <c r="AI261" i="100"/>
  <c r="BD132" i="100"/>
  <c r="BC134" i="100"/>
  <c r="AH210" i="100"/>
  <c r="AG216" i="100"/>
  <c r="BD94" i="100"/>
  <c r="BM133" i="100"/>
  <c r="BE451" i="100"/>
  <c r="AG318" i="100" l="1"/>
  <c r="AH146" i="100"/>
  <c r="AH145" i="100" s="1"/>
  <c r="AH323" i="100"/>
  <c r="AH528" i="100" s="1"/>
  <c r="AJ147" i="100"/>
  <c r="AY74" i="100"/>
  <c r="AZ67" i="100"/>
  <c r="AZ551" i="100"/>
  <c r="AX353" i="100"/>
  <c r="AW354" i="100"/>
  <c r="BN191" i="100"/>
  <c r="BM194" i="100"/>
  <c r="BB9" i="100"/>
  <c r="BA29" i="100"/>
  <c r="BA95" i="100"/>
  <c r="AY591" i="100"/>
  <c r="AX592" i="100"/>
  <c r="AX593" i="100" s="1"/>
  <c r="AX594" i="100" s="1"/>
  <c r="AX595" i="100" s="1"/>
  <c r="AX596" i="100" s="1"/>
  <c r="AX597" i="100" s="1"/>
  <c r="AW600" i="100"/>
  <c r="AW601" i="100" s="1"/>
  <c r="AW602" i="100" s="1"/>
  <c r="AW603" i="100" s="1"/>
  <c r="AX599" i="100"/>
  <c r="BF187" i="100"/>
  <c r="BG184" i="100"/>
  <c r="BN471" i="100"/>
  <c r="BO470" i="100"/>
  <c r="BP385" i="100"/>
  <c r="BO392" i="100"/>
  <c r="AU614" i="100"/>
  <c r="AU615" i="100" s="1"/>
  <c r="AU616" i="100" s="1"/>
  <c r="AV613" i="100"/>
  <c r="AV606" i="100"/>
  <c r="AW605" i="100"/>
  <c r="AP31" i="107"/>
  <c r="BG478" i="100"/>
  <c r="BG479" i="100"/>
  <c r="BH475" i="100"/>
  <c r="BH477" i="100" s="1"/>
  <c r="BH481" i="100" s="1"/>
  <c r="BE94" i="100"/>
  <c r="BD134" i="100"/>
  <c r="BE132" i="100"/>
  <c r="AI262" i="100"/>
  <c r="AJ261" i="100"/>
  <c r="AI146" i="100"/>
  <c r="AI323" i="100"/>
  <c r="AI528" i="100" s="1"/>
  <c r="AH216" i="100"/>
  <c r="AI210" i="100"/>
  <c r="AJ341" i="100"/>
  <c r="AI342" i="100"/>
  <c r="AR30" i="107"/>
  <c r="BF451" i="100"/>
  <c r="BN133" i="100"/>
  <c r="AH318" i="100" l="1"/>
  <c r="AK147" i="100"/>
  <c r="AZ74" i="100"/>
  <c r="BP392" i="100"/>
  <c r="BQ385" i="100"/>
  <c r="BA67" i="100"/>
  <c r="BA551" i="100"/>
  <c r="BC9" i="100"/>
  <c r="BB29" i="100"/>
  <c r="BB95" i="100"/>
  <c r="BB551" i="100" s="1"/>
  <c r="BH184" i="100"/>
  <c r="BG187" i="100"/>
  <c r="AX600" i="100"/>
  <c r="AX601" i="100" s="1"/>
  <c r="AX602" i="100" s="1"/>
  <c r="AX603" i="100" s="1"/>
  <c r="AY599" i="100"/>
  <c r="BN194" i="100"/>
  <c r="BO191" i="100"/>
  <c r="AZ591" i="100"/>
  <c r="AY592" i="100"/>
  <c r="AY593" i="100" s="1"/>
  <c r="AY594" i="100" s="1"/>
  <c r="AY595" i="100" s="1"/>
  <c r="AY596" i="100" s="1"/>
  <c r="AY597" i="100" s="1"/>
  <c r="AY353" i="100"/>
  <c r="AX354" i="100"/>
  <c r="BP470" i="100"/>
  <c r="BO471" i="100"/>
  <c r="AV614" i="100"/>
  <c r="AV615" i="100" s="1"/>
  <c r="AV616" i="100" s="1"/>
  <c r="AW613" i="100"/>
  <c r="AX605" i="100"/>
  <c r="AW606" i="100"/>
  <c r="AQ31" i="107"/>
  <c r="BI475" i="100"/>
  <c r="BI477" i="100" s="1"/>
  <c r="BI481" i="100" s="1"/>
  <c r="BH479" i="100"/>
  <c r="BH478" i="100"/>
  <c r="AK341" i="100"/>
  <c r="AJ342" i="100"/>
  <c r="AI216" i="100"/>
  <c r="AJ210" i="100"/>
  <c r="AJ146" i="100"/>
  <c r="AJ323" i="100"/>
  <c r="AJ528" i="100" s="1"/>
  <c r="BF132" i="100"/>
  <c r="BE134" i="100"/>
  <c r="AS30" i="107"/>
  <c r="BF94" i="100"/>
  <c r="AI145" i="100"/>
  <c r="AI318" i="100"/>
  <c r="AJ262" i="100"/>
  <c r="AK261" i="100"/>
  <c r="BG451" i="100"/>
  <c r="BO133" i="100"/>
  <c r="BA74" i="100" l="1"/>
  <c r="BP471" i="100"/>
  <c r="BQ470" i="100"/>
  <c r="BR385" i="100"/>
  <c r="BQ392" i="100"/>
  <c r="BB67" i="100"/>
  <c r="AY600" i="100"/>
  <c r="AY601" i="100" s="1"/>
  <c r="AY602" i="100" s="1"/>
  <c r="AY603" i="100" s="1"/>
  <c r="AZ599" i="100"/>
  <c r="BO194" i="100"/>
  <c r="BP191" i="100"/>
  <c r="AY354" i="100"/>
  <c r="AZ353" i="100"/>
  <c r="AZ592" i="100"/>
  <c r="AZ593" i="100" s="1"/>
  <c r="AZ594" i="100" s="1"/>
  <c r="AZ595" i="100" s="1"/>
  <c r="AZ596" i="100" s="1"/>
  <c r="AZ597" i="100" s="1"/>
  <c r="BA591" i="100"/>
  <c r="BH187" i="100"/>
  <c r="BI184" i="100"/>
  <c r="BD9" i="100"/>
  <c r="BC29" i="100"/>
  <c r="BC95" i="100"/>
  <c r="AW614" i="100"/>
  <c r="AW615" i="100" s="1"/>
  <c r="AW616" i="100" s="1"/>
  <c r="AX613" i="100"/>
  <c r="AX606" i="100"/>
  <c r="AY605" i="100"/>
  <c r="AR31" i="107"/>
  <c r="BJ475" i="100"/>
  <c r="BJ477" i="100" s="1"/>
  <c r="BJ481" i="100" s="1"/>
  <c r="BI479" i="100"/>
  <c r="BI478" i="100"/>
  <c r="AT30" i="107"/>
  <c r="AK342" i="100"/>
  <c r="AL341" i="100"/>
  <c r="BG132" i="100"/>
  <c r="BF134" i="100"/>
  <c r="AK146" i="100"/>
  <c r="AK323" i="100"/>
  <c r="AK528" i="100" s="1"/>
  <c r="AJ216" i="100"/>
  <c r="AK210" i="100"/>
  <c r="AK262" i="100"/>
  <c r="AL261" i="100"/>
  <c r="BG94" i="100"/>
  <c r="AJ318" i="100"/>
  <c r="AJ145" i="100"/>
  <c r="BP133" i="100"/>
  <c r="BQ133" i="100" s="1"/>
  <c r="BH451" i="100"/>
  <c r="BB74" i="100" l="1"/>
  <c r="BP194" i="100"/>
  <c r="BQ191" i="100"/>
  <c r="BQ471" i="100"/>
  <c r="BR470" i="100"/>
  <c r="BS385" i="100"/>
  <c r="BR392" i="100"/>
  <c r="BC67" i="100"/>
  <c r="BC551" i="100"/>
  <c r="BR133" i="100"/>
  <c r="AZ600" i="100"/>
  <c r="AZ601" i="100" s="1"/>
  <c r="AZ602" i="100" s="1"/>
  <c r="AZ603" i="100" s="1"/>
  <c r="BA599" i="100"/>
  <c r="BE9" i="100"/>
  <c r="BD29" i="100"/>
  <c r="BD95" i="100"/>
  <c r="BD551" i="100" s="1"/>
  <c r="BB591" i="100"/>
  <c r="BA592" i="100"/>
  <c r="BA593" i="100" s="1"/>
  <c r="BA594" i="100" s="1"/>
  <c r="BA595" i="100" s="1"/>
  <c r="BA596" i="100" s="1"/>
  <c r="BA597" i="100" s="1"/>
  <c r="BJ184" i="100"/>
  <c r="BI187" i="100"/>
  <c r="BA353" i="100"/>
  <c r="AZ354" i="100"/>
  <c r="AX614" i="100"/>
  <c r="AX615" i="100" s="1"/>
  <c r="AX616" i="100" s="1"/>
  <c r="AY613" i="100"/>
  <c r="AZ605" i="100"/>
  <c r="AY606" i="100"/>
  <c r="AS31" i="107"/>
  <c r="BK475" i="100"/>
  <c r="BK477" i="100" s="1"/>
  <c r="BK481" i="100" s="1"/>
  <c r="BJ479" i="100"/>
  <c r="BJ478" i="100"/>
  <c r="BH132" i="100"/>
  <c r="BG134" i="100"/>
  <c r="AU30" i="107"/>
  <c r="BH94" i="100"/>
  <c r="AK145" i="100"/>
  <c r="AK318" i="100"/>
  <c r="AL210" i="100"/>
  <c r="AK216" i="100"/>
  <c r="AM261" i="100"/>
  <c r="AL262" i="100"/>
  <c r="AM341" i="100"/>
  <c r="AL342" i="100"/>
  <c r="BI451" i="100"/>
  <c r="BC74" i="100" l="1"/>
  <c r="BS470" i="100"/>
  <c r="BR471" i="100"/>
  <c r="BT385" i="100"/>
  <c r="BS392" i="100"/>
  <c r="BR191" i="100"/>
  <c r="BQ194" i="100"/>
  <c r="BD67" i="100"/>
  <c r="BS133" i="100"/>
  <c r="BJ187" i="100"/>
  <c r="BK184" i="100"/>
  <c r="BA600" i="100"/>
  <c r="BA601" i="100" s="1"/>
  <c r="BA602" i="100" s="1"/>
  <c r="BA603" i="100" s="1"/>
  <c r="BB599" i="100"/>
  <c r="BB353" i="100"/>
  <c r="BA354" i="100"/>
  <c r="BC591" i="100"/>
  <c r="BB592" i="100"/>
  <c r="BB593" i="100" s="1"/>
  <c r="BB594" i="100" s="1"/>
  <c r="BB595" i="100" s="1"/>
  <c r="BB596" i="100" s="1"/>
  <c r="BB597" i="100" s="1"/>
  <c r="BF9" i="100"/>
  <c r="BE29" i="100"/>
  <c r="BE95" i="100"/>
  <c r="BE551" i="100" s="1"/>
  <c r="AY614" i="100"/>
  <c r="AY615" i="100" s="1"/>
  <c r="AY616" i="100" s="1"/>
  <c r="AZ613" i="100"/>
  <c r="AZ606" i="100"/>
  <c r="BA605" i="100"/>
  <c r="AT31" i="107"/>
  <c r="BK478" i="100"/>
  <c r="BK479" i="100"/>
  <c r="BL475" i="100"/>
  <c r="BL477" i="100" s="1"/>
  <c r="BL481" i="100" s="1"/>
  <c r="AM342" i="100"/>
  <c r="AN341" i="100"/>
  <c r="AN261" i="100"/>
  <c r="AM262" i="100"/>
  <c r="AL216" i="100"/>
  <c r="AM210" i="100"/>
  <c r="BI132" i="100"/>
  <c r="BH134" i="100"/>
  <c r="AV30" i="107"/>
  <c r="BI94" i="100"/>
  <c r="BJ451" i="100"/>
  <c r="BD74" i="100" l="1"/>
  <c r="BS191" i="100"/>
  <c r="BR194" i="100"/>
  <c r="BU385" i="100"/>
  <c r="BT392" i="100"/>
  <c r="BS471" i="100"/>
  <c r="BT470" i="100"/>
  <c r="BE67" i="100"/>
  <c r="BT133" i="100"/>
  <c r="BD591" i="100"/>
  <c r="BC592" i="100"/>
  <c r="BC593" i="100" s="1"/>
  <c r="BC594" i="100" s="1"/>
  <c r="BC595" i="100" s="1"/>
  <c r="BC596" i="100" s="1"/>
  <c r="BC597" i="100" s="1"/>
  <c r="BG9" i="100"/>
  <c r="BF29" i="100"/>
  <c r="BF95" i="100"/>
  <c r="BF551" i="100" s="1"/>
  <c r="BB354" i="100"/>
  <c r="BC353" i="100"/>
  <c r="BC599" i="100"/>
  <c r="BB600" i="100"/>
  <c r="BB601" i="100" s="1"/>
  <c r="BB602" i="100" s="1"/>
  <c r="BB603" i="100" s="1"/>
  <c r="BL184" i="100"/>
  <c r="BK187" i="100"/>
  <c r="BA613" i="100"/>
  <c r="AZ614" i="100"/>
  <c r="AZ615" i="100" s="1"/>
  <c r="AZ616" i="100" s="1"/>
  <c r="BB605" i="100"/>
  <c r="BA606" i="100"/>
  <c r="AU31" i="107"/>
  <c r="BM475" i="100"/>
  <c r="BM477" i="100" s="1"/>
  <c r="BM481" i="100" s="1"/>
  <c r="BL478" i="100"/>
  <c r="BL479" i="100"/>
  <c r="AW30" i="107"/>
  <c r="BJ132" i="100"/>
  <c r="BI134" i="100"/>
  <c r="AO261" i="100"/>
  <c r="AN262" i="100"/>
  <c r="AO341" i="100"/>
  <c r="AN342" i="100"/>
  <c r="BJ94" i="100"/>
  <c r="AN210" i="100"/>
  <c r="AM216" i="100"/>
  <c r="BK451" i="100"/>
  <c r="BE74" i="100" l="1"/>
  <c r="BV385" i="100"/>
  <c r="BU392" i="100"/>
  <c r="BS194" i="100"/>
  <c r="BT191" i="100"/>
  <c r="BU470" i="100"/>
  <c r="BT471" i="100"/>
  <c r="BF67" i="100"/>
  <c r="BU133" i="100"/>
  <c r="BC600" i="100"/>
  <c r="BC601" i="100" s="1"/>
  <c r="BC602" i="100" s="1"/>
  <c r="BC603" i="100" s="1"/>
  <c r="BD599" i="100"/>
  <c r="BC354" i="100"/>
  <c r="BD353" i="100"/>
  <c r="BH9" i="100"/>
  <c r="BG29" i="100"/>
  <c r="BG95" i="100"/>
  <c r="BG551" i="100" s="1"/>
  <c r="BD592" i="100"/>
  <c r="BD593" i="100" s="1"/>
  <c r="BD594" i="100" s="1"/>
  <c r="BD595" i="100" s="1"/>
  <c r="BD596" i="100" s="1"/>
  <c r="BD597" i="100" s="1"/>
  <c r="BE591" i="100"/>
  <c r="BL187" i="100"/>
  <c r="BM184" i="100"/>
  <c r="BA614" i="100"/>
  <c r="BA615" i="100" s="1"/>
  <c r="BA616" i="100" s="1"/>
  <c r="BB613" i="100"/>
  <c r="BC605" i="100"/>
  <c r="BB606" i="100"/>
  <c r="AV31" i="107"/>
  <c r="BM479" i="100"/>
  <c r="BM478" i="100"/>
  <c r="BN475" i="100"/>
  <c r="BN477" i="100" s="1"/>
  <c r="BN481" i="100" s="1"/>
  <c r="K475" i="100" a="1"/>
  <c r="K475" i="100" s="1"/>
  <c r="AX30" i="107"/>
  <c r="AN216" i="100"/>
  <c r="AO210" i="100"/>
  <c r="AP341" i="100"/>
  <c r="AO342" i="100"/>
  <c r="BK94" i="100"/>
  <c r="AO262" i="100"/>
  <c r="AP261" i="100"/>
  <c r="BJ134" i="100"/>
  <c r="BK132" i="100"/>
  <c r="BL451" i="100"/>
  <c r="BF74" i="100" l="1"/>
  <c r="BU191" i="100"/>
  <c r="BT194" i="100"/>
  <c r="BU471" i="100"/>
  <c r="BV470" i="100"/>
  <c r="BW385" i="100"/>
  <c r="BV392" i="100"/>
  <c r="BG67" i="100"/>
  <c r="BV133" i="100"/>
  <c r="BF591" i="100"/>
  <c r="BE592" i="100"/>
  <c r="BE593" i="100" s="1"/>
  <c r="BE594" i="100" s="1"/>
  <c r="BE595" i="100" s="1"/>
  <c r="BE596" i="100" s="1"/>
  <c r="BE597" i="100" s="1"/>
  <c r="BM187" i="100"/>
  <c r="BN184" i="100"/>
  <c r="BE353" i="100"/>
  <c r="BD354" i="100"/>
  <c r="BE599" i="100"/>
  <c r="BD600" i="100"/>
  <c r="BD601" i="100" s="1"/>
  <c r="BD602" i="100" s="1"/>
  <c r="BD603" i="100" s="1"/>
  <c r="BI9" i="100"/>
  <c r="BH29" i="100"/>
  <c r="BH95" i="100"/>
  <c r="BH551" i="100" s="1"/>
  <c r="BB614" i="100"/>
  <c r="BB615" i="100" s="1"/>
  <c r="BB616" i="100" s="1"/>
  <c r="BC613" i="100"/>
  <c r="BD605" i="100"/>
  <c r="BC606" i="100"/>
  <c r="AW31" i="107"/>
  <c r="BO475" i="100"/>
  <c r="BO477" i="100" s="1"/>
  <c r="BO481" i="100" s="1"/>
  <c r="BN479" i="100"/>
  <c r="BN478" i="100"/>
  <c r="BK134" i="100"/>
  <c r="BL132" i="100"/>
  <c r="AP342" i="100"/>
  <c r="AQ341" i="100"/>
  <c r="AY30" i="107"/>
  <c r="AP262" i="100"/>
  <c r="AQ261" i="100"/>
  <c r="BL94" i="100"/>
  <c r="AP210" i="100"/>
  <c r="AO216" i="100"/>
  <c r="BM451" i="100"/>
  <c r="BG74" i="100" l="1"/>
  <c r="BV191" i="100"/>
  <c r="BU194" i="100"/>
  <c r="BX385" i="100"/>
  <c r="BW392" i="100"/>
  <c r="BW470" i="100"/>
  <c r="BV471" i="100"/>
  <c r="BH67" i="100"/>
  <c r="BW133" i="100"/>
  <c r="BE354" i="100"/>
  <c r="BF353" i="100"/>
  <c r="BG591" i="100"/>
  <c r="BF592" i="100"/>
  <c r="BF593" i="100" s="1"/>
  <c r="BF594" i="100" s="1"/>
  <c r="BF595" i="100" s="1"/>
  <c r="BF596" i="100" s="1"/>
  <c r="BF597" i="100" s="1"/>
  <c r="BJ9" i="100"/>
  <c r="BI29" i="100"/>
  <c r="BI95" i="100"/>
  <c r="BE600" i="100"/>
  <c r="BE601" i="100" s="1"/>
  <c r="BE602" i="100" s="1"/>
  <c r="BE603" i="100" s="1"/>
  <c r="BF599" i="100"/>
  <c r="BN187" i="100"/>
  <c r="BO184" i="100"/>
  <c r="BC614" i="100"/>
  <c r="BC615" i="100" s="1"/>
  <c r="BC616" i="100" s="1"/>
  <c r="BD613" i="100"/>
  <c r="BD606" i="100"/>
  <c r="BE605" i="100"/>
  <c r="AX31" i="107"/>
  <c r="BO478" i="100"/>
  <c r="BO479" i="100"/>
  <c r="BP475" i="100"/>
  <c r="AQ342" i="100"/>
  <c r="AR341" i="100"/>
  <c r="BM94" i="100"/>
  <c r="AQ262" i="100"/>
  <c r="AR261" i="100"/>
  <c r="AZ30" i="107"/>
  <c r="BM132" i="100"/>
  <c r="BL134" i="100"/>
  <c r="AP216" i="100"/>
  <c r="AQ210" i="100"/>
  <c r="BN451" i="100"/>
  <c r="BH74" i="100" l="1"/>
  <c r="BV194" i="100"/>
  <c r="BW191" i="100"/>
  <c r="BW471" i="100"/>
  <c r="BX470" i="100"/>
  <c r="BX392" i="100"/>
  <c r="BY385" i="100"/>
  <c r="BQ475" i="100"/>
  <c r="BQ477" i="100" s="1"/>
  <c r="BQ481" i="100" s="1"/>
  <c r="BP477" i="100"/>
  <c r="BP481" i="100" s="1"/>
  <c r="BI67" i="100"/>
  <c r="BI551" i="100"/>
  <c r="BX133" i="100"/>
  <c r="BK9" i="100"/>
  <c r="BJ29" i="100"/>
  <c r="BJ95" i="100"/>
  <c r="BF354" i="100"/>
  <c r="BG353" i="100"/>
  <c r="BP184" i="100"/>
  <c r="BO187" i="100"/>
  <c r="BF600" i="100"/>
  <c r="BF601" i="100" s="1"/>
  <c r="BF602" i="100" s="1"/>
  <c r="BF603" i="100" s="1"/>
  <c r="BG599" i="100"/>
  <c r="BH591" i="100"/>
  <c r="BG592" i="100"/>
  <c r="BG593" i="100" s="1"/>
  <c r="BG594" i="100" s="1"/>
  <c r="BG595" i="100" s="1"/>
  <c r="BG596" i="100" s="1"/>
  <c r="BG597" i="100" s="1"/>
  <c r="BD614" i="100"/>
  <c r="BD615" i="100" s="1"/>
  <c r="BD616" i="100" s="1"/>
  <c r="BE613" i="100"/>
  <c r="BF605" i="100"/>
  <c r="BE606" i="100"/>
  <c r="AY31" i="107"/>
  <c r="BM134" i="100"/>
  <c r="BN132" i="100"/>
  <c r="AS261" i="100"/>
  <c r="AR262" i="100"/>
  <c r="BN94" i="100"/>
  <c r="AQ216" i="100"/>
  <c r="AR210" i="100"/>
  <c r="AR342" i="100"/>
  <c r="AS341" i="100"/>
  <c r="BA30" i="107"/>
  <c r="BO451" i="100"/>
  <c r="BQ478" i="100" l="1"/>
  <c r="BP478" i="100"/>
  <c r="BI74" i="100"/>
  <c r="BY470" i="100"/>
  <c r="BX471" i="100"/>
  <c r="BZ385" i="100"/>
  <c r="BY392" i="100"/>
  <c r="BW194" i="100"/>
  <c r="BX191" i="100"/>
  <c r="BP187" i="100"/>
  <c r="BQ184" i="100"/>
  <c r="BR475" i="100"/>
  <c r="BR477" i="100" s="1"/>
  <c r="BR481" i="100" s="1"/>
  <c r="BP479" i="100"/>
  <c r="BQ479" i="100"/>
  <c r="BJ67" i="100"/>
  <c r="BJ551" i="100"/>
  <c r="BY133" i="100"/>
  <c r="BI591" i="100"/>
  <c r="BH592" i="100"/>
  <c r="BH593" i="100" s="1"/>
  <c r="BH594" i="100" s="1"/>
  <c r="BH595" i="100" s="1"/>
  <c r="BH596" i="100" s="1"/>
  <c r="BH597" i="100" s="1"/>
  <c r="BH353" i="100"/>
  <c r="BG354" i="100"/>
  <c r="BG600" i="100"/>
  <c r="BG601" i="100" s="1"/>
  <c r="BG602" i="100" s="1"/>
  <c r="BG603" i="100" s="1"/>
  <c r="BH599" i="100"/>
  <c r="BK29" i="100"/>
  <c r="BL9" i="100"/>
  <c r="BK95" i="100"/>
  <c r="BK551" i="100" s="1"/>
  <c r="BE614" i="100"/>
  <c r="BE615" i="100" s="1"/>
  <c r="BE616" i="100" s="1"/>
  <c r="BF613" i="100"/>
  <c r="BF606" i="100"/>
  <c r="BG605" i="100"/>
  <c r="AZ31" i="107"/>
  <c r="BB30" i="107"/>
  <c r="AS262" i="100"/>
  <c r="AT261" i="100"/>
  <c r="AT341" i="100"/>
  <c r="AS342" i="100"/>
  <c r="BO94" i="100"/>
  <c r="AS210" i="100"/>
  <c r="AR216" i="100"/>
  <c r="BO132" i="100"/>
  <c r="BN134" i="100"/>
  <c r="BP451" i="100"/>
  <c r="BQ451" i="100" s="1"/>
  <c r="BR451" i="100" s="1"/>
  <c r="BS451" i="100" s="1"/>
  <c r="BT451" i="100" s="1"/>
  <c r="BU451" i="100" s="1"/>
  <c r="BV451" i="100" s="1"/>
  <c r="BW451" i="100" s="1"/>
  <c r="BX451" i="100" s="1"/>
  <c r="BY451" i="100" s="1"/>
  <c r="BZ451" i="100" s="1"/>
  <c r="CA451" i="100" s="1"/>
  <c r="CB451" i="100" s="1"/>
  <c r="CC451" i="100" s="1"/>
  <c r="CD451" i="100" s="1"/>
  <c r="BS475" i="100" l="1"/>
  <c r="BS477" i="100" s="1"/>
  <c r="BS481" i="100" s="1"/>
  <c r="BJ74" i="100"/>
  <c r="BR479" i="100"/>
  <c r="BR478" i="100"/>
  <c r="BQ187" i="100"/>
  <c r="BR184" i="100"/>
  <c r="BY471" i="100"/>
  <c r="BZ470" i="100"/>
  <c r="BZ392" i="100"/>
  <c r="CA385" i="100"/>
  <c r="BX194" i="100"/>
  <c r="BY191" i="100"/>
  <c r="BK67" i="100"/>
  <c r="BZ133" i="100"/>
  <c r="BH354" i="100"/>
  <c r="BI353" i="100"/>
  <c r="BM9" i="100"/>
  <c r="BL29" i="100"/>
  <c r="BL95" i="100"/>
  <c r="BH600" i="100"/>
  <c r="BH601" i="100" s="1"/>
  <c r="BH602" i="100" s="1"/>
  <c r="BH603" i="100" s="1"/>
  <c r="BI599" i="100"/>
  <c r="BJ591" i="100"/>
  <c r="BI592" i="100"/>
  <c r="BI593" i="100" s="1"/>
  <c r="BI594" i="100" s="1"/>
  <c r="BI595" i="100" s="1"/>
  <c r="BI596" i="100" s="1"/>
  <c r="BI597" i="100" s="1"/>
  <c r="BG613" i="100"/>
  <c r="BF614" i="100"/>
  <c r="BF615" i="100" s="1"/>
  <c r="BF616" i="100" s="1"/>
  <c r="BH605" i="100"/>
  <c r="BG606" i="100"/>
  <c r="BA31" i="107"/>
  <c r="BP94" i="100"/>
  <c r="BQ94" i="100" s="1"/>
  <c r="AT342" i="100"/>
  <c r="AU341" i="100"/>
  <c r="BC30" i="107"/>
  <c r="BP132" i="100"/>
  <c r="BQ132" i="100" s="1"/>
  <c r="BO134" i="100"/>
  <c r="AT262" i="100"/>
  <c r="AU261" i="100"/>
  <c r="AS216" i="100"/>
  <c r="AT210" i="100"/>
  <c r="BS478" i="100" l="1"/>
  <c r="BS479" i="100"/>
  <c r="BT475" i="100"/>
  <c r="BT477" i="100" s="1"/>
  <c r="BT481" i="100" s="1"/>
  <c r="BK74" i="100"/>
  <c r="BZ191" i="100"/>
  <c r="BY194" i="100"/>
  <c r="BZ471" i="100"/>
  <c r="CA470" i="100"/>
  <c r="CB385" i="100"/>
  <c r="CA392" i="100"/>
  <c r="BS184" i="100"/>
  <c r="BR187" i="100"/>
  <c r="BL67" i="100"/>
  <c r="BL551" i="100"/>
  <c r="CA133" i="100"/>
  <c r="BR132" i="100"/>
  <c r="BQ134" i="100"/>
  <c r="BR94" i="100"/>
  <c r="BI600" i="100"/>
  <c r="BI601" i="100" s="1"/>
  <c r="BI602" i="100" s="1"/>
  <c r="BI603" i="100" s="1"/>
  <c r="BJ599" i="100"/>
  <c r="BK591" i="100"/>
  <c r="BJ592" i="100"/>
  <c r="BJ593" i="100" s="1"/>
  <c r="BJ594" i="100" s="1"/>
  <c r="BJ595" i="100" s="1"/>
  <c r="BJ596" i="100" s="1"/>
  <c r="BJ597" i="100" s="1"/>
  <c r="BJ353" i="100"/>
  <c r="BI354" i="100"/>
  <c r="BN9" i="100"/>
  <c r="BM29" i="100"/>
  <c r="BM95" i="100"/>
  <c r="BM551" i="100" s="1"/>
  <c r="BH613" i="100"/>
  <c r="BG614" i="100"/>
  <c r="BG615" i="100" s="1"/>
  <c r="BG616" i="100" s="1"/>
  <c r="BI605" i="100"/>
  <c r="BH606" i="100"/>
  <c r="BB31" i="107"/>
  <c r="AU262" i="100"/>
  <c r="AV261" i="100"/>
  <c r="BP134" i="100"/>
  <c r="BD30" i="107"/>
  <c r="AU342" i="100"/>
  <c r="AV341" i="100"/>
  <c r="AU210" i="100"/>
  <c r="AT216" i="100"/>
  <c r="BU475" i="100" l="1"/>
  <c r="BU477" i="100" s="1"/>
  <c r="BU481" i="100" s="1"/>
  <c r="BT478" i="100"/>
  <c r="BT479" i="100"/>
  <c r="BL74" i="100"/>
  <c r="CA471" i="100"/>
  <c r="CB470" i="100"/>
  <c r="BT184" i="100"/>
  <c r="BS187" i="100"/>
  <c r="CB392" i="100"/>
  <c r="CC385" i="100"/>
  <c r="CA191" i="100"/>
  <c r="BZ194" i="100"/>
  <c r="BM67" i="100"/>
  <c r="BS132" i="100"/>
  <c r="BR134" i="100"/>
  <c r="CB133" i="100"/>
  <c r="BS94" i="100"/>
  <c r="BK599" i="100"/>
  <c r="BJ600" i="100"/>
  <c r="BJ601" i="100" s="1"/>
  <c r="BJ602" i="100" s="1"/>
  <c r="BJ603" i="100" s="1"/>
  <c r="BO9" i="100"/>
  <c r="BN29" i="100"/>
  <c r="BN95" i="100"/>
  <c r="BK353" i="100"/>
  <c r="BJ354" i="100"/>
  <c r="BL591" i="100"/>
  <c r="BK592" i="100"/>
  <c r="BK593" i="100" s="1"/>
  <c r="BK594" i="100" s="1"/>
  <c r="BK595" i="100" s="1"/>
  <c r="BK596" i="100" s="1"/>
  <c r="BK597" i="100" s="1"/>
  <c r="BH614" i="100"/>
  <c r="BH615" i="100" s="1"/>
  <c r="BH616" i="100" s="1"/>
  <c r="BI613" i="100"/>
  <c r="BJ605" i="100"/>
  <c r="BI606" i="100"/>
  <c r="BC31" i="107"/>
  <c r="AV342" i="100"/>
  <c r="AW341" i="100"/>
  <c r="BE30" i="107"/>
  <c r="AW261" i="100"/>
  <c r="AV262" i="100"/>
  <c r="AU216" i="100"/>
  <c r="AV210" i="100"/>
  <c r="BV475" i="100" l="1"/>
  <c r="BV477" i="100" s="1"/>
  <c r="BV481" i="100" s="1"/>
  <c r="BU479" i="100"/>
  <c r="BU478" i="100"/>
  <c r="BM74" i="100"/>
  <c r="CD385" i="100"/>
  <c r="CD392" i="100" s="1"/>
  <c r="CC392" i="100"/>
  <c r="BU184" i="100"/>
  <c r="BT187" i="100"/>
  <c r="CB471" i="100"/>
  <c r="CC470" i="100"/>
  <c r="CA194" i="100"/>
  <c r="CB191" i="100"/>
  <c r="BN67" i="100"/>
  <c r="BN551" i="100"/>
  <c r="CC133" i="100"/>
  <c r="BT132" i="100"/>
  <c r="BS134" i="100"/>
  <c r="BT94" i="100"/>
  <c r="BM591" i="100"/>
  <c r="BL592" i="100"/>
  <c r="BL593" i="100" s="1"/>
  <c r="BL594" i="100" s="1"/>
  <c r="BL595" i="100" s="1"/>
  <c r="BL596" i="100" s="1"/>
  <c r="BL597" i="100" s="1"/>
  <c r="BL353" i="100"/>
  <c r="BK354" i="100"/>
  <c r="BO29" i="100"/>
  <c r="BP9" i="100"/>
  <c r="BQ9" i="100" s="1"/>
  <c r="BQ95" i="100" s="1"/>
  <c r="BQ67" i="100" s="1"/>
  <c r="BO95" i="100"/>
  <c r="BK600" i="100"/>
  <c r="BK601" i="100" s="1"/>
  <c r="BK602" i="100" s="1"/>
  <c r="BK603" i="100" s="1"/>
  <c r="BL599" i="100"/>
  <c r="BJ613" i="100"/>
  <c r="BI614" i="100"/>
  <c r="BI615" i="100" s="1"/>
  <c r="BI616" i="100" s="1"/>
  <c r="BJ606" i="100"/>
  <c r="BK605" i="100"/>
  <c r="BD31" i="107"/>
  <c r="AW210" i="100"/>
  <c r="AV216" i="100"/>
  <c r="AX261" i="100"/>
  <c r="AW262" i="100"/>
  <c r="BF30" i="107"/>
  <c r="AX341" i="100"/>
  <c r="AW342" i="100"/>
  <c r="BW475" i="100" l="1"/>
  <c r="BW477" i="100" s="1"/>
  <c r="BW481" i="100" s="1"/>
  <c r="BV479" i="100"/>
  <c r="BV478" i="100"/>
  <c r="BN74" i="100"/>
  <c r="CC191" i="100"/>
  <c r="CB194" i="100"/>
  <c r="BU187" i="100"/>
  <c r="BV184" i="100"/>
  <c r="CC471" i="100"/>
  <c r="CD470" i="100"/>
  <c r="CD471" i="100" s="1"/>
  <c r="BO67" i="100"/>
  <c r="BO551" i="100"/>
  <c r="BX475" i="100"/>
  <c r="BX477" i="100" s="1"/>
  <c r="BX481" i="100" s="1"/>
  <c r="BU132" i="100"/>
  <c r="BT134" i="100"/>
  <c r="CD133" i="100"/>
  <c r="BU94" i="100"/>
  <c r="BQ29" i="100"/>
  <c r="BQ74" i="100" s="1"/>
  <c r="BR9" i="100"/>
  <c r="BR95" i="100" s="1"/>
  <c r="BR67" i="100" s="1"/>
  <c r="BM353" i="100"/>
  <c r="BL354" i="100"/>
  <c r="BM599" i="100"/>
  <c r="BL600" i="100"/>
  <c r="BL601" i="100" s="1"/>
  <c r="BL602" i="100" s="1"/>
  <c r="BL603" i="100" s="1"/>
  <c r="BP29" i="100"/>
  <c r="BP95" i="100"/>
  <c r="BN591" i="100"/>
  <c r="BM592" i="100"/>
  <c r="BM593" i="100" s="1"/>
  <c r="BM594" i="100" s="1"/>
  <c r="BM595" i="100" s="1"/>
  <c r="BM596" i="100" s="1"/>
  <c r="BM597" i="100" s="1"/>
  <c r="BK613" i="100"/>
  <c r="BJ614" i="100"/>
  <c r="BJ615" i="100" s="1"/>
  <c r="BJ616" i="100" s="1"/>
  <c r="BK606" i="100"/>
  <c r="BL605" i="100"/>
  <c r="BE31" i="107"/>
  <c r="AY341" i="100"/>
  <c r="AX342" i="100"/>
  <c r="BG30" i="107"/>
  <c r="AY261" i="100"/>
  <c r="AX262" i="100"/>
  <c r="AW216" i="100"/>
  <c r="AX210" i="100"/>
  <c r="BW479" i="100" l="1"/>
  <c r="BW478" i="100"/>
  <c r="BO74" i="100"/>
  <c r="BR551" i="100"/>
  <c r="BW184" i="100"/>
  <c r="BV187" i="100"/>
  <c r="CD191" i="100"/>
  <c r="CD194" i="100" s="1"/>
  <c r="CC194" i="100"/>
  <c r="BP67" i="100"/>
  <c r="BQ551" i="100"/>
  <c r="BP551" i="100"/>
  <c r="BX478" i="100"/>
  <c r="BX479" i="100"/>
  <c r="BY475" i="100"/>
  <c r="BY477" i="100" s="1"/>
  <c r="BY481" i="100" s="1"/>
  <c r="BV132" i="100"/>
  <c r="BU134" i="100"/>
  <c r="BV94" i="100"/>
  <c r="BS9" i="100"/>
  <c r="BS95" i="100" s="1"/>
  <c r="BR29" i="100"/>
  <c r="BR74" i="100" s="1"/>
  <c r="BN353" i="100"/>
  <c r="BM354" i="100"/>
  <c r="BN592" i="100"/>
  <c r="BN593" i="100" s="1"/>
  <c r="BN594" i="100" s="1"/>
  <c r="BN595" i="100" s="1"/>
  <c r="BN596" i="100" s="1"/>
  <c r="BN597" i="100" s="1"/>
  <c r="BO591" i="100"/>
  <c r="BM600" i="100"/>
  <c r="BM601" i="100" s="1"/>
  <c r="BM602" i="100" s="1"/>
  <c r="BM603" i="100" s="1"/>
  <c r="BN599" i="100"/>
  <c r="BK614" i="100"/>
  <c r="BK615" i="100" s="1"/>
  <c r="BK616" i="100" s="1"/>
  <c r="BL613" i="100"/>
  <c r="BL606" i="100"/>
  <c r="BM605" i="100"/>
  <c r="BF31" i="107"/>
  <c r="AY210" i="100"/>
  <c r="AX216" i="100"/>
  <c r="BH30" i="107"/>
  <c r="AZ261" i="100"/>
  <c r="AY262" i="100"/>
  <c r="AZ341" i="100"/>
  <c r="AY342" i="100"/>
  <c r="BP74" i="100" l="1"/>
  <c r="BX184" i="100"/>
  <c r="BW187" i="100"/>
  <c r="BS551" i="100"/>
  <c r="BS67" i="100"/>
  <c r="BZ475" i="100"/>
  <c r="BZ477" i="100" s="1"/>
  <c r="BZ481" i="100" s="1"/>
  <c r="BY478" i="100"/>
  <c r="BY479" i="100"/>
  <c r="BW132" i="100"/>
  <c r="BV134" i="100"/>
  <c r="BW94" i="100"/>
  <c r="BI30" i="107"/>
  <c r="BT9" i="100"/>
  <c r="BT95" i="100" s="1"/>
  <c r="BS29" i="100"/>
  <c r="BN600" i="100"/>
  <c r="BN601" i="100" s="1"/>
  <c r="BN602" i="100" s="1"/>
  <c r="BN603" i="100" s="1"/>
  <c r="BO599" i="100"/>
  <c r="BO592" i="100"/>
  <c r="BO593" i="100" s="1"/>
  <c r="BO594" i="100" s="1"/>
  <c r="BO595" i="100" s="1"/>
  <c r="BO596" i="100" s="1"/>
  <c r="BO597" i="100" s="1"/>
  <c r="BP591" i="100"/>
  <c r="BO353" i="100"/>
  <c r="BN354" i="100"/>
  <c r="BL614" i="100"/>
  <c r="BL615" i="100" s="1"/>
  <c r="BL616" i="100" s="1"/>
  <c r="BM613" i="100"/>
  <c r="BM606" i="100"/>
  <c r="BN605" i="100"/>
  <c r="BG31" i="107"/>
  <c r="AZ262" i="100"/>
  <c r="BA261" i="100"/>
  <c r="AZ342" i="100"/>
  <c r="BA341" i="100"/>
  <c r="AY216" i="100"/>
  <c r="AZ210" i="100"/>
  <c r="BP592" i="100" l="1"/>
  <c r="BP593" i="100" s="1"/>
  <c r="BP594" i="100" s="1"/>
  <c r="BP595" i="100" s="1"/>
  <c r="BP596" i="100" s="1"/>
  <c r="BP597" i="100" s="1"/>
  <c r="BQ591" i="100"/>
  <c r="BS74" i="100"/>
  <c r="BT67" i="100"/>
  <c r="BT551" i="100"/>
  <c r="BX187" i="100"/>
  <c r="BY184" i="100"/>
  <c r="BJ30" i="107"/>
  <c r="BZ478" i="100"/>
  <c r="BZ479" i="100"/>
  <c r="CA475" i="100"/>
  <c r="CA477" i="100" s="1"/>
  <c r="CA481" i="100" s="1"/>
  <c r="BX132" i="100"/>
  <c r="BW134" i="100"/>
  <c r="BX94" i="100"/>
  <c r="BT29" i="100"/>
  <c r="BU9" i="100"/>
  <c r="BU95" i="100" s="1"/>
  <c r="BO354" i="100"/>
  <c r="BP353" i="100"/>
  <c r="BP599" i="100"/>
  <c r="BO600" i="100"/>
  <c r="BO601" i="100" s="1"/>
  <c r="BO602" i="100" s="1"/>
  <c r="BO603" i="100" s="1"/>
  <c r="BN613" i="100"/>
  <c r="BM614" i="100"/>
  <c r="BM615" i="100" s="1"/>
  <c r="BM616" i="100" s="1"/>
  <c r="BO605" i="100"/>
  <c r="BN606" i="100"/>
  <c r="BH31" i="107"/>
  <c r="BA342" i="100"/>
  <c r="BB341" i="100"/>
  <c r="AZ216" i="100"/>
  <c r="BA210" i="100"/>
  <c r="BA262" i="100"/>
  <c r="BB261" i="100"/>
  <c r="BT74" i="100" l="1"/>
  <c r="BU67" i="100"/>
  <c r="BP600" i="100"/>
  <c r="BP601" i="100" s="1"/>
  <c r="BP602" i="100" s="1"/>
  <c r="BP603" i="100" s="1"/>
  <c r="BQ599" i="100"/>
  <c r="BU551" i="100"/>
  <c r="BP354" i="100"/>
  <c r="BQ353" i="100"/>
  <c r="BY187" i="100"/>
  <c r="BZ184" i="100"/>
  <c r="BR591" i="100"/>
  <c r="BQ592" i="100"/>
  <c r="BQ593" i="100" s="1"/>
  <c r="BQ594" i="100" s="1"/>
  <c r="BQ595" i="100" s="1"/>
  <c r="BQ596" i="100" s="1"/>
  <c r="BQ597" i="100" s="1"/>
  <c r="BI31" i="107"/>
  <c r="BK30" i="107"/>
  <c r="CB475" i="100"/>
  <c r="CB477" i="100" s="1"/>
  <c r="CB481" i="100" s="1"/>
  <c r="CA478" i="100"/>
  <c r="CA479" i="100"/>
  <c r="BY132" i="100"/>
  <c r="BX134" i="100"/>
  <c r="BY94" i="100"/>
  <c r="BV9" i="100"/>
  <c r="BV95" i="100" s="1"/>
  <c r="BU29" i="100"/>
  <c r="BN614" i="100"/>
  <c r="BN615" i="100" s="1"/>
  <c r="BN616" i="100" s="1"/>
  <c r="BO613" i="100"/>
  <c r="BP605" i="100"/>
  <c r="BO606" i="100"/>
  <c r="BC261" i="100"/>
  <c r="BB262" i="100"/>
  <c r="BA216" i="100"/>
  <c r="BB210" i="100"/>
  <c r="BC341" i="100"/>
  <c r="BB342" i="100"/>
  <c r="BP606" i="100" l="1"/>
  <c r="BQ605" i="100"/>
  <c r="BV67" i="100"/>
  <c r="BR353" i="100"/>
  <c r="BQ354" i="100"/>
  <c r="BQ600" i="100"/>
  <c r="BQ601" i="100" s="1"/>
  <c r="BQ602" i="100" s="1"/>
  <c r="BQ603" i="100" s="1"/>
  <c r="BR599" i="100"/>
  <c r="BR592" i="100"/>
  <c r="BR593" i="100" s="1"/>
  <c r="BR594" i="100" s="1"/>
  <c r="BR595" i="100" s="1"/>
  <c r="BR596" i="100" s="1"/>
  <c r="BR597" i="100" s="1"/>
  <c r="BS591" i="100"/>
  <c r="CA184" i="100"/>
  <c r="BZ187" i="100"/>
  <c r="BU74" i="100"/>
  <c r="BV551" i="100"/>
  <c r="BJ31" i="107"/>
  <c r="BL30" i="107"/>
  <c r="CB478" i="100"/>
  <c r="CB479" i="100"/>
  <c r="CC475" i="100"/>
  <c r="BZ132" i="100"/>
  <c r="BY134" i="100"/>
  <c r="BZ94" i="100"/>
  <c r="BW9" i="100"/>
  <c r="BW95" i="100" s="1"/>
  <c r="BV29" i="100"/>
  <c r="BO614" i="100"/>
  <c r="BO615" i="100" s="1"/>
  <c r="BO616" i="100" s="1"/>
  <c r="BP613" i="100"/>
  <c r="BC262" i="100"/>
  <c r="BD261" i="100"/>
  <c r="BC210" i="100"/>
  <c r="BB216" i="100"/>
  <c r="BC342" i="100"/>
  <c r="BD341" i="100"/>
  <c r="CC477" i="100" l="1"/>
  <c r="CC481" i="100" s="1"/>
  <c r="CD475" i="100"/>
  <c r="BW67" i="100"/>
  <c r="BS599" i="100"/>
  <c r="BR600" i="100"/>
  <c r="BR601" i="100" s="1"/>
  <c r="BR602" i="100" s="1"/>
  <c r="BR603" i="100" s="1"/>
  <c r="BP614" i="100"/>
  <c r="BP615" i="100" s="1"/>
  <c r="BP616" i="100" s="1"/>
  <c r="BQ613" i="100"/>
  <c r="CB184" i="100"/>
  <c r="CA187" i="100"/>
  <c r="BW551" i="100"/>
  <c r="BT591" i="100"/>
  <c r="BS592" i="100"/>
  <c r="BS593" i="100" s="1"/>
  <c r="BS594" i="100" s="1"/>
  <c r="BS595" i="100" s="1"/>
  <c r="BS596" i="100" s="1"/>
  <c r="BS597" i="100" s="1"/>
  <c r="BV74" i="100"/>
  <c r="BR354" i="100"/>
  <c r="BS353" i="100"/>
  <c r="BR605" i="100"/>
  <c r="BQ606" i="100"/>
  <c r="BK31" i="107"/>
  <c r="BM30" i="107"/>
  <c r="CD477" i="100"/>
  <c r="CD481" i="100" s="1"/>
  <c r="CA132" i="100"/>
  <c r="BZ134" i="100"/>
  <c r="CA94" i="100"/>
  <c r="BX9" i="100"/>
  <c r="BX95" i="100" s="1"/>
  <c r="BW29" i="100"/>
  <c r="BD262" i="100"/>
  <c r="BE261" i="100"/>
  <c r="BE341" i="100"/>
  <c r="BD342" i="100"/>
  <c r="BC216" i="100"/>
  <c r="BD210" i="100"/>
  <c r="CC479" i="100" l="1"/>
  <c r="CC478" i="100"/>
  <c r="BW74" i="100"/>
  <c r="BR606" i="100"/>
  <c r="BS605" i="100"/>
  <c r="CC184" i="100"/>
  <c r="CB187" i="100"/>
  <c r="BT599" i="100"/>
  <c r="BS600" i="100"/>
  <c r="BS601" i="100" s="1"/>
  <c r="BS602" i="100" s="1"/>
  <c r="BS603" i="100" s="1"/>
  <c r="BX67" i="100"/>
  <c r="BT353" i="100"/>
  <c r="BS354" i="100"/>
  <c r="BT592" i="100"/>
  <c r="BT593" i="100" s="1"/>
  <c r="BT594" i="100" s="1"/>
  <c r="BT595" i="100" s="1"/>
  <c r="BT596" i="100" s="1"/>
  <c r="BT597" i="100" s="1"/>
  <c r="BU591" i="100"/>
  <c r="BQ614" i="100"/>
  <c r="BQ615" i="100" s="1"/>
  <c r="BQ616" i="100" s="1"/>
  <c r="BR613" i="100"/>
  <c r="BX551" i="100"/>
  <c r="BN30" i="107"/>
  <c r="BL31" i="107"/>
  <c r="CD478" i="100"/>
  <c r="CD479" i="100"/>
  <c r="CB132" i="100"/>
  <c r="CA134" i="100"/>
  <c r="CB94" i="100"/>
  <c r="BY9" i="100"/>
  <c r="BY95" i="100" s="1"/>
  <c r="BY551" i="100" s="1"/>
  <c r="BX29" i="100"/>
  <c r="BF341" i="100"/>
  <c r="BE342" i="100"/>
  <c r="BE210" i="100"/>
  <c r="BD216" i="100"/>
  <c r="BF261" i="100"/>
  <c r="BE262" i="100"/>
  <c r="BV591" i="100" l="1"/>
  <c r="BU592" i="100"/>
  <c r="BU593" i="100" s="1"/>
  <c r="BU594" i="100" s="1"/>
  <c r="BU595" i="100" s="1"/>
  <c r="BU596" i="100" s="1"/>
  <c r="BU597" i="100" s="1"/>
  <c r="CC187" i="100"/>
  <c r="CD184" i="100"/>
  <c r="CD187" i="100" s="1"/>
  <c r="BX74" i="100"/>
  <c r="BS613" i="100"/>
  <c r="BR614" i="100"/>
  <c r="BR615" i="100" s="1"/>
  <c r="BR616" i="100" s="1"/>
  <c r="BT605" i="100"/>
  <c r="BS606" i="100"/>
  <c r="BY67" i="100"/>
  <c r="BT354" i="100"/>
  <c r="BU353" i="100"/>
  <c r="BT600" i="100"/>
  <c r="BT601" i="100" s="1"/>
  <c r="BT602" i="100" s="1"/>
  <c r="BT603" i="100" s="1"/>
  <c r="BU599" i="100"/>
  <c r="BM31" i="107"/>
  <c r="BO30" i="107"/>
  <c r="CC132" i="100"/>
  <c r="CB134" i="100"/>
  <c r="CC94" i="100"/>
  <c r="BZ9" i="100"/>
  <c r="BZ95" i="100" s="1"/>
  <c r="BY29" i="100"/>
  <c r="BE216" i="100"/>
  <c r="BF210" i="100"/>
  <c r="BG261" i="100"/>
  <c r="BF262" i="100"/>
  <c r="BF342" i="100"/>
  <c r="BG341" i="100"/>
  <c r="BY74" i="100" l="1"/>
  <c r="BZ67" i="100"/>
  <c r="BV353" i="100"/>
  <c r="BU354" i="100"/>
  <c r="BW591" i="100"/>
  <c r="BV592" i="100"/>
  <c r="BV593" i="100" s="1"/>
  <c r="BV594" i="100" s="1"/>
  <c r="BV595" i="100" s="1"/>
  <c r="BV596" i="100" s="1"/>
  <c r="BV597" i="100" s="1"/>
  <c r="BT606" i="100"/>
  <c r="BU605" i="100"/>
  <c r="BU600" i="100"/>
  <c r="BU601" i="100" s="1"/>
  <c r="BU602" i="100" s="1"/>
  <c r="BU603" i="100" s="1"/>
  <c r="BV599" i="100"/>
  <c r="BZ551" i="100"/>
  <c r="BT613" i="100"/>
  <c r="BS614" i="100"/>
  <c r="BS615" i="100" s="1"/>
  <c r="BS616" i="100" s="1"/>
  <c r="BP30" i="107"/>
  <c r="BN31" i="107"/>
  <c r="CD132" i="100"/>
  <c r="CC134" i="100"/>
  <c r="CD94" i="100"/>
  <c r="CA9" i="100"/>
  <c r="CA95" i="100" s="1"/>
  <c r="BZ29" i="100"/>
  <c r="BG342" i="100"/>
  <c r="BH341" i="100"/>
  <c r="BF216" i="100"/>
  <c r="BG210" i="100"/>
  <c r="BG262" i="100"/>
  <c r="BH261" i="100"/>
  <c r="BW592" i="100" l="1"/>
  <c r="BW593" i="100" s="1"/>
  <c r="BW594" i="100" s="1"/>
  <c r="BW595" i="100" s="1"/>
  <c r="BW596" i="100" s="1"/>
  <c r="BW597" i="100" s="1"/>
  <c r="BX591" i="100"/>
  <c r="BV605" i="100"/>
  <c r="BU606" i="100"/>
  <c r="BZ74" i="100"/>
  <c r="BV354" i="100"/>
  <c r="BW353" i="100"/>
  <c r="CA67" i="100"/>
  <c r="BT614" i="100"/>
  <c r="BT615" i="100" s="1"/>
  <c r="BT616" i="100" s="1"/>
  <c r="BU613" i="100"/>
  <c r="BW599" i="100"/>
  <c r="BV600" i="100"/>
  <c r="BV601" i="100" s="1"/>
  <c r="BV602" i="100" s="1"/>
  <c r="BV603" i="100" s="1"/>
  <c r="CA551" i="100"/>
  <c r="BO31" i="107"/>
  <c r="BQ30" i="107"/>
  <c r="CD134" i="100"/>
  <c r="CB9" i="100"/>
  <c r="CB95" i="100" s="1"/>
  <c r="CB551" i="100" s="1"/>
  <c r="CA29" i="100"/>
  <c r="BH262" i="100"/>
  <c r="BI261" i="100"/>
  <c r="BH210" i="100"/>
  <c r="BG216" i="100"/>
  <c r="BH342" i="100"/>
  <c r="BI341" i="100"/>
  <c r="CA74" i="100" l="1"/>
  <c r="CB67" i="100"/>
  <c r="BX599" i="100"/>
  <c r="BW600" i="100"/>
  <c r="BW601" i="100" s="1"/>
  <c r="BW602" i="100" s="1"/>
  <c r="BW603" i="100" s="1"/>
  <c r="BW354" i="100"/>
  <c r="BX353" i="100"/>
  <c r="BW605" i="100"/>
  <c r="BV606" i="100"/>
  <c r="BV613" i="100"/>
  <c r="BU614" i="100"/>
  <c r="BU615" i="100" s="1"/>
  <c r="BU616" i="100" s="1"/>
  <c r="BY591" i="100"/>
  <c r="BX592" i="100"/>
  <c r="BX593" i="100" s="1"/>
  <c r="BX594" i="100" s="1"/>
  <c r="BX595" i="100" s="1"/>
  <c r="BX596" i="100" s="1"/>
  <c r="BX597" i="100" s="1"/>
  <c r="BR30" i="107"/>
  <c r="BP31" i="107"/>
  <c r="CC9" i="100"/>
  <c r="CC95" i="100" s="1"/>
  <c r="CB29" i="100"/>
  <c r="BJ261" i="100"/>
  <c r="BI262" i="100"/>
  <c r="BI342" i="100"/>
  <c r="BJ341" i="100"/>
  <c r="BI210" i="100"/>
  <c r="BH216" i="100"/>
  <c r="CC67" i="100" l="1"/>
  <c r="BW613" i="100"/>
  <c r="BV614" i="100"/>
  <c r="BV615" i="100" s="1"/>
  <c r="BV616" i="100" s="1"/>
  <c r="BZ591" i="100"/>
  <c r="BY592" i="100"/>
  <c r="BY593" i="100" s="1"/>
  <c r="BY594" i="100" s="1"/>
  <c r="BY595" i="100" s="1"/>
  <c r="BY596" i="100" s="1"/>
  <c r="BY597" i="100" s="1"/>
  <c r="BW606" i="100"/>
  <c r="BX605" i="100"/>
  <c r="BY599" i="100"/>
  <c r="BX600" i="100"/>
  <c r="BX601" i="100" s="1"/>
  <c r="BX602" i="100" s="1"/>
  <c r="BX603" i="100" s="1"/>
  <c r="CB74" i="100"/>
  <c r="BY353" i="100"/>
  <c r="BX354" i="100"/>
  <c r="CC551" i="100"/>
  <c r="BQ31" i="107"/>
  <c r="BS30" i="107"/>
  <c r="CD9" i="100"/>
  <c r="CD95" i="100" s="1"/>
  <c r="CD67" i="100" s="1"/>
  <c r="CC29" i="100"/>
  <c r="BJ210" i="100"/>
  <c r="BI216" i="100"/>
  <c r="BJ342" i="100"/>
  <c r="BK341" i="100"/>
  <c r="BK261" i="100"/>
  <c r="BJ262" i="100"/>
  <c r="BY600" i="100" l="1"/>
  <c r="BY601" i="100" s="1"/>
  <c r="BY602" i="100" s="1"/>
  <c r="BY603" i="100" s="1"/>
  <c r="BZ599" i="100"/>
  <c r="CA591" i="100"/>
  <c r="BZ592" i="100"/>
  <c r="BZ593" i="100" s="1"/>
  <c r="BZ594" i="100" s="1"/>
  <c r="BZ595" i="100" s="1"/>
  <c r="BZ596" i="100" s="1"/>
  <c r="BZ597" i="100" s="1"/>
  <c r="BY354" i="100"/>
  <c r="BZ353" i="100"/>
  <c r="BY605" i="100"/>
  <c r="BX606" i="100"/>
  <c r="BW614" i="100"/>
  <c r="BW615" i="100" s="1"/>
  <c r="BW616" i="100" s="1"/>
  <c r="BX613" i="100"/>
  <c r="CC74" i="100"/>
  <c r="CD551" i="100"/>
  <c r="O10" i="104" s="1" a="1"/>
  <c r="BT30" i="107"/>
  <c r="BR31" i="107"/>
  <c r="CD29" i="100"/>
  <c r="CD74" i="100" s="1"/>
  <c r="BL261" i="100"/>
  <c r="BK262" i="100"/>
  <c r="BK210" i="100"/>
  <c r="BJ216" i="100"/>
  <c r="BL341" i="100"/>
  <c r="BK342" i="100"/>
  <c r="R10" i="104" l="1"/>
  <c r="V10" i="104"/>
  <c r="Z10" i="104"/>
  <c r="AD10" i="104"/>
  <c r="AH10" i="104"/>
  <c r="AL10" i="104"/>
  <c r="AP10" i="104"/>
  <c r="AT10" i="104"/>
  <c r="AX10" i="104"/>
  <c r="BB10" i="104"/>
  <c r="BF10" i="104"/>
  <c r="BJ10" i="104"/>
  <c r="BN10" i="104"/>
  <c r="P10" i="104"/>
  <c r="T10" i="104"/>
  <c r="X10" i="104"/>
  <c r="AB10" i="104"/>
  <c r="AF10" i="104"/>
  <c r="AJ10" i="104"/>
  <c r="AN10" i="104"/>
  <c r="AR10" i="104"/>
  <c r="AV10" i="104"/>
  <c r="AZ10" i="104"/>
  <c r="BD10" i="104"/>
  <c r="BH10" i="104"/>
  <c r="BL10" i="104"/>
  <c r="BP10" i="104"/>
  <c r="O10" i="104"/>
  <c r="W10" i="104"/>
  <c r="AE10" i="104"/>
  <c r="AM10" i="104"/>
  <c r="AU10" i="104"/>
  <c r="BC10" i="104"/>
  <c r="BK10" i="104"/>
  <c r="Q10" i="104"/>
  <c r="Y10" i="104"/>
  <c r="AG10" i="104"/>
  <c r="AO10" i="104"/>
  <c r="AW10" i="104"/>
  <c r="BE10" i="104"/>
  <c r="BM10" i="104"/>
  <c r="AC10" i="104"/>
  <c r="AS10" i="104"/>
  <c r="BI10" i="104"/>
  <c r="S10" i="104"/>
  <c r="AA10" i="104"/>
  <c r="AI10" i="104"/>
  <c r="AQ10" i="104"/>
  <c r="AY10" i="104"/>
  <c r="BG10" i="104"/>
  <c r="BO10" i="104"/>
  <c r="U10" i="104"/>
  <c r="AK10" i="104"/>
  <c r="BA10" i="104"/>
  <c r="BZ605" i="100"/>
  <c r="BY606" i="100"/>
  <c r="CA592" i="100"/>
  <c r="CA593" i="100" s="1"/>
  <c r="CA594" i="100" s="1"/>
  <c r="CA595" i="100" s="1"/>
  <c r="CA596" i="100" s="1"/>
  <c r="CA597" i="100" s="1"/>
  <c r="CB591" i="100"/>
  <c r="BY613" i="100"/>
  <c r="BX614" i="100"/>
  <c r="BX615" i="100" s="1"/>
  <c r="BX616" i="100" s="1"/>
  <c r="BZ354" i="100"/>
  <c r="CA353" i="100"/>
  <c r="CA599" i="100"/>
  <c r="BZ600" i="100"/>
  <c r="BZ601" i="100" s="1"/>
  <c r="BZ602" i="100" s="1"/>
  <c r="BZ603" i="100" s="1"/>
  <c r="BS31" i="107"/>
  <c r="BU30" i="107"/>
  <c r="BL262" i="100"/>
  <c r="BM261" i="100"/>
  <c r="BM341" i="100"/>
  <c r="BL342" i="100"/>
  <c r="BL210" i="100"/>
  <c r="BK216" i="100"/>
  <c r="CB353" i="100" l="1"/>
  <c r="CA354" i="100"/>
  <c r="CA605" i="100"/>
  <c r="BZ606" i="100"/>
  <c r="CC591" i="100"/>
  <c r="CB592" i="100"/>
  <c r="CB593" i="100" s="1"/>
  <c r="CB594" i="100" s="1"/>
  <c r="CB595" i="100" s="1"/>
  <c r="CB596" i="100" s="1"/>
  <c r="CB597" i="100" s="1"/>
  <c r="CB599" i="100"/>
  <c r="CA600" i="100"/>
  <c r="CA601" i="100" s="1"/>
  <c r="CA602" i="100" s="1"/>
  <c r="CA603" i="100" s="1"/>
  <c r="BZ613" i="100"/>
  <c r="BY614" i="100"/>
  <c r="BY615" i="100" s="1"/>
  <c r="BY616" i="100" s="1"/>
  <c r="BV30" i="107"/>
  <c r="BT31" i="107"/>
  <c r="BM210" i="100"/>
  <c r="BL216" i="100"/>
  <c r="BN341" i="100"/>
  <c r="BM342" i="100"/>
  <c r="BN261" i="100"/>
  <c r="BM262" i="100"/>
  <c r="L235" i="100" l="1" a="1"/>
  <c r="I48" i="164" a="1"/>
  <c r="CD591" i="100"/>
  <c r="CD592" i="100" s="1"/>
  <c r="CD593" i="100" s="1"/>
  <c r="CD594" i="100" s="1"/>
  <c r="CD595" i="100" s="1"/>
  <c r="CD596" i="100" s="1"/>
  <c r="CD597" i="100" s="1"/>
  <c r="CC592" i="100"/>
  <c r="CC593" i="100" s="1"/>
  <c r="CC594" i="100" s="1"/>
  <c r="CC595" i="100" s="1"/>
  <c r="CC596" i="100" s="1"/>
  <c r="CC597" i="100" s="1"/>
  <c r="CB354" i="100"/>
  <c r="CC353" i="100"/>
  <c r="CC599" i="100"/>
  <c r="CB600" i="100"/>
  <c r="CB601" i="100" s="1"/>
  <c r="CB602" i="100" s="1"/>
  <c r="CB603" i="100" s="1"/>
  <c r="CA606" i="100"/>
  <c r="CB605" i="100"/>
  <c r="CA613" i="100"/>
  <c r="BZ614" i="100"/>
  <c r="BZ615" i="100" s="1"/>
  <c r="BZ616" i="100" s="1"/>
  <c r="BU31" i="107"/>
  <c r="P144" i="100"/>
  <c r="P142" i="100" s="1"/>
  <c r="BO261" i="100"/>
  <c r="BN262" i="100"/>
  <c r="BO341" i="100"/>
  <c r="BN342" i="100"/>
  <c r="BN210" i="100"/>
  <c r="BM216" i="100"/>
  <c r="Q202" i="100"/>
  <c r="N144" i="100"/>
  <c r="R202" i="100" l="1"/>
  <c r="P167" i="100"/>
  <c r="I48" i="164"/>
  <c r="P48" i="164"/>
  <c r="J48" i="164"/>
  <c r="R48" i="164"/>
  <c r="M48" i="164"/>
  <c r="T48" i="164"/>
  <c r="N48" i="164"/>
  <c r="K48" i="164"/>
  <c r="L48" i="164"/>
  <c r="O48" i="164"/>
  <c r="S48" i="164"/>
  <c r="Q48" i="164"/>
  <c r="Y48" i="164"/>
  <c r="U48" i="164"/>
  <c r="Z48" i="164"/>
  <c r="V48" i="164"/>
  <c r="W48" i="164"/>
  <c r="X48" i="164"/>
  <c r="AA48" i="164"/>
  <c r="AB48" i="164"/>
  <c r="AC48" i="164"/>
  <c r="AD48" i="164"/>
  <c r="AE48" i="164"/>
  <c r="AF48" i="164"/>
  <c r="AG48" i="164"/>
  <c r="AH48" i="164"/>
  <c r="AI48" i="164"/>
  <c r="AJ48" i="164"/>
  <c r="AK48" i="164"/>
  <c r="AL48" i="164"/>
  <c r="AM48" i="164"/>
  <c r="AN48" i="164"/>
  <c r="AO48" i="164"/>
  <c r="AP48" i="164"/>
  <c r="AQ48" i="164"/>
  <c r="AR48" i="164"/>
  <c r="AS48" i="164"/>
  <c r="AT48" i="164"/>
  <c r="AU48" i="164"/>
  <c r="AV48" i="164"/>
  <c r="AW48" i="164"/>
  <c r="AX48" i="164"/>
  <c r="AY48" i="164"/>
  <c r="AZ48" i="164"/>
  <c r="BA48" i="164"/>
  <c r="BB48" i="164"/>
  <c r="BC48" i="164"/>
  <c r="BD48" i="164"/>
  <c r="BE48" i="164"/>
  <c r="BF48" i="164"/>
  <c r="BG48" i="164"/>
  <c r="BH48" i="164"/>
  <c r="BI48" i="164"/>
  <c r="BJ48" i="164"/>
  <c r="BK48" i="164"/>
  <c r="BL48" i="164"/>
  <c r="BM48" i="164"/>
  <c r="BN48" i="164"/>
  <c r="BO48" i="164"/>
  <c r="BP48" i="164"/>
  <c r="L235" i="100"/>
  <c r="V235" i="100"/>
  <c r="V242" i="100" s="1"/>
  <c r="Q235" i="100"/>
  <c r="M235" i="100"/>
  <c r="S235" i="100"/>
  <c r="T235" i="100"/>
  <c r="T242" i="100" s="1"/>
  <c r="U235" i="100"/>
  <c r="U242" i="100" s="1"/>
  <c r="W235" i="100"/>
  <c r="W242" i="100" s="1"/>
  <c r="R235" i="100"/>
  <c r="N235" i="100"/>
  <c r="O235" i="100"/>
  <c r="P235" i="100"/>
  <c r="AB235" i="100"/>
  <c r="Y235" i="100"/>
  <c r="Y242" i="100" s="1"/>
  <c r="X235" i="100"/>
  <c r="AC235" i="100"/>
  <c r="Z235" i="100"/>
  <c r="Z242" i="100" s="1"/>
  <c r="AA235" i="100"/>
  <c r="AA242" i="100" s="1"/>
  <c r="AD235" i="100"/>
  <c r="AE235" i="100"/>
  <c r="AF235" i="100"/>
  <c r="AF242" i="100" s="1"/>
  <c r="AG235" i="100"/>
  <c r="AG242" i="100" s="1"/>
  <c r="AH235" i="100"/>
  <c r="AH242" i="100" s="1"/>
  <c r="AI235" i="100"/>
  <c r="AI242" i="100" s="1"/>
  <c r="AJ235" i="100"/>
  <c r="AJ242" i="100" s="1"/>
  <c r="AK235" i="100"/>
  <c r="AK242" i="100" s="1"/>
  <c r="AL235" i="100"/>
  <c r="AL242" i="100" s="1"/>
  <c r="AM235" i="100"/>
  <c r="AM242" i="100" s="1"/>
  <c r="AN235" i="100"/>
  <c r="AN242" i="100" s="1"/>
  <c r="AO235" i="100"/>
  <c r="AO242" i="100" s="1"/>
  <c r="AP235" i="100"/>
  <c r="AP242" i="100" s="1"/>
  <c r="AQ235" i="100"/>
  <c r="AQ242" i="100" s="1"/>
  <c r="AR235" i="100"/>
  <c r="AR242" i="100" s="1"/>
  <c r="AS235" i="100"/>
  <c r="AS242" i="100" s="1"/>
  <c r="AT235" i="100"/>
  <c r="AT242" i="100" s="1"/>
  <c r="AU235" i="100"/>
  <c r="AU242" i="100" s="1"/>
  <c r="AV235" i="100"/>
  <c r="AV242" i="100" s="1"/>
  <c r="AW235" i="100"/>
  <c r="AW242" i="100" s="1"/>
  <c r="AX235" i="100"/>
  <c r="AX242" i="100" s="1"/>
  <c r="AY235" i="100"/>
  <c r="AY242" i="100" s="1"/>
  <c r="AZ235" i="100"/>
  <c r="AZ242" i="100" s="1"/>
  <c r="BA235" i="100"/>
  <c r="BA242" i="100" s="1"/>
  <c r="BB235" i="100"/>
  <c r="BB242" i="100" s="1"/>
  <c r="BC235" i="100"/>
  <c r="BC242" i="100" s="1"/>
  <c r="BD235" i="100"/>
  <c r="BD242" i="100" s="1"/>
  <c r="BE235" i="100"/>
  <c r="BE242" i="100" s="1"/>
  <c r="BF235" i="100"/>
  <c r="BF242" i="100" s="1"/>
  <c r="BG235" i="100"/>
  <c r="BG242" i="100" s="1"/>
  <c r="BH235" i="100"/>
  <c r="BH242" i="100" s="1"/>
  <c r="BI235" i="100"/>
  <c r="BI242" i="100" s="1"/>
  <c r="BJ235" i="100"/>
  <c r="BJ242" i="100" s="1"/>
  <c r="BK235" i="100"/>
  <c r="BK242" i="100" s="1"/>
  <c r="BL235" i="100"/>
  <c r="BL242" i="100" s="1"/>
  <c r="BM235" i="100"/>
  <c r="BM242" i="100" s="1"/>
  <c r="BN235" i="100"/>
  <c r="BN242" i="100" s="1"/>
  <c r="BO235" i="100"/>
  <c r="BO242" i="100" s="1"/>
  <c r="BP235" i="100"/>
  <c r="BP242" i="100" s="1"/>
  <c r="BQ235" i="100"/>
  <c r="BR235" i="100"/>
  <c r="BS235" i="100"/>
  <c r="BT235" i="100"/>
  <c r="BU235" i="100"/>
  <c r="BV235" i="100"/>
  <c r="BW235" i="100"/>
  <c r="BX235" i="100"/>
  <c r="BY235" i="100"/>
  <c r="BZ235" i="100"/>
  <c r="CA235" i="100"/>
  <c r="CB235" i="100"/>
  <c r="CC235" i="100"/>
  <c r="CD235" i="100"/>
  <c r="CC600" i="100"/>
  <c r="CC601" i="100" s="1"/>
  <c r="CC602" i="100" s="1"/>
  <c r="CC603" i="100" s="1"/>
  <c r="CD599" i="100"/>
  <c r="CD600" i="100" s="1"/>
  <c r="CD601" i="100" s="1"/>
  <c r="CD602" i="100" s="1"/>
  <c r="CD603" i="100" s="1"/>
  <c r="P168" i="100"/>
  <c r="CC605" i="100"/>
  <c r="CB606" i="100"/>
  <c r="CC354" i="100"/>
  <c r="CD353" i="100"/>
  <c r="CD354" i="100" s="1"/>
  <c r="CA614" i="100"/>
  <c r="CA615" i="100" s="1"/>
  <c r="CA616" i="100" s="1"/>
  <c r="CB613" i="100"/>
  <c r="BV31" i="107"/>
  <c r="L384" i="100" s="1" a="1"/>
  <c r="CC384" i="100" s="1"/>
  <c r="P156" i="100"/>
  <c r="BO210" i="100"/>
  <c r="BN216" i="100"/>
  <c r="BP341" i="100"/>
  <c r="BO342" i="100"/>
  <c r="BP261" i="100"/>
  <c r="BO262" i="100"/>
  <c r="W144" i="100"/>
  <c r="U144" i="100"/>
  <c r="Q144" i="100"/>
  <c r="M144" i="100"/>
  <c r="V144" i="100"/>
  <c r="O144" i="100"/>
  <c r="T144" i="100"/>
  <c r="S200" i="100"/>
  <c r="S202" i="100" s="1"/>
  <c r="N156" i="100"/>
  <c r="N168" i="100"/>
  <c r="N167" i="100"/>
  <c r="N142" i="100"/>
  <c r="L144" i="100"/>
  <c r="R144" i="100"/>
  <c r="T312" i="100" l="1"/>
  <c r="T313" i="100"/>
  <c r="V312" i="100"/>
  <c r="V313" i="100"/>
  <c r="W312" i="100"/>
  <c r="W313" i="100"/>
  <c r="U312" i="100"/>
  <c r="U313" i="100"/>
  <c r="S671" i="100"/>
  <c r="S672" i="100" s="1"/>
  <c r="CB242" i="100"/>
  <c r="BX242" i="100"/>
  <c r="BT242" i="100"/>
  <c r="BH313" i="100"/>
  <c r="BH312" i="100"/>
  <c r="AV312" i="100"/>
  <c r="AV313" i="100"/>
  <c r="AJ313" i="100"/>
  <c r="AJ312" i="100"/>
  <c r="Z313" i="100"/>
  <c r="Z312" i="100"/>
  <c r="R237" i="100"/>
  <c r="R238" i="100" s="1"/>
  <c r="R239" i="100" s="1"/>
  <c r="R242" i="100"/>
  <c r="CA242" i="100"/>
  <c r="BW242" i="100"/>
  <c r="BS242" i="100"/>
  <c r="BO312" i="100"/>
  <c r="BO313" i="100"/>
  <c r="BK313" i="100"/>
  <c r="BK312" i="100"/>
  <c r="BG313" i="100"/>
  <c r="BG312" i="100"/>
  <c r="BC312" i="100"/>
  <c r="BC313" i="100"/>
  <c r="AY313" i="100"/>
  <c r="AY312" i="100"/>
  <c r="AU312" i="100"/>
  <c r="AU313" i="100"/>
  <c r="AQ312" i="100"/>
  <c r="AQ313" i="100"/>
  <c r="AM313" i="100"/>
  <c r="AM312" i="100"/>
  <c r="AI312" i="100"/>
  <c r="AI313" i="100"/>
  <c r="BL312" i="100"/>
  <c r="BL313" i="100"/>
  <c r="AZ313" i="100"/>
  <c r="AZ312" i="100"/>
  <c r="AN313" i="100"/>
  <c r="AN312" i="100"/>
  <c r="AF313" i="100"/>
  <c r="AF312" i="100"/>
  <c r="S242" i="100"/>
  <c r="S237" i="100"/>
  <c r="S238" i="100" s="1"/>
  <c r="S239" i="100" s="1"/>
  <c r="CD242" i="100"/>
  <c r="BZ242" i="100"/>
  <c r="BV242" i="100"/>
  <c r="BR242" i="100"/>
  <c r="BN313" i="100"/>
  <c r="BN312" i="100"/>
  <c r="BJ313" i="100"/>
  <c r="BJ312" i="100"/>
  <c r="BF312" i="100"/>
  <c r="BF313" i="100"/>
  <c r="BB312" i="100"/>
  <c r="BB313" i="100"/>
  <c r="AX313" i="100"/>
  <c r="AX312" i="100"/>
  <c r="AT313" i="100"/>
  <c r="AT312" i="100"/>
  <c r="AP313" i="100"/>
  <c r="AP312" i="100"/>
  <c r="AL312" i="100"/>
  <c r="AL313" i="100"/>
  <c r="AH312" i="100"/>
  <c r="AH313" i="100"/>
  <c r="X242" i="100"/>
  <c r="Q242" i="100"/>
  <c r="Q244" i="100" s="1"/>
  <c r="Q245" i="100" s="1"/>
  <c r="Q246" i="100" s="1"/>
  <c r="Q237" i="100"/>
  <c r="BP312" i="100"/>
  <c r="BP313" i="100"/>
  <c r="BD313" i="100"/>
  <c r="BD312" i="100"/>
  <c r="AR312" i="100"/>
  <c r="AR313" i="100"/>
  <c r="L384" i="100"/>
  <c r="O384" i="100"/>
  <c r="S384" i="100"/>
  <c r="U384" i="100"/>
  <c r="P384" i="100"/>
  <c r="V384" i="100"/>
  <c r="N384" i="100"/>
  <c r="R384" i="100"/>
  <c r="Q384" i="100"/>
  <c r="W384" i="100"/>
  <c r="M384" i="100"/>
  <c r="T384" i="100"/>
  <c r="AB384" i="100"/>
  <c r="AC384" i="100"/>
  <c r="AD384" i="100"/>
  <c r="AE384" i="100"/>
  <c r="AF384" i="100"/>
  <c r="AG384" i="100"/>
  <c r="AH384" i="100"/>
  <c r="AI384" i="100"/>
  <c r="AJ384" i="100"/>
  <c r="AK384" i="100"/>
  <c r="AL384" i="100"/>
  <c r="AM384" i="100"/>
  <c r="AN384" i="100"/>
  <c r="AO384" i="100"/>
  <c r="AP384" i="100"/>
  <c r="AQ384" i="100"/>
  <c r="AR384" i="100"/>
  <c r="AS384" i="100"/>
  <c r="AT384" i="100"/>
  <c r="AU384" i="100"/>
  <c r="AV384" i="100"/>
  <c r="AW384" i="100"/>
  <c r="AX384" i="100"/>
  <c r="AY384" i="100"/>
  <c r="AZ384" i="100"/>
  <c r="BA384" i="100"/>
  <c r="BB384" i="100"/>
  <c r="BC384" i="100"/>
  <c r="BD384" i="100"/>
  <c r="BE384" i="100"/>
  <c r="BF384" i="100"/>
  <c r="BG384" i="100"/>
  <c r="BH384" i="100"/>
  <c r="BI384" i="100"/>
  <c r="BJ384" i="100"/>
  <c r="BK384" i="100"/>
  <c r="BL384" i="100"/>
  <c r="BM384" i="100"/>
  <c r="BN384" i="100"/>
  <c r="BO384" i="100"/>
  <c r="BP384" i="100"/>
  <c r="BQ384" i="100"/>
  <c r="BR384" i="100"/>
  <c r="BS384" i="100"/>
  <c r="BT384" i="100"/>
  <c r="BU384" i="100"/>
  <c r="BV384" i="100"/>
  <c r="BW384" i="100"/>
  <c r="BX384" i="100"/>
  <c r="BY384" i="100"/>
  <c r="BZ384" i="100"/>
  <c r="CA384" i="100"/>
  <c r="CB384" i="100"/>
  <c r="CC242" i="100"/>
  <c r="BY242" i="100"/>
  <c r="BU242" i="100"/>
  <c r="BQ242" i="100"/>
  <c r="BM312" i="100"/>
  <c r="BM313" i="100"/>
  <c r="BI313" i="100"/>
  <c r="BI312" i="100"/>
  <c r="BE312" i="100"/>
  <c r="BE313" i="100"/>
  <c r="BA312" i="100"/>
  <c r="BA313" i="100"/>
  <c r="AW312" i="100"/>
  <c r="AW313" i="100"/>
  <c r="AS313" i="100"/>
  <c r="AS312" i="100"/>
  <c r="AO312" i="100"/>
  <c r="AO313" i="100"/>
  <c r="AK312" i="100"/>
  <c r="AK313" i="100"/>
  <c r="AG313" i="100"/>
  <c r="AG312" i="100"/>
  <c r="AA313" i="100"/>
  <c r="AA312" i="100"/>
  <c r="Y312" i="100"/>
  <c r="Y313" i="100"/>
  <c r="CD384" i="100"/>
  <c r="CD386" i="100" s="1"/>
  <c r="I49" i="104" a="1"/>
  <c r="CD605" i="100"/>
  <c r="CD606" i="100" s="1"/>
  <c r="CC606" i="100"/>
  <c r="CC613" i="100"/>
  <c r="CB614" i="100"/>
  <c r="CB615" i="100" s="1"/>
  <c r="CB616" i="100" s="1"/>
  <c r="CC386" i="100"/>
  <c r="CC391" i="100"/>
  <c r="BP262" i="100"/>
  <c r="BQ261" i="100"/>
  <c r="BP342" i="100"/>
  <c r="BQ341" i="100"/>
  <c r="Y144" i="100"/>
  <c r="BP210" i="100"/>
  <c r="BO216" i="100"/>
  <c r="L167" i="100"/>
  <c r="L168" i="100"/>
  <c r="L142" i="100"/>
  <c r="S144" i="100"/>
  <c r="U167" i="100"/>
  <c r="U336" i="100" s="1"/>
  <c r="U561" i="100" s="1"/>
  <c r="U156" i="100"/>
  <c r="U168" i="100"/>
  <c r="U337" i="100" s="1"/>
  <c r="U562" i="100" s="1"/>
  <c r="U190" i="100"/>
  <c r="U221" i="100" s="1"/>
  <c r="U223" i="100" s="1"/>
  <c r="U222" i="100" s="1"/>
  <c r="U142" i="100"/>
  <c r="O168" i="100"/>
  <c r="O167" i="100"/>
  <c r="O156" i="100"/>
  <c r="O142" i="100"/>
  <c r="R156" i="100"/>
  <c r="R168" i="100"/>
  <c r="R337" i="100" s="1"/>
  <c r="R562" i="100" s="1"/>
  <c r="R167" i="100"/>
  <c r="R336" i="100" s="1"/>
  <c r="R561" i="100" s="1"/>
  <c r="R190" i="100"/>
  <c r="R221" i="100" s="1"/>
  <c r="R223" i="100" s="1"/>
  <c r="R222" i="100" s="1"/>
  <c r="R142" i="100"/>
  <c r="R175" i="100" s="1"/>
  <c r="T168" i="100"/>
  <c r="T337" i="100" s="1"/>
  <c r="T562" i="100" s="1"/>
  <c r="T167" i="100"/>
  <c r="T336" i="100" s="1"/>
  <c r="T561" i="100" s="1"/>
  <c r="T156" i="100"/>
  <c r="T142" i="100"/>
  <c r="T175" i="100" s="1"/>
  <c r="T190" i="100"/>
  <c r="T221" i="100" s="1"/>
  <c r="T223" i="100" s="1"/>
  <c r="T222" i="100" s="1"/>
  <c r="V168" i="100"/>
  <c r="V337" i="100" s="1"/>
  <c r="V562" i="100" s="1"/>
  <c r="V156" i="100"/>
  <c r="V167" i="100"/>
  <c r="V336" i="100" s="1"/>
  <c r="V561" i="100" s="1"/>
  <c r="V190" i="100"/>
  <c r="V221" i="100" s="1"/>
  <c r="V223" i="100" s="1"/>
  <c r="V222" i="100" s="1"/>
  <c r="V142" i="100"/>
  <c r="V175" i="100" s="1"/>
  <c r="M168" i="100"/>
  <c r="M156" i="100"/>
  <c r="N158" i="100" s="1"/>
  <c r="M167" i="100"/>
  <c r="M142" i="100"/>
  <c r="Q167" i="100"/>
  <c r="Q336" i="100" s="1"/>
  <c r="Q168" i="100"/>
  <c r="Q337" i="100" s="1"/>
  <c r="Q156" i="100"/>
  <c r="Q158" i="100" s="1"/>
  <c r="Q190" i="100"/>
  <c r="Q142" i="100"/>
  <c r="Q175" i="100" s="1"/>
  <c r="W167" i="100"/>
  <c r="W336" i="100" s="1"/>
  <c r="W561" i="100" s="1"/>
  <c r="W168" i="100"/>
  <c r="W337" i="100" s="1"/>
  <c r="W562" i="100" s="1"/>
  <c r="W156" i="100"/>
  <c r="W142" i="100"/>
  <c r="W175" i="100" s="1"/>
  <c r="W190" i="100"/>
  <c r="W221" i="100" s="1"/>
  <c r="W223" i="100" s="1"/>
  <c r="W222" i="100" s="1"/>
  <c r="U314" i="100" l="1"/>
  <c r="W314" i="100"/>
  <c r="T314" i="100"/>
  <c r="K314" i="100" s="1" a="1"/>
  <c r="K314" i="100" s="1"/>
  <c r="V314" i="100"/>
  <c r="T671" i="100"/>
  <c r="T672" i="100" s="1"/>
  <c r="T200" i="100"/>
  <c r="T202" i="100" s="1"/>
  <c r="T306" i="100" s="1"/>
  <c r="AG314" i="100"/>
  <c r="AT314" i="100"/>
  <c r="BJ314" i="100"/>
  <c r="AN314" i="100"/>
  <c r="AY314" i="100"/>
  <c r="BG314" i="100"/>
  <c r="AK314" i="100"/>
  <c r="BA314" i="100"/>
  <c r="BD314" i="100"/>
  <c r="AJ314" i="100"/>
  <c r="BH314" i="100"/>
  <c r="AR314" i="100"/>
  <c r="BF314" i="100"/>
  <c r="BC314" i="100"/>
  <c r="CD391" i="100"/>
  <c r="CD413" i="100" s="1"/>
  <c r="BP314" i="100"/>
  <c r="AH314" i="100"/>
  <c r="AU314" i="100"/>
  <c r="AV314" i="100"/>
  <c r="CC312" i="100"/>
  <c r="CC313" i="100"/>
  <c r="BV386" i="100"/>
  <c r="BV391" i="100"/>
  <c r="BR391" i="100"/>
  <c r="BR386" i="100"/>
  <c r="BN386" i="100"/>
  <c r="BN391" i="100"/>
  <c r="BJ391" i="100"/>
  <c r="BJ386" i="100"/>
  <c r="BF386" i="100"/>
  <c r="BF391" i="100"/>
  <c r="AX386" i="100"/>
  <c r="AX391" i="100"/>
  <c r="AT391" i="100"/>
  <c r="AT386" i="100"/>
  <c r="AP386" i="100"/>
  <c r="AP391" i="100"/>
  <c r="AL391" i="100"/>
  <c r="AL386" i="100"/>
  <c r="AH386" i="100"/>
  <c r="AH391" i="100"/>
  <c r="AD391" i="100"/>
  <c r="AD386" i="100"/>
  <c r="S391" i="100"/>
  <c r="S386" i="100"/>
  <c r="CA312" i="100"/>
  <c r="CA313" i="100"/>
  <c r="CB313" i="100"/>
  <c r="CB312" i="100"/>
  <c r="Y314" i="100"/>
  <c r="AO314" i="100"/>
  <c r="AW314" i="100"/>
  <c r="BE314" i="100"/>
  <c r="BM314" i="100"/>
  <c r="BY386" i="100"/>
  <c r="BY391" i="100"/>
  <c r="BU391" i="100"/>
  <c r="BU386" i="100"/>
  <c r="BQ391" i="100"/>
  <c r="BQ386" i="100"/>
  <c r="BM386" i="100"/>
  <c r="BM391" i="100"/>
  <c r="BI391" i="100"/>
  <c r="BI386" i="100"/>
  <c r="BE386" i="100"/>
  <c r="BE391" i="100"/>
  <c r="BA386" i="100"/>
  <c r="BA391" i="100"/>
  <c r="AW391" i="100"/>
  <c r="AW386" i="100"/>
  <c r="AS386" i="100"/>
  <c r="AS391" i="100"/>
  <c r="AO391" i="100"/>
  <c r="AO386" i="100"/>
  <c r="AK386" i="100"/>
  <c r="AK391" i="100"/>
  <c r="AG391" i="100"/>
  <c r="AG386" i="100"/>
  <c r="AC386" i="100"/>
  <c r="AC391" i="100"/>
  <c r="W391" i="100"/>
  <c r="W386" i="100"/>
  <c r="V391" i="100"/>
  <c r="V386" i="100"/>
  <c r="Q238" i="100"/>
  <c r="Q239" i="100" s="1"/>
  <c r="Q249" i="100"/>
  <c r="Q251" i="100" s="1"/>
  <c r="BU313" i="100"/>
  <c r="BU312" i="100"/>
  <c r="BB391" i="100"/>
  <c r="BB386" i="100"/>
  <c r="BT313" i="100"/>
  <c r="BT312" i="100"/>
  <c r="AA314" i="100"/>
  <c r="AS314" i="100"/>
  <c r="BI314" i="100"/>
  <c r="BQ312" i="100"/>
  <c r="BQ313" i="100"/>
  <c r="BY312" i="100"/>
  <c r="BY313" i="100"/>
  <c r="CB386" i="100"/>
  <c r="CB387" i="100" s="1"/>
  <c r="CB388" i="100" s="1"/>
  <c r="CB391" i="100"/>
  <c r="BX386" i="100"/>
  <c r="BX391" i="100"/>
  <c r="BT391" i="100"/>
  <c r="BT386" i="100"/>
  <c r="BP386" i="100"/>
  <c r="BP391" i="100"/>
  <c r="BL391" i="100"/>
  <c r="BL386" i="100"/>
  <c r="BH391" i="100"/>
  <c r="BH386" i="100"/>
  <c r="BD391" i="100"/>
  <c r="BD386" i="100"/>
  <c r="AZ391" i="100"/>
  <c r="AZ386" i="100"/>
  <c r="AV391" i="100"/>
  <c r="AV386" i="100"/>
  <c r="AR391" i="100"/>
  <c r="AR386" i="100"/>
  <c r="AN391" i="100"/>
  <c r="AN386" i="100"/>
  <c r="AJ391" i="100"/>
  <c r="AJ386" i="100"/>
  <c r="AF386" i="100"/>
  <c r="AF391" i="100"/>
  <c r="AB391" i="100"/>
  <c r="AB386" i="100"/>
  <c r="X313" i="100"/>
  <c r="X312" i="100"/>
  <c r="AL314" i="100"/>
  <c r="BB314" i="100"/>
  <c r="BR313" i="100"/>
  <c r="BR312" i="100"/>
  <c r="BZ313" i="100"/>
  <c r="BZ312" i="100"/>
  <c r="BL314" i="100"/>
  <c r="AI314" i="100"/>
  <c r="AQ314" i="100"/>
  <c r="BO314" i="100"/>
  <c r="BW313" i="100"/>
  <c r="BW312" i="100"/>
  <c r="BX313" i="100"/>
  <c r="BX312" i="100"/>
  <c r="BZ386" i="100"/>
  <c r="BZ391" i="100"/>
  <c r="CA386" i="100"/>
  <c r="CA391" i="100"/>
  <c r="BW391" i="100"/>
  <c r="BW386" i="100"/>
  <c r="BS386" i="100"/>
  <c r="BS391" i="100"/>
  <c r="BO386" i="100"/>
  <c r="BO391" i="100"/>
  <c r="BK386" i="100"/>
  <c r="BK391" i="100"/>
  <c r="BG386" i="100"/>
  <c r="BG391" i="100"/>
  <c r="BC391" i="100"/>
  <c r="BC386" i="100"/>
  <c r="AY391" i="100"/>
  <c r="AY386" i="100"/>
  <c r="AU391" i="100"/>
  <c r="AU386" i="100"/>
  <c r="AQ391" i="100"/>
  <c r="AQ386" i="100"/>
  <c r="AM386" i="100"/>
  <c r="AM391" i="100"/>
  <c r="AI391" i="100"/>
  <c r="AI386" i="100"/>
  <c r="AE386" i="100"/>
  <c r="AE391" i="100"/>
  <c r="T391" i="100"/>
  <c r="T386" i="100"/>
  <c r="R386" i="100"/>
  <c r="R391" i="100"/>
  <c r="U386" i="100"/>
  <c r="U391" i="100"/>
  <c r="AP314" i="100"/>
  <c r="AX314" i="100"/>
  <c r="BN314" i="100"/>
  <c r="BV312" i="100"/>
  <c r="BV313" i="100"/>
  <c r="CD313" i="100"/>
  <c r="CD312" i="100"/>
  <c r="AF314" i="100"/>
  <c r="AZ314" i="100"/>
  <c r="AM314" i="100"/>
  <c r="BK314" i="100"/>
  <c r="BS312" i="100"/>
  <c r="BS313" i="100"/>
  <c r="Z314" i="100"/>
  <c r="J49" i="104"/>
  <c r="N49" i="104"/>
  <c r="R49" i="104"/>
  <c r="V49" i="104"/>
  <c r="Z49" i="104"/>
  <c r="AD49" i="104"/>
  <c r="AH49" i="104"/>
  <c r="AL49" i="104"/>
  <c r="AP49" i="104"/>
  <c r="AT49" i="104"/>
  <c r="AX49" i="104"/>
  <c r="BB49" i="104"/>
  <c r="BF49" i="104"/>
  <c r="BJ49" i="104"/>
  <c r="BN49" i="104"/>
  <c r="K49" i="104"/>
  <c r="P49" i="104"/>
  <c r="U49" i="104"/>
  <c r="AA49" i="104"/>
  <c r="AF49" i="104"/>
  <c r="AK49" i="104"/>
  <c r="AQ49" i="104"/>
  <c r="AV49" i="104"/>
  <c r="BA49" i="104"/>
  <c r="BG49" i="104"/>
  <c r="BL49" i="104"/>
  <c r="M49" i="104"/>
  <c r="S49" i="104"/>
  <c r="S52" i="104" s="1"/>
  <c r="S51" i="104" s="1"/>
  <c r="X49" i="104"/>
  <c r="AC49" i="104"/>
  <c r="AI49" i="104"/>
  <c r="AN49" i="104"/>
  <c r="AS49" i="104"/>
  <c r="AY49" i="104"/>
  <c r="BD49" i="104"/>
  <c r="BI49" i="104"/>
  <c r="BO49" i="104"/>
  <c r="Q49" i="104"/>
  <c r="AB49" i="104"/>
  <c r="AM49" i="104"/>
  <c r="AW49" i="104"/>
  <c r="BH49" i="104"/>
  <c r="L49" i="104"/>
  <c r="W49" i="104"/>
  <c r="AG49" i="104"/>
  <c r="AR49" i="104"/>
  <c r="BC49" i="104"/>
  <c r="BM49" i="104"/>
  <c r="T49" i="104"/>
  <c r="T52" i="104" s="1"/>
  <c r="T51" i="104" s="1"/>
  <c r="AO49" i="104"/>
  <c r="BK49" i="104"/>
  <c r="I49" i="104"/>
  <c r="AE49" i="104"/>
  <c r="AZ49" i="104"/>
  <c r="Y49" i="104"/>
  <c r="BP49" i="104"/>
  <c r="AJ49" i="104"/>
  <c r="AU49" i="104"/>
  <c r="O49" i="104"/>
  <c r="BE49" i="104"/>
  <c r="CD613" i="100"/>
  <c r="CD614" i="100" s="1"/>
  <c r="CD615" i="100" s="1"/>
  <c r="CD616" i="100" s="1"/>
  <c r="N92" i="164" s="1" a="1"/>
  <c r="CC614" i="100"/>
  <c r="CC615" i="100" s="1"/>
  <c r="CC616" i="100" s="1"/>
  <c r="CC414" i="100"/>
  <c r="CC413" i="100"/>
  <c r="CC393" i="100"/>
  <c r="CC394" i="100" s="1"/>
  <c r="CC387" i="100"/>
  <c r="CC388" i="100" s="1"/>
  <c r="CD387" i="100"/>
  <c r="CD388" i="100" s="1"/>
  <c r="BQ342" i="100"/>
  <c r="BR341" i="100"/>
  <c r="BR261" i="100"/>
  <c r="BQ262" i="100"/>
  <c r="BP216" i="100"/>
  <c r="BQ210" i="100"/>
  <c r="X144" i="100"/>
  <c r="Z144" i="100"/>
  <c r="Y156" i="100"/>
  <c r="Y190" i="100"/>
  <c r="Y221" i="100" s="1"/>
  <c r="Y223" i="100" s="1"/>
  <c r="Y222" i="100" s="1"/>
  <c r="Y167" i="100"/>
  <c r="Y336" i="100" s="1"/>
  <c r="Y561" i="100" s="1"/>
  <c r="Y168" i="100"/>
  <c r="Y337" i="100" s="1"/>
  <c r="Y562" i="100" s="1"/>
  <c r="Y142" i="100"/>
  <c r="Y175" i="100" s="1"/>
  <c r="U158" i="100"/>
  <c r="V158" i="100"/>
  <c r="S167" i="100"/>
  <c r="S336" i="100" s="1"/>
  <c r="S561" i="100" s="1"/>
  <c r="S168" i="100"/>
  <c r="S337" i="100" s="1"/>
  <c r="S562" i="100" s="1"/>
  <c r="S156" i="100"/>
  <c r="S158" i="100" s="1"/>
  <c r="S190" i="100"/>
  <c r="S221" i="100" s="1"/>
  <c r="S223" i="100" s="1"/>
  <c r="S222" i="100" s="1"/>
  <c r="S142" i="100"/>
  <c r="S175" i="100" s="1"/>
  <c r="U269" i="100"/>
  <c r="U268" i="100"/>
  <c r="U173" i="100"/>
  <c r="U176" i="100"/>
  <c r="U298" i="100"/>
  <c r="Q173" i="100"/>
  <c r="Q268" i="100"/>
  <c r="Q176" i="100"/>
  <c r="Q174" i="100" s="1"/>
  <c r="Q269" i="100"/>
  <c r="T269" i="100"/>
  <c r="T176" i="100"/>
  <c r="T268" i="100"/>
  <c r="T173" i="100"/>
  <c r="T298" i="100"/>
  <c r="R272" i="100"/>
  <c r="R274" i="100"/>
  <c r="R273" i="100"/>
  <c r="R271" i="100"/>
  <c r="O158" i="100"/>
  <c r="P158" i="100"/>
  <c r="V173" i="100"/>
  <c r="V176" i="100"/>
  <c r="V174" i="100" s="1"/>
  <c r="V269" i="100"/>
  <c r="V298" i="100"/>
  <c r="V268" i="100"/>
  <c r="R298" i="100"/>
  <c r="R176" i="100"/>
  <c r="R173" i="100"/>
  <c r="R269" i="100"/>
  <c r="R268" i="100"/>
  <c r="R158" i="100"/>
  <c r="W158" i="100"/>
  <c r="W176" i="100"/>
  <c r="W174" i="100" s="1"/>
  <c r="W268" i="100"/>
  <c r="W173" i="100"/>
  <c r="W298" i="100"/>
  <c r="W269" i="100"/>
  <c r="T274" i="100"/>
  <c r="T272" i="100"/>
  <c r="T273" i="100"/>
  <c r="T271" i="100"/>
  <c r="U175" i="100"/>
  <c r="AI52" i="104" l="1"/>
  <c r="AI51" i="104" s="1"/>
  <c r="AU52" i="104"/>
  <c r="AU51" i="104" s="1"/>
  <c r="AZ52" i="104"/>
  <c r="AZ51" i="104" s="1"/>
  <c r="AO52" i="104"/>
  <c r="AO51" i="104" s="1"/>
  <c r="AR52" i="104"/>
  <c r="AR51" i="104" s="1"/>
  <c r="BH52" i="104"/>
  <c r="BH51" i="104" s="1"/>
  <c r="AY52" i="104"/>
  <c r="AY51" i="104" s="1"/>
  <c r="AC52" i="104"/>
  <c r="AC51" i="104" s="1"/>
  <c r="BL52" i="104"/>
  <c r="BL51" i="104" s="1"/>
  <c r="AQ52" i="104"/>
  <c r="AQ51" i="104" s="1"/>
  <c r="U52" i="104"/>
  <c r="U51" i="104" s="1"/>
  <c r="BJ52" i="104"/>
  <c r="BJ51" i="104" s="1"/>
  <c r="AT52" i="104"/>
  <c r="AT51" i="104" s="1"/>
  <c r="AD52" i="104"/>
  <c r="AD51" i="104" s="1"/>
  <c r="BK52" i="104"/>
  <c r="BK51" i="104" s="1"/>
  <c r="BD52" i="104"/>
  <c r="BD51" i="104" s="1"/>
  <c r="BN52" i="104"/>
  <c r="BN51" i="104" s="1"/>
  <c r="AJ52" i="104"/>
  <c r="AJ51" i="104" s="1"/>
  <c r="AE52" i="104"/>
  <c r="AE51" i="104" s="1"/>
  <c r="AG52" i="104"/>
  <c r="AG51" i="104" s="1"/>
  <c r="AW52" i="104"/>
  <c r="AW51" i="104" s="1"/>
  <c r="BO52" i="104"/>
  <c r="BO51" i="104" s="1"/>
  <c r="AS52" i="104"/>
  <c r="AS51" i="104" s="1"/>
  <c r="X52" i="104"/>
  <c r="X51" i="104" s="1"/>
  <c r="BG52" i="104"/>
  <c r="BG51" i="104" s="1"/>
  <c r="AK52" i="104"/>
  <c r="AK51" i="104" s="1"/>
  <c r="BF52" i="104"/>
  <c r="BF51" i="104" s="1"/>
  <c r="AP52" i="104"/>
  <c r="AP51" i="104" s="1"/>
  <c r="Z52" i="104"/>
  <c r="Z51" i="104" s="1"/>
  <c r="BE52" i="104"/>
  <c r="BE51" i="104" s="1"/>
  <c r="BP52" i="104"/>
  <c r="BP51" i="104" s="1"/>
  <c r="BM52" i="104"/>
  <c r="BM51" i="104" s="1"/>
  <c r="W52" i="104"/>
  <c r="W51" i="104" s="1"/>
  <c r="AM52" i="104"/>
  <c r="AM51" i="104" s="1"/>
  <c r="BI52" i="104"/>
  <c r="BI51" i="104" s="1"/>
  <c r="AN52" i="104"/>
  <c r="AN51" i="104" s="1"/>
  <c r="BA52" i="104"/>
  <c r="BA51" i="104" s="1"/>
  <c r="AF52" i="104"/>
  <c r="AF51" i="104" s="1"/>
  <c r="BB52" i="104"/>
  <c r="BB51" i="104" s="1"/>
  <c r="AL52" i="104"/>
  <c r="AL51" i="104" s="1"/>
  <c r="V52" i="104"/>
  <c r="V51" i="104" s="1"/>
  <c r="Y52" i="104"/>
  <c r="Y51" i="104" s="1"/>
  <c r="BC52" i="104"/>
  <c r="BC51" i="104" s="1"/>
  <c r="AB52" i="104"/>
  <c r="AB51" i="104" s="1"/>
  <c r="AV52" i="104"/>
  <c r="AV51" i="104" s="1"/>
  <c r="AA52" i="104"/>
  <c r="AA51" i="104" s="1"/>
  <c r="AX52" i="104"/>
  <c r="AX51" i="104" s="1"/>
  <c r="AH52" i="104"/>
  <c r="AH51" i="104" s="1"/>
  <c r="U671" i="100"/>
  <c r="U672" i="100" s="1"/>
  <c r="U200" i="100"/>
  <c r="U202" i="100" s="1"/>
  <c r="U306" i="100" s="1"/>
  <c r="CD393" i="100"/>
  <c r="CD394" i="100" s="1"/>
  <c r="CD395" i="100" s="1"/>
  <c r="CD414" i="100"/>
  <c r="CD415" i="100" s="1"/>
  <c r="R174" i="100"/>
  <c r="R277" i="100"/>
  <c r="R276" i="100"/>
  <c r="R278" i="100"/>
  <c r="R295" i="100" s="1"/>
  <c r="R521" i="100" s="1"/>
  <c r="T174" i="100"/>
  <c r="CB314" i="100"/>
  <c r="BT314" i="100"/>
  <c r="BU314" i="100"/>
  <c r="BQ314" i="100"/>
  <c r="Q250" i="100"/>
  <c r="Q252" i="100" s="1"/>
  <c r="BX314" i="100"/>
  <c r="BZ314" i="100"/>
  <c r="BB387" i="100"/>
  <c r="BB388" i="100" s="1"/>
  <c r="V414" i="100"/>
  <c r="V393" i="100"/>
  <c r="V394" i="100" s="1"/>
  <c r="V413" i="100"/>
  <c r="AK387" i="100"/>
  <c r="AK388" i="100" s="1"/>
  <c r="BI393" i="100"/>
  <c r="BI394" i="100" s="1"/>
  <c r="BI395" i="100" s="1"/>
  <c r="BI414" i="100"/>
  <c r="BI413" i="100"/>
  <c r="BN393" i="100"/>
  <c r="BN394" i="100" s="1"/>
  <c r="BN413" i="100"/>
  <c r="BN414" i="100"/>
  <c r="AM393" i="100"/>
  <c r="AM394" i="100" s="1"/>
  <c r="AM395" i="100" s="1"/>
  <c r="AM414" i="100"/>
  <c r="AM413" i="100"/>
  <c r="AJ387" i="100"/>
  <c r="AJ388" i="100" s="1"/>
  <c r="BX393" i="100"/>
  <c r="BX394" i="100" s="1"/>
  <c r="BX395" i="100" s="1"/>
  <c r="BX413" i="100"/>
  <c r="BX414" i="100"/>
  <c r="BB413" i="100"/>
  <c r="BB393" i="100"/>
  <c r="BB394" i="100" s="1"/>
  <c r="BB414" i="100"/>
  <c r="W387" i="100"/>
  <c r="W388" i="100" s="1"/>
  <c r="AG387" i="100"/>
  <c r="AG388" i="100" s="1"/>
  <c r="AO387" i="100"/>
  <c r="AO388" i="100" s="1"/>
  <c r="AW387" i="100"/>
  <c r="AW388" i="100" s="1"/>
  <c r="BE413" i="100"/>
  <c r="BE393" i="100"/>
  <c r="BE394" i="100" s="1"/>
  <c r="BE414" i="100"/>
  <c r="BM414" i="100"/>
  <c r="BM393" i="100"/>
  <c r="BM394" i="100" s="1"/>
  <c r="BM413" i="100"/>
  <c r="BU387" i="100"/>
  <c r="BU388" i="100" s="1"/>
  <c r="CA314" i="100"/>
  <c r="AD393" i="100"/>
  <c r="AD394" i="100" s="1"/>
  <c r="AD413" i="100"/>
  <c r="AD414" i="100"/>
  <c r="AL414" i="100"/>
  <c r="AL413" i="100"/>
  <c r="AL393" i="100"/>
  <c r="AL394" i="100" s="1"/>
  <c r="AT393" i="100"/>
  <c r="AT394" i="100" s="1"/>
  <c r="AT413" i="100"/>
  <c r="AT414" i="100"/>
  <c r="BF387" i="100"/>
  <c r="BF388" i="100" s="1"/>
  <c r="BN387" i="100"/>
  <c r="BN388" i="100" s="1"/>
  <c r="BV387" i="100"/>
  <c r="BV388" i="100" s="1"/>
  <c r="R413" i="100"/>
  <c r="R414" i="100"/>
  <c r="R393" i="100"/>
  <c r="R394" i="100" s="1"/>
  <c r="AU387" i="100"/>
  <c r="AU388" i="100" s="1"/>
  <c r="BK414" i="100"/>
  <c r="BK393" i="100"/>
  <c r="BK394" i="100" s="1"/>
  <c r="BK395" i="100" s="1"/>
  <c r="BK413" i="100"/>
  <c r="CA414" i="100"/>
  <c r="CA413" i="100"/>
  <c r="CA393" i="100"/>
  <c r="CA394" i="100" s="1"/>
  <c r="AR387" i="100"/>
  <c r="AR388" i="100" s="1"/>
  <c r="BP413" i="100"/>
  <c r="BP393" i="100"/>
  <c r="BP394" i="100" s="1"/>
  <c r="BP414" i="100"/>
  <c r="BV314" i="100"/>
  <c r="R387" i="100"/>
  <c r="R388" i="100" s="1"/>
  <c r="AE387" i="100"/>
  <c r="AE388" i="100" s="1"/>
  <c r="AM387" i="100"/>
  <c r="AM388" i="100" s="1"/>
  <c r="AU414" i="100"/>
  <c r="AU413" i="100"/>
  <c r="AU393" i="100"/>
  <c r="AU394" i="100" s="1"/>
  <c r="BC413" i="100"/>
  <c r="BC414" i="100"/>
  <c r="BC393" i="100"/>
  <c r="BC394" i="100" s="1"/>
  <c r="BK387" i="100"/>
  <c r="BK388" i="100" s="1"/>
  <c r="BS387" i="100"/>
  <c r="BS388" i="100" s="1"/>
  <c r="CA387" i="100"/>
  <c r="CA388" i="100" s="1"/>
  <c r="AB393" i="100"/>
  <c r="AB394" i="100" s="1"/>
  <c r="AB413" i="100"/>
  <c r="AB414" i="100"/>
  <c r="AJ413" i="100"/>
  <c r="AJ414" i="100"/>
  <c r="AJ393" i="100"/>
  <c r="AJ394" i="100" s="1"/>
  <c r="AR413" i="100"/>
  <c r="AR414" i="100"/>
  <c r="AR393" i="100"/>
  <c r="AR394" i="100" s="1"/>
  <c r="AZ393" i="100"/>
  <c r="AZ394" i="100" s="1"/>
  <c r="AZ414" i="100"/>
  <c r="AZ413" i="100"/>
  <c r="BH393" i="100"/>
  <c r="BH394" i="100" s="1"/>
  <c r="BH414" i="100"/>
  <c r="BH413" i="100"/>
  <c r="BP387" i="100"/>
  <c r="BP388" i="100" s="1"/>
  <c r="BX387" i="100"/>
  <c r="BX388" i="100" s="1"/>
  <c r="BY314" i="100"/>
  <c r="W393" i="100"/>
  <c r="W394" i="100" s="1"/>
  <c r="W414" i="100"/>
  <c r="W413" i="100"/>
  <c r="AG393" i="100"/>
  <c r="AG394" i="100" s="1"/>
  <c r="AG413" i="100"/>
  <c r="AG414" i="100"/>
  <c r="AO413" i="100"/>
  <c r="AO414" i="100"/>
  <c r="AO393" i="100"/>
  <c r="AO394" i="100" s="1"/>
  <c r="AW413" i="100"/>
  <c r="AW414" i="100"/>
  <c r="AW393" i="100"/>
  <c r="AW394" i="100" s="1"/>
  <c r="BE387" i="100"/>
  <c r="BE388" i="100" s="1"/>
  <c r="BM387" i="100"/>
  <c r="BM388" i="100" s="1"/>
  <c r="BU413" i="100"/>
  <c r="BU393" i="100"/>
  <c r="BU394" i="100" s="1"/>
  <c r="BU414" i="100"/>
  <c r="S387" i="100"/>
  <c r="S388" i="100" s="1"/>
  <c r="AH413" i="100"/>
  <c r="AH393" i="100"/>
  <c r="AH394" i="100" s="1"/>
  <c r="AH395" i="100" s="1"/>
  <c r="AH414" i="100"/>
  <c r="AP413" i="100"/>
  <c r="AP414" i="100"/>
  <c r="AP393" i="100"/>
  <c r="AP394" i="100" s="1"/>
  <c r="AX413" i="100"/>
  <c r="AX393" i="100"/>
  <c r="AX394" i="100" s="1"/>
  <c r="AX414" i="100"/>
  <c r="BJ387" i="100"/>
  <c r="BJ388" i="100" s="1"/>
  <c r="BR387" i="100"/>
  <c r="BR388" i="100" s="1"/>
  <c r="U387" i="100"/>
  <c r="U388" i="100" s="1"/>
  <c r="T414" i="100"/>
  <c r="T413" i="100"/>
  <c r="T393" i="100"/>
  <c r="T394" i="100" s="1"/>
  <c r="T395" i="100" s="1"/>
  <c r="AI393" i="100"/>
  <c r="AI394" i="100" s="1"/>
  <c r="AI413" i="100"/>
  <c r="AI414" i="100"/>
  <c r="AQ413" i="100"/>
  <c r="AQ393" i="100"/>
  <c r="AQ394" i="100" s="1"/>
  <c r="AQ395" i="100" s="1"/>
  <c r="AQ414" i="100"/>
  <c r="AY413" i="100"/>
  <c r="AY393" i="100"/>
  <c r="AY394" i="100" s="1"/>
  <c r="AY395" i="100" s="1"/>
  <c r="AY414" i="100"/>
  <c r="BG387" i="100"/>
  <c r="BG388" i="100" s="1"/>
  <c r="BO387" i="100"/>
  <c r="BO388" i="100" s="1"/>
  <c r="BW414" i="100"/>
  <c r="BW413" i="100"/>
  <c r="BW393" i="100"/>
  <c r="BW394" i="100" s="1"/>
  <c r="BW395" i="100" s="1"/>
  <c r="BZ387" i="100"/>
  <c r="BZ388" i="100" s="1"/>
  <c r="AF387" i="100"/>
  <c r="AF388" i="100" s="1"/>
  <c r="AN393" i="100"/>
  <c r="AN394" i="100" s="1"/>
  <c r="AN414" i="100"/>
  <c r="AN413" i="100"/>
  <c r="AV413" i="100"/>
  <c r="AV393" i="100"/>
  <c r="AV394" i="100" s="1"/>
  <c r="AV414" i="100"/>
  <c r="BD414" i="100"/>
  <c r="BD393" i="100"/>
  <c r="BD394" i="100" s="1"/>
  <c r="BD413" i="100"/>
  <c r="BL414" i="100"/>
  <c r="BL393" i="100"/>
  <c r="BL394" i="100" s="1"/>
  <c r="BL413" i="100"/>
  <c r="BT413" i="100"/>
  <c r="BT414" i="100"/>
  <c r="BT393" i="100"/>
  <c r="BT394" i="100" s="1"/>
  <c r="AC387" i="100"/>
  <c r="AC388" i="100" s="1"/>
  <c r="AS387" i="100"/>
  <c r="AS388" i="100" s="1"/>
  <c r="BA387" i="100"/>
  <c r="BA388" i="100" s="1"/>
  <c r="BQ393" i="100"/>
  <c r="BQ394" i="100" s="1"/>
  <c r="BQ414" i="100"/>
  <c r="BQ413" i="100"/>
  <c r="BY387" i="100"/>
  <c r="BY388" i="100" s="1"/>
  <c r="AD387" i="100"/>
  <c r="AD388" i="100" s="1"/>
  <c r="AL387" i="100"/>
  <c r="AL388" i="100" s="1"/>
  <c r="AT387" i="100"/>
  <c r="AT388" i="100" s="1"/>
  <c r="BF413" i="100"/>
  <c r="BF414" i="100"/>
  <c r="BF393" i="100"/>
  <c r="BF394" i="100" s="1"/>
  <c r="BV414" i="100"/>
  <c r="BV393" i="100"/>
  <c r="BV394" i="100" s="1"/>
  <c r="BV413" i="100"/>
  <c r="BS314" i="100"/>
  <c r="AE414" i="100"/>
  <c r="AE393" i="100"/>
  <c r="AE394" i="100" s="1"/>
  <c r="AE413" i="100"/>
  <c r="BC387" i="100"/>
  <c r="BC388" i="100" s="1"/>
  <c r="BS413" i="100"/>
  <c r="BS393" i="100"/>
  <c r="BS394" i="100" s="1"/>
  <c r="BS395" i="100" s="1"/>
  <c r="BS414" i="100"/>
  <c r="AB387" i="100"/>
  <c r="AB388" i="100" s="1"/>
  <c r="AZ387" i="100"/>
  <c r="AZ388" i="100" s="1"/>
  <c r="BH387" i="100"/>
  <c r="BH388" i="100" s="1"/>
  <c r="CD314" i="100"/>
  <c r="U414" i="100"/>
  <c r="U393" i="100"/>
  <c r="U394" i="100" s="1"/>
  <c r="U413" i="100"/>
  <c r="T387" i="100"/>
  <c r="T388" i="100" s="1"/>
  <c r="AI387" i="100"/>
  <c r="AI388" i="100" s="1"/>
  <c r="AQ387" i="100"/>
  <c r="AQ388" i="100" s="1"/>
  <c r="AY387" i="100"/>
  <c r="AY388" i="100" s="1"/>
  <c r="BG414" i="100"/>
  <c r="BG413" i="100"/>
  <c r="BG393" i="100"/>
  <c r="BG394" i="100" s="1"/>
  <c r="BO414" i="100"/>
  <c r="BO413" i="100"/>
  <c r="BO393" i="100"/>
  <c r="BO394" i="100" s="1"/>
  <c r="BW387" i="100"/>
  <c r="BW388" i="100" s="1"/>
  <c r="BZ413" i="100"/>
  <c r="BZ393" i="100"/>
  <c r="BZ394" i="100" s="1"/>
  <c r="BZ414" i="100"/>
  <c r="BW314" i="100"/>
  <c r="BR314" i="100"/>
  <c r="X314" i="100"/>
  <c r="AF414" i="100"/>
  <c r="AF393" i="100"/>
  <c r="AF394" i="100" s="1"/>
  <c r="AF395" i="100" s="1"/>
  <c r="AF413" i="100"/>
  <c r="AN387" i="100"/>
  <c r="AN388" i="100" s="1"/>
  <c r="AV387" i="100"/>
  <c r="AV388" i="100" s="1"/>
  <c r="BD387" i="100"/>
  <c r="BD388" i="100" s="1"/>
  <c r="BL387" i="100"/>
  <c r="BL388" i="100" s="1"/>
  <c r="BT387" i="100"/>
  <c r="BT388" i="100" s="1"/>
  <c r="CB393" i="100"/>
  <c r="CB394" i="100" s="1"/>
  <c r="CB395" i="100" s="1"/>
  <c r="CB414" i="100"/>
  <c r="CB413" i="100"/>
  <c r="V387" i="100"/>
  <c r="V388" i="100" s="1"/>
  <c r="AC414" i="100"/>
  <c r="AC413" i="100"/>
  <c r="AC393" i="100"/>
  <c r="AC394" i="100" s="1"/>
  <c r="AK414" i="100"/>
  <c r="AK413" i="100"/>
  <c r="AK393" i="100"/>
  <c r="AK394" i="100" s="1"/>
  <c r="AS414" i="100"/>
  <c r="AS413" i="100"/>
  <c r="AS393" i="100"/>
  <c r="AS394" i="100" s="1"/>
  <c r="BA414" i="100"/>
  <c r="BA393" i="100"/>
  <c r="BA394" i="100" s="1"/>
  <c r="BA413" i="100"/>
  <c r="BI387" i="100"/>
  <c r="BI388" i="100" s="1"/>
  <c r="BQ387" i="100"/>
  <c r="BQ388" i="100" s="1"/>
  <c r="BY414" i="100"/>
  <c r="BY393" i="100"/>
  <c r="BY394" i="100" s="1"/>
  <c r="BY413" i="100"/>
  <c r="S413" i="100"/>
  <c r="S414" i="100"/>
  <c r="S393" i="100"/>
  <c r="S394" i="100" s="1"/>
  <c r="S395" i="100" s="1"/>
  <c r="AH387" i="100"/>
  <c r="AH388" i="100" s="1"/>
  <c r="AP387" i="100"/>
  <c r="AP388" i="100" s="1"/>
  <c r="AX387" i="100"/>
  <c r="AX388" i="100" s="1"/>
  <c r="BJ414" i="100"/>
  <c r="BJ393" i="100"/>
  <c r="BJ394" i="100" s="1"/>
  <c r="BJ413" i="100"/>
  <c r="BR413" i="100"/>
  <c r="BR414" i="100"/>
  <c r="BR393" i="100"/>
  <c r="BR394" i="100" s="1"/>
  <c r="CC314" i="100"/>
  <c r="BK71" i="104"/>
  <c r="BE71" i="104"/>
  <c r="BP71" i="104"/>
  <c r="BM71" i="104"/>
  <c r="AM71" i="104"/>
  <c r="BI71" i="104"/>
  <c r="AN71" i="104"/>
  <c r="S71" i="104"/>
  <c r="BA71" i="104"/>
  <c r="AF71" i="104"/>
  <c r="BB71" i="104"/>
  <c r="AL71" i="104"/>
  <c r="Y71" i="104"/>
  <c r="BC71" i="104"/>
  <c r="AB71" i="104"/>
  <c r="BD71" i="104"/>
  <c r="AI71" i="104"/>
  <c r="AV71" i="104"/>
  <c r="AA71" i="104"/>
  <c r="BN71" i="104"/>
  <c r="AX71" i="104"/>
  <c r="AH71" i="104"/>
  <c r="AU71" i="104"/>
  <c r="AZ71" i="104"/>
  <c r="AO71" i="104"/>
  <c r="AR71" i="104"/>
  <c r="BH71" i="104"/>
  <c r="AY71" i="104"/>
  <c r="AC71" i="104"/>
  <c r="BL71" i="104"/>
  <c r="AQ71" i="104"/>
  <c r="BJ71" i="104"/>
  <c r="AT71" i="104"/>
  <c r="AD71" i="104"/>
  <c r="CC398" i="100"/>
  <c r="CC404" i="100" s="1"/>
  <c r="CC412" i="100" s="1"/>
  <c r="AJ71" i="104"/>
  <c r="AE71" i="104"/>
  <c r="T71" i="104"/>
  <c r="AG71" i="104"/>
  <c r="AW71" i="104"/>
  <c r="BO71" i="104"/>
  <c r="AS71" i="104"/>
  <c r="BG71" i="104"/>
  <c r="AK71" i="104"/>
  <c r="BF71" i="104"/>
  <c r="AP71" i="104"/>
  <c r="Z71" i="104"/>
  <c r="N92" i="164"/>
  <c r="R92" i="164"/>
  <c r="V92" i="164"/>
  <c r="Z92" i="164"/>
  <c r="AD92" i="164"/>
  <c r="AH92" i="164"/>
  <c r="AL92" i="164"/>
  <c r="AP92" i="164"/>
  <c r="AT92" i="164"/>
  <c r="AX92" i="164"/>
  <c r="BB92" i="164"/>
  <c r="BF92" i="164"/>
  <c r="BJ92" i="164"/>
  <c r="BN92" i="164"/>
  <c r="O93" i="164"/>
  <c r="S93" i="164"/>
  <c r="W93" i="164"/>
  <c r="AA93" i="164"/>
  <c r="AE93" i="164"/>
  <c r="AI93" i="164"/>
  <c r="AM93" i="164"/>
  <c r="AQ93" i="164"/>
  <c r="AU93" i="164"/>
  <c r="AY93" i="164"/>
  <c r="BC93" i="164"/>
  <c r="BG93" i="164"/>
  <c r="BK93" i="164"/>
  <c r="BO93" i="164"/>
  <c r="P94" i="164"/>
  <c r="T94" i="164"/>
  <c r="X94" i="164"/>
  <c r="AB94" i="164"/>
  <c r="AF94" i="164"/>
  <c r="AJ94" i="164"/>
  <c r="AN94" i="164"/>
  <c r="AR94" i="164"/>
  <c r="AV94" i="164"/>
  <c r="AZ94" i="164"/>
  <c r="BD94" i="164"/>
  <c r="BH94" i="164"/>
  <c r="BL94" i="164"/>
  <c r="BP94" i="164"/>
  <c r="Q95" i="164"/>
  <c r="U95" i="164"/>
  <c r="Y95" i="164"/>
  <c r="AC95" i="164"/>
  <c r="AG95" i="164"/>
  <c r="AK95" i="164"/>
  <c r="AO95" i="164"/>
  <c r="AS95" i="164"/>
  <c r="AW95" i="164"/>
  <c r="BA95" i="164"/>
  <c r="BE95" i="164"/>
  <c r="BI95" i="164"/>
  <c r="BM95" i="164"/>
  <c r="N96" i="164"/>
  <c r="R96" i="164"/>
  <c r="V96" i="164"/>
  <c r="Z96" i="164"/>
  <c r="AD96" i="164"/>
  <c r="AH96" i="164"/>
  <c r="AL96" i="164"/>
  <c r="AP96" i="164"/>
  <c r="AT96" i="164"/>
  <c r="AX96" i="164"/>
  <c r="BB96" i="164"/>
  <c r="BF96" i="164"/>
  <c r="BJ96" i="164"/>
  <c r="BN96" i="164"/>
  <c r="O97" i="164"/>
  <c r="S97" i="164"/>
  <c r="W97" i="164"/>
  <c r="AA97" i="164"/>
  <c r="AE97" i="164"/>
  <c r="AI97" i="164"/>
  <c r="AM97" i="164"/>
  <c r="AQ97" i="164"/>
  <c r="AU97" i="164"/>
  <c r="AY97" i="164"/>
  <c r="BC97" i="164"/>
  <c r="BG97" i="164"/>
  <c r="BK97" i="164"/>
  <c r="BO97" i="164"/>
  <c r="P98" i="164"/>
  <c r="T98" i="164"/>
  <c r="O92" i="164"/>
  <c r="T92" i="164"/>
  <c r="Y92" i="164"/>
  <c r="AE92" i="164"/>
  <c r="AJ92" i="164"/>
  <c r="AO92" i="164"/>
  <c r="AU92" i="164"/>
  <c r="AZ92" i="164"/>
  <c r="BE92" i="164"/>
  <c r="BK92" i="164"/>
  <c r="BP92" i="164"/>
  <c r="R93" i="164"/>
  <c r="X93" i="164"/>
  <c r="AC93" i="164"/>
  <c r="AH93" i="164"/>
  <c r="AN93" i="164"/>
  <c r="AS93" i="164"/>
  <c r="AX93" i="164"/>
  <c r="BD93" i="164"/>
  <c r="BI93" i="164"/>
  <c r="BN93" i="164"/>
  <c r="Q94" i="164"/>
  <c r="V94" i="164"/>
  <c r="AA94" i="164"/>
  <c r="AG94" i="164"/>
  <c r="AL94" i="164"/>
  <c r="AQ94" i="164"/>
  <c r="AW94" i="164"/>
  <c r="BB94" i="164"/>
  <c r="BG94" i="164"/>
  <c r="BM94" i="164"/>
  <c r="O95" i="164"/>
  <c r="T95" i="164"/>
  <c r="Z95" i="164"/>
  <c r="AE95" i="164"/>
  <c r="AJ95" i="164"/>
  <c r="AP95" i="164"/>
  <c r="AU95" i="164"/>
  <c r="AZ95" i="164"/>
  <c r="BF95" i="164"/>
  <c r="BK95" i="164"/>
  <c r="BP95" i="164"/>
  <c r="S96" i="164"/>
  <c r="X96" i="164"/>
  <c r="AC96" i="164"/>
  <c r="AI96" i="164"/>
  <c r="AN96" i="164"/>
  <c r="AS96" i="164"/>
  <c r="AY96" i="164"/>
  <c r="BD96" i="164"/>
  <c r="BI96" i="164"/>
  <c r="BO96" i="164"/>
  <c r="Q97" i="164"/>
  <c r="V97" i="164"/>
  <c r="AB97" i="164"/>
  <c r="AG97" i="164"/>
  <c r="AL97" i="164"/>
  <c r="AR97" i="164"/>
  <c r="AW97" i="164"/>
  <c r="BB97" i="164"/>
  <c r="BH97" i="164"/>
  <c r="BM97" i="164"/>
  <c r="O98" i="164"/>
  <c r="U98" i="164"/>
  <c r="Y98" i="164"/>
  <c r="AC98" i="164"/>
  <c r="AG98" i="164"/>
  <c r="AK98" i="164"/>
  <c r="AO98" i="164"/>
  <c r="AS98" i="164"/>
  <c r="AW98" i="164"/>
  <c r="BA98" i="164"/>
  <c r="BE98" i="164"/>
  <c r="BI98" i="164"/>
  <c r="BM98" i="164"/>
  <c r="N99" i="164"/>
  <c r="R99" i="164"/>
  <c r="V99" i="164"/>
  <c r="Z99" i="164"/>
  <c r="AD99" i="164"/>
  <c r="AH99" i="164"/>
  <c r="AL99" i="164"/>
  <c r="AP99" i="164"/>
  <c r="AT99" i="164"/>
  <c r="AX99" i="164"/>
  <c r="BB99" i="164"/>
  <c r="BF99" i="164"/>
  <c r="BJ99" i="164"/>
  <c r="BN99" i="164"/>
  <c r="O100" i="164"/>
  <c r="S100" i="164"/>
  <c r="W100" i="164"/>
  <c r="AA100" i="164"/>
  <c r="AE100" i="164"/>
  <c r="AI100" i="164"/>
  <c r="AM100" i="164"/>
  <c r="AQ100" i="164"/>
  <c r="AU100" i="164"/>
  <c r="AY100" i="164"/>
  <c r="BC100" i="164"/>
  <c r="BG100" i="164"/>
  <c r="BK100" i="164"/>
  <c r="BO100" i="164"/>
  <c r="P101" i="164"/>
  <c r="T101" i="164"/>
  <c r="X101" i="164"/>
  <c r="AB101" i="164"/>
  <c r="AF101" i="164"/>
  <c r="AJ101" i="164"/>
  <c r="AN101" i="164"/>
  <c r="AR101" i="164"/>
  <c r="AV101" i="164"/>
  <c r="AZ101" i="164"/>
  <c r="BD101" i="164"/>
  <c r="BH101" i="164"/>
  <c r="BL101" i="164"/>
  <c r="BP101" i="164"/>
  <c r="Q102" i="164"/>
  <c r="U102" i="164"/>
  <c r="Y102" i="164"/>
  <c r="AC102" i="164"/>
  <c r="AG102" i="164"/>
  <c r="AK102" i="164"/>
  <c r="AO102" i="164"/>
  <c r="AS102" i="164"/>
  <c r="AW102" i="164"/>
  <c r="BA102" i="164"/>
  <c r="BE102" i="164"/>
  <c r="BI102" i="164"/>
  <c r="BM102" i="164"/>
  <c r="N103" i="164"/>
  <c r="R103" i="164"/>
  <c r="V103" i="164"/>
  <c r="Z103" i="164"/>
  <c r="AD103" i="164"/>
  <c r="AH103" i="164"/>
  <c r="AL103" i="164"/>
  <c r="AP103" i="164"/>
  <c r="AT103" i="164"/>
  <c r="AX103" i="164"/>
  <c r="BB103" i="164"/>
  <c r="BF103" i="164"/>
  <c r="BJ103" i="164"/>
  <c r="BN103" i="164"/>
  <c r="O104" i="164"/>
  <c r="S104" i="164"/>
  <c r="W104" i="164"/>
  <c r="AA104" i="164"/>
  <c r="AE104" i="164"/>
  <c r="AI104" i="164"/>
  <c r="AM104" i="164"/>
  <c r="AQ104" i="164"/>
  <c r="AU104" i="164"/>
  <c r="AY104" i="164"/>
  <c r="BC104" i="164"/>
  <c r="BG104" i="164"/>
  <c r="BK104" i="164"/>
  <c r="BO104" i="164"/>
  <c r="P105" i="164"/>
  <c r="T105" i="164"/>
  <c r="X105" i="164"/>
  <c r="AB105" i="164"/>
  <c r="AF105" i="164"/>
  <c r="AJ105" i="164"/>
  <c r="AN105" i="164"/>
  <c r="AR105" i="164"/>
  <c r="AV105" i="164"/>
  <c r="AZ105" i="164"/>
  <c r="BD105" i="164"/>
  <c r="BH105" i="164"/>
  <c r="P92" i="164"/>
  <c r="W92" i="164"/>
  <c r="AC92" i="164"/>
  <c r="AK92" i="164"/>
  <c r="AR92" i="164"/>
  <c r="AY92" i="164"/>
  <c r="BG92" i="164"/>
  <c r="BM92" i="164"/>
  <c r="Q93" i="164"/>
  <c r="Y93" i="164"/>
  <c r="AF93" i="164"/>
  <c r="AL93" i="164"/>
  <c r="AT93" i="164"/>
  <c r="BA93" i="164"/>
  <c r="BH93" i="164"/>
  <c r="BP93" i="164"/>
  <c r="S94" i="164"/>
  <c r="Z94" i="164"/>
  <c r="AH94" i="164"/>
  <c r="AO94" i="164"/>
  <c r="AU94" i="164"/>
  <c r="BC94" i="164"/>
  <c r="BJ94" i="164"/>
  <c r="N95" i="164"/>
  <c r="V95" i="164"/>
  <c r="AB95" i="164"/>
  <c r="AI95" i="164"/>
  <c r="AQ95" i="164"/>
  <c r="AX95" i="164"/>
  <c r="BD95" i="164"/>
  <c r="BL95" i="164"/>
  <c r="P96" i="164"/>
  <c r="W96" i="164"/>
  <c r="AE96" i="164"/>
  <c r="AK96" i="164"/>
  <c r="AR96" i="164"/>
  <c r="AZ96" i="164"/>
  <c r="BG96" i="164"/>
  <c r="BM96" i="164"/>
  <c r="R97" i="164"/>
  <c r="Y97" i="164"/>
  <c r="AF97" i="164"/>
  <c r="AN97" i="164"/>
  <c r="AT97" i="164"/>
  <c r="BA97" i="164"/>
  <c r="BI97" i="164"/>
  <c r="BP97" i="164"/>
  <c r="S98" i="164"/>
  <c r="Z98" i="164"/>
  <c r="AE98" i="164"/>
  <c r="AJ98" i="164"/>
  <c r="AP98" i="164"/>
  <c r="AU98" i="164"/>
  <c r="AZ98" i="164"/>
  <c r="BF98" i="164"/>
  <c r="BK98" i="164"/>
  <c r="BP98" i="164"/>
  <c r="S99" i="164"/>
  <c r="X99" i="164"/>
  <c r="AC99" i="164"/>
  <c r="AI99" i="164"/>
  <c r="AN99" i="164"/>
  <c r="AS99" i="164"/>
  <c r="AY99" i="164"/>
  <c r="BD99" i="164"/>
  <c r="BI99" i="164"/>
  <c r="BO99" i="164"/>
  <c r="Q100" i="164"/>
  <c r="V100" i="164"/>
  <c r="AB100" i="164"/>
  <c r="AG100" i="164"/>
  <c r="AL100" i="164"/>
  <c r="AR100" i="164"/>
  <c r="AW100" i="164"/>
  <c r="BB100" i="164"/>
  <c r="BH100" i="164"/>
  <c r="BM100" i="164"/>
  <c r="O101" i="164"/>
  <c r="U101" i="164"/>
  <c r="Z101" i="164"/>
  <c r="AE101" i="164"/>
  <c r="AK101" i="164"/>
  <c r="AP101" i="164"/>
  <c r="AU101" i="164"/>
  <c r="BA101" i="164"/>
  <c r="BF101" i="164"/>
  <c r="BK101" i="164"/>
  <c r="N102" i="164"/>
  <c r="S102" i="164"/>
  <c r="X102" i="164"/>
  <c r="AD102" i="164"/>
  <c r="AI102" i="164"/>
  <c r="AN102" i="164"/>
  <c r="AT102" i="164"/>
  <c r="AY102" i="164"/>
  <c r="BD102" i="164"/>
  <c r="BJ102" i="164"/>
  <c r="BO102" i="164"/>
  <c r="Q103" i="164"/>
  <c r="W103" i="164"/>
  <c r="AB103" i="164"/>
  <c r="AG103" i="164"/>
  <c r="AM103" i="164"/>
  <c r="AR103" i="164"/>
  <c r="AW103" i="164"/>
  <c r="BC103" i="164"/>
  <c r="BH103" i="164"/>
  <c r="BM103" i="164"/>
  <c r="P104" i="164"/>
  <c r="U104" i="164"/>
  <c r="Z104" i="164"/>
  <c r="AF104" i="164"/>
  <c r="AK104" i="164"/>
  <c r="AP104" i="164"/>
  <c r="AV104" i="164"/>
  <c r="BA104" i="164"/>
  <c r="BF104" i="164"/>
  <c r="BL104" i="164"/>
  <c r="N105" i="164"/>
  <c r="S105" i="164"/>
  <c r="Y105" i="164"/>
  <c r="AD105" i="164"/>
  <c r="AI105" i="164"/>
  <c r="AO105" i="164"/>
  <c r="AT105" i="164"/>
  <c r="AY105" i="164"/>
  <c r="BE105" i="164"/>
  <c r="BJ105" i="164"/>
  <c r="BN105" i="164"/>
  <c r="O106" i="164"/>
  <c r="S106" i="164"/>
  <c r="W106" i="164"/>
  <c r="AA106" i="164"/>
  <c r="AE106" i="164"/>
  <c r="AI106" i="164"/>
  <c r="AM106" i="164"/>
  <c r="AQ106" i="164"/>
  <c r="AU106" i="164"/>
  <c r="AY106" i="164"/>
  <c r="BC106" i="164"/>
  <c r="BG106" i="164"/>
  <c r="BK106" i="164"/>
  <c r="BO106" i="164"/>
  <c r="P107" i="164"/>
  <c r="T107" i="164"/>
  <c r="X107" i="164"/>
  <c r="AB107" i="164"/>
  <c r="AF107" i="164"/>
  <c r="AJ107" i="164"/>
  <c r="AN107" i="164"/>
  <c r="AR107" i="164"/>
  <c r="AV107" i="164"/>
  <c r="AZ107" i="164"/>
  <c r="BD107" i="164"/>
  <c r="BH107" i="164"/>
  <c r="BL107" i="164"/>
  <c r="BP107" i="164"/>
  <c r="Q108" i="164"/>
  <c r="U108" i="164"/>
  <c r="Y108" i="164"/>
  <c r="AC108" i="164"/>
  <c r="AG108" i="164"/>
  <c r="AK108" i="164"/>
  <c r="AO108" i="164"/>
  <c r="AS108" i="164"/>
  <c r="AW108" i="164"/>
  <c r="BA108" i="164"/>
  <c r="BE108" i="164"/>
  <c r="BI108" i="164"/>
  <c r="BM108" i="164"/>
  <c r="N109" i="164"/>
  <c r="R109" i="164"/>
  <c r="V109" i="164"/>
  <c r="Z109" i="164"/>
  <c r="AD109" i="164"/>
  <c r="AH109" i="164"/>
  <c r="AL109" i="164"/>
  <c r="AP109" i="164"/>
  <c r="AT109" i="164"/>
  <c r="AX109" i="164"/>
  <c r="BB109" i="164"/>
  <c r="BF109" i="164"/>
  <c r="BJ109" i="164"/>
  <c r="BN109" i="164"/>
  <c r="O110" i="164"/>
  <c r="S110" i="164"/>
  <c r="W110" i="164"/>
  <c r="AA110" i="164"/>
  <c r="AE110" i="164"/>
  <c r="AI110" i="164"/>
  <c r="AM110" i="164"/>
  <c r="AQ110" i="164"/>
  <c r="AU110" i="164"/>
  <c r="AY110" i="164"/>
  <c r="BC110" i="164"/>
  <c r="BG110" i="164"/>
  <c r="BK110" i="164"/>
  <c r="BO110" i="164"/>
  <c r="P111" i="164"/>
  <c r="T111" i="164"/>
  <c r="X111" i="164"/>
  <c r="AB111" i="164"/>
  <c r="AF111" i="164"/>
  <c r="AJ111" i="164"/>
  <c r="AN111" i="164"/>
  <c r="AR111" i="164"/>
  <c r="AV111" i="164"/>
  <c r="AZ111" i="164"/>
  <c r="BD111" i="164"/>
  <c r="BH111" i="164"/>
  <c r="BL111" i="164"/>
  <c r="BP111" i="164"/>
  <c r="Q112" i="164"/>
  <c r="U112" i="164"/>
  <c r="Y112" i="164"/>
  <c r="AC112" i="164"/>
  <c r="AG112" i="164"/>
  <c r="AK112" i="164"/>
  <c r="AO112" i="164"/>
  <c r="AS112" i="164"/>
  <c r="AW112" i="164"/>
  <c r="BA112" i="164"/>
  <c r="BE112" i="164"/>
  <c r="BI112" i="164"/>
  <c r="BM112" i="164"/>
  <c r="N113" i="164"/>
  <c r="R113" i="164"/>
  <c r="V113" i="164"/>
  <c r="Z113" i="164"/>
  <c r="AD113" i="164"/>
  <c r="AH113" i="164"/>
  <c r="AL113" i="164"/>
  <c r="AP113" i="164"/>
  <c r="AT113" i="164"/>
  <c r="AX113" i="164"/>
  <c r="BB113" i="164"/>
  <c r="BF113" i="164"/>
  <c r="BJ113" i="164"/>
  <c r="BN113" i="164"/>
  <c r="O114" i="164"/>
  <c r="S114" i="164"/>
  <c r="W114" i="164"/>
  <c r="AA114" i="164"/>
  <c r="AE114" i="164"/>
  <c r="AI114" i="164"/>
  <c r="AM114" i="164"/>
  <c r="AQ114" i="164"/>
  <c r="AU114" i="164"/>
  <c r="AY114" i="164"/>
  <c r="BC114" i="164"/>
  <c r="BG114" i="164"/>
  <c r="BK114" i="164"/>
  <c r="BO114" i="164"/>
  <c r="P115" i="164"/>
  <c r="T115" i="164"/>
  <c r="X115" i="164"/>
  <c r="AB115" i="164"/>
  <c r="AF115" i="164"/>
  <c r="AJ115" i="164"/>
  <c r="AN115" i="164"/>
  <c r="AR115" i="164"/>
  <c r="AV115" i="164"/>
  <c r="AZ115" i="164"/>
  <c r="BD115" i="164"/>
  <c r="BH115" i="164"/>
  <c r="BL115" i="164"/>
  <c r="BP115" i="164"/>
  <c r="Q116" i="164"/>
  <c r="U116" i="164"/>
  <c r="Y116" i="164"/>
  <c r="AC116" i="164"/>
  <c r="AG116" i="164"/>
  <c r="AK116" i="164"/>
  <c r="AO116" i="164"/>
  <c r="AS116" i="164"/>
  <c r="AW116" i="164"/>
  <c r="BA116" i="164"/>
  <c r="BE116" i="164"/>
  <c r="BI116" i="164"/>
  <c r="BM116" i="164"/>
  <c r="N117" i="164"/>
  <c r="R117" i="164"/>
  <c r="V117" i="164"/>
  <c r="Z117" i="164"/>
  <c r="AD117" i="164"/>
  <c r="AH117" i="164"/>
  <c r="AL117" i="164"/>
  <c r="AP117" i="164"/>
  <c r="AT117" i="164"/>
  <c r="AX117" i="164"/>
  <c r="BB117" i="164"/>
  <c r="BF117" i="164"/>
  <c r="BJ117" i="164"/>
  <c r="BN117" i="164"/>
  <c r="O118" i="164"/>
  <c r="S118" i="164"/>
  <c r="W118" i="164"/>
  <c r="AA118" i="164"/>
  <c r="AE118" i="164"/>
  <c r="AI118" i="164"/>
  <c r="AM118" i="164"/>
  <c r="AQ118" i="164"/>
  <c r="AU118" i="164"/>
  <c r="AY118" i="164"/>
  <c r="BC118" i="164"/>
  <c r="BG118" i="164"/>
  <c r="BK118" i="164"/>
  <c r="BO118" i="164"/>
  <c r="P119" i="164"/>
  <c r="T119" i="164"/>
  <c r="X119" i="164"/>
  <c r="AB119" i="164"/>
  <c r="AF119" i="164"/>
  <c r="AJ119" i="164"/>
  <c r="AN119" i="164"/>
  <c r="AR119" i="164"/>
  <c r="AV119" i="164"/>
  <c r="AZ119" i="164"/>
  <c r="BD119" i="164"/>
  <c r="BH119" i="164"/>
  <c r="BL119" i="164"/>
  <c r="BP119" i="164"/>
  <c r="Q120" i="164"/>
  <c r="U120" i="164"/>
  <c r="Y120" i="164"/>
  <c r="AC120" i="164"/>
  <c r="AG120" i="164"/>
  <c r="AK120" i="164"/>
  <c r="AO120" i="164"/>
  <c r="AS120" i="164"/>
  <c r="AW120" i="164"/>
  <c r="BA120" i="164"/>
  <c r="BE120" i="164"/>
  <c r="BI120" i="164"/>
  <c r="BM120" i="164"/>
  <c r="N121" i="164"/>
  <c r="R121" i="164"/>
  <c r="V121" i="164"/>
  <c r="Z121" i="164"/>
  <c r="AD121" i="164"/>
  <c r="AH121" i="164"/>
  <c r="Q92" i="164"/>
  <c r="AA92" i="164"/>
  <c r="AI92" i="164"/>
  <c r="AS92" i="164"/>
  <c r="BC92" i="164"/>
  <c r="BL92" i="164"/>
  <c r="T93" i="164"/>
  <c r="AB93" i="164"/>
  <c r="AK93" i="164"/>
  <c r="AV93" i="164"/>
  <c r="BE93" i="164"/>
  <c r="BM93" i="164"/>
  <c r="U94" i="164"/>
  <c r="AD94" i="164"/>
  <c r="AM94" i="164"/>
  <c r="AX94" i="164"/>
  <c r="BF94" i="164"/>
  <c r="BO94" i="164"/>
  <c r="W95" i="164"/>
  <c r="AF95" i="164"/>
  <c r="AN95" i="164"/>
  <c r="AY95" i="164"/>
  <c r="BH95" i="164"/>
  <c r="O96" i="164"/>
  <c r="Y96" i="164"/>
  <c r="AG96" i="164"/>
  <c r="AQ96" i="164"/>
  <c r="BA96" i="164"/>
  <c r="BK96" i="164"/>
  <c r="P97" i="164"/>
  <c r="Z97" i="164"/>
  <c r="AJ97" i="164"/>
  <c r="AS97" i="164"/>
  <c r="BD97" i="164"/>
  <c r="BL97" i="164"/>
  <c r="R98" i="164"/>
  <c r="AA98" i="164"/>
  <c r="AH98" i="164"/>
  <c r="AN98" i="164"/>
  <c r="AV98" i="164"/>
  <c r="BC98" i="164"/>
  <c r="BJ98" i="164"/>
  <c r="O99" i="164"/>
  <c r="U99" i="164"/>
  <c r="AB99" i="164"/>
  <c r="AJ99" i="164"/>
  <c r="AQ99" i="164"/>
  <c r="AW99" i="164"/>
  <c r="BE99" i="164"/>
  <c r="BL99" i="164"/>
  <c r="P100" i="164"/>
  <c r="X100" i="164"/>
  <c r="AD100" i="164"/>
  <c r="AK100" i="164"/>
  <c r="AS100" i="164"/>
  <c r="AZ100" i="164"/>
  <c r="BF100" i="164"/>
  <c r="BN100" i="164"/>
  <c r="R101" i="164"/>
  <c r="Y101" i="164"/>
  <c r="AG101" i="164"/>
  <c r="AM101" i="164"/>
  <c r="AT101" i="164"/>
  <c r="BB101" i="164"/>
  <c r="BI101" i="164"/>
  <c r="BO101" i="164"/>
  <c r="T102" i="164"/>
  <c r="AA102" i="164"/>
  <c r="AH102" i="164"/>
  <c r="AP102" i="164"/>
  <c r="AV102" i="164"/>
  <c r="BC102" i="164"/>
  <c r="BK102" i="164"/>
  <c r="O103" i="164"/>
  <c r="U103" i="164"/>
  <c r="AC103" i="164"/>
  <c r="AJ103" i="164"/>
  <c r="AQ103" i="164"/>
  <c r="AY103" i="164"/>
  <c r="BE103" i="164"/>
  <c r="BL103" i="164"/>
  <c r="Q104" i="164"/>
  <c r="X104" i="164"/>
  <c r="AD104" i="164"/>
  <c r="AL104" i="164"/>
  <c r="AS104" i="164"/>
  <c r="AZ104" i="164"/>
  <c r="BH104" i="164"/>
  <c r="BN104" i="164"/>
  <c r="R105" i="164"/>
  <c r="Z105" i="164"/>
  <c r="AG105" i="164"/>
  <c r="AM105" i="164"/>
  <c r="AU105" i="164"/>
  <c r="BB105" i="164"/>
  <c r="BI105" i="164"/>
  <c r="BO105" i="164"/>
  <c r="Q106" i="164"/>
  <c r="V106" i="164"/>
  <c r="AB106" i="164"/>
  <c r="AG106" i="164"/>
  <c r="AL106" i="164"/>
  <c r="AR106" i="164"/>
  <c r="AW106" i="164"/>
  <c r="BB106" i="164"/>
  <c r="BH106" i="164"/>
  <c r="BM106" i="164"/>
  <c r="O107" i="164"/>
  <c r="U107" i="164"/>
  <c r="Z107" i="164"/>
  <c r="AE107" i="164"/>
  <c r="AK107" i="164"/>
  <c r="AP107" i="164"/>
  <c r="AU107" i="164"/>
  <c r="BA107" i="164"/>
  <c r="BF107" i="164"/>
  <c r="BK107" i="164"/>
  <c r="N108" i="164"/>
  <c r="S108" i="164"/>
  <c r="X108" i="164"/>
  <c r="AD108" i="164"/>
  <c r="AI108" i="164"/>
  <c r="AN108" i="164"/>
  <c r="AT108" i="164"/>
  <c r="AY108" i="164"/>
  <c r="BD108" i="164"/>
  <c r="BJ108" i="164"/>
  <c r="BO108" i="164"/>
  <c r="Q109" i="164"/>
  <c r="W109" i="164"/>
  <c r="AB109" i="164"/>
  <c r="AG109" i="164"/>
  <c r="AM109" i="164"/>
  <c r="AR109" i="164"/>
  <c r="AW109" i="164"/>
  <c r="BC109" i="164"/>
  <c r="BH109" i="164"/>
  <c r="BM109" i="164"/>
  <c r="P110" i="164"/>
  <c r="U110" i="164"/>
  <c r="Z110" i="164"/>
  <c r="AF110" i="164"/>
  <c r="AK110" i="164"/>
  <c r="AP110" i="164"/>
  <c r="AV110" i="164"/>
  <c r="BA110" i="164"/>
  <c r="BF110" i="164"/>
  <c r="BL110" i="164"/>
  <c r="N111" i="164"/>
  <c r="S111" i="164"/>
  <c r="Y111" i="164"/>
  <c r="AD111" i="164"/>
  <c r="AI111" i="164"/>
  <c r="AO111" i="164"/>
  <c r="AT111" i="164"/>
  <c r="AY111" i="164"/>
  <c r="BE111" i="164"/>
  <c r="BJ111" i="164"/>
  <c r="BO111" i="164"/>
  <c r="R112" i="164"/>
  <c r="W112" i="164"/>
  <c r="AB112" i="164"/>
  <c r="AH112" i="164"/>
  <c r="AM112" i="164"/>
  <c r="AR112" i="164"/>
  <c r="AX112" i="164"/>
  <c r="BC112" i="164"/>
  <c r="BH112" i="164"/>
  <c r="BN112" i="164"/>
  <c r="P113" i="164"/>
  <c r="U113" i="164"/>
  <c r="AA113" i="164"/>
  <c r="AF113" i="164"/>
  <c r="AK113" i="164"/>
  <c r="AQ113" i="164"/>
  <c r="AV113" i="164"/>
  <c r="BA113" i="164"/>
  <c r="BG113" i="164"/>
  <c r="BL113" i="164"/>
  <c r="N114" i="164"/>
  <c r="T114" i="164"/>
  <c r="Y114" i="164"/>
  <c r="AD114" i="164"/>
  <c r="AJ114" i="164"/>
  <c r="AO114" i="164"/>
  <c r="AT114" i="164"/>
  <c r="AZ114" i="164"/>
  <c r="BE114" i="164"/>
  <c r="BJ114" i="164"/>
  <c r="BP114" i="164"/>
  <c r="R115" i="164"/>
  <c r="W115" i="164"/>
  <c r="AC115" i="164"/>
  <c r="AH115" i="164"/>
  <c r="AM115" i="164"/>
  <c r="AS115" i="164"/>
  <c r="AX115" i="164"/>
  <c r="BC115" i="164"/>
  <c r="BI115" i="164"/>
  <c r="BN115" i="164"/>
  <c r="P116" i="164"/>
  <c r="V116" i="164"/>
  <c r="AA116" i="164"/>
  <c r="AF116" i="164"/>
  <c r="AL116" i="164"/>
  <c r="AQ116" i="164"/>
  <c r="AV116" i="164"/>
  <c r="BB116" i="164"/>
  <c r="BG116" i="164"/>
  <c r="BL116" i="164"/>
  <c r="O117" i="164"/>
  <c r="T117" i="164"/>
  <c r="Y117" i="164"/>
  <c r="AE117" i="164"/>
  <c r="AJ117" i="164"/>
  <c r="AO117" i="164"/>
  <c r="AU117" i="164"/>
  <c r="AZ117" i="164"/>
  <c r="BE117" i="164"/>
  <c r="BK117" i="164"/>
  <c r="BP117" i="164"/>
  <c r="R118" i="164"/>
  <c r="X118" i="164"/>
  <c r="AC118" i="164"/>
  <c r="AH118" i="164"/>
  <c r="AN118" i="164"/>
  <c r="AS118" i="164"/>
  <c r="AX118" i="164"/>
  <c r="BD118" i="164"/>
  <c r="BI118" i="164"/>
  <c r="BN118" i="164"/>
  <c r="Q119" i="164"/>
  <c r="V119" i="164"/>
  <c r="AA119" i="164"/>
  <c r="AG119" i="164"/>
  <c r="AL119" i="164"/>
  <c r="AQ119" i="164"/>
  <c r="AW119" i="164"/>
  <c r="BB119" i="164"/>
  <c r="BG119" i="164"/>
  <c r="BM119" i="164"/>
  <c r="O120" i="164"/>
  <c r="T120" i="164"/>
  <c r="Z120" i="164"/>
  <c r="AE120" i="164"/>
  <c r="AJ120" i="164"/>
  <c r="AP120" i="164"/>
  <c r="AU120" i="164"/>
  <c r="AZ120" i="164"/>
  <c r="BF120" i="164"/>
  <c r="BK120" i="164"/>
  <c r="BP120" i="164"/>
  <c r="S121" i="164"/>
  <c r="X121" i="164"/>
  <c r="AC121" i="164"/>
  <c r="AI121" i="164"/>
  <c r="AM121" i="164"/>
  <c r="AQ121" i="164"/>
  <c r="AU121" i="164"/>
  <c r="AY121" i="164"/>
  <c r="BC121" i="164"/>
  <c r="BG121" i="164"/>
  <c r="BK121" i="164"/>
  <c r="BO121" i="164"/>
  <c r="S92" i="164"/>
  <c r="AF92" i="164"/>
  <c r="AQ92" i="164"/>
  <c r="BD92" i="164"/>
  <c r="N93" i="164"/>
  <c r="Z93" i="164"/>
  <c r="AO93" i="164"/>
  <c r="AZ93" i="164"/>
  <c r="BL93" i="164"/>
  <c r="W94" i="164"/>
  <c r="AI94" i="164"/>
  <c r="AT94" i="164"/>
  <c r="BI94" i="164"/>
  <c r="R95" i="164"/>
  <c r="AD95" i="164"/>
  <c r="AR95" i="164"/>
  <c r="BC95" i="164"/>
  <c r="BO95" i="164"/>
  <c r="AA96" i="164"/>
  <c r="AM96" i="164"/>
  <c r="AW96" i="164"/>
  <c r="BL96" i="164"/>
  <c r="U97" i="164"/>
  <c r="AH97" i="164"/>
  <c r="AV97" i="164"/>
  <c r="BF97" i="164"/>
  <c r="Q98" i="164"/>
  <c r="AB98" i="164"/>
  <c r="AL98" i="164"/>
  <c r="AT98" i="164"/>
  <c r="BD98" i="164"/>
  <c r="BN98" i="164"/>
  <c r="T99" i="164"/>
  <c r="AE99" i="164"/>
  <c r="AM99" i="164"/>
  <c r="AV99" i="164"/>
  <c r="BG99" i="164"/>
  <c r="BP99" i="164"/>
  <c r="U100" i="164"/>
  <c r="AF100" i="164"/>
  <c r="AO100" i="164"/>
  <c r="AX100" i="164"/>
  <c r="BI100" i="164"/>
  <c r="N101" i="164"/>
  <c r="W101" i="164"/>
  <c r="AH101" i="164"/>
  <c r="AQ101" i="164"/>
  <c r="AY101" i="164"/>
  <c r="BJ101" i="164"/>
  <c r="P102" i="164"/>
  <c r="Z102" i="164"/>
  <c r="AJ102" i="164"/>
  <c r="AR102" i="164"/>
  <c r="BB102" i="164"/>
  <c r="BL102" i="164"/>
  <c r="S103" i="164"/>
  <c r="AA103" i="164"/>
  <c r="AK103" i="164"/>
  <c r="AU103" i="164"/>
  <c r="BD103" i="164"/>
  <c r="BO103" i="164"/>
  <c r="T104" i="164"/>
  <c r="AC104" i="164"/>
  <c r="AN104" i="164"/>
  <c r="AW104" i="164"/>
  <c r="BE104" i="164"/>
  <c r="BP104" i="164"/>
  <c r="V105" i="164"/>
  <c r="AE105" i="164"/>
  <c r="AP105" i="164"/>
  <c r="AX105" i="164"/>
  <c r="BG105" i="164"/>
  <c r="BP105" i="164"/>
  <c r="T106" i="164"/>
  <c r="Z106" i="164"/>
  <c r="AH106" i="164"/>
  <c r="AO106" i="164"/>
  <c r="AV106" i="164"/>
  <c r="BD106" i="164"/>
  <c r="BJ106" i="164"/>
  <c r="N107" i="164"/>
  <c r="V107" i="164"/>
  <c r="AC107" i="164"/>
  <c r="AI107" i="164"/>
  <c r="AQ107" i="164"/>
  <c r="AX107" i="164"/>
  <c r="BE107" i="164"/>
  <c r="BM107" i="164"/>
  <c r="P108" i="164"/>
  <c r="W108" i="164"/>
  <c r="AE108" i="164"/>
  <c r="AL108" i="164"/>
  <c r="AR108" i="164"/>
  <c r="AZ108" i="164"/>
  <c r="BG108" i="164"/>
  <c r="BN108" i="164"/>
  <c r="S109" i="164"/>
  <c r="Y109" i="164"/>
  <c r="AF109" i="164"/>
  <c r="AN109" i="164"/>
  <c r="AU109" i="164"/>
  <c r="BA109" i="164"/>
  <c r="BI109" i="164"/>
  <c r="BP109" i="164"/>
  <c r="T110" i="164"/>
  <c r="AB110" i="164"/>
  <c r="AH110" i="164"/>
  <c r="AO110" i="164"/>
  <c r="AW110" i="164"/>
  <c r="BD110" i="164"/>
  <c r="BJ110" i="164"/>
  <c r="O111" i="164"/>
  <c r="V111" i="164"/>
  <c r="AC111" i="164"/>
  <c r="AK111" i="164"/>
  <c r="AQ111" i="164"/>
  <c r="AX111" i="164"/>
  <c r="BF111" i="164"/>
  <c r="BM111" i="164"/>
  <c r="P112" i="164"/>
  <c r="X112" i="164"/>
  <c r="AE112" i="164"/>
  <c r="AL112" i="164"/>
  <c r="AT112" i="164"/>
  <c r="AZ112" i="164"/>
  <c r="BG112" i="164"/>
  <c r="BO112" i="164"/>
  <c r="S113" i="164"/>
  <c r="Y113" i="164"/>
  <c r="AG113" i="164"/>
  <c r="AN113" i="164"/>
  <c r="AU113" i="164"/>
  <c r="BC113" i="164"/>
  <c r="BI113" i="164"/>
  <c r="BP113" i="164"/>
  <c r="U114" i="164"/>
  <c r="AB114" i="164"/>
  <c r="AH114" i="164"/>
  <c r="AP114" i="164"/>
  <c r="AW114" i="164"/>
  <c r="BD114" i="164"/>
  <c r="BL114" i="164"/>
  <c r="O115" i="164"/>
  <c r="V115" i="164"/>
  <c r="AD115" i="164"/>
  <c r="AK115" i="164"/>
  <c r="AQ115" i="164"/>
  <c r="AY115" i="164"/>
  <c r="BF115" i="164"/>
  <c r="BM115" i="164"/>
  <c r="R116" i="164"/>
  <c r="X116" i="164"/>
  <c r="AE116" i="164"/>
  <c r="AM116" i="164"/>
  <c r="AT116" i="164"/>
  <c r="AZ116" i="164"/>
  <c r="BH116" i="164"/>
  <c r="BO116" i="164"/>
  <c r="S117" i="164"/>
  <c r="AA117" i="164"/>
  <c r="AG117" i="164"/>
  <c r="AN117" i="164"/>
  <c r="AV117" i="164"/>
  <c r="BC117" i="164"/>
  <c r="BI117" i="164"/>
  <c r="N118" i="164"/>
  <c r="U118" i="164"/>
  <c r="AB118" i="164"/>
  <c r="AJ118" i="164"/>
  <c r="AP118" i="164"/>
  <c r="AW118" i="164"/>
  <c r="BE118" i="164"/>
  <c r="BL118" i="164"/>
  <c r="O119" i="164"/>
  <c r="W119" i="164"/>
  <c r="AD119" i="164"/>
  <c r="AK119" i="164"/>
  <c r="AS119" i="164"/>
  <c r="AY119" i="164"/>
  <c r="BF119" i="164"/>
  <c r="BN119" i="164"/>
  <c r="R120" i="164"/>
  <c r="X120" i="164"/>
  <c r="AF120" i="164"/>
  <c r="AM120" i="164"/>
  <c r="AT120" i="164"/>
  <c r="BB120" i="164"/>
  <c r="BH120" i="164"/>
  <c r="BO120" i="164"/>
  <c r="T121" i="164"/>
  <c r="AA121" i="164"/>
  <c r="AG121" i="164"/>
  <c r="AN121" i="164"/>
  <c r="AS121" i="164"/>
  <c r="AX121" i="164"/>
  <c r="BD121" i="164"/>
  <c r="BI121" i="164"/>
  <c r="BN121" i="164"/>
  <c r="U92" i="164"/>
  <c r="AG92" i="164"/>
  <c r="AV92" i="164"/>
  <c r="BH92" i="164"/>
  <c r="P93" i="164"/>
  <c r="AD93" i="164"/>
  <c r="AP93" i="164"/>
  <c r="BB93" i="164"/>
  <c r="N94" i="164"/>
  <c r="Y94" i="164"/>
  <c r="AK94" i="164"/>
  <c r="AY94" i="164"/>
  <c r="BK94" i="164"/>
  <c r="S95" i="164"/>
  <c r="AH95" i="164"/>
  <c r="AT95" i="164"/>
  <c r="BG95" i="164"/>
  <c r="Q96" i="164"/>
  <c r="AB96" i="164"/>
  <c r="AO96" i="164"/>
  <c r="BC96" i="164"/>
  <c r="BP96" i="164"/>
  <c r="X97" i="164"/>
  <c r="AK97" i="164"/>
  <c r="AX97" i="164"/>
  <c r="BJ97" i="164"/>
  <c r="V98" i="164"/>
  <c r="AD98" i="164"/>
  <c r="AM98" i="164"/>
  <c r="AX98" i="164"/>
  <c r="BG98" i="164"/>
  <c r="BO98" i="164"/>
  <c r="W99" i="164"/>
  <c r="AF99" i="164"/>
  <c r="AO99" i="164"/>
  <c r="AZ99" i="164"/>
  <c r="BH99" i="164"/>
  <c r="N100" i="164"/>
  <c r="Y100" i="164"/>
  <c r="AH100" i="164"/>
  <c r="AP100" i="164"/>
  <c r="BA100" i="164"/>
  <c r="BJ100" i="164"/>
  <c r="Q101" i="164"/>
  <c r="AA101" i="164"/>
  <c r="AI101" i="164"/>
  <c r="AS101" i="164"/>
  <c r="BC101" i="164"/>
  <c r="BM101" i="164"/>
  <c r="R102" i="164"/>
  <c r="AB102" i="164"/>
  <c r="AL102" i="164"/>
  <c r="AU102" i="164"/>
  <c r="BF102" i="164"/>
  <c r="BN102" i="164"/>
  <c r="T103" i="164"/>
  <c r="AE103" i="164"/>
  <c r="AN103" i="164"/>
  <c r="AV103" i="164"/>
  <c r="BG103" i="164"/>
  <c r="BP103" i="164"/>
  <c r="V104" i="164"/>
  <c r="AG104" i="164"/>
  <c r="AO104" i="164"/>
  <c r="AX104" i="164"/>
  <c r="BI104" i="164"/>
  <c r="O105" i="164"/>
  <c r="W105" i="164"/>
  <c r="AH105" i="164"/>
  <c r="AQ105" i="164"/>
  <c r="BA105" i="164"/>
  <c r="BK105" i="164"/>
  <c r="N106" i="164"/>
  <c r="U106" i="164"/>
  <c r="AC106" i="164"/>
  <c r="AJ106" i="164"/>
  <c r="AP106" i="164"/>
  <c r="AX106" i="164"/>
  <c r="BE106" i="164"/>
  <c r="BL106" i="164"/>
  <c r="Q107" i="164"/>
  <c r="W107" i="164"/>
  <c r="AD107" i="164"/>
  <c r="AL107" i="164"/>
  <c r="AS107" i="164"/>
  <c r="AY107" i="164"/>
  <c r="BG107" i="164"/>
  <c r="BN107" i="164"/>
  <c r="R108" i="164"/>
  <c r="Z108" i="164"/>
  <c r="AF108" i="164"/>
  <c r="AM108" i="164"/>
  <c r="AU108" i="164"/>
  <c r="BB108" i="164"/>
  <c r="BH108" i="164"/>
  <c r="BP108" i="164"/>
  <c r="T109" i="164"/>
  <c r="AA109" i="164"/>
  <c r="AI109" i="164"/>
  <c r="AO109" i="164"/>
  <c r="AV109" i="164"/>
  <c r="BD109" i="164"/>
  <c r="BK109" i="164"/>
  <c r="N110" i="164"/>
  <c r="V110" i="164"/>
  <c r="AC110" i="164"/>
  <c r="AJ110" i="164"/>
  <c r="AR110" i="164"/>
  <c r="AX110" i="164"/>
  <c r="BE110" i="164"/>
  <c r="BM110" i="164"/>
  <c r="Q111" i="164"/>
  <c r="W111" i="164"/>
  <c r="AE111" i="164"/>
  <c r="AL111" i="164"/>
  <c r="AS111" i="164"/>
  <c r="BA111" i="164"/>
  <c r="BG111" i="164"/>
  <c r="BN111" i="164"/>
  <c r="S112" i="164"/>
  <c r="Z112" i="164"/>
  <c r="AF112" i="164"/>
  <c r="AN112" i="164"/>
  <c r="AU112" i="164"/>
  <c r="BB112" i="164"/>
  <c r="BJ112" i="164"/>
  <c r="BP112" i="164"/>
  <c r="T113" i="164"/>
  <c r="AB113" i="164"/>
  <c r="AI113" i="164"/>
  <c r="AO113" i="164"/>
  <c r="AW113" i="164"/>
  <c r="BD113" i="164"/>
  <c r="BK113" i="164"/>
  <c r="P114" i="164"/>
  <c r="V114" i="164"/>
  <c r="AC114" i="164"/>
  <c r="AK114" i="164"/>
  <c r="AR114" i="164"/>
  <c r="AX114" i="164"/>
  <c r="BF114" i="164"/>
  <c r="BM114" i="164"/>
  <c r="Q115" i="164"/>
  <c r="Y115" i="164"/>
  <c r="AE115" i="164"/>
  <c r="AL115" i="164"/>
  <c r="AT115" i="164"/>
  <c r="BA115" i="164"/>
  <c r="BG115" i="164"/>
  <c r="BO115" i="164"/>
  <c r="S116" i="164"/>
  <c r="Z116" i="164"/>
  <c r="AH116" i="164"/>
  <c r="AN116" i="164"/>
  <c r="AU116" i="164"/>
  <c r="BC116" i="164"/>
  <c r="BJ116" i="164"/>
  <c r="BP116" i="164"/>
  <c r="U117" i="164"/>
  <c r="AB117" i="164"/>
  <c r="AI117" i="164"/>
  <c r="AQ117" i="164"/>
  <c r="AW117" i="164"/>
  <c r="BD117" i="164"/>
  <c r="BL117" i="164"/>
  <c r="P118" i="164"/>
  <c r="V118" i="164"/>
  <c r="AD118" i="164"/>
  <c r="AK118" i="164"/>
  <c r="AR118" i="164"/>
  <c r="AZ118" i="164"/>
  <c r="BF118" i="164"/>
  <c r="BM118" i="164"/>
  <c r="R119" i="164"/>
  <c r="Y119" i="164"/>
  <c r="AE119" i="164"/>
  <c r="AM119" i="164"/>
  <c r="AT119" i="164"/>
  <c r="BA119" i="164"/>
  <c r="BI119" i="164"/>
  <c r="BO119" i="164"/>
  <c r="S120" i="164"/>
  <c r="AA120" i="164"/>
  <c r="AH120" i="164"/>
  <c r="AN120" i="164"/>
  <c r="AV120" i="164"/>
  <c r="BC120" i="164"/>
  <c r="BJ120" i="164"/>
  <c r="O121" i="164"/>
  <c r="U121" i="164"/>
  <c r="AB121" i="164"/>
  <c r="AJ121" i="164"/>
  <c r="AO121" i="164"/>
  <c r="AT121" i="164"/>
  <c r="AZ121" i="164"/>
  <c r="BE121" i="164"/>
  <c r="BJ121" i="164"/>
  <c r="BP121" i="164"/>
  <c r="X92" i="164"/>
  <c r="AW92" i="164"/>
  <c r="U93" i="164"/>
  <c r="AR93" i="164"/>
  <c r="O94" i="164"/>
  <c r="AP94" i="164"/>
  <c r="BN94" i="164"/>
  <c r="AL95" i="164"/>
  <c r="BJ95" i="164"/>
  <c r="AF96" i="164"/>
  <c r="BE96" i="164"/>
  <c r="AC97" i="164"/>
  <c r="AZ97" i="164"/>
  <c r="W98" i="164"/>
  <c r="AQ98" i="164"/>
  <c r="BH98" i="164"/>
  <c r="Y99" i="164"/>
  <c r="AR99" i="164"/>
  <c r="BK99" i="164"/>
  <c r="Z100" i="164"/>
  <c r="AT100" i="164"/>
  <c r="BL100" i="164"/>
  <c r="AC101" i="164"/>
  <c r="AW101" i="164"/>
  <c r="BN101" i="164"/>
  <c r="AE102" i="164"/>
  <c r="AX102" i="164"/>
  <c r="BP102" i="164"/>
  <c r="AF103" i="164"/>
  <c r="AZ103" i="164"/>
  <c r="N104" i="164"/>
  <c r="AH104" i="164"/>
  <c r="BB104" i="164"/>
  <c r="Q105" i="164"/>
  <c r="AK105" i="164"/>
  <c r="BC105" i="164"/>
  <c r="P106" i="164"/>
  <c r="AD106" i="164"/>
  <c r="AS106" i="164"/>
  <c r="BF106" i="164"/>
  <c r="R107" i="164"/>
  <c r="AG107" i="164"/>
  <c r="AT107" i="164"/>
  <c r="BI107" i="164"/>
  <c r="T108" i="164"/>
  <c r="AH108" i="164"/>
  <c r="AV108" i="164"/>
  <c r="BK108" i="164"/>
  <c r="U109" i="164"/>
  <c r="AJ109" i="164"/>
  <c r="AY109" i="164"/>
  <c r="BL109" i="164"/>
  <c r="X110" i="164"/>
  <c r="AL110" i="164"/>
  <c r="AZ110" i="164"/>
  <c r="BN110" i="164"/>
  <c r="Z111" i="164"/>
  <c r="AM111" i="164"/>
  <c r="BB111" i="164"/>
  <c r="N112" i="164"/>
  <c r="AA112" i="164"/>
  <c r="AP112" i="164"/>
  <c r="BD112" i="164"/>
  <c r="O113" i="164"/>
  <c r="AC113" i="164"/>
  <c r="AR113" i="164"/>
  <c r="BE113" i="164"/>
  <c r="Q114" i="164"/>
  <c r="AF114" i="164"/>
  <c r="AS114" i="164"/>
  <c r="BH114" i="164"/>
  <c r="S115" i="164"/>
  <c r="AG115" i="164"/>
  <c r="AU115" i="164"/>
  <c r="BJ115" i="164"/>
  <c r="T116" i="164"/>
  <c r="AI116" i="164"/>
  <c r="AX116" i="164"/>
  <c r="BK116" i="164"/>
  <c r="W117" i="164"/>
  <c r="AK117" i="164"/>
  <c r="AY117" i="164"/>
  <c r="BM117" i="164"/>
  <c r="Y118" i="164"/>
  <c r="AL118" i="164"/>
  <c r="BA118" i="164"/>
  <c r="BP118" i="164"/>
  <c r="Z119" i="164"/>
  <c r="AO119" i="164"/>
  <c r="BC119" i="164"/>
  <c r="N120" i="164"/>
  <c r="AB120" i="164"/>
  <c r="AQ120" i="164"/>
  <c r="BD120" i="164"/>
  <c r="P121" i="164"/>
  <c r="AE121" i="164"/>
  <c r="AP121" i="164"/>
  <c r="BA121" i="164"/>
  <c r="BL121" i="164"/>
  <c r="AB92" i="164"/>
  <c r="BA92" i="164"/>
  <c r="V93" i="164"/>
  <c r="AW93" i="164"/>
  <c r="R94" i="164"/>
  <c r="AS94" i="164"/>
  <c r="P95" i="164"/>
  <c r="AM95" i="164"/>
  <c r="BN95" i="164"/>
  <c r="AJ96" i="164"/>
  <c r="BH96" i="164"/>
  <c r="AD97" i="164"/>
  <c r="BE97" i="164"/>
  <c r="X98" i="164"/>
  <c r="AR98" i="164"/>
  <c r="BL98" i="164"/>
  <c r="AA99" i="164"/>
  <c r="AU99" i="164"/>
  <c r="BM99" i="164"/>
  <c r="AC100" i="164"/>
  <c r="AV100" i="164"/>
  <c r="BP100" i="164"/>
  <c r="AD101" i="164"/>
  <c r="AX101" i="164"/>
  <c r="O102" i="164"/>
  <c r="AF102" i="164"/>
  <c r="AZ102" i="164"/>
  <c r="P103" i="164"/>
  <c r="AI103" i="164"/>
  <c r="BA103" i="164"/>
  <c r="R104" i="164"/>
  <c r="AJ104" i="164"/>
  <c r="BD104" i="164"/>
  <c r="U105" i="164"/>
  <c r="AL105" i="164"/>
  <c r="BF105" i="164"/>
  <c r="R106" i="164"/>
  <c r="AF106" i="164"/>
  <c r="AT106" i="164"/>
  <c r="BI106" i="164"/>
  <c r="S107" i="164"/>
  <c r="AH107" i="164"/>
  <c r="AW107" i="164"/>
  <c r="BJ107" i="164"/>
  <c r="V108" i="164"/>
  <c r="AJ108" i="164"/>
  <c r="AX108" i="164"/>
  <c r="BL108" i="164"/>
  <c r="X109" i="164"/>
  <c r="AK109" i="164"/>
  <c r="AZ109" i="164"/>
  <c r="BO109" i="164"/>
  <c r="Y110" i="164"/>
  <c r="AN110" i="164"/>
  <c r="BB110" i="164"/>
  <c r="BP110" i="164"/>
  <c r="AA111" i="164"/>
  <c r="AP111" i="164"/>
  <c r="BC111" i="164"/>
  <c r="O112" i="164"/>
  <c r="AD112" i="164"/>
  <c r="AQ112" i="164"/>
  <c r="BF112" i="164"/>
  <c r="Q113" i="164"/>
  <c r="AE113" i="164"/>
  <c r="AS113" i="164"/>
  <c r="BH113" i="164"/>
  <c r="R114" i="164"/>
  <c r="AG114" i="164"/>
  <c r="AV114" i="164"/>
  <c r="BI114" i="164"/>
  <c r="U115" i="164"/>
  <c r="AI115" i="164"/>
  <c r="AW115" i="164"/>
  <c r="BK115" i="164"/>
  <c r="W116" i="164"/>
  <c r="AJ116" i="164"/>
  <c r="AY116" i="164"/>
  <c r="BN116" i="164"/>
  <c r="X117" i="164"/>
  <c r="AM117" i="164"/>
  <c r="BA117" i="164"/>
  <c r="BO117" i="164"/>
  <c r="Z118" i="164"/>
  <c r="AO118" i="164"/>
  <c r="BB118" i="164"/>
  <c r="N119" i="164"/>
  <c r="AC119" i="164"/>
  <c r="AP119" i="164"/>
  <c r="BE119" i="164"/>
  <c r="P120" i="164"/>
  <c r="AD120" i="164"/>
  <c r="AR120" i="164"/>
  <c r="BG120" i="164"/>
  <c r="Q121" i="164"/>
  <c r="AF121" i="164"/>
  <c r="AR121" i="164"/>
  <c r="BB121" i="164"/>
  <c r="BM121" i="164"/>
  <c r="AM92" i="164"/>
  <c r="BI92" i="164"/>
  <c r="AG93" i="164"/>
  <c r="BF93" i="164"/>
  <c r="AC94" i="164"/>
  <c r="BA94" i="164"/>
  <c r="X95" i="164"/>
  <c r="AV95" i="164"/>
  <c r="T96" i="164"/>
  <c r="AU96" i="164"/>
  <c r="N97" i="164"/>
  <c r="AO97" i="164"/>
  <c r="BN97" i="164"/>
  <c r="AF98" i="164"/>
  <c r="AY98" i="164"/>
  <c r="P99" i="164"/>
  <c r="AG99" i="164"/>
  <c r="BA99" i="164"/>
  <c r="R100" i="164"/>
  <c r="AJ100" i="164"/>
  <c r="BD100" i="164"/>
  <c r="S101" i="164"/>
  <c r="AL101" i="164"/>
  <c r="BE101" i="164"/>
  <c r="V102" i="164"/>
  <c r="AM102" i="164"/>
  <c r="BG102" i="164"/>
  <c r="X103" i="164"/>
  <c r="AO103" i="164"/>
  <c r="BI103" i="164"/>
  <c r="Y104" i="164"/>
  <c r="AR104" i="164"/>
  <c r="BJ104" i="164"/>
  <c r="AA105" i="164"/>
  <c r="AS105" i="164"/>
  <c r="BL105" i="164"/>
  <c r="X106" i="164"/>
  <c r="AK106" i="164"/>
  <c r="AZ106" i="164"/>
  <c r="BN106" i="164"/>
  <c r="Y107" i="164"/>
  <c r="AM107" i="164"/>
  <c r="BB107" i="164"/>
  <c r="BO107" i="164"/>
  <c r="AA108" i="164"/>
  <c r="AP108" i="164"/>
  <c r="BC108" i="164"/>
  <c r="O109" i="164"/>
  <c r="AC109" i="164"/>
  <c r="AQ109" i="164"/>
  <c r="BE109" i="164"/>
  <c r="Q110" i="164"/>
  <c r="AD110" i="164"/>
  <c r="AS110" i="164"/>
  <c r="BH110" i="164"/>
  <c r="R111" i="164"/>
  <c r="AG111" i="164"/>
  <c r="AU111" i="164"/>
  <c r="BI111" i="164"/>
  <c r="T112" i="164"/>
  <c r="AI112" i="164"/>
  <c r="AV112" i="164"/>
  <c r="BK112" i="164"/>
  <c r="W113" i="164"/>
  <c r="AJ113" i="164"/>
  <c r="AY113" i="164"/>
  <c r="BM113" i="164"/>
  <c r="X114" i="164"/>
  <c r="AL114" i="164"/>
  <c r="BA114" i="164"/>
  <c r="BN114" i="164"/>
  <c r="Z115" i="164"/>
  <c r="AO115" i="164"/>
  <c r="BB115" i="164"/>
  <c r="N116" i="164"/>
  <c r="AB116" i="164"/>
  <c r="AP116" i="164"/>
  <c r="BD116" i="164"/>
  <c r="P117" i="164"/>
  <c r="AC117" i="164"/>
  <c r="AR117" i="164"/>
  <c r="BG117" i="164"/>
  <c r="Q118" i="164"/>
  <c r="AF118" i="164"/>
  <c r="AT118" i="164"/>
  <c r="BH118" i="164"/>
  <c r="S119" i="164"/>
  <c r="AH119" i="164"/>
  <c r="AU119" i="164"/>
  <c r="BJ119" i="164"/>
  <c r="V120" i="164"/>
  <c r="AI120" i="164"/>
  <c r="AX120" i="164"/>
  <c r="BL120" i="164"/>
  <c r="W121" i="164"/>
  <c r="AK121" i="164"/>
  <c r="AV121" i="164"/>
  <c r="BF121" i="164"/>
  <c r="AN92" i="164"/>
  <c r="BO92" i="164"/>
  <c r="AJ93" i="164"/>
  <c r="BJ93" i="164"/>
  <c r="AE94" i="164"/>
  <c r="BE94" i="164"/>
  <c r="AA95" i="164"/>
  <c r="BB95" i="164"/>
  <c r="U96" i="164"/>
  <c r="AV96" i="164"/>
  <c r="T97" i="164"/>
  <c r="AP97" i="164"/>
  <c r="N98" i="164"/>
  <c r="AI98" i="164"/>
  <c r="BB98" i="164"/>
  <c r="Q99" i="164"/>
  <c r="AK99" i="164"/>
  <c r="BC99" i="164"/>
  <c r="T100" i="164"/>
  <c r="AN100" i="164"/>
  <c r="BE100" i="164"/>
  <c r="V101" i="164"/>
  <c r="AO101" i="164"/>
  <c r="BG101" i="164"/>
  <c r="W102" i="164"/>
  <c r="AQ102" i="164"/>
  <c r="BH102" i="164"/>
  <c r="Y103" i="164"/>
  <c r="AS103" i="164"/>
  <c r="BK103" i="164"/>
  <c r="AB104" i="164"/>
  <c r="AT104" i="164"/>
  <c r="BM104" i="164"/>
  <c r="AC105" i="164"/>
  <c r="AW105" i="164"/>
  <c r="BM105" i="164"/>
  <c r="Y106" i="164"/>
  <c r="AN106" i="164"/>
  <c r="BA106" i="164"/>
  <c r="BP106" i="164"/>
  <c r="AA107" i="164"/>
  <c r="AO107" i="164"/>
  <c r="BC107" i="164"/>
  <c r="O108" i="164"/>
  <c r="AB108" i="164"/>
  <c r="AQ108" i="164"/>
  <c r="BF108" i="164"/>
  <c r="P109" i="164"/>
  <c r="AE109" i="164"/>
  <c r="AS109" i="164"/>
  <c r="BG109" i="164"/>
  <c r="R110" i="164"/>
  <c r="AG110" i="164"/>
  <c r="AT110" i="164"/>
  <c r="BI110" i="164"/>
  <c r="U111" i="164"/>
  <c r="AH111" i="164"/>
  <c r="AW111" i="164"/>
  <c r="BK111" i="164"/>
  <c r="V112" i="164"/>
  <c r="AJ112" i="164"/>
  <c r="AY112" i="164"/>
  <c r="BL112" i="164"/>
  <c r="X113" i="164"/>
  <c r="AM113" i="164"/>
  <c r="AZ113" i="164"/>
  <c r="BO113" i="164"/>
  <c r="Z114" i="164"/>
  <c r="AN114" i="164"/>
  <c r="BB114" i="164"/>
  <c r="N115" i="164"/>
  <c r="AA115" i="164"/>
  <c r="AP115" i="164"/>
  <c r="BE115" i="164"/>
  <c r="O116" i="164"/>
  <c r="AD116" i="164"/>
  <c r="AR116" i="164"/>
  <c r="BF116" i="164"/>
  <c r="Q117" i="164"/>
  <c r="AF117" i="164"/>
  <c r="AS117" i="164"/>
  <c r="BH117" i="164"/>
  <c r="T118" i="164"/>
  <c r="AG118" i="164"/>
  <c r="AV118" i="164"/>
  <c r="BJ118" i="164"/>
  <c r="U119" i="164"/>
  <c r="AI119" i="164"/>
  <c r="AX119" i="164"/>
  <c r="BK119" i="164"/>
  <c r="W120" i="164"/>
  <c r="AL120" i="164"/>
  <c r="AY120" i="164"/>
  <c r="BN120" i="164"/>
  <c r="Y121" i="164"/>
  <c r="AL121" i="164"/>
  <c r="AW121" i="164"/>
  <c r="BH121" i="164"/>
  <c r="CC415" i="100"/>
  <c r="CC395" i="100"/>
  <c r="BS261" i="100"/>
  <c r="BR262" i="100"/>
  <c r="BR210" i="100"/>
  <c r="BQ216" i="100"/>
  <c r="BS341" i="100"/>
  <c r="BR342" i="100"/>
  <c r="T289" i="100"/>
  <c r="T324" i="100" s="1"/>
  <c r="T288" i="100"/>
  <c r="T329" i="100" s="1"/>
  <c r="W177" i="100"/>
  <c r="W286" i="100"/>
  <c r="W560" i="100" s="1"/>
  <c r="Y298" i="100"/>
  <c r="Y176" i="100"/>
  <c r="Y173" i="100"/>
  <c r="Y269" i="100"/>
  <c r="Y268" i="100"/>
  <c r="Z167" i="100"/>
  <c r="Z336" i="100" s="1"/>
  <c r="Z561" i="100" s="1"/>
  <c r="Z190" i="100"/>
  <c r="Z221" i="100" s="1"/>
  <c r="Z223" i="100" s="1"/>
  <c r="Z222" i="100" s="1"/>
  <c r="AC222" i="100" s="1"/>
  <c r="AD222" i="100" s="1"/>
  <c r="AE222" i="100" s="1"/>
  <c r="AF222" i="100" s="1"/>
  <c r="AG222" i="100" s="1"/>
  <c r="AH222" i="100" s="1"/>
  <c r="AI222" i="100" s="1"/>
  <c r="AJ222" i="100" s="1"/>
  <c r="AK222" i="100" s="1"/>
  <c r="AL222" i="100" s="1"/>
  <c r="AM222" i="100" s="1"/>
  <c r="AN222" i="100" s="1"/>
  <c r="AO222" i="100" s="1"/>
  <c r="AP222" i="100" s="1"/>
  <c r="AQ222" i="100" s="1"/>
  <c r="AR222" i="100" s="1"/>
  <c r="AS222" i="100" s="1"/>
  <c r="AT222" i="100" s="1"/>
  <c r="AU222" i="100" s="1"/>
  <c r="AV222" i="100" s="1"/>
  <c r="AW222" i="100" s="1"/>
  <c r="AX222" i="100" s="1"/>
  <c r="AY222" i="100" s="1"/>
  <c r="AZ222" i="100" s="1"/>
  <c r="BA222" i="100" s="1"/>
  <c r="BB222" i="100" s="1"/>
  <c r="BC222" i="100" s="1"/>
  <c r="BD222" i="100" s="1"/>
  <c r="BE222" i="100" s="1"/>
  <c r="BF222" i="100" s="1"/>
  <c r="BG222" i="100" s="1"/>
  <c r="BH222" i="100" s="1"/>
  <c r="BI222" i="100" s="1"/>
  <c r="BJ222" i="100" s="1"/>
  <c r="BK222" i="100" s="1"/>
  <c r="BL222" i="100" s="1"/>
  <c r="BM222" i="100" s="1"/>
  <c r="BN222" i="100" s="1"/>
  <c r="BO222" i="100" s="1"/>
  <c r="BP222" i="100" s="1"/>
  <c r="BQ222" i="100" s="1"/>
  <c r="BR222" i="100" s="1"/>
  <c r="BS222" i="100" s="1"/>
  <c r="BT222" i="100" s="1"/>
  <c r="BU222" i="100" s="1"/>
  <c r="BV222" i="100" s="1"/>
  <c r="BW222" i="100" s="1"/>
  <c r="BX222" i="100" s="1"/>
  <c r="BY222" i="100" s="1"/>
  <c r="BZ222" i="100" s="1"/>
  <c r="CA222" i="100" s="1"/>
  <c r="CB222" i="100" s="1"/>
  <c r="CC222" i="100" s="1"/>
  <c r="CD222" i="100" s="1"/>
  <c r="Z142" i="100"/>
  <c r="Z175" i="100" s="1"/>
  <c r="Z168" i="100"/>
  <c r="Z337" i="100" s="1"/>
  <c r="Z562" i="100" s="1"/>
  <c r="X167" i="100"/>
  <c r="X336" i="100" s="1"/>
  <c r="X561" i="100" s="1"/>
  <c r="X190" i="100"/>
  <c r="X221" i="100" s="1"/>
  <c r="X223" i="100" s="1"/>
  <c r="X222" i="100" s="1"/>
  <c r="X156" i="100"/>
  <c r="X142" i="100"/>
  <c r="X175" i="100" s="1"/>
  <c r="X168" i="100"/>
  <c r="X337" i="100" s="1"/>
  <c r="X562" i="100" s="1"/>
  <c r="T290" i="100"/>
  <c r="T556" i="100" s="1"/>
  <c r="T291" i="100"/>
  <c r="T321" i="100" s="1"/>
  <c r="R286" i="100"/>
  <c r="R560" i="100" s="1"/>
  <c r="T158" i="100"/>
  <c r="R285" i="100"/>
  <c r="V285" i="100"/>
  <c r="V177" i="100"/>
  <c r="R291" i="100"/>
  <c r="T177" i="100"/>
  <c r="Q177" i="100"/>
  <c r="U276" i="100"/>
  <c r="U293" i="100" s="1"/>
  <c r="U277" i="100"/>
  <c r="U294" i="100" s="1"/>
  <c r="U274" i="100"/>
  <c r="U291" i="100" s="1"/>
  <c r="U174" i="100"/>
  <c r="U271" i="100"/>
  <c r="U288" i="100" s="1"/>
  <c r="U273" i="100"/>
  <c r="U290" i="100" s="1"/>
  <c r="U272" i="100"/>
  <c r="U289" i="100" s="1"/>
  <c r="R289" i="100"/>
  <c r="T285" i="100"/>
  <c r="U177" i="100"/>
  <c r="S271" i="100"/>
  <c r="S273" i="100"/>
  <c r="S274" i="100"/>
  <c r="S272" i="100"/>
  <c r="W285" i="100"/>
  <c r="R177" i="100"/>
  <c r="V286" i="100"/>
  <c r="V560" i="100" s="1"/>
  <c r="R288" i="100"/>
  <c r="T276" i="100"/>
  <c r="T293" i="100" s="1"/>
  <c r="T277" i="100"/>
  <c r="T294" i="100" s="1"/>
  <c r="U285" i="100"/>
  <c r="S269" i="100"/>
  <c r="S298" i="100"/>
  <c r="S173" i="100"/>
  <c r="S176" i="100"/>
  <c r="S268" i="100"/>
  <c r="W277" i="100"/>
  <c r="W294" i="100" s="1"/>
  <c r="W276" i="100"/>
  <c r="W293" i="100" s="1"/>
  <c r="V277" i="100"/>
  <c r="V294" i="100" s="1"/>
  <c r="V276" i="100"/>
  <c r="V293" i="100" s="1"/>
  <c r="R290" i="100"/>
  <c r="T286" i="100"/>
  <c r="T560" i="100" s="1"/>
  <c r="U286" i="100"/>
  <c r="U560" i="100" s="1"/>
  <c r="V671" i="100" l="1"/>
  <c r="V672" i="100" s="1"/>
  <c r="V200" i="100"/>
  <c r="CD398" i="100"/>
  <c r="CD404" i="100" s="1"/>
  <c r="CD412" i="100" s="1"/>
  <c r="AB398" i="100"/>
  <c r="AB404" i="100" s="1"/>
  <c r="AB412" i="100" s="1"/>
  <c r="AQ398" i="100"/>
  <c r="AQ399" i="100" s="1"/>
  <c r="AX398" i="100"/>
  <c r="AX404" i="100" s="1"/>
  <c r="AX412" i="100" s="1"/>
  <c r="AI398" i="100"/>
  <c r="AI400" i="100" s="1"/>
  <c r="AZ398" i="100"/>
  <c r="AZ400" i="100" s="1"/>
  <c r="AD398" i="100"/>
  <c r="AD404" i="100" s="1"/>
  <c r="AD412" i="100" s="1"/>
  <c r="AY415" i="100"/>
  <c r="T398" i="100"/>
  <c r="T399" i="100" s="1"/>
  <c r="BX398" i="100"/>
  <c r="BX400" i="100" s="1"/>
  <c r="AH398" i="100"/>
  <c r="AH399" i="100" s="1"/>
  <c r="BD398" i="100"/>
  <c r="BD404" i="100" s="1"/>
  <c r="BD412" i="100" s="1"/>
  <c r="AY398" i="100"/>
  <c r="AY399" i="100" s="1"/>
  <c r="R398" i="100"/>
  <c r="R400" i="100" s="1"/>
  <c r="AX415" i="100"/>
  <c r="T415" i="100"/>
  <c r="AC415" i="100"/>
  <c r="BX415" i="100"/>
  <c r="BQ415" i="100"/>
  <c r="BW415" i="100"/>
  <c r="BJ398" i="100"/>
  <c r="BJ404" i="100" s="1"/>
  <c r="BJ412" i="100" s="1"/>
  <c r="BJ415" i="100"/>
  <c r="U415" i="100"/>
  <c r="BH415" i="100"/>
  <c r="BI415" i="100"/>
  <c r="AE415" i="100"/>
  <c r="BV415" i="100"/>
  <c r="BO415" i="100"/>
  <c r="CA415" i="100"/>
  <c r="AL415" i="100"/>
  <c r="BG398" i="100"/>
  <c r="BG404" i="100" s="1"/>
  <c r="BG412" i="100" s="1"/>
  <c r="CC400" i="100"/>
  <c r="CB398" i="100"/>
  <c r="CB400" i="100" s="1"/>
  <c r="AO398" i="100"/>
  <c r="AO404" i="100" s="1"/>
  <c r="AO412" i="100" s="1"/>
  <c r="BH398" i="100"/>
  <c r="BH399" i="100" s="1"/>
  <c r="BM398" i="100"/>
  <c r="BM404" i="100" s="1"/>
  <c r="BM405" i="100" s="1"/>
  <c r="CC406" i="100"/>
  <c r="AD415" i="100"/>
  <c r="CC399" i="100"/>
  <c r="AP398" i="100"/>
  <c r="AP399" i="100" s="1"/>
  <c r="AN398" i="100"/>
  <c r="AN400" i="100" s="1"/>
  <c r="BW398" i="100"/>
  <c r="BW399" i="100" s="1"/>
  <c r="BS415" i="100"/>
  <c r="AT398" i="100"/>
  <c r="AT404" i="100" s="1"/>
  <c r="AT412" i="100" s="1"/>
  <c r="BU415" i="100"/>
  <c r="BE398" i="100"/>
  <c r="BE399" i="100" s="1"/>
  <c r="AW415" i="100"/>
  <c r="AM398" i="100"/>
  <c r="AM399" i="100" s="1"/>
  <c r="BP415" i="100"/>
  <c r="CC405" i="100"/>
  <c r="BR415" i="100"/>
  <c r="BA415" i="100"/>
  <c r="AS415" i="100"/>
  <c r="AV398" i="100"/>
  <c r="AV404" i="100" s="1"/>
  <c r="AN415" i="100"/>
  <c r="AZ415" i="100"/>
  <c r="AJ415" i="100"/>
  <c r="CA398" i="100"/>
  <c r="CA399" i="100" s="1"/>
  <c r="AU415" i="100"/>
  <c r="BN398" i="100"/>
  <c r="BN404" i="100" s="1"/>
  <c r="BN412" i="100" s="1"/>
  <c r="AM415" i="100"/>
  <c r="BN415" i="100"/>
  <c r="BF395" i="100"/>
  <c r="BQ395" i="100"/>
  <c r="CA395" i="100"/>
  <c r="BA395" i="100"/>
  <c r="AC395" i="100"/>
  <c r="V398" i="100"/>
  <c r="V400" i="100" s="1"/>
  <c r="BL398" i="100"/>
  <c r="BL400" i="100" s="1"/>
  <c r="U395" i="100"/>
  <c r="BA398" i="100"/>
  <c r="BO398" i="100"/>
  <c r="BO400" i="100" s="1"/>
  <c r="AI415" i="100"/>
  <c r="BR398" i="100"/>
  <c r="AP395" i="100"/>
  <c r="AO395" i="100"/>
  <c r="AG415" i="100"/>
  <c r="W395" i="100"/>
  <c r="AR415" i="100"/>
  <c r="R395" i="100"/>
  <c r="BV398" i="100"/>
  <c r="BV400" i="100" s="1"/>
  <c r="AD395" i="100"/>
  <c r="BU398" i="100"/>
  <c r="BU400" i="100" s="1"/>
  <c r="AW398" i="100"/>
  <c r="AW400" i="100" s="1"/>
  <c r="BB395" i="100"/>
  <c r="BN395" i="100"/>
  <c r="AK398" i="100"/>
  <c r="AK400" i="100" s="1"/>
  <c r="BL395" i="100"/>
  <c r="AF398" i="100"/>
  <c r="BR395" i="100"/>
  <c r="BJ395" i="100"/>
  <c r="S415" i="100"/>
  <c r="BI398" i="100"/>
  <c r="AK395" i="100"/>
  <c r="BT398" i="100"/>
  <c r="BT400" i="100" s="1"/>
  <c r="BZ395" i="100"/>
  <c r="BG395" i="100"/>
  <c r="AE395" i="100"/>
  <c r="BV395" i="100"/>
  <c r="BF415" i="100"/>
  <c r="AL398" i="100"/>
  <c r="AL400" i="100" s="1"/>
  <c r="AC398" i="100"/>
  <c r="AC400" i="100" s="1"/>
  <c r="BT415" i="100"/>
  <c r="BD415" i="100"/>
  <c r="AV395" i="100"/>
  <c r="AN395" i="100"/>
  <c r="AI395" i="100"/>
  <c r="U398" i="100"/>
  <c r="U400" i="100" s="1"/>
  <c r="AH415" i="100"/>
  <c r="AW395" i="100"/>
  <c r="AG395" i="100"/>
  <c r="AZ395" i="100"/>
  <c r="AJ395" i="100"/>
  <c r="AB415" i="100"/>
  <c r="BK398" i="100"/>
  <c r="BC415" i="100"/>
  <c r="AE398" i="100"/>
  <c r="AE400" i="100" s="1"/>
  <c r="AR398" i="100"/>
  <c r="AR400" i="100" s="1"/>
  <c r="AT415" i="100"/>
  <c r="BM415" i="100"/>
  <c r="BE395" i="100"/>
  <c r="W398" i="100"/>
  <c r="W400" i="100" s="1"/>
  <c r="BB415" i="100"/>
  <c r="AJ398" i="100"/>
  <c r="AJ400" i="100" s="1"/>
  <c r="BY395" i="100"/>
  <c r="BT395" i="100"/>
  <c r="S398" i="100"/>
  <c r="BC395" i="100"/>
  <c r="BP395" i="100"/>
  <c r="AL395" i="100"/>
  <c r="V395" i="100"/>
  <c r="BY415" i="100"/>
  <c r="BQ398" i="100"/>
  <c r="BQ400" i="100" s="1"/>
  <c r="AS395" i="100"/>
  <c r="AK415" i="100"/>
  <c r="CB415" i="100"/>
  <c r="AF415" i="100"/>
  <c r="BZ415" i="100"/>
  <c r="BO395" i="100"/>
  <c r="BG415" i="100"/>
  <c r="BC398" i="100"/>
  <c r="BY398" i="100"/>
  <c r="AS398" i="100"/>
  <c r="AS400" i="100" s="1"/>
  <c r="BL415" i="100"/>
  <c r="BD395" i="100"/>
  <c r="AV415" i="100"/>
  <c r="BZ398" i="100"/>
  <c r="BZ400" i="100" s="1"/>
  <c r="AQ415" i="100"/>
  <c r="AX395" i="100"/>
  <c r="AP415" i="100"/>
  <c r="BU395" i="100"/>
  <c r="AO415" i="100"/>
  <c r="W415" i="100"/>
  <c r="BP398" i="100"/>
  <c r="BH395" i="100"/>
  <c r="AR395" i="100"/>
  <c r="AB395" i="100"/>
  <c r="BS398" i="100"/>
  <c r="AU395" i="100"/>
  <c r="BK415" i="100"/>
  <c r="AU398" i="100"/>
  <c r="AU400" i="100" s="1"/>
  <c r="R415" i="100"/>
  <c r="BF398" i="100"/>
  <c r="AT395" i="100"/>
  <c r="BM395" i="100"/>
  <c r="BE415" i="100"/>
  <c r="AG398" i="100"/>
  <c r="AG400" i="100" s="1"/>
  <c r="V415" i="100"/>
  <c r="BB398" i="100"/>
  <c r="BR216" i="100"/>
  <c r="BS210" i="100"/>
  <c r="BT341" i="100"/>
  <c r="BS342" i="100"/>
  <c r="BS262" i="100"/>
  <c r="BT261" i="100"/>
  <c r="T557" i="100"/>
  <c r="T555" i="100"/>
  <c r="T320" i="100"/>
  <c r="T559" i="100"/>
  <c r="Y177" i="100"/>
  <c r="T554" i="100"/>
  <c r="Y158" i="100"/>
  <c r="X158" i="100"/>
  <c r="Z268" i="100"/>
  <c r="Z298" i="100"/>
  <c r="Z269" i="100"/>
  <c r="Z173" i="100"/>
  <c r="Z176" i="100"/>
  <c r="Y276" i="100"/>
  <c r="Y293" i="100" s="1"/>
  <c r="Y277" i="100"/>
  <c r="Y294" i="100" s="1"/>
  <c r="Y285" i="100"/>
  <c r="Y286" i="100"/>
  <c r="Y560" i="100" s="1"/>
  <c r="Y174" i="100"/>
  <c r="X269" i="100"/>
  <c r="X176" i="100"/>
  <c r="X173" i="100"/>
  <c r="X268" i="100"/>
  <c r="X298" i="100"/>
  <c r="R293" i="100"/>
  <c r="R320" i="100"/>
  <c r="R556" i="100"/>
  <c r="R559" i="100"/>
  <c r="R319" i="100"/>
  <c r="R558" i="100"/>
  <c r="S285" i="100"/>
  <c r="S286" i="100"/>
  <c r="S560" i="100" s="1"/>
  <c r="S291" i="100"/>
  <c r="R324" i="100"/>
  <c r="R527" i="100" s="1"/>
  <c r="R555" i="100"/>
  <c r="U320" i="100"/>
  <c r="U559" i="100"/>
  <c r="U556" i="100"/>
  <c r="S276" i="100"/>
  <c r="S293" i="100" s="1"/>
  <c r="S277" i="100"/>
  <c r="S294" i="100" s="1"/>
  <c r="T522" i="100"/>
  <c r="T330" i="100"/>
  <c r="S290" i="100"/>
  <c r="U329" i="100"/>
  <c r="U557" i="100"/>
  <c r="U523" i="100"/>
  <c r="U325" i="100"/>
  <c r="U522" i="100"/>
  <c r="U330" i="100"/>
  <c r="T527" i="100"/>
  <c r="V330" i="100"/>
  <c r="V522" i="100"/>
  <c r="V523" i="100"/>
  <c r="V325" i="100"/>
  <c r="R294" i="100"/>
  <c r="W522" i="100"/>
  <c r="W330" i="100"/>
  <c r="W523" i="100"/>
  <c r="W325" i="100"/>
  <c r="S177" i="100"/>
  <c r="T325" i="100"/>
  <c r="T523" i="100"/>
  <c r="S289" i="100"/>
  <c r="S288" i="100"/>
  <c r="R321" i="100"/>
  <c r="R554" i="100"/>
  <c r="R329" i="100"/>
  <c r="R557" i="100"/>
  <c r="S174" i="100"/>
  <c r="U555" i="100"/>
  <c r="U324" i="100"/>
  <c r="U554" i="100"/>
  <c r="U321" i="100"/>
  <c r="AB400" i="100" l="1"/>
  <c r="AB399" i="100"/>
  <c r="AI399" i="100"/>
  <c r="AI401" i="100" s="1"/>
  <c r="CD400" i="100"/>
  <c r="BD405" i="100"/>
  <c r="CD406" i="100"/>
  <c r="CD399" i="100"/>
  <c r="CD405" i="100"/>
  <c r="V202" i="100"/>
  <c r="V274" i="100"/>
  <c r="V291" i="100" s="1"/>
  <c r="W671" i="100"/>
  <c r="W672" i="100" s="1"/>
  <c r="W200" i="100"/>
  <c r="AD400" i="100"/>
  <c r="AQ404" i="100"/>
  <c r="AQ406" i="100" s="1"/>
  <c r="R418" i="100"/>
  <c r="AD405" i="100"/>
  <c r="CB399" i="100"/>
  <c r="CB401" i="100" s="1"/>
  <c r="AO405" i="100"/>
  <c r="AD406" i="100"/>
  <c r="AQ400" i="100"/>
  <c r="AQ401" i="100" s="1"/>
  <c r="BG400" i="100"/>
  <c r="AX406" i="100"/>
  <c r="BH400" i="100"/>
  <c r="BH401" i="100" s="1"/>
  <c r="AX405" i="100"/>
  <c r="BG405" i="100"/>
  <c r="BW400" i="100"/>
  <c r="BW401" i="100" s="1"/>
  <c r="BG406" i="100"/>
  <c r="BH404" i="100"/>
  <c r="BH406" i="100" s="1"/>
  <c r="BG399" i="100"/>
  <c r="AX400" i="100"/>
  <c r="AH400" i="100"/>
  <c r="AH401" i="100" s="1"/>
  <c r="AX399" i="100"/>
  <c r="AV399" i="100"/>
  <c r="CA404" i="100"/>
  <c r="CA412" i="100" s="1"/>
  <c r="AI404" i="100"/>
  <c r="AI405" i="100" s="1"/>
  <c r="T400" i="100"/>
  <c r="T401" i="100" s="1"/>
  <c r="BD400" i="100"/>
  <c r="T404" i="100"/>
  <c r="T406" i="100" s="1"/>
  <c r="BD406" i="100"/>
  <c r="BD399" i="100"/>
  <c r="T418" i="100"/>
  <c r="AD399" i="100"/>
  <c r="AZ404" i="100"/>
  <c r="AZ405" i="100" s="1"/>
  <c r="AZ399" i="100"/>
  <c r="AZ401" i="100" s="1"/>
  <c r="BX404" i="100"/>
  <c r="BX412" i="100" s="1"/>
  <c r="BX399" i="100"/>
  <c r="BX401" i="100" s="1"/>
  <c r="AY400" i="100"/>
  <c r="AY401" i="100" s="1"/>
  <c r="CA400" i="100"/>
  <c r="CA401" i="100" s="1"/>
  <c r="AB406" i="100"/>
  <c r="BJ399" i="100"/>
  <c r="CB404" i="100"/>
  <c r="CB405" i="100" s="1"/>
  <c r="R404" i="100"/>
  <c r="R405" i="100" s="1"/>
  <c r="BE404" i="100"/>
  <c r="BE406" i="100" s="1"/>
  <c r="BE400" i="100"/>
  <c r="BE401" i="100" s="1"/>
  <c r="BJ400" i="100"/>
  <c r="BJ405" i="100"/>
  <c r="R399" i="100"/>
  <c r="R401" i="100" s="1"/>
  <c r="AB405" i="100"/>
  <c r="BJ406" i="100"/>
  <c r="BN406" i="100"/>
  <c r="BW404" i="100"/>
  <c r="BW412" i="100" s="1"/>
  <c r="AY404" i="100"/>
  <c r="AY406" i="100" s="1"/>
  <c r="AH404" i="100"/>
  <c r="AH406" i="100" s="1"/>
  <c r="CC401" i="100"/>
  <c r="AO400" i="100"/>
  <c r="BM406" i="100"/>
  <c r="BM407" i="100" s="1"/>
  <c r="BM412" i="100"/>
  <c r="BM400" i="100"/>
  <c r="BN399" i="100"/>
  <c r="BN400" i="100"/>
  <c r="BN405" i="100"/>
  <c r="AO406" i="100"/>
  <c r="BM399" i="100"/>
  <c r="AO399" i="100"/>
  <c r="AM404" i="100"/>
  <c r="AM405" i="100" s="1"/>
  <c r="AP404" i="100"/>
  <c r="AP405" i="100" s="1"/>
  <c r="AP400" i="100"/>
  <c r="AP401" i="100" s="1"/>
  <c r="AT400" i="100"/>
  <c r="AM400" i="100"/>
  <c r="AM401" i="100" s="1"/>
  <c r="AT405" i="100"/>
  <c r="CC407" i="100"/>
  <c r="AV400" i="100"/>
  <c r="AT406" i="100"/>
  <c r="AT399" i="100"/>
  <c r="AN404" i="100"/>
  <c r="AN399" i="100"/>
  <c r="AN401" i="100" s="1"/>
  <c r="BF404" i="100"/>
  <c r="BF406" i="100" s="1"/>
  <c r="BF399" i="100"/>
  <c r="BC404" i="100"/>
  <c r="BC406" i="100" s="1"/>
  <c r="BC399" i="100"/>
  <c r="BR404" i="100"/>
  <c r="BR406" i="100" s="1"/>
  <c r="BR399" i="100"/>
  <c r="AG404" i="100"/>
  <c r="AG406" i="100" s="1"/>
  <c r="AG399" i="100"/>
  <c r="AG401" i="100" s="1"/>
  <c r="BY404" i="100"/>
  <c r="BY406" i="100" s="1"/>
  <c r="BY399" i="100"/>
  <c r="BQ404" i="100"/>
  <c r="BQ406" i="100" s="1"/>
  <c r="BQ399" i="100"/>
  <c r="BQ401" i="100" s="1"/>
  <c r="AJ399" i="100"/>
  <c r="AJ401" i="100" s="1"/>
  <c r="AJ404" i="100"/>
  <c r="AL399" i="100"/>
  <c r="AL401" i="100" s="1"/>
  <c r="AL404" i="100"/>
  <c r="AF400" i="100"/>
  <c r="AF404" i="100"/>
  <c r="AF399" i="100"/>
  <c r="BP404" i="100"/>
  <c r="BP406" i="100" s="1"/>
  <c r="BP399" i="100"/>
  <c r="BC400" i="100"/>
  <c r="S400" i="100"/>
  <c r="S404" i="100"/>
  <c r="S418" i="100"/>
  <c r="S534" i="100" s="1"/>
  <c r="S399" i="100"/>
  <c r="BY400" i="100"/>
  <c r="AR399" i="100"/>
  <c r="AR401" i="100" s="1"/>
  <c r="AR404" i="100"/>
  <c r="AR406" i="100" s="1"/>
  <c r="BK400" i="100"/>
  <c r="BK404" i="100"/>
  <c r="BK399" i="100"/>
  <c r="AC404" i="100"/>
  <c r="AC399" i="100"/>
  <c r="AC401" i="100" s="1"/>
  <c r="BR400" i="100"/>
  <c r="AW404" i="100"/>
  <c r="AW406" i="100" s="1"/>
  <c r="AW399" i="100"/>
  <c r="AW401" i="100" s="1"/>
  <c r="BA399" i="100"/>
  <c r="BA404" i="100"/>
  <c r="BA406" i="100" s="1"/>
  <c r="BL399" i="100"/>
  <c r="BL401" i="100" s="1"/>
  <c r="BL404" i="100"/>
  <c r="BA400" i="100"/>
  <c r="BF400" i="100"/>
  <c r="AS399" i="100"/>
  <c r="AS401" i="100" s="1"/>
  <c r="AS404" i="100"/>
  <c r="AS406" i="100" s="1"/>
  <c r="U399" i="100"/>
  <c r="U401" i="100" s="1"/>
  <c r="U404" i="100"/>
  <c r="U406" i="100" s="1"/>
  <c r="U418" i="100"/>
  <c r="U534" i="100" s="1"/>
  <c r="AV405" i="100"/>
  <c r="AV412" i="100"/>
  <c r="BB404" i="100"/>
  <c r="BB399" i="100"/>
  <c r="AU404" i="100"/>
  <c r="AU406" i="100" s="1"/>
  <c r="AU399" i="100"/>
  <c r="AU401" i="100" s="1"/>
  <c r="BS400" i="100"/>
  <c r="BS404" i="100"/>
  <c r="BS399" i="100"/>
  <c r="BZ404" i="100"/>
  <c r="BZ399" i="100"/>
  <c r="BZ401" i="100" s="1"/>
  <c r="BP400" i="100"/>
  <c r="W418" i="100"/>
  <c r="W534" i="100" s="1"/>
  <c r="W404" i="100"/>
  <c r="W399" i="100"/>
  <c r="W401" i="100" s="1"/>
  <c r="AE404" i="100"/>
  <c r="AE406" i="100" s="1"/>
  <c r="AE399" i="100"/>
  <c r="AE401" i="100" s="1"/>
  <c r="AV406" i="100"/>
  <c r="BT404" i="100"/>
  <c r="BT406" i="100" s="1"/>
  <c r="BT399" i="100"/>
  <c r="BT401" i="100" s="1"/>
  <c r="BI400" i="100"/>
  <c r="BI404" i="100"/>
  <c r="BI399" i="100"/>
  <c r="AK399" i="100"/>
  <c r="AK401" i="100" s="1"/>
  <c r="AK404" i="100"/>
  <c r="BB400" i="100"/>
  <c r="BU404" i="100"/>
  <c r="BU399" i="100"/>
  <c r="BU401" i="100" s="1"/>
  <c r="BV404" i="100"/>
  <c r="BV406" i="100" s="1"/>
  <c r="BV399" i="100"/>
  <c r="BV401" i="100" s="1"/>
  <c r="BO404" i="100"/>
  <c r="BO399" i="100"/>
  <c r="BO401" i="100" s="1"/>
  <c r="V418" i="100"/>
  <c r="V534" i="100" s="1"/>
  <c r="V404" i="100"/>
  <c r="V406" i="100" s="1"/>
  <c r="V399" i="100"/>
  <c r="V401" i="100" s="1"/>
  <c r="BU341" i="100"/>
  <c r="BT342" i="100"/>
  <c r="BU261" i="100"/>
  <c r="BT262" i="100"/>
  <c r="BS216" i="100"/>
  <c r="BT210" i="100"/>
  <c r="R325" i="100"/>
  <c r="R523" i="100"/>
  <c r="R330" i="100"/>
  <c r="R522" i="100"/>
  <c r="Z285" i="100"/>
  <c r="X177" i="100"/>
  <c r="X285" i="100"/>
  <c r="X174" i="100"/>
  <c r="Z277" i="100"/>
  <c r="Z294" i="100" s="1"/>
  <c r="Z174" i="100"/>
  <c r="Z276" i="100"/>
  <c r="X277" i="100"/>
  <c r="X294" i="100" s="1"/>
  <c r="X276" i="100"/>
  <c r="X293" i="100" s="1"/>
  <c r="Y523" i="100"/>
  <c r="Y325" i="100"/>
  <c r="Y522" i="100"/>
  <c r="Y330" i="100"/>
  <c r="Z177" i="100"/>
  <c r="X286" i="100"/>
  <c r="X560" i="100" s="1"/>
  <c r="Z286" i="100"/>
  <c r="U527" i="100"/>
  <c r="S557" i="100"/>
  <c r="S329" i="100"/>
  <c r="S559" i="100"/>
  <c r="S556" i="100"/>
  <c r="S320" i="100"/>
  <c r="S523" i="100"/>
  <c r="S325" i="100"/>
  <c r="S330" i="100"/>
  <c r="S522" i="100"/>
  <c r="S555" i="100"/>
  <c r="S324" i="100"/>
  <c r="R162" i="100"/>
  <c r="R440" i="100"/>
  <c r="S554" i="100"/>
  <c r="S321" i="100"/>
  <c r="BG401" i="100" l="1"/>
  <c r="R563" i="100"/>
  <c r="R534" i="100"/>
  <c r="T563" i="100"/>
  <c r="T534" i="100"/>
  <c r="BA401" i="100"/>
  <c r="AB401" i="100"/>
  <c r="CD407" i="100"/>
  <c r="BD407" i="100"/>
  <c r="AD401" i="100"/>
  <c r="CD401" i="100"/>
  <c r="AO407" i="100"/>
  <c r="AQ405" i="100"/>
  <c r="AQ407" i="100" s="1"/>
  <c r="AQ412" i="100"/>
  <c r="AY412" i="100"/>
  <c r="AI412" i="100"/>
  <c r="AZ412" i="100"/>
  <c r="X671" i="100"/>
  <c r="X672" i="100" s="1"/>
  <c r="X200" i="100"/>
  <c r="V554" i="100"/>
  <c r="V321" i="100"/>
  <c r="W202" i="100"/>
  <c r="W274" i="100"/>
  <c r="W291" i="100" s="1"/>
  <c r="V306" i="100"/>
  <c r="V271" i="100"/>
  <c r="V272" i="100"/>
  <c r="V273" i="100"/>
  <c r="V290" i="100" s="1"/>
  <c r="AX407" i="100"/>
  <c r="AI406" i="100"/>
  <c r="AI407" i="100" s="1"/>
  <c r="BX405" i="100"/>
  <c r="AD407" i="100"/>
  <c r="CA406" i="100"/>
  <c r="BH412" i="100"/>
  <c r="R406" i="100"/>
  <c r="R407" i="100" s="1"/>
  <c r="BH405" i="100"/>
  <c r="BH407" i="100" s="1"/>
  <c r="BG407" i="100"/>
  <c r="AX401" i="100"/>
  <c r="BE412" i="100"/>
  <c r="AV401" i="100"/>
  <c r="BE405" i="100"/>
  <c r="BE407" i="100" s="1"/>
  <c r="BX406" i="100"/>
  <c r="T405" i="100"/>
  <c r="T407" i="100" s="1"/>
  <c r="CA405" i="100"/>
  <c r="R419" i="100"/>
  <c r="T412" i="100"/>
  <c r="T420" i="100" s="1"/>
  <c r="T419" i="100"/>
  <c r="BN407" i="100"/>
  <c r="BJ407" i="100"/>
  <c r="BD401" i="100"/>
  <c r="AY405" i="100"/>
  <c r="AY407" i="100" s="1"/>
  <c r="R412" i="100"/>
  <c r="R420" i="100" s="1"/>
  <c r="AZ406" i="100"/>
  <c r="AZ407" i="100" s="1"/>
  <c r="CB406" i="100"/>
  <c r="CB407" i="100" s="1"/>
  <c r="AO401" i="100"/>
  <c r="AB407" i="100"/>
  <c r="BJ401" i="100"/>
  <c r="BW406" i="100"/>
  <c r="BW405" i="100"/>
  <c r="CB412" i="100"/>
  <c r="BN401" i="100"/>
  <c r="AH412" i="100"/>
  <c r="AH405" i="100"/>
  <c r="AH407" i="100" s="1"/>
  <c r="AP406" i="100"/>
  <c r="AP407" i="100" s="1"/>
  <c r="AP412" i="100"/>
  <c r="BK401" i="100"/>
  <c r="AT401" i="100"/>
  <c r="BM401" i="100"/>
  <c r="BS401" i="100"/>
  <c r="AT407" i="100"/>
  <c r="BY401" i="100"/>
  <c r="AM412" i="100"/>
  <c r="AN412" i="100"/>
  <c r="AN405" i="100"/>
  <c r="AM406" i="100"/>
  <c r="AM407" i="100" s="1"/>
  <c r="AF401" i="100"/>
  <c r="BP401" i="100"/>
  <c r="AN406" i="100"/>
  <c r="BO412" i="100"/>
  <c r="BO405" i="100"/>
  <c r="W419" i="100"/>
  <c r="W412" i="100"/>
  <c r="W420" i="100" s="1"/>
  <c r="W405" i="100"/>
  <c r="BZ406" i="100"/>
  <c r="BZ412" i="100"/>
  <c r="BZ405" i="100"/>
  <c r="AU412" i="100"/>
  <c r="AU405" i="100"/>
  <c r="AU407" i="100" s="1"/>
  <c r="U563" i="100"/>
  <c r="BO406" i="100"/>
  <c r="BA412" i="100"/>
  <c r="BA405" i="100"/>
  <c r="BA407" i="100" s="1"/>
  <c r="W406" i="100"/>
  <c r="BK406" i="100"/>
  <c r="BK412" i="100"/>
  <c r="BK405" i="100"/>
  <c r="S412" i="100"/>
  <c r="S420" i="100" s="1"/>
  <c r="S419" i="100"/>
  <c r="S405" i="100"/>
  <c r="S406" i="100"/>
  <c r="BP412" i="100"/>
  <c r="BP405" i="100"/>
  <c r="BP407" i="100" s="1"/>
  <c r="AJ405" i="100"/>
  <c r="AJ412" i="100"/>
  <c r="BF401" i="100"/>
  <c r="BI412" i="100"/>
  <c r="BI405" i="100"/>
  <c r="BI406" i="100"/>
  <c r="AW412" i="100"/>
  <c r="AW405" i="100"/>
  <c r="AW407" i="100" s="1"/>
  <c r="W563" i="100"/>
  <c r="BS412" i="100"/>
  <c r="BS405" i="100"/>
  <c r="BS406" i="100"/>
  <c r="BB401" i="100"/>
  <c r="U405" i="100"/>
  <c r="U407" i="100" s="1"/>
  <c r="U412" i="100"/>
  <c r="U420" i="100" s="1"/>
  <c r="U419" i="100"/>
  <c r="AS405" i="100"/>
  <c r="AS407" i="100" s="1"/>
  <c r="AS412" i="100"/>
  <c r="BL406" i="100"/>
  <c r="BL412" i="100"/>
  <c r="BL405" i="100"/>
  <c r="AC405" i="100"/>
  <c r="AC412" i="100"/>
  <c r="AC406" i="100"/>
  <c r="AF406" i="100"/>
  <c r="AF412" i="100"/>
  <c r="AF405" i="100"/>
  <c r="BQ412" i="100"/>
  <c r="BQ405" i="100"/>
  <c r="BQ407" i="100" s="1"/>
  <c r="BY412" i="100"/>
  <c r="BY405" i="100"/>
  <c r="BY407" i="100" s="1"/>
  <c r="BR401" i="100"/>
  <c r="BF412" i="100"/>
  <c r="BF405" i="100"/>
  <c r="BF407" i="100" s="1"/>
  <c r="V563" i="100"/>
  <c r="S563" i="100"/>
  <c r="BC412" i="100"/>
  <c r="BC405" i="100"/>
  <c r="BC407" i="100" s="1"/>
  <c r="BU412" i="100"/>
  <c r="BU405" i="100"/>
  <c r="V419" i="100"/>
  <c r="V412" i="100"/>
  <c r="V420" i="100" s="1"/>
  <c r="V405" i="100"/>
  <c r="V407" i="100" s="1"/>
  <c r="BV412" i="100"/>
  <c r="BV405" i="100"/>
  <c r="BV407" i="100" s="1"/>
  <c r="AK405" i="100"/>
  <c r="AK412" i="100"/>
  <c r="BI401" i="100"/>
  <c r="BT412" i="100"/>
  <c r="BT405" i="100"/>
  <c r="BT407" i="100" s="1"/>
  <c r="AV407" i="100"/>
  <c r="AE412" i="100"/>
  <c r="AE405" i="100"/>
  <c r="AE407" i="100" s="1"/>
  <c r="BU406" i="100"/>
  <c r="BB405" i="100"/>
  <c r="BB412" i="100"/>
  <c r="BB406" i="100"/>
  <c r="AK406" i="100"/>
  <c r="AK407" i="100" s="1"/>
  <c r="AR405" i="100"/>
  <c r="AR407" i="100" s="1"/>
  <c r="AR412" i="100"/>
  <c r="S401" i="100"/>
  <c r="AL406" i="100"/>
  <c r="AL412" i="100"/>
  <c r="AL405" i="100"/>
  <c r="AJ406" i="100"/>
  <c r="AG412" i="100"/>
  <c r="AG405" i="100"/>
  <c r="AG407" i="100" s="1"/>
  <c r="BR412" i="100"/>
  <c r="BR405" i="100"/>
  <c r="BR407" i="100" s="1"/>
  <c r="BC401" i="100"/>
  <c r="BT216" i="100"/>
  <c r="BU210" i="100"/>
  <c r="BV261" i="100"/>
  <c r="BU262" i="100"/>
  <c r="BU342" i="100"/>
  <c r="BV341" i="100"/>
  <c r="T574" i="100"/>
  <c r="X325" i="100"/>
  <c r="X523" i="100"/>
  <c r="Z560" i="100"/>
  <c r="Z325" i="100"/>
  <c r="Z523" i="100"/>
  <c r="X330" i="100"/>
  <c r="X522" i="100"/>
  <c r="Z293" i="100"/>
  <c r="R442" i="100"/>
  <c r="R567" i="100" s="1"/>
  <c r="R441" i="100"/>
  <c r="R566" i="100" s="1"/>
  <c r="S527" i="100"/>
  <c r="V288" i="100" l="1"/>
  <c r="V557" i="100" s="1"/>
  <c r="V289" i="100"/>
  <c r="V324" i="100" s="1"/>
  <c r="V527" i="100" s="1"/>
  <c r="U536" i="100"/>
  <c r="U431" i="100"/>
  <c r="S431" i="100"/>
  <c r="S536" i="100"/>
  <c r="W427" i="100"/>
  <c r="W535" i="100"/>
  <c r="T565" i="100"/>
  <c r="V536" i="100"/>
  <c r="V431" i="100"/>
  <c r="R427" i="100"/>
  <c r="R535" i="100"/>
  <c r="V535" i="100"/>
  <c r="V427" i="100"/>
  <c r="R565" i="100"/>
  <c r="U535" i="100"/>
  <c r="U427" i="100"/>
  <c r="S535" i="100"/>
  <c r="S427" i="100"/>
  <c r="W431" i="100"/>
  <c r="W536" i="100"/>
  <c r="R564" i="100"/>
  <c r="T564" i="100"/>
  <c r="BX407" i="100"/>
  <c r="CA407" i="100"/>
  <c r="V559" i="100"/>
  <c r="V556" i="100"/>
  <c r="V320" i="100"/>
  <c r="W554" i="100"/>
  <c r="W321" i="100"/>
  <c r="X202" i="100"/>
  <c r="X274" i="100"/>
  <c r="X291" i="100" s="1"/>
  <c r="Y200" i="100"/>
  <c r="W306" i="100"/>
  <c r="W271" i="100"/>
  <c r="W273" i="100"/>
  <c r="W290" i="100" s="1"/>
  <c r="W272" i="100"/>
  <c r="BW407" i="100"/>
  <c r="AC407" i="100"/>
  <c r="BL407" i="100"/>
  <c r="AF407" i="100"/>
  <c r="AN407" i="100"/>
  <c r="AL407" i="100"/>
  <c r="S407" i="100"/>
  <c r="BK407" i="100"/>
  <c r="AJ407" i="100"/>
  <c r="S564" i="100"/>
  <c r="W564" i="100"/>
  <c r="V565" i="100"/>
  <c r="BB407" i="100"/>
  <c r="V564" i="100"/>
  <c r="U564" i="100"/>
  <c r="BI407" i="100"/>
  <c r="S565" i="100"/>
  <c r="W407" i="100"/>
  <c r="BO407" i="100"/>
  <c r="BU407" i="100"/>
  <c r="U565" i="100"/>
  <c r="BS407" i="100"/>
  <c r="BZ407" i="100"/>
  <c r="W565" i="100"/>
  <c r="BW341" i="100"/>
  <c r="BV342" i="100"/>
  <c r="BV210" i="100"/>
  <c r="BU216" i="100"/>
  <c r="BW261" i="100"/>
  <c r="BV262" i="100"/>
  <c r="Y574" i="100"/>
  <c r="Z330" i="100"/>
  <c r="Z522" i="100"/>
  <c r="V574" i="100"/>
  <c r="U574" i="100"/>
  <c r="W574" i="100"/>
  <c r="V555" i="100" l="1"/>
  <c r="V329" i="100"/>
  <c r="W289" i="100"/>
  <c r="W555" i="100" s="1"/>
  <c r="W288" i="100"/>
  <c r="W329" i="100" s="1"/>
  <c r="T535" i="100"/>
  <c r="T427" i="100"/>
  <c r="R431" i="100"/>
  <c r="R536" i="100"/>
  <c r="T536" i="100"/>
  <c r="T431" i="100"/>
  <c r="X554" i="100"/>
  <c r="X321" i="100"/>
  <c r="Z200" i="100"/>
  <c r="X306" i="100"/>
  <c r="X272" i="100"/>
  <c r="X273" i="100"/>
  <c r="X290" i="100" s="1"/>
  <c r="X271" i="100"/>
  <c r="Y202" i="100"/>
  <c r="Y274" i="100"/>
  <c r="Y291" i="100" s="1"/>
  <c r="W556" i="100"/>
  <c r="W559" i="100"/>
  <c r="W320" i="100"/>
  <c r="BV216" i="100"/>
  <c r="BW210" i="100"/>
  <c r="BW262" i="100"/>
  <c r="BX261" i="100"/>
  <c r="BX341" i="100"/>
  <c r="BW342" i="100"/>
  <c r="R574" i="100"/>
  <c r="S574" i="100"/>
  <c r="W557" i="100" l="1"/>
  <c r="W324" i="100"/>
  <c r="W527" i="100" s="1"/>
  <c r="X288" i="100"/>
  <c r="X329" i="100" s="1"/>
  <c r="X289" i="100"/>
  <c r="X555" i="100" s="1"/>
  <c r="Y321" i="100"/>
  <c r="Y554" i="100"/>
  <c r="Z202" i="100"/>
  <c r="Z274" i="100"/>
  <c r="Z291" i="100" s="1"/>
  <c r="Y306" i="100"/>
  <c r="Y273" i="100"/>
  <c r="Y290" i="100" s="1"/>
  <c r="Y272" i="100"/>
  <c r="Y271" i="100"/>
  <c r="X559" i="100"/>
  <c r="X320" i="100"/>
  <c r="X556" i="100"/>
  <c r="BW216" i="100"/>
  <c r="BX210" i="100"/>
  <c r="BX262" i="100"/>
  <c r="BY261" i="100"/>
  <c r="BY341" i="100"/>
  <c r="BX342" i="100"/>
  <c r="X574" i="100"/>
  <c r="Z574" i="100"/>
  <c r="X324" i="100" l="1"/>
  <c r="X527" i="100" s="1"/>
  <c r="X557" i="100"/>
  <c r="Y289" i="100"/>
  <c r="Y324" i="100" s="1"/>
  <c r="Y527" i="100" s="1"/>
  <c r="Y288" i="100"/>
  <c r="Y557" i="100" s="1"/>
  <c r="Z306" i="100"/>
  <c r="Z272" i="100"/>
  <c r="Z271" i="100"/>
  <c r="Z273" i="100"/>
  <c r="Z290" i="100" s="1"/>
  <c r="Y320" i="100"/>
  <c r="Y556" i="100"/>
  <c r="Y559" i="100"/>
  <c r="AA202" i="100"/>
  <c r="AA306" i="100" s="1"/>
  <c r="Z321" i="100"/>
  <c r="Z554" i="100"/>
  <c r="BY262" i="100"/>
  <c r="BZ261" i="100"/>
  <c r="BY210" i="100"/>
  <c r="BX216" i="100"/>
  <c r="BY342" i="100"/>
  <c r="BZ341" i="100"/>
  <c r="Y329" i="100" l="1"/>
  <c r="Y555" i="100"/>
  <c r="Z288" i="100"/>
  <c r="Z557" i="100" s="1"/>
  <c r="Z289" i="100"/>
  <c r="Z555" i="100" s="1"/>
  <c r="AB202" i="100"/>
  <c r="AB306" i="100" s="1"/>
  <c r="Z556" i="100"/>
  <c r="Z320" i="100"/>
  <c r="Z559" i="100"/>
  <c r="BY216" i="100"/>
  <c r="BZ210" i="100"/>
  <c r="CA341" i="100"/>
  <c r="BZ342" i="100"/>
  <c r="CA261" i="100"/>
  <c r="BZ262" i="100"/>
  <c r="AA574" i="100"/>
  <c r="Z329" i="100" l="1"/>
  <c r="Z324" i="100"/>
  <c r="Z527" i="100" s="1"/>
  <c r="AC202" i="100"/>
  <c r="AC306" i="100" s="1"/>
  <c r="CB341" i="100"/>
  <c r="CA342" i="100"/>
  <c r="BZ216" i="100"/>
  <c r="CA210" i="100"/>
  <c r="CB261" i="100"/>
  <c r="CA262" i="100"/>
  <c r="AB574" i="100"/>
  <c r="AD202" i="100" l="1"/>
  <c r="AD306" i="100" s="1"/>
  <c r="CA216" i="100"/>
  <c r="CB210" i="100"/>
  <c r="CB262" i="100"/>
  <c r="CC261" i="100"/>
  <c r="CC341" i="100"/>
  <c r="CB342" i="100"/>
  <c r="AE202" i="100" l="1"/>
  <c r="AE306" i="100" s="1"/>
  <c r="CC262" i="100"/>
  <c r="CD261" i="100"/>
  <c r="CD262" i="100" s="1"/>
  <c r="CC210" i="100"/>
  <c r="CB216" i="100"/>
  <c r="CC342" i="100"/>
  <c r="CD341" i="100"/>
  <c r="CD342" i="100" s="1"/>
  <c r="AF202" i="100" l="1"/>
  <c r="AF306" i="100" s="1"/>
  <c r="CD210" i="100"/>
  <c r="CD216" i="100" s="1"/>
  <c r="CC216" i="100"/>
  <c r="AD574" i="100"/>
  <c r="AE574" i="100"/>
  <c r="AG202" i="100" l="1"/>
  <c r="AG306" i="100" s="1"/>
  <c r="AF574" i="100"/>
  <c r="AH202" i="100" l="1"/>
  <c r="AH306" i="100" s="1"/>
  <c r="AI202" i="100" l="1"/>
  <c r="AI306" i="100" s="1"/>
  <c r="AG574" i="100"/>
  <c r="AJ202" i="100" l="1"/>
  <c r="AJ306" i="100" s="1"/>
  <c r="AH574" i="100"/>
  <c r="AL200" i="100" l="1"/>
  <c r="AK202" i="100"/>
  <c r="AK306" i="100" s="1"/>
  <c r="AI574" i="100"/>
  <c r="AM200" i="100" l="1"/>
  <c r="AL202" i="100"/>
  <c r="AL306" i="100" s="1"/>
  <c r="AJ574" i="100"/>
  <c r="AN200" i="100" l="1"/>
  <c r="AM202" i="100"/>
  <c r="AM306" i="100" s="1"/>
  <c r="AK574" i="100"/>
  <c r="AL574" i="100"/>
  <c r="AO200" i="100" l="1"/>
  <c r="AN202" i="100"/>
  <c r="AN306" i="100" s="1"/>
  <c r="AP200" i="100" l="1"/>
  <c r="AO202" i="100"/>
  <c r="AO306" i="100" s="1"/>
  <c r="AM574" i="100"/>
  <c r="AQ200" i="100" l="1"/>
  <c r="AP202" i="100"/>
  <c r="AP306" i="100" s="1"/>
  <c r="AN574" i="100"/>
  <c r="AR200" i="100" l="1"/>
  <c r="AQ202" i="100"/>
  <c r="AQ306" i="100" s="1"/>
  <c r="AO574" i="100"/>
  <c r="AS200" i="100" l="1"/>
  <c r="AR202" i="100"/>
  <c r="AR306" i="100" s="1"/>
  <c r="AP574" i="100"/>
  <c r="AT200" i="100" l="1"/>
  <c r="AS202" i="100"/>
  <c r="AS306" i="100" s="1"/>
  <c r="AQ574" i="100"/>
  <c r="AU200" i="100" l="1"/>
  <c r="AT202" i="100"/>
  <c r="AT306" i="100" s="1"/>
  <c r="AR574" i="100"/>
  <c r="AV200" i="100" l="1"/>
  <c r="AU202" i="100"/>
  <c r="AU306" i="100" s="1"/>
  <c r="AS574" i="100"/>
  <c r="AW200" i="100" l="1"/>
  <c r="AV202" i="100"/>
  <c r="AV306" i="100" s="1"/>
  <c r="AT574" i="100"/>
  <c r="AX200" i="100" l="1"/>
  <c r="AW202" i="100"/>
  <c r="AW306" i="100" s="1"/>
  <c r="AU574" i="100"/>
  <c r="AY200" i="100" l="1"/>
  <c r="AX202" i="100"/>
  <c r="AX306" i="100" s="1"/>
  <c r="AV574" i="100"/>
  <c r="AZ200" i="100" l="1"/>
  <c r="AY202" i="100"/>
  <c r="AY306" i="100" s="1"/>
  <c r="AW574" i="100"/>
  <c r="BA200" i="100" l="1"/>
  <c r="AZ202" i="100"/>
  <c r="AZ306" i="100" s="1"/>
  <c r="AX574" i="100"/>
  <c r="BB200" i="100" l="1"/>
  <c r="BA202" i="100"/>
  <c r="BA306" i="100" s="1"/>
  <c r="AY574" i="100"/>
  <c r="BC200" i="100" l="1"/>
  <c r="BB202" i="100"/>
  <c r="BB306" i="100" s="1"/>
  <c r="AZ574" i="100"/>
  <c r="BD200" i="100" l="1"/>
  <c r="BC202" i="100"/>
  <c r="BC306" i="100" s="1"/>
  <c r="BA574" i="100"/>
  <c r="BE200" i="100" l="1"/>
  <c r="BD202" i="100"/>
  <c r="BD306" i="100" s="1"/>
  <c r="BB574" i="100"/>
  <c r="BF200" i="100" l="1"/>
  <c r="BE202" i="100"/>
  <c r="BE306" i="100" s="1"/>
  <c r="BC574" i="100"/>
  <c r="BG200" i="100" l="1"/>
  <c r="BF202" i="100"/>
  <c r="BF306" i="100" s="1"/>
  <c r="BD574" i="100"/>
  <c r="BH200" i="100" l="1"/>
  <c r="BG202" i="100"/>
  <c r="BG306" i="100" s="1"/>
  <c r="BE574" i="100"/>
  <c r="BI200" i="100" l="1"/>
  <c r="BH202" i="100"/>
  <c r="BH306" i="100" s="1"/>
  <c r="BF574" i="100"/>
  <c r="BJ200" i="100" l="1"/>
  <c r="BI202" i="100"/>
  <c r="BI306" i="100" s="1"/>
  <c r="BG574" i="100"/>
  <c r="BK200" i="100" l="1"/>
  <c r="BJ202" i="100"/>
  <c r="BJ306" i="100" s="1"/>
  <c r="BH574" i="100"/>
  <c r="BL200" i="100" l="1"/>
  <c r="BK202" i="100"/>
  <c r="BK306" i="100" s="1"/>
  <c r="BI574" i="100"/>
  <c r="BM200" i="100" l="1"/>
  <c r="BL202" i="100"/>
  <c r="BL306" i="100" s="1"/>
  <c r="BJ574" i="100"/>
  <c r="BN200" i="100" l="1"/>
  <c r="BM202" i="100"/>
  <c r="BM306" i="100" s="1"/>
  <c r="K306" i="100" s="1" a="1"/>
  <c r="K306" i="100" s="1"/>
  <c r="BK574" i="100"/>
  <c r="BO200" i="100" l="1"/>
  <c r="BN202" i="100"/>
  <c r="BN306" i="100" s="1"/>
  <c r="BL574" i="100"/>
  <c r="BP200" i="100" l="1"/>
  <c r="BO202" i="100"/>
  <c r="BO306" i="100" s="1"/>
  <c r="BM574" i="100"/>
  <c r="BO574" i="100"/>
  <c r="BN574" i="100"/>
  <c r="BQ200" i="100" l="1"/>
  <c r="BP202" i="100"/>
  <c r="BP306" i="100" s="1"/>
  <c r="BP574" i="100"/>
  <c r="BR200" i="100" l="1"/>
  <c r="BQ202" i="100"/>
  <c r="BQ306" i="100" s="1"/>
  <c r="AC574" i="100"/>
  <c r="U237" i="100"/>
  <c r="AA237" i="100"/>
  <c r="V237" i="100"/>
  <c r="BS200" i="100" l="1"/>
  <c r="BR202" i="100"/>
  <c r="BR306" i="100" s="1"/>
  <c r="V238" i="100"/>
  <c r="V239" i="100" s="1"/>
  <c r="T237" i="100"/>
  <c r="U238" i="100"/>
  <c r="U239" i="100" s="1"/>
  <c r="AA238" i="100"/>
  <c r="AA239" i="100" s="1"/>
  <c r="BT200" i="100" l="1"/>
  <c r="BS202" i="100"/>
  <c r="BS306" i="100" s="1"/>
  <c r="T238" i="100"/>
  <c r="BU200" i="100" l="1"/>
  <c r="BT202" i="100"/>
  <c r="BT306" i="100" s="1"/>
  <c r="T239" i="100"/>
  <c r="BV200" i="100" l="1"/>
  <c r="BU202" i="100"/>
  <c r="BU306" i="100" s="1"/>
  <c r="R244" i="100"/>
  <c r="R245" i="100" s="1"/>
  <c r="S244" i="100"/>
  <c r="S245" i="100" s="1"/>
  <c r="BW200" i="100" l="1"/>
  <c r="BV202" i="100"/>
  <c r="BV306" i="100" s="1"/>
  <c r="R249" i="100"/>
  <c r="R246" i="100"/>
  <c r="S246" i="100"/>
  <c r="S249" i="100"/>
  <c r="S251" i="100" s="1"/>
  <c r="BX200" i="100" l="1"/>
  <c r="BW202" i="100"/>
  <c r="BW306" i="100" s="1"/>
  <c r="R255" i="100"/>
  <c r="R279" i="100" s="1"/>
  <c r="R281" i="100" s="1"/>
  <c r="R280" i="100"/>
  <c r="R250" i="100"/>
  <c r="R251" i="100"/>
  <c r="S250" i="100"/>
  <c r="S252" i="100" s="1"/>
  <c r="S280" i="100"/>
  <c r="S297" i="100" s="1"/>
  <c r="S255" i="100"/>
  <c r="S256" i="100" s="1"/>
  <c r="BY200" i="100" l="1"/>
  <c r="BX202" i="100"/>
  <c r="BX306" i="100" s="1"/>
  <c r="R297" i="100"/>
  <c r="R252" i="100"/>
  <c r="S257" i="100"/>
  <c r="S279" i="100"/>
  <c r="S327" i="100"/>
  <c r="S517" i="100"/>
  <c r="S518" i="100"/>
  <c r="BZ200" i="100" l="1"/>
  <c r="BY202" i="100"/>
  <c r="BY306" i="100" s="1"/>
  <c r="R296" i="100"/>
  <c r="R517" i="100"/>
  <c r="R327" i="100"/>
  <c r="R518" i="100"/>
  <c r="S296" i="100"/>
  <c r="S258" i="100"/>
  <c r="CA200" i="100" l="1"/>
  <c r="BZ202" i="100"/>
  <c r="BZ306" i="100" s="1"/>
  <c r="R350" i="100"/>
  <c r="R360" i="100" s="1"/>
  <c r="R326" i="100"/>
  <c r="S326" i="100"/>
  <c r="CB200" i="100" l="1"/>
  <c r="CA202" i="100"/>
  <c r="CA306" i="100" s="1"/>
  <c r="R344" i="100"/>
  <c r="R161" i="100"/>
  <c r="R363" i="100"/>
  <c r="R532" i="100" s="1"/>
  <c r="R362" i="100"/>
  <c r="R531" i="100" s="1"/>
  <c r="R331" i="100"/>
  <c r="S161" i="100"/>
  <c r="S344" i="100"/>
  <c r="CC200" i="100" l="1"/>
  <c r="CB202" i="100"/>
  <c r="CB306" i="100" s="1"/>
  <c r="R364" i="100"/>
  <c r="R367" i="100" s="1"/>
  <c r="R345" i="100"/>
  <c r="R346" i="100"/>
  <c r="S345" i="100"/>
  <c r="S346" i="100"/>
  <c r="CD200" i="100" l="1"/>
  <c r="CD202" i="100" s="1"/>
  <c r="CD306" i="100" s="1"/>
  <c r="CC202" i="100"/>
  <c r="CC306" i="100" s="1"/>
  <c r="R526" i="100"/>
  <c r="R520" i="100"/>
  <c r="R525" i="100"/>
  <c r="R519" i="100"/>
  <c r="S519" i="100"/>
  <c r="S525" i="100"/>
  <c r="S520" i="100"/>
  <c r="S526" i="100"/>
  <c r="V24" i="100" l="1"/>
  <c r="W24" i="100" s="1"/>
  <c r="X24" i="100" s="1"/>
  <c r="Y24" i="100" s="1"/>
  <c r="Z24" i="100" s="1"/>
  <c r="R24" i="100" l="1"/>
  <c r="V30" i="100"/>
  <c r="V73" i="100" l="1"/>
  <c r="V114" i="100"/>
  <c r="V37" i="100"/>
  <c r="V80" i="100"/>
  <c r="W30" i="100"/>
  <c r="W25" i="100"/>
  <c r="W26" i="100" s="1"/>
  <c r="R25" i="100"/>
  <c r="R26" i="100" s="1"/>
  <c r="R30" i="100"/>
  <c r="S24" i="100"/>
  <c r="X25" i="100" l="1"/>
  <c r="X26" i="100" s="1"/>
  <c r="X30" i="100"/>
  <c r="S30" i="100"/>
  <c r="S25" i="100"/>
  <c r="S26" i="100" s="1"/>
  <c r="T24" i="100"/>
  <c r="R80" i="100"/>
  <c r="R73" i="100"/>
  <c r="R37" i="100"/>
  <c r="R114" i="100"/>
  <c r="W73" i="100"/>
  <c r="W37" i="100"/>
  <c r="W80" i="100"/>
  <c r="W114" i="100"/>
  <c r="R39" i="100" l="1"/>
  <c r="W39" i="100"/>
  <c r="X80" i="100"/>
  <c r="X114" i="100"/>
  <c r="X37" i="100"/>
  <c r="X73" i="100"/>
  <c r="T25" i="100"/>
  <c r="T26" i="100" s="1"/>
  <c r="T30" i="100"/>
  <c r="U24" i="100"/>
  <c r="Y25" i="100"/>
  <c r="Y26" i="100" s="1"/>
  <c r="Y30" i="100"/>
  <c r="S80" i="100"/>
  <c r="S37" i="100"/>
  <c r="S114" i="100"/>
  <c r="S73" i="100"/>
  <c r="S39" i="100" l="1"/>
  <c r="X39" i="100"/>
  <c r="U30" i="100"/>
  <c r="U25" i="100"/>
  <c r="Z25" i="100"/>
  <c r="Z26" i="100" s="1"/>
  <c r="Z30" i="100"/>
  <c r="Z80" i="100" s="1"/>
  <c r="T114" i="100"/>
  <c r="T73" i="100"/>
  <c r="T80" i="100"/>
  <c r="T37" i="100"/>
  <c r="Y37" i="100"/>
  <c r="Y114" i="100"/>
  <c r="Y80" i="100"/>
  <c r="Y73" i="100"/>
  <c r="T39" i="100" l="1"/>
  <c r="Y39" i="100"/>
  <c r="Z73" i="100"/>
  <c r="Z114" i="100"/>
  <c r="Z37" i="100"/>
  <c r="V26" i="100"/>
  <c r="U26" i="100"/>
  <c r="AA25" i="100"/>
  <c r="AA26" i="100" s="1"/>
  <c r="AA30" i="100"/>
  <c r="AB24" i="100"/>
  <c r="U73" i="100"/>
  <c r="U37" i="100"/>
  <c r="U114" i="100"/>
  <c r="U80" i="100"/>
  <c r="AA37" i="100" l="1"/>
  <c r="AA80" i="100"/>
  <c r="Z39" i="100"/>
  <c r="AB25" i="100"/>
  <c r="AB26" i="100" s="1"/>
  <c r="AB30" i="100"/>
  <c r="AB114" i="100" s="1"/>
  <c r="AC24" i="100"/>
  <c r="U39" i="100"/>
  <c r="V39" i="100"/>
  <c r="AB80" i="100" l="1"/>
  <c r="AB37" i="100"/>
  <c r="AA39" i="100"/>
  <c r="AC30" i="100"/>
  <c r="AC73" i="100" s="1"/>
  <c r="AC25" i="100"/>
  <c r="AC26" i="100" s="1"/>
  <c r="AD24" i="100"/>
  <c r="AA73" i="100"/>
  <c r="AA457" i="100"/>
  <c r="AA459" i="100" s="1"/>
  <c r="AC114" i="100" l="1"/>
  <c r="AC80" i="100"/>
  <c r="AB39" i="100"/>
  <c r="AC37" i="100"/>
  <c r="Z541" i="100"/>
  <c r="Z539" i="100"/>
  <c r="AD25" i="100"/>
  <c r="AD26" i="100" s="1"/>
  <c r="AD30" i="100"/>
  <c r="AE24" i="100"/>
  <c r="AD37" i="100" l="1"/>
  <c r="AE37" i="100" s="1"/>
  <c r="AC39" i="100"/>
  <c r="AE25" i="100"/>
  <c r="AE26" i="100" s="1"/>
  <c r="AE30" i="100"/>
  <c r="AF24" i="100"/>
  <c r="AF25" i="100" l="1"/>
  <c r="AF26" i="100" s="1"/>
  <c r="AF30" i="100"/>
  <c r="AG24" i="100"/>
  <c r="AE36" i="100" l="1"/>
  <c r="AG25" i="100"/>
  <c r="AG26" i="100" s="1"/>
  <c r="AG30" i="100"/>
  <c r="AH24" i="100"/>
  <c r="AF37" i="100"/>
  <c r="AF36" i="100" l="1"/>
  <c r="AG37" i="100"/>
  <c r="AH25" i="100"/>
  <c r="AH26" i="100" s="1"/>
  <c r="AH30" i="100"/>
  <c r="AI24" i="100"/>
  <c r="AG36" i="100" l="1"/>
  <c r="AH37" i="100"/>
  <c r="AI30" i="100"/>
  <c r="AI25" i="100"/>
  <c r="AI26" i="100" s="1"/>
  <c r="AJ24" i="100"/>
  <c r="AH36" i="100" l="1"/>
  <c r="AI37" i="100"/>
  <c r="AJ25" i="100"/>
  <c r="AJ26" i="100" s="1"/>
  <c r="AJ30" i="100"/>
  <c r="AK24" i="100"/>
  <c r="AI36" i="100" l="1"/>
  <c r="AK25" i="100"/>
  <c r="AK26" i="100" s="1"/>
  <c r="AK30" i="100"/>
  <c r="AL24" i="100"/>
  <c r="AJ37" i="100"/>
  <c r="AJ36" i="100" l="1"/>
  <c r="AL25" i="100"/>
  <c r="AL26" i="100" s="1"/>
  <c r="AL30" i="100"/>
  <c r="AM24" i="100"/>
  <c r="AK37" i="100"/>
  <c r="AK36" i="100" l="1"/>
  <c r="AL37" i="100"/>
  <c r="AM25" i="100"/>
  <c r="AM26" i="100" s="1"/>
  <c r="AN24" i="100"/>
  <c r="AM30" i="100"/>
  <c r="AL36" i="100" l="1"/>
  <c r="AN30" i="100"/>
  <c r="AN25" i="100"/>
  <c r="AN26" i="100" s="1"/>
  <c r="AO24" i="100"/>
  <c r="AM37" i="100"/>
  <c r="AM36" i="100" l="1"/>
  <c r="AO30" i="100"/>
  <c r="AO25" i="100"/>
  <c r="AO26" i="100" s="1"/>
  <c r="AP24" i="100"/>
  <c r="AN37" i="100"/>
  <c r="AN36" i="100" l="1"/>
  <c r="AO37" i="100"/>
  <c r="AP25" i="100"/>
  <c r="AP26" i="100" s="1"/>
  <c r="AP30" i="100"/>
  <c r="AQ24" i="100"/>
  <c r="AO36" i="100" l="1"/>
  <c r="AP37" i="100"/>
  <c r="AQ25" i="100"/>
  <c r="AQ26" i="100" s="1"/>
  <c r="AQ30" i="100"/>
  <c r="AR24" i="100"/>
  <c r="AP36" i="100" l="1"/>
  <c r="AR25" i="100"/>
  <c r="AR26" i="100" s="1"/>
  <c r="AR30" i="100"/>
  <c r="AS24" i="100"/>
  <c r="AQ37" i="100"/>
  <c r="AQ36" i="100" l="1"/>
  <c r="AS25" i="100"/>
  <c r="AS26" i="100" s="1"/>
  <c r="AS30" i="100"/>
  <c r="AT24" i="100"/>
  <c r="AR37" i="100"/>
  <c r="AR36" i="100" l="1"/>
  <c r="AS37" i="100"/>
  <c r="AT25" i="100"/>
  <c r="AT26" i="100" s="1"/>
  <c r="AT30" i="100"/>
  <c r="AU24" i="100"/>
  <c r="AS36" i="100" l="1"/>
  <c r="AT37" i="100"/>
  <c r="AU25" i="100"/>
  <c r="AU26" i="100" s="1"/>
  <c r="AU30" i="100"/>
  <c r="AV24" i="100"/>
  <c r="AT36" i="100" l="1"/>
  <c r="AU37" i="100"/>
  <c r="AV25" i="100"/>
  <c r="AV26" i="100" s="1"/>
  <c r="AV30" i="100"/>
  <c r="AW24" i="100"/>
  <c r="AU36" i="100" l="1"/>
  <c r="AV37" i="100"/>
  <c r="AW25" i="100"/>
  <c r="AW26" i="100" s="1"/>
  <c r="AW30" i="100"/>
  <c r="AX24" i="100"/>
  <c r="AV36" i="100" l="1"/>
  <c r="AX30" i="100"/>
  <c r="AX25" i="100"/>
  <c r="AX26" i="100" s="1"/>
  <c r="AY24" i="100"/>
  <c r="AW37" i="100"/>
  <c r="AW36" i="100" l="1"/>
  <c r="AX37" i="100"/>
  <c r="AY25" i="100"/>
  <c r="AY26" i="100" s="1"/>
  <c r="AY30" i="100"/>
  <c r="AZ24" i="100"/>
  <c r="AX36" i="100" l="1"/>
  <c r="AZ25" i="100"/>
  <c r="AZ26" i="100" s="1"/>
  <c r="AZ30" i="100"/>
  <c r="BA24" i="100"/>
  <c r="AY37" i="100"/>
  <c r="AY36" i="100" l="1"/>
  <c r="BA25" i="100"/>
  <c r="BA26" i="100" s="1"/>
  <c r="BA30" i="100"/>
  <c r="BB24" i="100"/>
  <c r="AZ37" i="100"/>
  <c r="AZ36" i="100" l="1"/>
  <c r="BA37" i="100"/>
  <c r="BB25" i="100"/>
  <c r="BB26" i="100" s="1"/>
  <c r="BB30" i="100"/>
  <c r="BC24" i="100"/>
  <c r="BA36" i="100" l="1"/>
  <c r="BB37" i="100"/>
  <c r="BC25" i="100"/>
  <c r="BC26" i="100" s="1"/>
  <c r="BD24" i="100"/>
  <c r="BC30" i="100"/>
  <c r="BB36" i="100" l="1"/>
  <c r="BC37" i="100"/>
  <c r="BD25" i="100"/>
  <c r="BD26" i="100" s="1"/>
  <c r="BD30" i="100"/>
  <c r="BE24" i="100"/>
  <c r="BC36" i="100" l="1"/>
  <c r="BE25" i="100"/>
  <c r="BE26" i="100" s="1"/>
  <c r="BE30" i="100"/>
  <c r="BF24" i="100"/>
  <c r="BD37" i="100"/>
  <c r="BD36" i="100" l="1"/>
  <c r="BE37" i="100"/>
  <c r="BF25" i="100"/>
  <c r="BF26" i="100" s="1"/>
  <c r="BG24" i="100"/>
  <c r="BF30" i="100"/>
  <c r="BE36" i="100" l="1"/>
  <c r="BF37" i="100"/>
  <c r="BG25" i="100"/>
  <c r="BG26" i="100" s="1"/>
  <c r="BG30" i="100"/>
  <c r="BH24" i="100"/>
  <c r="BF36" i="100" l="1"/>
  <c r="BH25" i="100"/>
  <c r="BH26" i="100" s="1"/>
  <c r="BH30" i="100"/>
  <c r="BI24" i="100"/>
  <c r="BG37" i="100"/>
  <c r="BG36" i="100" l="1"/>
  <c r="BI30" i="100"/>
  <c r="BI25" i="100"/>
  <c r="BI26" i="100" s="1"/>
  <c r="BJ24" i="100"/>
  <c r="BH37" i="100"/>
  <c r="BH36" i="100" l="1"/>
  <c r="BI37" i="100"/>
  <c r="BJ25" i="100"/>
  <c r="BJ26" i="100" s="1"/>
  <c r="BJ30" i="100"/>
  <c r="BK24" i="100"/>
  <c r="BI36" i="100" l="1"/>
  <c r="BJ37" i="100"/>
  <c r="BK30" i="100"/>
  <c r="BK25" i="100"/>
  <c r="BK26" i="100" s="1"/>
  <c r="BL24" i="100"/>
  <c r="BJ36" i="100" l="1"/>
  <c r="BL25" i="100"/>
  <c r="BL26" i="100" s="1"/>
  <c r="BL30" i="100"/>
  <c r="BM24" i="100"/>
  <c r="BK37" i="100"/>
  <c r="BK36" i="100" l="1"/>
  <c r="BL37" i="100"/>
  <c r="BM25" i="100"/>
  <c r="BM26" i="100" s="1"/>
  <c r="BM30" i="100"/>
  <c r="BN24" i="100"/>
  <c r="BL36" i="100" l="1"/>
  <c r="BM37" i="100"/>
  <c r="BN25" i="100"/>
  <c r="BN26" i="100" s="1"/>
  <c r="BN30" i="100"/>
  <c r="BO24" i="100"/>
  <c r="BM36" i="100" l="1"/>
  <c r="BO30" i="100"/>
  <c r="BO25" i="100"/>
  <c r="BO26" i="100" s="1"/>
  <c r="BP24" i="100"/>
  <c r="BN37" i="100"/>
  <c r="BN36" i="100" l="1"/>
  <c r="BP30" i="100"/>
  <c r="BP25" i="100"/>
  <c r="BP26" i="100" s="1"/>
  <c r="BQ24" i="100"/>
  <c r="BO37" i="100"/>
  <c r="BO36" i="100" l="1"/>
  <c r="BP37" i="100"/>
  <c r="BQ30" i="100"/>
  <c r="BR24" i="100"/>
  <c r="BQ25" i="100"/>
  <c r="BQ26" i="100" s="1"/>
  <c r="BP36" i="100" l="1"/>
  <c r="BQ37" i="100"/>
  <c r="BR25" i="100"/>
  <c r="BR26" i="100" s="1"/>
  <c r="BR30" i="100"/>
  <c r="BS24" i="100"/>
  <c r="BQ36" i="100" l="1"/>
  <c r="L46" i="100" a="1"/>
  <c r="BR37" i="100"/>
  <c r="BS25" i="100"/>
  <c r="BS26" i="100" s="1"/>
  <c r="BT24" i="100"/>
  <c r="BS30" i="100"/>
  <c r="BR36" i="100" l="1"/>
  <c r="Q46" i="100"/>
  <c r="Y46" i="100"/>
  <c r="V46" i="100"/>
  <c r="N46" i="100"/>
  <c r="S46" i="100"/>
  <c r="U46" i="100"/>
  <c r="T46" i="100"/>
  <c r="M46" i="100"/>
  <c r="X46" i="100"/>
  <c r="L46" i="100"/>
  <c r="R46" i="100"/>
  <c r="W46" i="100"/>
  <c r="Z46" i="100"/>
  <c r="P46" i="100"/>
  <c r="O46" i="100"/>
  <c r="AA46" i="100"/>
  <c r="AB46" i="100"/>
  <c r="AC46" i="100"/>
  <c r="AD46" i="100"/>
  <c r="AE46" i="100"/>
  <c r="AF46" i="100"/>
  <c r="AG46" i="100"/>
  <c r="AH46" i="100"/>
  <c r="AI46" i="100"/>
  <c r="AJ46" i="100"/>
  <c r="AK46" i="100"/>
  <c r="AL46" i="100"/>
  <c r="AM46" i="100"/>
  <c r="AN46" i="100"/>
  <c r="AO46" i="100"/>
  <c r="AP46" i="100"/>
  <c r="AQ46" i="100"/>
  <c r="AR46" i="100"/>
  <c r="AS46" i="100"/>
  <c r="AT46" i="100"/>
  <c r="AU46" i="100"/>
  <c r="AV46" i="100"/>
  <c r="AW46" i="100"/>
  <c r="AX46" i="100"/>
  <c r="AY46" i="100"/>
  <c r="AZ46" i="100"/>
  <c r="BA46" i="100"/>
  <c r="BB46" i="100"/>
  <c r="BC46" i="100"/>
  <c r="BD46" i="100"/>
  <c r="BE46" i="100"/>
  <c r="BF46" i="100"/>
  <c r="BG46" i="100"/>
  <c r="BH46" i="100"/>
  <c r="BI46" i="100"/>
  <c r="BJ46" i="100"/>
  <c r="BK46" i="100"/>
  <c r="BL46" i="100"/>
  <c r="BM46" i="100"/>
  <c r="BN46" i="100"/>
  <c r="BO46" i="100"/>
  <c r="BQ46" i="100" a="1"/>
  <c r="BQ46" i="100" s="1"/>
  <c r="BP46" i="100"/>
  <c r="BS37" i="100"/>
  <c r="BT30" i="100"/>
  <c r="BT25" i="100"/>
  <c r="BT26" i="100" s="1"/>
  <c r="BU24" i="100"/>
  <c r="M148" i="100" l="1"/>
  <c r="Q148" i="100"/>
  <c r="V148" i="100"/>
  <c r="T148" i="100"/>
  <c r="S148" i="100"/>
  <c r="X148" i="100"/>
  <c r="AH148" i="100"/>
  <c r="AD148" i="100"/>
  <c r="AK148" i="100"/>
  <c r="AL148" i="100" s="1"/>
  <c r="AG148" i="100"/>
  <c r="AC148" i="100"/>
  <c r="AA148" i="100"/>
  <c r="Y148" i="100"/>
  <c r="AI148" i="100"/>
  <c r="AE148" i="100"/>
  <c r="P148" i="100"/>
  <c r="U148" i="100"/>
  <c r="R148" i="100"/>
  <c r="AJ148" i="100"/>
  <c r="AF148" i="100"/>
  <c r="AB148" i="100"/>
  <c r="N153" i="100"/>
  <c r="N148" i="100"/>
  <c r="O148" i="100"/>
  <c r="W148" i="100"/>
  <c r="Z148" i="100"/>
  <c r="BS36" i="100"/>
  <c r="AF514" i="100"/>
  <c r="AB514" i="100"/>
  <c r="BQ514" i="100"/>
  <c r="Q153" i="100"/>
  <c r="AA153" i="100"/>
  <c r="O153" i="100"/>
  <c r="AL514" i="100"/>
  <c r="BE514" i="100"/>
  <c r="AG514" i="100"/>
  <c r="BK514" i="100"/>
  <c r="AM514" i="100"/>
  <c r="P153" i="100"/>
  <c r="BC514" i="100"/>
  <c r="BD514" i="100"/>
  <c r="AU514" i="100"/>
  <c r="AV514" i="100"/>
  <c r="AJ514" i="100"/>
  <c r="X514" i="100"/>
  <c r="X153" i="100"/>
  <c r="BP514" i="100"/>
  <c r="BO514" i="100"/>
  <c r="BF514" i="100"/>
  <c r="BG514" i="100"/>
  <c r="AY514" i="100"/>
  <c r="AT514" i="100"/>
  <c r="AQ514" i="100"/>
  <c r="AH514" i="100"/>
  <c r="AI514" i="100"/>
  <c r="AE514" i="100"/>
  <c r="S153" i="100"/>
  <c r="S514" i="100"/>
  <c r="U514" i="100"/>
  <c r="U153" i="100"/>
  <c r="W153" i="100"/>
  <c r="W514" i="100"/>
  <c r="BM514" i="100"/>
  <c r="BN514" i="100"/>
  <c r="BJ514" i="100"/>
  <c r="BB514" i="100"/>
  <c r="AX514" i="100"/>
  <c r="AP514" i="100"/>
  <c r="AD514" i="100"/>
  <c r="M153" i="100"/>
  <c r="N154" i="100" s="1"/>
  <c r="V153" i="100"/>
  <c r="V514" i="100"/>
  <c r="Z514" i="100"/>
  <c r="Z153" i="100"/>
  <c r="BL514" i="100"/>
  <c r="BH514" i="100"/>
  <c r="BI514" i="100"/>
  <c r="AZ514" i="100"/>
  <c r="BA514" i="100"/>
  <c r="AW514" i="100"/>
  <c r="AR514" i="100"/>
  <c r="AS514" i="100"/>
  <c r="AN514" i="100"/>
  <c r="AO514" i="100"/>
  <c r="AK514" i="100"/>
  <c r="AC514" i="100"/>
  <c r="AA514" i="100"/>
  <c r="Y153" i="100"/>
  <c r="Y514" i="100"/>
  <c r="T514" i="100"/>
  <c r="T153" i="100"/>
  <c r="R153" i="100"/>
  <c r="R514" i="100"/>
  <c r="BT37" i="100"/>
  <c r="BR46" i="100" a="1"/>
  <c r="BR46" i="100" s="1"/>
  <c r="BU30" i="100"/>
  <c r="BV24" i="100"/>
  <c r="BU25" i="100"/>
  <c r="BU26" i="100" s="1"/>
  <c r="O154" i="100" l="1"/>
  <c r="AL147" i="100"/>
  <c r="AM148" i="100"/>
  <c r="Q155" i="100"/>
  <c r="BT36" i="100"/>
  <c r="BR514" i="100"/>
  <c r="O155" i="100"/>
  <c r="AA155" i="100"/>
  <c r="AA154" i="100"/>
  <c r="P155" i="100"/>
  <c r="Q154" i="100"/>
  <c r="P154" i="100"/>
  <c r="N155" i="100"/>
  <c r="R154" i="100"/>
  <c r="R155" i="100"/>
  <c r="Y155" i="100"/>
  <c r="Y154" i="100"/>
  <c r="U154" i="100"/>
  <c r="U155" i="100"/>
  <c r="T155" i="100"/>
  <c r="T154" i="100"/>
  <c r="Z154" i="100"/>
  <c r="Z155" i="100"/>
  <c r="V154" i="100"/>
  <c r="V155" i="100"/>
  <c r="BS46" i="100" a="1"/>
  <c r="BS46" i="100" s="1"/>
  <c r="W154" i="100"/>
  <c r="W155" i="100"/>
  <c r="S155" i="100"/>
  <c r="S154" i="100"/>
  <c r="X155" i="100"/>
  <c r="X154" i="100"/>
  <c r="BU37" i="100"/>
  <c r="BV30" i="100"/>
  <c r="BW24" i="100"/>
  <c r="BV25" i="100"/>
  <c r="BV26" i="100" s="1"/>
  <c r="AL146" i="100" l="1"/>
  <c r="AL323" i="100"/>
  <c r="AL528" i="100" s="1"/>
  <c r="AN148" i="100"/>
  <c r="AM147" i="100"/>
  <c r="BU36" i="100"/>
  <c r="BS514" i="100"/>
  <c r="BT46" i="100" a="1"/>
  <c r="BT46" i="100" s="1"/>
  <c r="BV37" i="100"/>
  <c r="BW30" i="100"/>
  <c r="BX24" i="100"/>
  <c r="BW25" i="100"/>
  <c r="BW26" i="100" s="1"/>
  <c r="O9" i="164" l="1" a="1"/>
  <c r="AL145" i="100"/>
  <c r="AL318" i="100"/>
  <c r="AM146" i="100"/>
  <c r="AM323" i="100"/>
  <c r="AM528" i="100" s="1"/>
  <c r="AO148" i="100"/>
  <c r="AN147" i="100"/>
  <c r="BV36" i="100"/>
  <c r="BT514" i="100"/>
  <c r="BU46" i="100" a="1"/>
  <c r="BU46" i="100" s="1"/>
  <c r="AB155" i="100"/>
  <c r="AB153" i="100" s="1"/>
  <c r="AB143" i="100" s="1"/>
  <c r="BW37" i="100"/>
  <c r="BX30" i="100"/>
  <c r="BX25" i="100"/>
  <c r="BX26" i="100" s="1"/>
  <c r="BY24" i="100"/>
  <c r="AL9" i="164" l="1"/>
  <c r="AM9" i="164"/>
  <c r="BL9" i="164"/>
  <c r="BL51" i="164" s="1"/>
  <c r="AC9" i="164"/>
  <c r="AC51" i="164" s="1"/>
  <c r="BI9" i="164"/>
  <c r="AF9" i="164"/>
  <c r="BB9" i="164"/>
  <c r="BB51" i="164" s="1"/>
  <c r="AW9" i="164"/>
  <c r="AW51" i="164" s="1"/>
  <c r="AE9" i="164"/>
  <c r="AI9" i="164"/>
  <c r="V9" i="164"/>
  <c r="W9" i="164"/>
  <c r="W51" i="164" s="1"/>
  <c r="BC9" i="164"/>
  <c r="Y9" i="164"/>
  <c r="BH9" i="164"/>
  <c r="BH51" i="164" s="1"/>
  <c r="AT9" i="164"/>
  <c r="AT51" i="164" s="1"/>
  <c r="BK9" i="164"/>
  <c r="AG9" i="164"/>
  <c r="X9" i="164"/>
  <c r="X51" i="164" s="1"/>
  <c r="AU9" i="164"/>
  <c r="AU51" i="164" s="1"/>
  <c r="AV9" i="164"/>
  <c r="Q9" i="164"/>
  <c r="AY9" i="164"/>
  <c r="AY51" i="164" s="1"/>
  <c r="BD9" i="164"/>
  <c r="BD51" i="164" s="1"/>
  <c r="BN9" i="164"/>
  <c r="AH9" i="164"/>
  <c r="AA9" i="164"/>
  <c r="U9" i="164"/>
  <c r="U51" i="164" s="1"/>
  <c r="BE9" i="164"/>
  <c r="AB9" i="164"/>
  <c r="AZ9" i="164"/>
  <c r="AZ51" i="164" s="1"/>
  <c r="AK9" i="164"/>
  <c r="AK51" i="164" s="1"/>
  <c r="BJ9" i="164"/>
  <c r="BJ51" i="164" s="1"/>
  <c r="BM9" i="164"/>
  <c r="Z9" i="164"/>
  <c r="T9" i="164"/>
  <c r="T51" i="164" s="1"/>
  <c r="AR9" i="164"/>
  <c r="O9" i="164"/>
  <c r="AO9" i="164"/>
  <c r="AO51" i="164" s="1"/>
  <c r="BG9" i="164"/>
  <c r="BG51" i="164" s="1"/>
  <c r="BA9" i="164"/>
  <c r="BA51" i="164" s="1"/>
  <c r="BF9" i="164"/>
  <c r="AN9" i="164"/>
  <c r="AN51" i="164" s="1"/>
  <c r="S9" i="164"/>
  <c r="AQ9" i="164"/>
  <c r="AQ51" i="164" s="1"/>
  <c r="AD9" i="164"/>
  <c r="AX9" i="164"/>
  <c r="AX51" i="164" s="1"/>
  <c r="R9" i="164"/>
  <c r="AS9" i="164"/>
  <c r="AP9" i="164"/>
  <c r="P9" i="164"/>
  <c r="AJ9" i="164"/>
  <c r="AJ51" i="164" s="1"/>
  <c r="BO9" i="164"/>
  <c r="BO51" i="164" s="1"/>
  <c r="BP9" i="164"/>
  <c r="S51" i="164"/>
  <c r="AM145" i="100"/>
  <c r="AM318" i="100"/>
  <c r="AN146" i="100"/>
  <c r="AN323" i="100"/>
  <c r="AN528" i="100" s="1"/>
  <c r="AO147" i="100"/>
  <c r="AP148" i="100"/>
  <c r="BW36" i="100"/>
  <c r="BU514" i="100"/>
  <c r="BN51" i="164"/>
  <c r="BM51" i="164"/>
  <c r="BK51" i="164"/>
  <c r="AR51" i="164"/>
  <c r="BE51" i="164"/>
  <c r="AL51" i="164"/>
  <c r="AH51" i="164"/>
  <c r="AM51" i="164"/>
  <c r="AS51" i="164"/>
  <c r="AV51" i="164"/>
  <c r="AD51" i="164"/>
  <c r="BI51" i="164"/>
  <c r="AF51" i="164"/>
  <c r="AE51" i="164"/>
  <c r="AI51" i="164"/>
  <c r="AG51" i="164"/>
  <c r="V51" i="164"/>
  <c r="BC51" i="164"/>
  <c r="AC155" i="100"/>
  <c r="AC153" i="100" s="1"/>
  <c r="AC143" i="100" s="1"/>
  <c r="AC142" i="100" s="1"/>
  <c r="BV46" i="100" a="1"/>
  <c r="BV46" i="100" s="1"/>
  <c r="BX37" i="100"/>
  <c r="BY30" i="100"/>
  <c r="BZ24" i="100"/>
  <c r="BY25" i="100"/>
  <c r="BY26" i="100" s="1"/>
  <c r="BP51" i="164" l="1"/>
  <c r="AP51" i="164"/>
  <c r="BF51" i="164"/>
  <c r="AO146" i="100"/>
  <c r="AO323" i="100"/>
  <c r="AO528" i="100" s="1"/>
  <c r="AN318" i="100"/>
  <c r="AN145" i="100"/>
  <c r="AP147" i="100"/>
  <c r="AQ148" i="100"/>
  <c r="BV514" i="100"/>
  <c r="BX36" i="100"/>
  <c r="AD155" i="100"/>
  <c r="AD153" i="100" s="1"/>
  <c r="AD143" i="100" s="1"/>
  <c r="BY37" i="100"/>
  <c r="BW46" i="100" a="1"/>
  <c r="BW46" i="100" s="1"/>
  <c r="BZ25" i="100"/>
  <c r="BZ26" i="100" s="1"/>
  <c r="BZ30" i="100"/>
  <c r="CA24" i="100"/>
  <c r="AP146" i="100" l="1"/>
  <c r="AP323" i="100"/>
  <c r="AP528" i="100" s="1"/>
  <c r="AO318" i="100"/>
  <c r="AO145" i="100"/>
  <c r="AR148" i="100"/>
  <c r="AQ147" i="100"/>
  <c r="BY36" i="100"/>
  <c r="BW514" i="100"/>
  <c r="BX46" i="100" a="1"/>
  <c r="BX46" i="100" s="1"/>
  <c r="AE155" i="100"/>
  <c r="AE153" i="100" s="1"/>
  <c r="AE143" i="100" s="1"/>
  <c r="BZ37" i="100"/>
  <c r="CA30" i="100"/>
  <c r="CB24" i="100"/>
  <c r="CA25" i="100"/>
  <c r="CA26" i="100" s="1"/>
  <c r="AS148" i="100" l="1"/>
  <c r="AR147" i="100"/>
  <c r="AP145" i="100"/>
  <c r="AP318" i="100"/>
  <c r="AQ323" i="100"/>
  <c r="AQ528" i="100" s="1"/>
  <c r="AQ146" i="100"/>
  <c r="BX514" i="100"/>
  <c r="BZ36" i="100"/>
  <c r="AF155" i="100"/>
  <c r="AF153" i="100" s="1"/>
  <c r="AF143" i="100" s="1"/>
  <c r="BY46" i="100" a="1"/>
  <c r="BY46" i="100" s="1"/>
  <c r="CA37" i="100"/>
  <c r="CB25" i="100"/>
  <c r="CB26" i="100" s="1"/>
  <c r="CC24" i="100"/>
  <c r="CB30" i="100"/>
  <c r="AS147" i="100" l="1"/>
  <c r="AT148" i="100"/>
  <c r="AQ145" i="100"/>
  <c r="AQ318" i="100"/>
  <c r="AR146" i="100"/>
  <c r="AR323" i="100"/>
  <c r="AR528" i="100" s="1"/>
  <c r="BY514" i="100"/>
  <c r="CA36" i="100"/>
  <c r="AG155" i="100"/>
  <c r="AG153" i="100" s="1"/>
  <c r="AG143" i="100" s="1"/>
  <c r="CB37" i="100"/>
  <c r="BZ46" i="100" a="1"/>
  <c r="BZ46" i="100" s="1"/>
  <c r="CC30" i="100"/>
  <c r="CD24" i="100"/>
  <c r="CC25" i="100"/>
  <c r="CC26" i="100" s="1"/>
  <c r="AR318" i="100" l="1"/>
  <c r="AR145" i="100"/>
  <c r="AS146" i="100"/>
  <c r="AS323" i="100"/>
  <c r="AS528" i="100" s="1"/>
  <c r="AT147" i="100"/>
  <c r="AU148" i="100"/>
  <c r="CB36" i="100"/>
  <c r="BZ514" i="100"/>
  <c r="CA46" i="100" a="1"/>
  <c r="CA46" i="100" s="1"/>
  <c r="AH155" i="100"/>
  <c r="AH153" i="100" s="1"/>
  <c r="CC37" i="100"/>
  <c r="CD30" i="100"/>
  <c r="CD25" i="100"/>
  <c r="CD26" i="100" s="1"/>
  <c r="AS145" i="100" l="1"/>
  <c r="AS318" i="100"/>
  <c r="AV148" i="100"/>
  <c r="AU147" i="100"/>
  <c r="AT323" i="100"/>
  <c r="AT528" i="100" s="1"/>
  <c r="AT146" i="100"/>
  <c r="CA514" i="100"/>
  <c r="AI155" i="100"/>
  <c r="AI153" i="100" s="1"/>
  <c r="CC36" i="100"/>
  <c r="AH143" i="100"/>
  <c r="CB46" i="100" a="1"/>
  <c r="CB46" i="100" s="1"/>
  <c r="CD37" i="100"/>
  <c r="AU146" i="100" l="1"/>
  <c r="AU323" i="100"/>
  <c r="AU528" i="100" s="1"/>
  <c r="AW148" i="100"/>
  <c r="AV147" i="100"/>
  <c r="AT145" i="100"/>
  <c r="AT318" i="100"/>
  <c r="CB514" i="100"/>
  <c r="AJ155" i="100"/>
  <c r="AJ153" i="100" s="1"/>
  <c r="AK155" i="100"/>
  <c r="CD36" i="100"/>
  <c r="AI143" i="100"/>
  <c r="CC46" i="100" a="1"/>
  <c r="CC46" i="100" s="1"/>
  <c r="CD46" i="100" l="1" a="1"/>
  <c r="CD46" i="100" s="1"/>
  <c r="CD514" i="100" s="1"/>
  <c r="AU145" i="100"/>
  <c r="AU318" i="100"/>
  <c r="AV146" i="100"/>
  <c r="AV323" i="100"/>
  <c r="AV528" i="100" s="1"/>
  <c r="AW147" i="100"/>
  <c r="AX148" i="100"/>
  <c r="CC514" i="100"/>
  <c r="AK153" i="100"/>
  <c r="AJ143" i="100"/>
  <c r="AW146" i="100" l="1"/>
  <c r="AW323" i="100"/>
  <c r="AW528" i="100" s="1"/>
  <c r="AV145" i="100"/>
  <c r="AV318" i="100"/>
  <c r="AX147" i="100"/>
  <c r="AY148" i="100"/>
  <c r="AL153" i="100"/>
  <c r="AK143" i="100"/>
  <c r="AX146" i="100" l="1"/>
  <c r="AX323" i="100"/>
  <c r="AX528" i="100" s="1"/>
  <c r="AZ148" i="100"/>
  <c r="AY147" i="100"/>
  <c r="AW145" i="100"/>
  <c r="AW318" i="100"/>
  <c r="AM153" i="100"/>
  <c r="AL143" i="100"/>
  <c r="AX318" i="100" l="1"/>
  <c r="AX145" i="100"/>
  <c r="AY323" i="100"/>
  <c r="AY528" i="100" s="1"/>
  <c r="AY146" i="100"/>
  <c r="BA148" i="100"/>
  <c r="AZ147" i="100"/>
  <c r="AN153" i="100"/>
  <c r="AM143" i="100"/>
  <c r="BA147" i="100" l="1"/>
  <c r="BB148" i="100"/>
  <c r="AY145" i="100"/>
  <c r="AY318" i="100"/>
  <c r="AZ323" i="100"/>
  <c r="AZ528" i="100" s="1"/>
  <c r="AZ146" i="100"/>
  <c r="AO153" i="100"/>
  <c r="AN143" i="100"/>
  <c r="BA146" i="100" l="1"/>
  <c r="BA323" i="100"/>
  <c r="BA528" i="100" s="1"/>
  <c r="AZ318" i="100"/>
  <c r="AZ145" i="100"/>
  <c r="BB147" i="100"/>
  <c r="BC148" i="100"/>
  <c r="AP153" i="100"/>
  <c r="AO143" i="100"/>
  <c r="BA145" i="100" l="1"/>
  <c r="BA318" i="100"/>
  <c r="BB146" i="100"/>
  <c r="BB323" i="100"/>
  <c r="BB528" i="100" s="1"/>
  <c r="BD148" i="100"/>
  <c r="BC147" i="100"/>
  <c r="AQ153" i="100"/>
  <c r="AP143" i="100"/>
  <c r="BE148" i="100" l="1"/>
  <c r="BD147" i="100"/>
  <c r="BB145" i="100"/>
  <c r="BB318" i="100"/>
  <c r="BC323" i="100"/>
  <c r="BC528" i="100" s="1"/>
  <c r="BC146" i="100"/>
  <c r="AR153" i="100"/>
  <c r="AQ143" i="100"/>
  <c r="BE147" i="100" l="1"/>
  <c r="BF148" i="100"/>
  <c r="BC318" i="100"/>
  <c r="BC145" i="100"/>
  <c r="BD146" i="100"/>
  <c r="BD323" i="100"/>
  <c r="BD528" i="100" s="1"/>
  <c r="AS153" i="100"/>
  <c r="AR143" i="100"/>
  <c r="BD145" i="100" l="1"/>
  <c r="BD318" i="100"/>
  <c r="BF147" i="100"/>
  <c r="BG148" i="100"/>
  <c r="BE146" i="100"/>
  <c r="BE323" i="100"/>
  <c r="BE528" i="100" s="1"/>
  <c r="AT153" i="100"/>
  <c r="AS143" i="100"/>
  <c r="BE145" i="100" l="1"/>
  <c r="BE318" i="100"/>
  <c r="BH148" i="100"/>
  <c r="BG147" i="100"/>
  <c r="BF146" i="100"/>
  <c r="BF323" i="100"/>
  <c r="BF528" i="100" s="1"/>
  <c r="AU153" i="100"/>
  <c r="AT143" i="100"/>
  <c r="BG323" i="100" l="1"/>
  <c r="BG528" i="100" s="1"/>
  <c r="BG146" i="100"/>
  <c r="BF318" i="100"/>
  <c r="BF145" i="100"/>
  <c r="BI148" i="100"/>
  <c r="BH147" i="100"/>
  <c r="AV153" i="100"/>
  <c r="AU143" i="100"/>
  <c r="BI147" i="100" l="1"/>
  <c r="BJ148" i="100"/>
  <c r="BH146" i="100"/>
  <c r="BH323" i="100"/>
  <c r="BH528" i="100" s="1"/>
  <c r="BG318" i="100"/>
  <c r="BG145" i="100"/>
  <c r="AW153" i="100"/>
  <c r="AV143" i="100"/>
  <c r="BH145" i="100" l="1"/>
  <c r="BH318" i="100"/>
  <c r="BJ147" i="100"/>
  <c r="BK148" i="100"/>
  <c r="BI323" i="100"/>
  <c r="BI528" i="100" s="1"/>
  <c r="BI146" i="100"/>
  <c r="AX153" i="100"/>
  <c r="AW143" i="100"/>
  <c r="BL148" i="100" l="1"/>
  <c r="BK147" i="100"/>
  <c r="BJ146" i="100"/>
  <c r="BJ323" i="100"/>
  <c r="BJ528" i="100" s="1"/>
  <c r="BI318" i="100"/>
  <c r="BI145" i="100"/>
  <c r="AY153" i="100"/>
  <c r="AX143" i="100"/>
  <c r="BM148" i="100" l="1"/>
  <c r="BL147" i="100"/>
  <c r="BJ318" i="100"/>
  <c r="BJ145" i="100"/>
  <c r="BK323" i="100"/>
  <c r="BK528" i="100" s="1"/>
  <c r="BK146" i="100"/>
  <c r="AZ153" i="100"/>
  <c r="AY143" i="100"/>
  <c r="BK145" i="100" l="1"/>
  <c r="BK318" i="100"/>
  <c r="BL146" i="100"/>
  <c r="BL323" i="100"/>
  <c r="BL528" i="100" s="1"/>
  <c r="BM147" i="100"/>
  <c r="BN148" i="100"/>
  <c r="BA153" i="100"/>
  <c r="AZ143" i="100"/>
  <c r="BM323" i="100" l="1"/>
  <c r="BM528" i="100" s="1"/>
  <c r="BM146" i="100"/>
  <c r="BL145" i="100"/>
  <c r="BL318" i="100"/>
  <c r="BN147" i="100"/>
  <c r="BO148" i="100"/>
  <c r="BB153" i="100"/>
  <c r="BA143" i="100"/>
  <c r="BN323" i="100" l="1"/>
  <c r="BN528" i="100" s="1"/>
  <c r="BN146" i="100"/>
  <c r="BP148" i="100"/>
  <c r="BO147" i="100"/>
  <c r="BM318" i="100"/>
  <c r="BM145" i="100"/>
  <c r="BC153" i="100"/>
  <c r="BB143" i="100"/>
  <c r="BO146" i="100" l="1"/>
  <c r="BO323" i="100"/>
  <c r="BO528" i="100" s="1"/>
  <c r="BQ148" i="100"/>
  <c r="BP147" i="100"/>
  <c r="BN318" i="100"/>
  <c r="BN145" i="100"/>
  <c r="BD153" i="100"/>
  <c r="BC143" i="100"/>
  <c r="BO318" i="100" l="1"/>
  <c r="BO145" i="100"/>
  <c r="BP146" i="100"/>
  <c r="BP323" i="100"/>
  <c r="BP528" i="100" s="1"/>
  <c r="BQ147" i="100"/>
  <c r="BR148" i="100"/>
  <c r="BE153" i="100"/>
  <c r="BD143" i="100"/>
  <c r="BQ146" i="100" l="1"/>
  <c r="BQ323" i="100"/>
  <c r="BQ528" i="100" s="1"/>
  <c r="BP318" i="100"/>
  <c r="BP145" i="100"/>
  <c r="BR147" i="100"/>
  <c r="BS148" i="100"/>
  <c r="BF153" i="100"/>
  <c r="BE143" i="100"/>
  <c r="BR323" i="100" l="1"/>
  <c r="BR528" i="100" s="1"/>
  <c r="BR146" i="100"/>
  <c r="BT148" i="100"/>
  <c r="BS147" i="100"/>
  <c r="BQ318" i="100"/>
  <c r="BQ145" i="100"/>
  <c r="BG153" i="100"/>
  <c r="BF143" i="100"/>
  <c r="BS146" i="100" l="1"/>
  <c r="BS323" i="100"/>
  <c r="BS528" i="100" s="1"/>
  <c r="BU148" i="100"/>
  <c r="BT147" i="100"/>
  <c r="BR145" i="100"/>
  <c r="BR318" i="100"/>
  <c r="BH153" i="100"/>
  <c r="BG143" i="100"/>
  <c r="BS145" i="100" l="1"/>
  <c r="BS318" i="100"/>
  <c r="BT323" i="100"/>
  <c r="BT528" i="100" s="1"/>
  <c r="BT146" i="100"/>
  <c r="BU147" i="100"/>
  <c r="BV148" i="100"/>
  <c r="BI153" i="100"/>
  <c r="BH143" i="100"/>
  <c r="BT145" i="100" l="1"/>
  <c r="BT318" i="100"/>
  <c r="BU323" i="100"/>
  <c r="BU528" i="100" s="1"/>
  <c r="BU146" i="100"/>
  <c r="BV147" i="100"/>
  <c r="BW148" i="100"/>
  <c r="BJ153" i="100"/>
  <c r="BI143" i="100"/>
  <c r="BV146" i="100" l="1"/>
  <c r="BV323" i="100"/>
  <c r="BV528" i="100" s="1"/>
  <c r="BU318" i="100"/>
  <c r="BU145" i="100"/>
  <c r="BX148" i="100"/>
  <c r="BW147" i="100"/>
  <c r="BK153" i="100"/>
  <c r="BJ143" i="100"/>
  <c r="BY148" i="100" l="1"/>
  <c r="BX147" i="100"/>
  <c r="BV318" i="100"/>
  <c r="BV145" i="100"/>
  <c r="BW146" i="100"/>
  <c r="BW323" i="100"/>
  <c r="BW528" i="100" s="1"/>
  <c r="BL153" i="100"/>
  <c r="BK143" i="100"/>
  <c r="BW145" i="100" l="1"/>
  <c r="BW318" i="100"/>
  <c r="BY147" i="100"/>
  <c r="BZ148" i="100"/>
  <c r="BX323" i="100"/>
  <c r="BX528" i="100" s="1"/>
  <c r="BX146" i="100"/>
  <c r="BM153" i="100"/>
  <c r="BL143" i="100"/>
  <c r="BZ147" i="100" l="1"/>
  <c r="CA148" i="100"/>
  <c r="BY323" i="100"/>
  <c r="BY528" i="100" s="1"/>
  <c r="BY146" i="100"/>
  <c r="BX318" i="100"/>
  <c r="BX145" i="100"/>
  <c r="BN153" i="100"/>
  <c r="BM143" i="100"/>
  <c r="BZ323" i="100" l="1"/>
  <c r="BZ528" i="100" s="1"/>
  <c r="BZ146" i="100"/>
  <c r="BY145" i="100"/>
  <c r="BY318" i="100"/>
  <c r="CB148" i="100"/>
  <c r="CA147" i="100"/>
  <c r="BO153" i="100"/>
  <c r="BN143" i="100"/>
  <c r="CC148" i="100" l="1"/>
  <c r="CB147" i="100"/>
  <c r="CA146" i="100"/>
  <c r="CA323" i="100"/>
  <c r="CA528" i="100" s="1"/>
  <c r="BZ318" i="100"/>
  <c r="BZ145" i="100"/>
  <c r="BP153" i="100"/>
  <c r="BO143" i="100"/>
  <c r="CA145" i="100" l="1"/>
  <c r="CA318" i="100"/>
  <c r="CB146" i="100"/>
  <c r="CB323" i="100"/>
  <c r="CB528" i="100" s="1"/>
  <c r="CC147" i="100"/>
  <c r="CD148" i="100"/>
  <c r="CD147" i="100" s="1"/>
  <c r="BP143" i="100"/>
  <c r="BQ153" i="100"/>
  <c r="AB242" i="100"/>
  <c r="CC146" i="100" l="1"/>
  <c r="CC323" i="100"/>
  <c r="CC528" i="100" s="1"/>
  <c r="CB145" i="100"/>
  <c r="CB318" i="100"/>
  <c r="CD146" i="100"/>
  <c r="CD323" i="100"/>
  <c r="CD528" i="100" s="1"/>
  <c r="BR153" i="100"/>
  <c r="BQ143" i="100"/>
  <c r="Z51" i="164"/>
  <c r="AC242" i="100"/>
  <c r="AB312" i="100"/>
  <c r="AB313" i="100"/>
  <c r="AA51" i="164"/>
  <c r="Y51" i="164"/>
  <c r="CD145" i="100" l="1"/>
  <c r="CD318" i="100"/>
  <c r="CC145" i="100"/>
  <c r="CC318" i="100"/>
  <c r="BS153" i="100"/>
  <c r="BR143" i="100"/>
  <c r="AD242" i="100"/>
  <c r="AB314" i="100"/>
  <c r="AC313" i="100"/>
  <c r="AC312" i="100"/>
  <c r="BT153" i="100" l="1"/>
  <c r="BS143" i="100"/>
  <c r="AC314" i="100"/>
  <c r="AE242" i="100"/>
  <c r="K242" i="100" s="1" a="1"/>
  <c r="K242" i="100" s="1"/>
  <c r="K235" i="100" a="1"/>
  <c r="K235" i="100" s="1"/>
  <c r="AB51" i="164"/>
  <c r="AD312" i="100"/>
  <c r="AD313" i="100"/>
  <c r="BU153" i="100" l="1"/>
  <c r="BT143" i="100"/>
  <c r="AE313" i="100"/>
  <c r="K313" i="100" s="1" a="1"/>
  <c r="K313" i="100" s="1"/>
  <c r="AE312" i="100"/>
  <c r="K312" i="100" s="1" a="1"/>
  <c r="K312" i="100" s="1"/>
  <c r="AD314" i="100"/>
  <c r="BU143" i="100" l="1"/>
  <c r="BV153" i="100"/>
  <c r="AE314" i="100"/>
  <c r="BV143" i="100" l="1"/>
  <c r="BW153" i="100"/>
  <c r="BW143" i="100" l="1"/>
  <c r="BX153" i="100"/>
  <c r="Z550" i="100"/>
  <c r="Z49" i="100"/>
  <c r="Z156" i="100"/>
  <c r="Z158" i="100" l="1"/>
  <c r="AA158" i="100"/>
  <c r="BY153" i="100"/>
  <c r="BX143" i="100"/>
  <c r="Z376" i="100"/>
  <c r="BY143" i="100" l="1"/>
  <c r="BZ153" i="100"/>
  <c r="BZ143" i="100" l="1"/>
  <c r="CA153" i="100"/>
  <c r="CA143" i="100" l="1"/>
  <c r="CB153" i="100"/>
  <c r="AD374" i="100"/>
  <c r="CC153" i="100" l="1"/>
  <c r="CB143" i="100"/>
  <c r="AE374" i="100"/>
  <c r="CD153" i="100" l="1"/>
  <c r="CD143" i="100" s="1"/>
  <c r="CC143" i="100"/>
  <c r="AF374" i="100"/>
  <c r="AG374" i="100" l="1"/>
  <c r="AH374" i="100" l="1"/>
  <c r="AI374" i="100" l="1"/>
  <c r="AJ374" i="100" l="1"/>
  <c r="AK374" i="100" l="1"/>
  <c r="AL374" i="100" l="1"/>
  <c r="AM374" i="100" l="1"/>
  <c r="AN374" i="100" l="1"/>
  <c r="AO374" i="100" l="1"/>
  <c r="AP374" i="100" l="1"/>
  <c r="AQ374" i="100" l="1"/>
  <c r="AR374" i="100" l="1"/>
  <c r="AS374" i="100" l="1"/>
  <c r="AT374" i="100" l="1"/>
  <c r="AU374" i="100" l="1"/>
  <c r="AV374" i="100" l="1"/>
  <c r="AW374" i="100" l="1"/>
  <c r="AX374" i="100" l="1"/>
  <c r="AY374" i="100" l="1"/>
  <c r="AZ374" i="100" l="1"/>
  <c r="BA374" i="100" l="1"/>
  <c r="BB374" i="100" l="1"/>
  <c r="BC374" i="100" l="1"/>
  <c r="BD374" i="100" l="1"/>
  <c r="BE374" i="100" l="1"/>
  <c r="BF374" i="100" l="1"/>
  <c r="BG374" i="100" l="1"/>
  <c r="BH374" i="100" l="1"/>
  <c r="BI374" i="100" l="1"/>
  <c r="BJ374" i="100" l="1"/>
  <c r="BK374" i="100" l="1"/>
  <c r="BL374" i="100" l="1"/>
  <c r="BM374" i="100" l="1"/>
  <c r="BN374" i="100" l="1"/>
  <c r="BO374" i="100" l="1"/>
  <c r="BP374" i="100" l="1"/>
  <c r="BQ374" i="100" l="1"/>
  <c r="BR374" i="100" s="1"/>
  <c r="AA550" i="100"/>
  <c r="AA190" i="100"/>
  <c r="AA221" i="100" s="1"/>
  <c r="AA223" i="100" s="1"/>
  <c r="AA224" i="100" s="1"/>
  <c r="AA227" i="100" s="1"/>
  <c r="AA49" i="100"/>
  <c r="Z278" i="100" l="1"/>
  <c r="Z295" i="100" s="1"/>
  <c r="S278" i="100"/>
  <c r="W278" i="100"/>
  <c r="W295" i="100" s="1"/>
  <c r="Y278" i="100"/>
  <c r="Y295" i="100" s="1"/>
  <c r="V278" i="100"/>
  <c r="V295" i="100" s="1"/>
  <c r="X278" i="100"/>
  <c r="X295" i="100" s="1"/>
  <c r="U278" i="100"/>
  <c r="U295" i="100" s="1"/>
  <c r="T278" i="100"/>
  <c r="T295" i="100" s="1"/>
  <c r="F58" i="100"/>
  <c r="F60" i="100" s="1"/>
  <c r="F59" i="100" s="1"/>
  <c r="BS374" i="100"/>
  <c r="AA142" i="100"/>
  <c r="AA173" i="100" s="1"/>
  <c r="AA167" i="100"/>
  <c r="AA336" i="100" s="1"/>
  <c r="AA561" i="100" s="1"/>
  <c r="AA168" i="100"/>
  <c r="AA337" i="100" s="1"/>
  <c r="AA562" i="100" s="1"/>
  <c r="BQ51" i="100" l="1"/>
  <c r="AC51" i="100"/>
  <c r="V558" i="100"/>
  <c r="V319" i="100"/>
  <c r="V521" i="100"/>
  <c r="T319" i="100"/>
  <c r="T521" i="100"/>
  <c r="T558" i="100"/>
  <c r="Y319" i="100"/>
  <c r="Y558" i="100"/>
  <c r="Y521" i="100"/>
  <c r="U319" i="100"/>
  <c r="U521" i="100"/>
  <c r="U558" i="100"/>
  <c r="W319" i="100"/>
  <c r="W558" i="100"/>
  <c r="W521" i="100"/>
  <c r="X319" i="100"/>
  <c r="X558" i="100"/>
  <c r="X521" i="100"/>
  <c r="S295" i="100"/>
  <c r="S281" i="100"/>
  <c r="Z521" i="100"/>
  <c r="Z558" i="100"/>
  <c r="Z319" i="100"/>
  <c r="M51" i="100"/>
  <c r="L51" i="100"/>
  <c r="S51" i="100"/>
  <c r="W51" i="100"/>
  <c r="AS51" i="100"/>
  <c r="CB51" i="100"/>
  <c r="BA51" i="100"/>
  <c r="BS51" i="100"/>
  <c r="BJ51" i="100"/>
  <c r="O51" i="100"/>
  <c r="BI51" i="100"/>
  <c r="AI51" i="100"/>
  <c r="AI49" i="100" s="1"/>
  <c r="BZ51" i="100"/>
  <c r="AH51" i="100"/>
  <c r="AH49" i="100" s="1"/>
  <c r="U51" i="100"/>
  <c r="Y51" i="100"/>
  <c r="X51" i="100"/>
  <c r="BM51" i="100"/>
  <c r="AP51" i="100"/>
  <c r="BV51" i="100"/>
  <c r="AQ51" i="100"/>
  <c r="AU51" i="100"/>
  <c r="CD51" i="100"/>
  <c r="AK51" i="100"/>
  <c r="AK49" i="100" s="1"/>
  <c r="BO51" i="100"/>
  <c r="AB51" i="100"/>
  <c r="BW51" i="100"/>
  <c r="AA51" i="100"/>
  <c r="T51" i="100"/>
  <c r="R51" i="100"/>
  <c r="BP51" i="100"/>
  <c r="AL51" i="100"/>
  <c r="AJ51" i="100"/>
  <c r="AJ49" i="100" s="1"/>
  <c r="BC51" i="100"/>
  <c r="CC51" i="100"/>
  <c r="AW51" i="100"/>
  <c r="BD51" i="100"/>
  <c r="CA51" i="100"/>
  <c r="Q51" i="100"/>
  <c r="AE51" i="100"/>
  <c r="AE49" i="100" s="1"/>
  <c r="AF51" i="100"/>
  <c r="AF49" i="100" s="1"/>
  <c r="AD51" i="100"/>
  <c r="AD49" i="100" s="1"/>
  <c r="AG51" i="100"/>
  <c r="AG49" i="100" s="1"/>
  <c r="BR51" i="100"/>
  <c r="BK51" i="100"/>
  <c r="BT51" i="100"/>
  <c r="AX51" i="100"/>
  <c r="N51" i="100"/>
  <c r="BL51" i="100"/>
  <c r="AR51" i="100"/>
  <c r="AM51" i="100"/>
  <c r="BU51" i="100"/>
  <c r="AV51" i="100"/>
  <c r="BG51" i="100"/>
  <c r="Z51" i="100"/>
  <c r="AZ51" i="100"/>
  <c r="BY51" i="100"/>
  <c r="AT51" i="100"/>
  <c r="V51" i="100"/>
  <c r="AY51" i="100"/>
  <c r="BN51" i="100"/>
  <c r="BX51" i="100"/>
  <c r="P51" i="100"/>
  <c r="AO51" i="100"/>
  <c r="BB51" i="100"/>
  <c r="AN51" i="100"/>
  <c r="BE51" i="100"/>
  <c r="BH51" i="100"/>
  <c r="BF51" i="100"/>
  <c r="AA175" i="100"/>
  <c r="AA274" i="100" s="1"/>
  <c r="AA269" i="100"/>
  <c r="AA268" i="100"/>
  <c r="AA176" i="100"/>
  <c r="AA278" i="100" s="1"/>
  <c r="AA298" i="100"/>
  <c r="BT374" i="100"/>
  <c r="X162" i="100" l="1"/>
  <c r="X440" i="100"/>
  <c r="T162" i="100"/>
  <c r="T440" i="100"/>
  <c r="Z162" i="100"/>
  <c r="Z440" i="100"/>
  <c r="S558" i="100"/>
  <c r="S319" i="100"/>
  <c r="S521" i="100"/>
  <c r="S299" i="100"/>
  <c r="S350" i="100"/>
  <c r="S360" i="100" s="1"/>
  <c r="Y440" i="100"/>
  <c r="Y162" i="100"/>
  <c r="U440" i="100"/>
  <c r="U162" i="100"/>
  <c r="V162" i="100"/>
  <c r="V440" i="100"/>
  <c r="W440" i="100"/>
  <c r="W162" i="100"/>
  <c r="AK50" i="100"/>
  <c r="AG50" i="100"/>
  <c r="AE50" i="100"/>
  <c r="AL49" i="100"/>
  <c r="AI50" i="100"/>
  <c r="AF50" i="100"/>
  <c r="AH50" i="100"/>
  <c r="AJ50" i="100"/>
  <c r="AA177" i="100"/>
  <c r="AA273" i="100"/>
  <c r="AA290" i="100" s="1"/>
  <c r="AA271" i="100"/>
  <c r="AA272" i="100"/>
  <c r="AA277" i="100"/>
  <c r="AA285" i="100"/>
  <c r="AA286" i="100"/>
  <c r="AA560" i="100" s="1"/>
  <c r="AA295" i="100"/>
  <c r="AA319" i="100" s="1"/>
  <c r="AA174" i="100"/>
  <c r="AA276" i="100"/>
  <c r="BU374" i="100"/>
  <c r="AA291" i="100"/>
  <c r="Y442" i="100" l="1"/>
  <c r="Y567" i="100" s="1"/>
  <c r="Y441" i="100"/>
  <c r="Y566" i="100" s="1"/>
  <c r="S440" i="100"/>
  <c r="S162" i="100"/>
  <c r="S331" i="100"/>
  <c r="S332" i="100" s="1"/>
  <c r="T442" i="100"/>
  <c r="T567" i="100" s="1"/>
  <c r="T441" i="100"/>
  <c r="T566" i="100" s="1"/>
  <c r="S363" i="100"/>
  <c r="S532" i="100" s="1"/>
  <c r="S362" i="100"/>
  <c r="S531" i="100" s="1"/>
  <c r="W441" i="100"/>
  <c r="W566" i="100" s="1"/>
  <c r="W442" i="100"/>
  <c r="W567" i="100" s="1"/>
  <c r="U442" i="100"/>
  <c r="U567" i="100" s="1"/>
  <c r="U441" i="100"/>
  <c r="U566" i="100" s="1"/>
  <c r="Z441" i="100"/>
  <c r="Z566" i="100" s="1"/>
  <c r="Z442" i="100"/>
  <c r="Z567" i="100" s="1"/>
  <c r="X441" i="100"/>
  <c r="X566" i="100" s="1"/>
  <c r="X442" i="100"/>
  <c r="X567" i="100" s="1"/>
  <c r="V442" i="100"/>
  <c r="V567" i="100" s="1"/>
  <c r="V441" i="100"/>
  <c r="V566" i="100" s="1"/>
  <c r="AA289" i="100"/>
  <c r="AA324" i="100" s="1"/>
  <c r="AA288" i="100"/>
  <c r="AA557" i="100" s="1"/>
  <c r="AK373" i="100"/>
  <c r="AI373" i="100"/>
  <c r="AE373" i="100"/>
  <c r="AG373" i="100"/>
  <c r="AG420" i="100" s="1"/>
  <c r="AJ373" i="100"/>
  <c r="AF373" i="100"/>
  <c r="AH373" i="100"/>
  <c r="AA293" i="100"/>
  <c r="AA330" i="100" s="1"/>
  <c r="AA294" i="100"/>
  <c r="AA325" i="100" s="1"/>
  <c r="AI550" i="100"/>
  <c r="AK550" i="100"/>
  <c r="AM49" i="100"/>
  <c r="AA521" i="100"/>
  <c r="AA558" i="100"/>
  <c r="AJ550" i="100"/>
  <c r="AG550" i="100"/>
  <c r="AL50" i="100"/>
  <c r="AH550" i="100"/>
  <c r="AF550" i="100"/>
  <c r="AD550" i="100"/>
  <c r="AE550" i="100"/>
  <c r="BV374" i="100"/>
  <c r="AA329" i="100"/>
  <c r="AA321" i="100"/>
  <c r="AA554" i="100"/>
  <c r="AA559" i="100"/>
  <c r="AA556" i="100"/>
  <c r="AA320" i="100"/>
  <c r="AA162" i="100" s="1"/>
  <c r="AA555" i="100" l="1"/>
  <c r="S441" i="100"/>
  <c r="S566" i="100" s="1"/>
  <c r="S442" i="100"/>
  <c r="S567" i="100" s="1"/>
  <c r="S364" i="100"/>
  <c r="S367" i="100" s="1"/>
  <c r="AJ420" i="100"/>
  <c r="AJ565" i="100" s="1"/>
  <c r="AJ425" i="100"/>
  <c r="AJ429" i="100"/>
  <c r="AI425" i="100"/>
  <c r="AI429" i="100"/>
  <c r="AG425" i="100"/>
  <c r="AG429" i="100"/>
  <c r="AK419" i="100"/>
  <c r="AK564" i="100" s="1"/>
  <c r="AK425" i="100"/>
  <c r="AK429" i="100"/>
  <c r="AH425" i="100"/>
  <c r="AH429" i="100"/>
  <c r="AD419" i="100"/>
  <c r="AD564" i="100" s="1"/>
  <c r="AD425" i="100"/>
  <c r="AD429" i="100"/>
  <c r="AF420" i="100"/>
  <c r="AF565" i="100" s="1"/>
  <c r="AF425" i="100"/>
  <c r="AF429" i="100"/>
  <c r="AE419" i="100"/>
  <c r="AE564" i="100" s="1"/>
  <c r="AE425" i="100"/>
  <c r="AE429" i="100"/>
  <c r="AK420" i="100"/>
  <c r="AK565" i="100" s="1"/>
  <c r="AK418" i="100"/>
  <c r="AK534" i="100" s="1"/>
  <c r="AA522" i="100"/>
  <c r="AL373" i="100"/>
  <c r="AL550" i="100"/>
  <c r="AA523" i="100"/>
  <c r="AM50" i="100"/>
  <c r="AE418" i="100"/>
  <c r="AN49" i="100"/>
  <c r="AE420" i="100"/>
  <c r="AD420" i="100"/>
  <c r="AD418" i="100"/>
  <c r="AB550" i="100"/>
  <c r="AC550" i="100"/>
  <c r="AB168" i="100"/>
  <c r="AB337" i="100" s="1"/>
  <c r="AB562" i="100" s="1"/>
  <c r="AC190" i="100"/>
  <c r="AC221" i="100" s="1"/>
  <c r="AC223" i="100" s="1"/>
  <c r="AC224" i="100" s="1"/>
  <c r="AC227" i="100" s="1"/>
  <c r="AJ419" i="100"/>
  <c r="AG565" i="100"/>
  <c r="AJ418" i="100"/>
  <c r="AG418" i="100"/>
  <c r="AG534" i="100" s="1"/>
  <c r="AG419" i="100"/>
  <c r="AH420" i="100"/>
  <c r="AH419" i="100"/>
  <c r="AH418" i="100"/>
  <c r="AH534" i="100" s="1"/>
  <c r="AF419" i="100"/>
  <c r="AF418" i="100"/>
  <c r="AF534" i="100" s="1"/>
  <c r="AI418" i="100"/>
  <c r="AI534" i="100" s="1"/>
  <c r="AI419" i="100"/>
  <c r="AI420" i="100"/>
  <c r="BW374" i="100"/>
  <c r="AA440" i="100"/>
  <c r="AA527" i="100"/>
  <c r="AK563" i="100" l="1"/>
  <c r="AB418" i="100"/>
  <c r="AB534" i="100" s="1"/>
  <c r="AB425" i="100"/>
  <c r="AB429" i="100"/>
  <c r="AL425" i="100"/>
  <c r="AL429" i="100"/>
  <c r="AC418" i="100"/>
  <c r="AC534" i="100" s="1"/>
  <c r="AC425" i="100"/>
  <c r="AC429" i="100"/>
  <c r="AE563" i="100"/>
  <c r="AE534" i="100"/>
  <c r="AJ563" i="100"/>
  <c r="AJ534" i="100"/>
  <c r="AD563" i="100"/>
  <c r="AD534" i="100"/>
  <c r="AJ564" i="100"/>
  <c r="AC420" i="100"/>
  <c r="AC565" i="100" s="1"/>
  <c r="AM550" i="100"/>
  <c r="AM373" i="100"/>
  <c r="AN50" i="100"/>
  <c r="AB420" i="100"/>
  <c r="AO49" i="100"/>
  <c r="AB419" i="100"/>
  <c r="AC168" i="100"/>
  <c r="AC337" i="100" s="1"/>
  <c r="AC562" i="100" s="1"/>
  <c r="AE565" i="100"/>
  <c r="AC419" i="100"/>
  <c r="AD565" i="100"/>
  <c r="AC173" i="100"/>
  <c r="AB142" i="100"/>
  <c r="AB173" i="100" s="1"/>
  <c r="AB167" i="100"/>
  <c r="AB336" i="100" s="1"/>
  <c r="AB561" i="100" s="1"/>
  <c r="AC167" i="100"/>
  <c r="AC336" i="100" s="1"/>
  <c r="AC561" i="100" s="1"/>
  <c r="AB190" i="100"/>
  <c r="AG563" i="100"/>
  <c r="AG564" i="100"/>
  <c r="AI563" i="100"/>
  <c r="AF563" i="100"/>
  <c r="AH563" i="100"/>
  <c r="AI564" i="100"/>
  <c r="AF564" i="100"/>
  <c r="AH564" i="100"/>
  <c r="AI565" i="100"/>
  <c r="AH565" i="100"/>
  <c r="AL419" i="100"/>
  <c r="AL420" i="100"/>
  <c r="AL418" i="100"/>
  <c r="AL534" i="100" s="1"/>
  <c r="AB563" i="100"/>
  <c r="BX374" i="100"/>
  <c r="AA442" i="100"/>
  <c r="AA567" i="100" s="1"/>
  <c r="AA441" i="100"/>
  <c r="AA566" i="100" s="1"/>
  <c r="AN550" i="100" l="1"/>
  <c r="AB221" i="100"/>
  <c r="AB223" i="100" s="1"/>
  <c r="AB224" i="100" s="1"/>
  <c r="AB227" i="100" s="1"/>
  <c r="AC563" i="100"/>
  <c r="AM418" i="100"/>
  <c r="AM563" i="100" s="1"/>
  <c r="AM425" i="100"/>
  <c r="AM429" i="100"/>
  <c r="AM534" i="100"/>
  <c r="AC564" i="100"/>
  <c r="AB564" i="100"/>
  <c r="AB565" i="100"/>
  <c r="AM419" i="100"/>
  <c r="AM420" i="100"/>
  <c r="AP49" i="100"/>
  <c r="AN373" i="100"/>
  <c r="AO50" i="100"/>
  <c r="AC298" i="100"/>
  <c r="AC268" i="100"/>
  <c r="AC175" i="100"/>
  <c r="AC273" i="100" s="1"/>
  <c r="AB175" i="100"/>
  <c r="AB271" i="100" s="1"/>
  <c r="AC269" i="100"/>
  <c r="AB298" i="100"/>
  <c r="AB268" i="100"/>
  <c r="AC176" i="100"/>
  <c r="AC276" i="100" s="1"/>
  <c r="AB269" i="100"/>
  <c r="AB176" i="100"/>
  <c r="AB276" i="100" s="1"/>
  <c r="AB293" i="100" s="1"/>
  <c r="AB522" i="100" s="1"/>
  <c r="AL564" i="100"/>
  <c r="AL563" i="100"/>
  <c r="AL565" i="100"/>
  <c r="BY374" i="100"/>
  <c r="AC290" i="100" l="1"/>
  <c r="AB286" i="100"/>
  <c r="AB560" i="100" s="1"/>
  <c r="AN418" i="100"/>
  <c r="AN563" i="100" s="1"/>
  <c r="AN425" i="100"/>
  <c r="AN429" i="100"/>
  <c r="AN534" i="100"/>
  <c r="AM564" i="100"/>
  <c r="AM565" i="100"/>
  <c r="AO550" i="100"/>
  <c r="AQ49" i="100"/>
  <c r="AP50" i="100"/>
  <c r="AN419" i="100"/>
  <c r="AN420" i="100"/>
  <c r="AO373" i="100"/>
  <c r="AC285" i="100"/>
  <c r="AC274" i="100"/>
  <c r="AC291" i="100" s="1"/>
  <c r="AC554" i="100" s="1"/>
  <c r="AC271" i="100"/>
  <c r="AC288" i="100" s="1"/>
  <c r="AC272" i="100"/>
  <c r="AC289" i="100" s="1"/>
  <c r="AC555" i="100" s="1"/>
  <c r="AC293" i="100"/>
  <c r="AC330" i="100" s="1"/>
  <c r="AC286" i="100"/>
  <c r="AC560" i="100" s="1"/>
  <c r="AB274" i="100"/>
  <c r="AB291" i="100" s="1"/>
  <c r="AC177" i="100"/>
  <c r="AB273" i="100"/>
  <c r="AB290" i="100" s="1"/>
  <c r="AB556" i="100" s="1"/>
  <c r="AB272" i="100"/>
  <c r="AB289" i="100" s="1"/>
  <c r="AB285" i="100"/>
  <c r="AB278" i="100"/>
  <c r="AB295" i="100" s="1"/>
  <c r="AB558" i="100" s="1"/>
  <c r="AB177" i="100"/>
  <c r="AB174" i="100"/>
  <c r="AC278" i="100"/>
  <c r="AC295" i="100" s="1"/>
  <c r="AC521" i="100" s="1"/>
  <c r="AC174" i="100"/>
  <c r="AC277" i="100"/>
  <c r="AC294" i="100" s="1"/>
  <c r="AC325" i="100" s="1"/>
  <c r="AB277" i="100"/>
  <c r="AB294" i="100" s="1"/>
  <c r="AB325" i="100" s="1"/>
  <c r="AB330" i="100"/>
  <c r="AC556" i="100"/>
  <c r="AC320" i="100"/>
  <c r="AC559" i="100"/>
  <c r="AB288" i="100"/>
  <c r="BZ374" i="100"/>
  <c r="AO418" i="100" l="1"/>
  <c r="AO534" i="100" s="1"/>
  <c r="AO425" i="100"/>
  <c r="AO429" i="100"/>
  <c r="AN564" i="100"/>
  <c r="AN565" i="100"/>
  <c r="AQ50" i="100"/>
  <c r="AQ373" i="100" s="1"/>
  <c r="AR49" i="100"/>
  <c r="AP373" i="100"/>
  <c r="AP550" i="100"/>
  <c r="AO419" i="100"/>
  <c r="AC321" i="100"/>
  <c r="AO420" i="100"/>
  <c r="AC522" i="100"/>
  <c r="AC558" i="100"/>
  <c r="AC324" i="100"/>
  <c r="AC527" i="100" s="1"/>
  <c r="AB521" i="100"/>
  <c r="AB559" i="100"/>
  <c r="AB319" i="100"/>
  <c r="AB555" i="100"/>
  <c r="AB324" i="100"/>
  <c r="AB527" i="100" s="1"/>
  <c r="AB321" i="100"/>
  <c r="AB554" i="100"/>
  <c r="AB320" i="100"/>
  <c r="AC523" i="100"/>
  <c r="AC319" i="100"/>
  <c r="AC162" i="100" s="1"/>
  <c r="AB523" i="100"/>
  <c r="AC329" i="100"/>
  <c r="AC557" i="100"/>
  <c r="AB329" i="100"/>
  <c r="AB557" i="100"/>
  <c r="CA374" i="100"/>
  <c r="AR50" i="100" l="1"/>
  <c r="AQ550" i="100"/>
  <c r="AO563" i="100"/>
  <c r="AQ418" i="100"/>
  <c r="AQ534" i="100" s="1"/>
  <c r="AQ425" i="100"/>
  <c r="AQ429" i="100"/>
  <c r="AP420" i="100"/>
  <c r="AP565" i="100" s="1"/>
  <c r="AP425" i="100"/>
  <c r="AP429" i="100"/>
  <c r="AO564" i="100"/>
  <c r="AO565" i="100"/>
  <c r="AP418" i="100"/>
  <c r="AP419" i="100"/>
  <c r="AS49" i="100"/>
  <c r="AR373" i="100"/>
  <c r="AB440" i="100"/>
  <c r="AB442" i="100" s="1"/>
  <c r="AB567" i="100" s="1"/>
  <c r="AB162" i="100"/>
  <c r="AC440" i="100"/>
  <c r="CB374" i="100"/>
  <c r="CC374" i="100" s="1"/>
  <c r="AQ419" i="100"/>
  <c r="AQ420" i="100"/>
  <c r="AR550" i="100"/>
  <c r="AC441" i="100" l="1"/>
  <c r="AC566" i="100" s="1"/>
  <c r="AQ563" i="100"/>
  <c r="AR420" i="100"/>
  <c r="AR565" i="100" s="1"/>
  <c r="AR425" i="100"/>
  <c r="AR429" i="100"/>
  <c r="AP563" i="100"/>
  <c r="AP534" i="100"/>
  <c r="AP564" i="100"/>
  <c r="AT49" i="100"/>
  <c r="AS50" i="100"/>
  <c r="CD374" i="100"/>
  <c r="AB441" i="100"/>
  <c r="AB566" i="100" s="1"/>
  <c r="AC442" i="100"/>
  <c r="AC567" i="100" s="1"/>
  <c r="AR418" i="100"/>
  <c r="AQ564" i="100"/>
  <c r="AR419" i="100"/>
  <c r="AQ565" i="100"/>
  <c r="AU49" i="100"/>
  <c r="AT50" i="100"/>
  <c r="AR563" i="100" l="1"/>
  <c r="AR534" i="100"/>
  <c r="AR564" i="100"/>
  <c r="AS373" i="100"/>
  <c r="AS420" i="100" s="1"/>
  <c r="AS550" i="100"/>
  <c r="AT373" i="100"/>
  <c r="AT550" i="100"/>
  <c r="AV49" i="100"/>
  <c r="AU50" i="100"/>
  <c r="AS418" i="100" l="1"/>
  <c r="AS563" i="100" s="1"/>
  <c r="AS419" i="100"/>
  <c r="AS564" i="100" s="1"/>
  <c r="AS425" i="100"/>
  <c r="AS429" i="100"/>
  <c r="AT420" i="100"/>
  <c r="AT565" i="100" s="1"/>
  <c r="AT425" i="100"/>
  <c r="AT429" i="100"/>
  <c r="AS534" i="100"/>
  <c r="AS565" i="100"/>
  <c r="AU373" i="100"/>
  <c r="AT419" i="100"/>
  <c r="AT418" i="100"/>
  <c r="AU550" i="100"/>
  <c r="AW49" i="100"/>
  <c r="AV50" i="100"/>
  <c r="AU420" i="100" l="1"/>
  <c r="AU565" i="100" s="1"/>
  <c r="AU425" i="100"/>
  <c r="AU429" i="100"/>
  <c r="AT563" i="100"/>
  <c r="AT534" i="100"/>
  <c r="AT564" i="100"/>
  <c r="AV373" i="100"/>
  <c r="AU418" i="100"/>
  <c r="AU419" i="100"/>
  <c r="AV550" i="100"/>
  <c r="AX49" i="100"/>
  <c r="AW50" i="100"/>
  <c r="AV425" i="100" l="1"/>
  <c r="AV429" i="100"/>
  <c r="AU563" i="100"/>
  <c r="AU534" i="100"/>
  <c r="AW373" i="100"/>
  <c r="AW550" i="100"/>
  <c r="AU564" i="100"/>
  <c r="AY49" i="100"/>
  <c r="AX50" i="100"/>
  <c r="AV420" i="100"/>
  <c r="AV419" i="100"/>
  <c r="AV418" i="100"/>
  <c r="AV534" i="100" s="1"/>
  <c r="AW425" i="100" l="1"/>
  <c r="AW429" i="100"/>
  <c r="AX373" i="100"/>
  <c r="AW420" i="100"/>
  <c r="AW418" i="100"/>
  <c r="AW534" i="100" s="1"/>
  <c r="AW419" i="100"/>
  <c r="AV564" i="100"/>
  <c r="AX550" i="100"/>
  <c r="AV565" i="100"/>
  <c r="AZ49" i="100"/>
  <c r="AY50" i="100"/>
  <c r="AV563" i="100"/>
  <c r="AX420" i="100" l="1"/>
  <c r="AX565" i="100" s="1"/>
  <c r="AX425" i="100"/>
  <c r="AX429" i="100"/>
  <c r="AY373" i="100"/>
  <c r="AX418" i="100"/>
  <c r="AX419" i="100"/>
  <c r="AY550" i="100"/>
  <c r="AW564" i="100"/>
  <c r="BA49" i="100"/>
  <c r="AZ50" i="100"/>
  <c r="AW563" i="100"/>
  <c r="AW565" i="100"/>
  <c r="AY420" i="100" l="1"/>
  <c r="AY565" i="100" s="1"/>
  <c r="AY425" i="100"/>
  <c r="AY429" i="100"/>
  <c r="AX563" i="100"/>
  <c r="AX534" i="100"/>
  <c r="AX564" i="100"/>
  <c r="AZ373" i="100"/>
  <c r="AY419" i="100"/>
  <c r="AY418" i="100"/>
  <c r="AZ550" i="100"/>
  <c r="BB49" i="100"/>
  <c r="BA50" i="100"/>
  <c r="AZ420" i="100" l="1"/>
  <c r="AZ565" i="100" s="1"/>
  <c r="AZ425" i="100"/>
  <c r="AZ429" i="100"/>
  <c r="AY563" i="100"/>
  <c r="AY534" i="100"/>
  <c r="AY564" i="100"/>
  <c r="BA373" i="100"/>
  <c r="AZ419" i="100"/>
  <c r="AZ418" i="100"/>
  <c r="AZ534" i="100" s="1"/>
  <c r="BA550" i="100"/>
  <c r="BC49" i="100"/>
  <c r="BB50" i="100"/>
  <c r="BA418" i="100" l="1"/>
  <c r="BA534" i="100" s="1"/>
  <c r="BA425" i="100"/>
  <c r="BA429" i="100"/>
  <c r="BB373" i="100"/>
  <c r="BA420" i="100"/>
  <c r="BA419" i="100"/>
  <c r="AZ564" i="100"/>
  <c r="AZ563" i="100"/>
  <c r="BD49" i="100"/>
  <c r="BC50" i="100"/>
  <c r="BB550" i="100"/>
  <c r="BA563" i="100" l="1"/>
  <c r="BB425" i="100"/>
  <c r="BB429" i="100"/>
  <c r="BA564" i="100"/>
  <c r="BA565" i="100"/>
  <c r="BC373" i="100"/>
  <c r="BB419" i="100"/>
  <c r="BB420" i="100"/>
  <c r="BB418" i="100"/>
  <c r="BB534" i="100" s="1"/>
  <c r="BC550" i="100"/>
  <c r="BE49" i="100"/>
  <c r="BD50" i="100"/>
  <c r="BC419" i="100" l="1"/>
  <c r="BC564" i="100" s="1"/>
  <c r="BC425" i="100"/>
  <c r="BC429" i="100"/>
  <c r="BD373" i="100"/>
  <c r="BC420" i="100"/>
  <c r="BC418" i="100"/>
  <c r="BC534" i="100" s="1"/>
  <c r="BB564" i="100"/>
  <c r="BB563" i="100"/>
  <c r="BF49" i="100"/>
  <c r="BE50" i="100"/>
  <c r="BD550" i="100"/>
  <c r="BB565" i="100"/>
  <c r="BD425" i="100" l="1"/>
  <c r="BD429" i="100"/>
  <c r="BC565" i="100"/>
  <c r="BE373" i="100"/>
  <c r="BC563" i="100"/>
  <c r="BG49" i="100"/>
  <c r="BF50" i="100"/>
  <c r="BD418" i="100"/>
  <c r="BD534" i="100" s="1"/>
  <c r="BD420" i="100"/>
  <c r="BD419" i="100"/>
  <c r="BE550" i="100"/>
  <c r="BE425" i="100" l="1"/>
  <c r="BE429" i="100"/>
  <c r="BF373" i="100"/>
  <c r="BE420" i="100"/>
  <c r="BE418" i="100"/>
  <c r="BE534" i="100" s="1"/>
  <c r="BE419" i="100"/>
  <c r="BD564" i="100"/>
  <c r="BD565" i="100"/>
  <c r="BD563" i="100"/>
  <c r="BF550" i="100"/>
  <c r="BH49" i="100"/>
  <c r="BG50" i="100"/>
  <c r="BF425" i="100" l="1"/>
  <c r="BF429" i="100"/>
  <c r="BG373" i="100"/>
  <c r="BG550" i="100"/>
  <c r="BI49" i="100"/>
  <c r="BH50" i="100"/>
  <c r="BE565" i="100"/>
  <c r="BF419" i="100"/>
  <c r="BF418" i="100"/>
  <c r="BF534" i="100" s="1"/>
  <c r="BF420" i="100"/>
  <c r="BE564" i="100"/>
  <c r="BE563" i="100"/>
  <c r="BG419" i="100" l="1"/>
  <c r="BG564" i="100" s="1"/>
  <c r="BG425" i="100"/>
  <c r="BG429" i="100"/>
  <c r="BH373" i="100"/>
  <c r="BG420" i="100"/>
  <c r="BG418" i="100"/>
  <c r="BG534" i="100" s="1"/>
  <c r="BH550" i="100"/>
  <c r="BF563" i="100"/>
  <c r="BF564" i="100"/>
  <c r="BJ49" i="100"/>
  <c r="BI50" i="100"/>
  <c r="BF565" i="100"/>
  <c r="BH420" i="100" l="1"/>
  <c r="BH565" i="100" s="1"/>
  <c r="BH425" i="100"/>
  <c r="BH429" i="100"/>
  <c r="BI373" i="100"/>
  <c r="BG565" i="100"/>
  <c r="BH418" i="100"/>
  <c r="BH419" i="100"/>
  <c r="BG563" i="100"/>
  <c r="BK49" i="100"/>
  <c r="BJ50" i="100"/>
  <c r="BI550" i="100"/>
  <c r="BI420" i="100" l="1"/>
  <c r="BI565" i="100" s="1"/>
  <c r="BI429" i="100"/>
  <c r="BI425" i="100"/>
  <c r="BH563" i="100"/>
  <c r="BH534" i="100"/>
  <c r="BJ373" i="100"/>
  <c r="BI419" i="100"/>
  <c r="BI418" i="100"/>
  <c r="BH564" i="100"/>
  <c r="BJ550" i="100"/>
  <c r="BL49" i="100"/>
  <c r="BK50" i="100"/>
  <c r="BJ425" i="100" l="1"/>
  <c r="BJ429" i="100"/>
  <c r="BI563" i="100"/>
  <c r="BI534" i="100"/>
  <c r="BK373" i="100"/>
  <c r="BI564" i="100"/>
  <c r="BJ420" i="100"/>
  <c r="BJ419" i="100"/>
  <c r="BJ418" i="100"/>
  <c r="BJ534" i="100" s="1"/>
  <c r="BM49" i="100"/>
  <c r="BL50" i="100"/>
  <c r="BK550" i="100"/>
  <c r="BK425" i="100" l="1"/>
  <c r="BK429" i="100"/>
  <c r="BL373" i="100"/>
  <c r="BJ564" i="100"/>
  <c r="BL550" i="100"/>
  <c r="BJ563" i="100"/>
  <c r="BN49" i="100"/>
  <c r="BM50" i="100"/>
  <c r="BJ565" i="100"/>
  <c r="BK420" i="100"/>
  <c r="BK418" i="100"/>
  <c r="BK534" i="100" s="1"/>
  <c r="BK419" i="100"/>
  <c r="BL425" i="100" l="1"/>
  <c r="BL429" i="100"/>
  <c r="BM373" i="100"/>
  <c r="BL419" i="100"/>
  <c r="BL420" i="100"/>
  <c r="BL418" i="100"/>
  <c r="BL534" i="100" s="1"/>
  <c r="BK563" i="100"/>
  <c r="BK564" i="100"/>
  <c r="BK565" i="100"/>
  <c r="BO49" i="100"/>
  <c r="BN50" i="100"/>
  <c r="BM550" i="100"/>
  <c r="BM418" i="100" l="1"/>
  <c r="BM534" i="100" s="1"/>
  <c r="BM425" i="100"/>
  <c r="BM429" i="100"/>
  <c r="BN373" i="100"/>
  <c r="BM419" i="100"/>
  <c r="BM420" i="100"/>
  <c r="BN550" i="100"/>
  <c r="BL564" i="100"/>
  <c r="BP49" i="100"/>
  <c r="BO50" i="100"/>
  <c r="BL563" i="100"/>
  <c r="BL565" i="100"/>
  <c r="BM563" i="100" l="1"/>
  <c r="BN425" i="100"/>
  <c r="BN429" i="100"/>
  <c r="BM564" i="100"/>
  <c r="BM565" i="100"/>
  <c r="BO373" i="100"/>
  <c r="BO419" i="100" s="1"/>
  <c r="BO550" i="100"/>
  <c r="BN418" i="100"/>
  <c r="BN534" i="100" s="1"/>
  <c r="BN420" i="100"/>
  <c r="BN419" i="100"/>
  <c r="BQ49" i="100"/>
  <c r="BP50" i="100"/>
  <c r="BO425" i="100" l="1"/>
  <c r="BO429" i="100"/>
  <c r="BP373" i="100"/>
  <c r="BO418" i="100"/>
  <c r="BO534" i="100" s="1"/>
  <c r="BO420" i="100"/>
  <c r="BP550" i="100"/>
  <c r="BN564" i="100"/>
  <c r="BN565" i="100"/>
  <c r="BR49" i="100"/>
  <c r="BQ50" i="100"/>
  <c r="BN563" i="100"/>
  <c r="BO564" i="100"/>
  <c r="BP419" i="100" l="1"/>
  <c r="BP564" i="100" s="1"/>
  <c r="BP425" i="100"/>
  <c r="BP429" i="100"/>
  <c r="BQ373" i="100"/>
  <c r="BO563" i="100"/>
  <c r="BO565" i="100"/>
  <c r="BQ550" i="100"/>
  <c r="BP420" i="100"/>
  <c r="BP418" i="100"/>
  <c r="BS49" i="100"/>
  <c r="BR50" i="100"/>
  <c r="BQ419" i="100" l="1"/>
  <c r="BQ564" i="100" s="1"/>
  <c r="BQ425" i="100"/>
  <c r="BQ429" i="100"/>
  <c r="BP563" i="100"/>
  <c r="BP534" i="100"/>
  <c r="BP565" i="100"/>
  <c r="BR373" i="100"/>
  <c r="BQ418" i="100"/>
  <c r="BQ534" i="100" s="1"/>
  <c r="BQ420" i="100"/>
  <c r="BR550" i="100"/>
  <c r="BT49" i="100"/>
  <c r="BS50" i="100"/>
  <c r="BS373" i="100" l="1"/>
  <c r="BS429" i="100" s="1"/>
  <c r="BR425" i="100"/>
  <c r="BR429" i="100"/>
  <c r="BQ563" i="100"/>
  <c r="BQ565" i="100"/>
  <c r="BS550" i="100"/>
  <c r="BR419" i="100"/>
  <c r="BR418" i="100"/>
  <c r="BR534" i="100" s="1"/>
  <c r="BR420" i="100"/>
  <c r="BU49" i="100"/>
  <c r="BT50" i="100"/>
  <c r="BS425" i="100" l="1"/>
  <c r="BT373" i="100"/>
  <c r="BT550" i="100"/>
  <c r="BR563" i="100"/>
  <c r="BR565" i="100"/>
  <c r="BR564" i="100"/>
  <c r="BS418" i="100"/>
  <c r="BS534" i="100" s="1"/>
  <c r="BS420" i="100"/>
  <c r="BS419" i="100"/>
  <c r="BV49" i="100"/>
  <c r="BU50" i="100"/>
  <c r="BU373" i="100" l="1"/>
  <c r="BU429" i="100" s="1"/>
  <c r="BT425" i="100"/>
  <c r="BT429" i="100"/>
  <c r="BU550" i="100"/>
  <c r="BS563" i="100"/>
  <c r="BS564" i="100"/>
  <c r="BS565" i="100"/>
  <c r="BT420" i="100"/>
  <c r="BT418" i="100"/>
  <c r="BT534" i="100" s="1"/>
  <c r="BT419" i="100"/>
  <c r="BW49" i="100"/>
  <c r="BV50" i="100"/>
  <c r="BU425" i="100" l="1"/>
  <c r="BV373" i="100"/>
  <c r="BV550" i="100"/>
  <c r="BT565" i="100"/>
  <c r="BT563" i="100"/>
  <c r="BT564" i="100"/>
  <c r="BU418" i="100"/>
  <c r="BU534" i="100" s="1"/>
  <c r="BU419" i="100"/>
  <c r="BU420" i="100"/>
  <c r="BX49" i="100"/>
  <c r="BW50" i="100"/>
  <c r="BW373" i="100" l="1"/>
  <c r="BW425" i="100" s="1"/>
  <c r="BV425" i="100"/>
  <c r="BV429" i="100"/>
  <c r="BU563" i="100"/>
  <c r="BU565" i="100"/>
  <c r="BU564" i="100"/>
  <c r="BW550" i="100"/>
  <c r="BV418" i="100"/>
  <c r="BV534" i="100" s="1"/>
  <c r="BV419" i="100"/>
  <c r="BV420" i="100"/>
  <c r="BY49" i="100"/>
  <c r="BX50" i="100"/>
  <c r="BW429" i="100" l="1"/>
  <c r="BW418" i="100"/>
  <c r="BW534" i="100" s="1"/>
  <c r="BX373" i="100"/>
  <c r="BX418" i="100" s="1"/>
  <c r="BX534" i="100" s="1"/>
  <c r="BX550" i="100"/>
  <c r="BW420" i="100"/>
  <c r="BW419" i="100"/>
  <c r="BV564" i="100"/>
  <c r="BV563" i="100"/>
  <c r="BV565" i="100"/>
  <c r="BZ49" i="100"/>
  <c r="BY50" i="100"/>
  <c r="BW563" i="100" l="1"/>
  <c r="BX425" i="100"/>
  <c r="BX429" i="100"/>
  <c r="BW564" i="100"/>
  <c r="BY373" i="100"/>
  <c r="BX420" i="100"/>
  <c r="BY550" i="100"/>
  <c r="BW565" i="100"/>
  <c r="BX563" i="100"/>
  <c r="BX419" i="100"/>
  <c r="CA49" i="100"/>
  <c r="BZ50" i="100"/>
  <c r="BY425" i="100" l="1"/>
  <c r="BY429" i="100"/>
  <c r="BZ373" i="100"/>
  <c r="BX565" i="100"/>
  <c r="BX564" i="100"/>
  <c r="BZ550" i="100"/>
  <c r="BY418" i="100"/>
  <c r="BY534" i="100" s="1"/>
  <c r="BY419" i="100"/>
  <c r="BY420" i="100"/>
  <c r="CB49" i="100"/>
  <c r="CA50" i="100"/>
  <c r="BZ420" i="100" l="1"/>
  <c r="BZ565" i="100" s="1"/>
  <c r="BZ425" i="100"/>
  <c r="BZ429" i="100"/>
  <c r="CA373" i="100"/>
  <c r="BZ419" i="100"/>
  <c r="BY565" i="100"/>
  <c r="BZ418" i="100"/>
  <c r="BZ534" i="100" s="1"/>
  <c r="BY564" i="100"/>
  <c r="BY563" i="100"/>
  <c r="CA550" i="100"/>
  <c r="CC49" i="100"/>
  <c r="CB50" i="100"/>
  <c r="CA425" i="100" l="1"/>
  <c r="CA429" i="100"/>
  <c r="CB373" i="100"/>
  <c r="BZ564" i="100"/>
  <c r="CB550" i="100"/>
  <c r="BZ563" i="100"/>
  <c r="CA418" i="100"/>
  <c r="CA534" i="100" s="1"/>
  <c r="CA419" i="100"/>
  <c r="CA420" i="100"/>
  <c r="CD49" i="100"/>
  <c r="CC50" i="100"/>
  <c r="CB425" i="100" l="1"/>
  <c r="CB429" i="100"/>
  <c r="CC373" i="100"/>
  <c r="CD50" i="100"/>
  <c r="CC550" i="100"/>
  <c r="CA565" i="100"/>
  <c r="CA564" i="100"/>
  <c r="CA563" i="100"/>
  <c r="CB418" i="100"/>
  <c r="CB534" i="100" s="1"/>
  <c r="CB419" i="100"/>
  <c r="CB420" i="100"/>
  <c r="CC429" i="100" l="1"/>
  <c r="CC425" i="100"/>
  <c r="CD373" i="100"/>
  <c r="CD550" i="100"/>
  <c r="O9" i="104" s="1" a="1"/>
  <c r="Z9" i="104" s="1"/>
  <c r="CB565" i="100"/>
  <c r="CB564" i="100"/>
  <c r="CB563" i="100"/>
  <c r="CC420" i="100"/>
  <c r="CC419" i="100"/>
  <c r="CC418" i="100"/>
  <c r="CC534" i="100" s="1"/>
  <c r="F89" i="100"/>
  <c r="F91" i="100" s="1"/>
  <c r="F90" i="100" s="1"/>
  <c r="Z70" i="104" l="1"/>
  <c r="AC82" i="100"/>
  <c r="AD82" i="100"/>
  <c r="AD80" i="100" s="1"/>
  <c r="AD81" i="100" s="1"/>
  <c r="CD420" i="100"/>
  <c r="CD565" i="100" s="1"/>
  <c r="CD425" i="100"/>
  <c r="CD429" i="100"/>
  <c r="CD419" i="100"/>
  <c r="CD564" i="100" s="1"/>
  <c r="BM9" i="104"/>
  <c r="Q9" i="104"/>
  <c r="AC9" i="104"/>
  <c r="AB9" i="104"/>
  <c r="P9" i="104"/>
  <c r="AX9" i="104"/>
  <c r="S9" i="104"/>
  <c r="AS9" i="104"/>
  <c r="BH9" i="104"/>
  <c r="T9" i="104"/>
  <c r="Y9" i="104"/>
  <c r="AH9" i="104"/>
  <c r="V9" i="104"/>
  <c r="AT9" i="104"/>
  <c r="AV9" i="104"/>
  <c r="AK9" i="104"/>
  <c r="AO9" i="104"/>
  <c r="BI9" i="104"/>
  <c r="BG9" i="104"/>
  <c r="R9" i="104"/>
  <c r="AI9" i="104"/>
  <c r="AL9" i="104"/>
  <c r="BC9" i="104"/>
  <c r="BA9" i="104"/>
  <c r="BE9" i="104"/>
  <c r="AG9" i="104"/>
  <c r="AM9" i="104"/>
  <c r="BP9" i="104"/>
  <c r="X9" i="104"/>
  <c r="AA9" i="104"/>
  <c r="AP9" i="104"/>
  <c r="BO9" i="104"/>
  <c r="AW9" i="104"/>
  <c r="AY9" i="104"/>
  <c r="AN9" i="104"/>
  <c r="BL9" i="104"/>
  <c r="AE9" i="104"/>
  <c r="U9" i="104"/>
  <c r="BN9" i="104"/>
  <c r="BB9" i="104"/>
  <c r="BF9" i="104"/>
  <c r="BJ9" i="104"/>
  <c r="AR9" i="104"/>
  <c r="W9" i="104"/>
  <c r="AZ9" i="104"/>
  <c r="AD9" i="104"/>
  <c r="BD9" i="104"/>
  <c r="AF9" i="104"/>
  <c r="BK9" i="104"/>
  <c r="AJ9" i="104"/>
  <c r="O9" i="104"/>
  <c r="AQ9" i="104"/>
  <c r="AU9" i="104"/>
  <c r="CD418" i="100"/>
  <c r="CD534" i="100" s="1"/>
  <c r="CC563" i="100"/>
  <c r="CC564" i="100"/>
  <c r="CC565" i="100"/>
  <c r="BT82" i="100"/>
  <c r="BQ82" i="100"/>
  <c r="BW82" i="100"/>
  <c r="CD82" i="100"/>
  <c r="BX82" i="100"/>
  <c r="BU82" i="100"/>
  <c r="BR82" i="100"/>
  <c r="CA82" i="100"/>
  <c r="CB82" i="100"/>
  <c r="BY82" i="100"/>
  <c r="BV82" i="100"/>
  <c r="CC82" i="100"/>
  <c r="BZ82" i="100"/>
  <c r="BS82" i="100"/>
  <c r="AZ82" i="100"/>
  <c r="AQ82" i="100"/>
  <c r="N82" i="100"/>
  <c r="AO82" i="100"/>
  <c r="V82" i="100"/>
  <c r="AY82" i="100"/>
  <c r="AL82" i="100"/>
  <c r="AV82" i="100"/>
  <c r="W82" i="100"/>
  <c r="S82" i="100"/>
  <c r="Q82" i="100"/>
  <c r="X82" i="100"/>
  <c r="BJ82" i="100"/>
  <c r="L82" i="100"/>
  <c r="BL82" i="100"/>
  <c r="BF82" i="100"/>
  <c r="M82" i="100"/>
  <c r="AP82" i="100"/>
  <c r="BC82" i="100"/>
  <c r="BG82" i="100"/>
  <c r="O82" i="100"/>
  <c r="BE82" i="100"/>
  <c r="P82" i="100"/>
  <c r="AU82" i="100"/>
  <c r="BK82" i="100"/>
  <c r="Z82" i="100"/>
  <c r="AS82" i="100"/>
  <c r="Y82" i="100"/>
  <c r="T82" i="100"/>
  <c r="AK82" i="100"/>
  <c r="AK80" i="100" s="1"/>
  <c r="R82" i="100"/>
  <c r="AT82" i="100"/>
  <c r="AJ82" i="100"/>
  <c r="AJ80" i="100" s="1"/>
  <c r="AW82" i="100"/>
  <c r="AX82" i="100"/>
  <c r="BI82" i="100"/>
  <c r="BD82" i="100"/>
  <c r="AM82" i="100"/>
  <c r="BO82" i="100"/>
  <c r="BB82" i="100"/>
  <c r="BH82" i="100"/>
  <c r="U82" i="100"/>
  <c r="AF82" i="100"/>
  <c r="AF80" i="100" s="1"/>
  <c r="AF81" i="100" s="1"/>
  <c r="AF66" i="100" s="1"/>
  <c r="BM82" i="100"/>
  <c r="AN82" i="100"/>
  <c r="BN82" i="100"/>
  <c r="AE82" i="100"/>
  <c r="AE80" i="100" s="1"/>
  <c r="AG82" i="100"/>
  <c r="AG80" i="100" s="1"/>
  <c r="AG81" i="100" s="1"/>
  <c r="AG66" i="100" s="1"/>
  <c r="BP82" i="100"/>
  <c r="AR82" i="100"/>
  <c r="AH82" i="100"/>
  <c r="BA82" i="100"/>
  <c r="AA82" i="100"/>
  <c r="AI82" i="100"/>
  <c r="AI80" i="100" s="1"/>
  <c r="AB82" i="100"/>
  <c r="BD70" i="104" l="1"/>
  <c r="AN70" i="104"/>
  <c r="AP70" i="104"/>
  <c r="BG70" i="104"/>
  <c r="S70" i="104"/>
  <c r="AJ70" i="104"/>
  <c r="AD70" i="104"/>
  <c r="BJ70" i="104"/>
  <c r="AY70" i="104"/>
  <c r="AA70" i="104"/>
  <c r="AG70" i="104"/>
  <c r="AL70" i="104"/>
  <c r="BI70" i="104"/>
  <c r="AT70" i="104"/>
  <c r="T70" i="104"/>
  <c r="AX70" i="104"/>
  <c r="BN70" i="104"/>
  <c r="AM70" i="104"/>
  <c r="AV70" i="104"/>
  <c r="Y70" i="104"/>
  <c r="AC70" i="104"/>
  <c r="AU70" i="104"/>
  <c r="BK70" i="104"/>
  <c r="AZ70" i="104"/>
  <c r="BF70" i="104"/>
  <c r="AE70" i="104"/>
  <c r="AW70" i="104"/>
  <c r="BE70" i="104"/>
  <c r="AI70" i="104"/>
  <c r="AO70" i="104"/>
  <c r="BH70" i="104"/>
  <c r="BM70" i="104"/>
  <c r="AR70" i="104"/>
  <c r="BC70" i="104"/>
  <c r="AQ70" i="104"/>
  <c r="AF70" i="104"/>
  <c r="BB70" i="104"/>
  <c r="BL70" i="104"/>
  <c r="BO70" i="104"/>
  <c r="BP70" i="104"/>
  <c r="BA70" i="104"/>
  <c r="AK70" i="104"/>
  <c r="AH70" i="104"/>
  <c r="AS70" i="104"/>
  <c r="AB70" i="104"/>
  <c r="CD563" i="100"/>
  <c r="AE81" i="100"/>
  <c r="AE66" i="100" s="1"/>
  <c r="AH80" i="100"/>
  <c r="AH81" i="100" s="1"/>
  <c r="AH66" i="100" s="1"/>
  <c r="AI81" i="100"/>
  <c r="AI66" i="100" s="1"/>
  <c r="AG73" i="100"/>
  <c r="AG457" i="100"/>
  <c r="AG450" i="100"/>
  <c r="AF73" i="100"/>
  <c r="AF457" i="100"/>
  <c r="AF450" i="100"/>
  <c r="AE73" i="100" l="1"/>
  <c r="AE457" i="100"/>
  <c r="AE539" i="100" s="1"/>
  <c r="AE458" i="100"/>
  <c r="AE540" i="100" s="1"/>
  <c r="AC458" i="100"/>
  <c r="AC540" i="100" s="1"/>
  <c r="AB457" i="100"/>
  <c r="AB459" i="100" s="1"/>
  <c r="AB73" i="100"/>
  <c r="AC457" i="100"/>
  <c r="AC459" i="100" s="1"/>
  <c r="AD458" i="100"/>
  <c r="AD540" i="100" s="1"/>
  <c r="AD73" i="100"/>
  <c r="AD457" i="100"/>
  <c r="AD459" i="100" s="1"/>
  <c r="AH450" i="100"/>
  <c r="AH458" i="100" s="1"/>
  <c r="AH540" i="100" s="1"/>
  <c r="AH73" i="100"/>
  <c r="AH457" i="100"/>
  <c r="AG539" i="100" s="1"/>
  <c r="AF539" i="100"/>
  <c r="AG458" i="100"/>
  <c r="AG540" i="100" s="1"/>
  <c r="AF458" i="100"/>
  <c r="AF540" i="100" s="1"/>
  <c r="AF459" i="100"/>
  <c r="AG459" i="100"/>
  <c r="AJ81" i="100"/>
  <c r="AJ66" i="100" s="1"/>
  <c r="AI73" i="100"/>
  <c r="AI450" i="100"/>
  <c r="AI457" i="100"/>
  <c r="AE459" i="100" l="1"/>
  <c r="AD541" i="100" s="1"/>
  <c r="AC541" i="100"/>
  <c r="AB541" i="100"/>
  <c r="AA539" i="100"/>
  <c r="AA541" i="100"/>
  <c r="AB539" i="100"/>
  <c r="AD539" i="100"/>
  <c r="AC539" i="100"/>
  <c r="AH459" i="100"/>
  <c r="AG541" i="100" s="1"/>
  <c r="AF460" i="100"/>
  <c r="AF542" i="100" s="1"/>
  <c r="AH460" i="100"/>
  <c r="AH542" i="100" s="1"/>
  <c r="AE460" i="100"/>
  <c r="AE542" i="100" s="1"/>
  <c r="AF541" i="100"/>
  <c r="AC460" i="100"/>
  <c r="AC542" i="100" s="1"/>
  <c r="AI459" i="100"/>
  <c r="AJ450" i="100"/>
  <c r="AJ73" i="100"/>
  <c r="AJ457" i="100"/>
  <c r="AJ459" i="100" s="1"/>
  <c r="AE541" i="100"/>
  <c r="AD460" i="100"/>
  <c r="AD542" i="100" s="1"/>
  <c r="AI458" i="100"/>
  <c r="AI540" i="100" s="1"/>
  <c r="AG460" i="100"/>
  <c r="AG542" i="100" s="1"/>
  <c r="AK81" i="100"/>
  <c r="AK66" i="100" s="1"/>
  <c r="AL80" i="100"/>
  <c r="AH539" i="100"/>
  <c r="AH541" i="100" l="1"/>
  <c r="AI460" i="100"/>
  <c r="AI542" i="100" s="1"/>
  <c r="AK73" i="100"/>
  <c r="AK457" i="100"/>
  <c r="AJ539" i="100" s="1"/>
  <c r="AK450" i="100"/>
  <c r="AJ458" i="100"/>
  <c r="AJ540" i="100" s="1"/>
  <c r="AI541" i="100"/>
  <c r="AL81" i="100"/>
  <c r="AL66" i="100" s="1"/>
  <c r="AM80" i="100"/>
  <c r="AI539" i="100"/>
  <c r="AJ460" i="100" l="1"/>
  <c r="AJ542" i="100" s="1"/>
  <c r="AK458" i="100"/>
  <c r="AK540" i="100" s="1"/>
  <c r="AM81" i="100"/>
  <c r="AM66" i="100" s="1"/>
  <c r="AN80" i="100"/>
  <c r="AL457" i="100"/>
  <c r="AL73" i="100"/>
  <c r="AL450" i="100"/>
  <c r="AK459" i="100"/>
  <c r="AK460" i="100" l="1"/>
  <c r="AK542" i="100" s="1"/>
  <c r="AL458" i="100"/>
  <c r="AL540" i="100" s="1"/>
  <c r="AL459" i="100"/>
  <c r="AJ541" i="100"/>
  <c r="AM73" i="100"/>
  <c r="AM457" i="100"/>
  <c r="AM459" i="100" s="1"/>
  <c r="AM450" i="100"/>
  <c r="AN81" i="100"/>
  <c r="AN66" i="100" s="1"/>
  <c r="AO80" i="100"/>
  <c r="AK539" i="100"/>
  <c r="AM458" i="100" l="1"/>
  <c r="AM540" i="100" s="1"/>
  <c r="AL541" i="100"/>
  <c r="AO81" i="100"/>
  <c r="AO66" i="100" s="1"/>
  <c r="AP80" i="100"/>
  <c r="AL539" i="100"/>
  <c r="AN73" i="100"/>
  <c r="AN457" i="100"/>
  <c r="AN450" i="100"/>
  <c r="AK541" i="100"/>
  <c r="AL460" i="100"/>
  <c r="AL542" i="100" s="1"/>
  <c r="AN459" i="100" l="1"/>
  <c r="AP81" i="100"/>
  <c r="AP66" i="100" s="1"/>
  <c r="AQ80" i="100"/>
  <c r="AM460" i="100"/>
  <c r="AM542" i="100" s="1"/>
  <c r="AM539" i="100"/>
  <c r="AN458" i="100"/>
  <c r="AN540" i="100" s="1"/>
  <c r="AO73" i="100"/>
  <c r="AO450" i="100"/>
  <c r="AO457" i="100"/>
  <c r="AO458" i="100" l="1"/>
  <c r="AO540" i="100" s="1"/>
  <c r="AN460" i="100"/>
  <c r="AN542" i="100" s="1"/>
  <c r="AQ81" i="100"/>
  <c r="AQ66" i="100" s="1"/>
  <c r="AR80" i="100"/>
  <c r="AP73" i="100"/>
  <c r="AP450" i="100"/>
  <c r="AP457" i="100"/>
  <c r="AO539" i="100" s="1"/>
  <c r="AM541" i="100"/>
  <c r="AO459" i="100"/>
  <c r="AN541" i="100" s="1"/>
  <c r="AN539" i="100"/>
  <c r="AO460" i="100" l="1"/>
  <c r="AO542" i="100" s="1"/>
  <c r="AQ73" i="100"/>
  <c r="AQ457" i="100"/>
  <c r="AP539" i="100" s="1"/>
  <c r="AQ450" i="100"/>
  <c r="AP458" i="100"/>
  <c r="AP540" i="100" s="1"/>
  <c r="AP459" i="100"/>
  <c r="AR81" i="100"/>
  <c r="AR66" i="100" s="1"/>
  <c r="AS80" i="100"/>
  <c r="AQ459" i="100" l="1"/>
  <c r="AP541" i="100" s="1"/>
  <c r="AP460" i="100"/>
  <c r="AP542" i="100" s="1"/>
  <c r="AQ458" i="100"/>
  <c r="AQ540" i="100" s="1"/>
  <c r="AO541" i="100"/>
  <c r="AS81" i="100"/>
  <c r="AS66" i="100" s="1"/>
  <c r="AT80" i="100"/>
  <c r="AR73" i="100"/>
  <c r="AR457" i="100"/>
  <c r="AR450" i="100"/>
  <c r="AQ460" i="100" l="1"/>
  <c r="AQ542" i="100" s="1"/>
  <c r="AR458" i="100"/>
  <c r="AR540" i="100" s="1"/>
  <c r="AT81" i="100"/>
  <c r="AT66" i="100" s="1"/>
  <c r="AU80" i="100"/>
  <c r="AR459" i="100"/>
  <c r="AQ539" i="100"/>
  <c r="AS73" i="100"/>
  <c r="AS450" i="100"/>
  <c r="AS457" i="100"/>
  <c r="AR539" i="100" s="1"/>
  <c r="AS459" i="100" l="1"/>
  <c r="AR541" i="100" s="1"/>
  <c r="AS458" i="100"/>
  <c r="AS540" i="100" s="1"/>
  <c r="AT73" i="100"/>
  <c r="AT450" i="100"/>
  <c r="AT457" i="100"/>
  <c r="AT459" i="100" s="1"/>
  <c r="AQ541" i="100"/>
  <c r="AU81" i="100"/>
  <c r="AU66" i="100" s="1"/>
  <c r="AV80" i="100"/>
  <c r="AR460" i="100"/>
  <c r="AR542" i="100" s="1"/>
  <c r="AS539" i="100" l="1"/>
  <c r="AS460" i="100"/>
  <c r="AS542" i="100" s="1"/>
  <c r="AV81" i="100"/>
  <c r="AV66" i="100" s="1"/>
  <c r="AW80" i="100"/>
  <c r="AT458" i="100"/>
  <c r="AT540" i="100" s="1"/>
  <c r="AU73" i="100"/>
  <c r="AU457" i="100"/>
  <c r="AT539" i="100" s="1"/>
  <c r="AU450" i="100"/>
  <c r="AS541" i="100"/>
  <c r="AU459" i="100" l="1"/>
  <c r="AT541" i="100" s="1"/>
  <c r="AT460" i="100"/>
  <c r="AT542" i="100" s="1"/>
  <c r="AW81" i="100"/>
  <c r="AW66" i="100" s="1"/>
  <c r="AX80" i="100"/>
  <c r="AV457" i="100"/>
  <c r="AU539" i="100" s="1"/>
  <c r="AV73" i="100"/>
  <c r="AV450" i="100"/>
  <c r="AU458" i="100"/>
  <c r="AU540" i="100" s="1"/>
  <c r="AU460" i="100" l="1"/>
  <c r="AU542" i="100" s="1"/>
  <c r="AV459" i="100"/>
  <c r="AY80" i="100"/>
  <c r="AX81" i="100"/>
  <c r="AX66" i="100" s="1"/>
  <c r="AV458" i="100"/>
  <c r="AV540" i="100" s="1"/>
  <c r="AW73" i="100"/>
  <c r="AW450" i="100"/>
  <c r="AW457" i="100"/>
  <c r="AW459" i="100" s="1"/>
  <c r="AV460" i="100" l="1"/>
  <c r="AV542" i="100" s="1"/>
  <c r="AZ80" i="100"/>
  <c r="AY81" i="100"/>
  <c r="AY66" i="100" s="1"/>
  <c r="AV541" i="100"/>
  <c r="AU541" i="100"/>
  <c r="AW458" i="100"/>
  <c r="AW540" i="100" s="1"/>
  <c r="AX73" i="100"/>
  <c r="AX450" i="100"/>
  <c r="AX457" i="100"/>
  <c r="AW539" i="100" s="1"/>
  <c r="AV539" i="100"/>
  <c r="AX459" i="100" l="1"/>
  <c r="AW541" i="100" s="1"/>
  <c r="AW460" i="100"/>
  <c r="AW542" i="100" s="1"/>
  <c r="AY73" i="100"/>
  <c r="AY450" i="100"/>
  <c r="AY457" i="100"/>
  <c r="AX539" i="100" s="1"/>
  <c r="AZ81" i="100"/>
  <c r="AZ66" i="100" s="1"/>
  <c r="BA80" i="100"/>
  <c r="AX458" i="100"/>
  <c r="AX540" i="100" s="1"/>
  <c r="BB80" i="100" l="1"/>
  <c r="BA81" i="100"/>
  <c r="BA66" i="100" s="1"/>
  <c r="AY458" i="100"/>
  <c r="AY540" i="100" s="1"/>
  <c r="AZ73" i="100"/>
  <c r="AZ457" i="100"/>
  <c r="AY539" i="100" s="1"/>
  <c r="AZ450" i="100"/>
  <c r="AX460" i="100"/>
  <c r="AX542" i="100" s="1"/>
  <c r="AY459" i="100"/>
  <c r="AY460" i="100" l="1"/>
  <c r="AY542" i="100" s="1"/>
  <c r="AZ458" i="100"/>
  <c r="AZ540" i="100" s="1"/>
  <c r="BA73" i="100"/>
  <c r="BA450" i="100"/>
  <c r="BA457" i="100"/>
  <c r="BA459" i="100" s="1"/>
  <c r="AX541" i="100"/>
  <c r="AZ459" i="100"/>
  <c r="BC80" i="100"/>
  <c r="BB81" i="100"/>
  <c r="BB66" i="100" s="1"/>
  <c r="AZ460" i="100" l="1"/>
  <c r="AZ542" i="100" s="1"/>
  <c r="AZ541" i="100"/>
  <c r="BB73" i="100"/>
  <c r="BB457" i="100"/>
  <c r="BB450" i="100"/>
  <c r="BA458" i="100"/>
  <c r="BA540" i="100" s="1"/>
  <c r="AY541" i="100"/>
  <c r="BC81" i="100"/>
  <c r="BC66" i="100" s="1"/>
  <c r="BD80" i="100"/>
  <c r="AZ539" i="100"/>
  <c r="BD81" i="100" l="1"/>
  <c r="BD66" i="100" s="1"/>
  <c r="BE80" i="100"/>
  <c r="BA460" i="100"/>
  <c r="BA542" i="100" s="1"/>
  <c r="BC73" i="100"/>
  <c r="BC457" i="100"/>
  <c r="BC450" i="100"/>
  <c r="BB458" i="100"/>
  <c r="BB540" i="100" s="1"/>
  <c r="BA539" i="100"/>
  <c r="BB459" i="100"/>
  <c r="BB460" i="100" l="1"/>
  <c r="BB542" i="100" s="1"/>
  <c r="BB539" i="100"/>
  <c r="BC458" i="100"/>
  <c r="BC540" i="100" s="1"/>
  <c r="BE81" i="100"/>
  <c r="BE66" i="100" s="1"/>
  <c r="BF80" i="100"/>
  <c r="BA541" i="100"/>
  <c r="BC459" i="100"/>
  <c r="BB541" i="100" s="1"/>
  <c r="BD73" i="100"/>
  <c r="BD457" i="100"/>
  <c r="BD459" i="100" s="1"/>
  <c r="BD450" i="100"/>
  <c r="BC460" i="100" l="1"/>
  <c r="BC542" i="100" s="1"/>
  <c r="BD458" i="100"/>
  <c r="BD540" i="100" s="1"/>
  <c r="BG80" i="100"/>
  <c r="BF81" i="100"/>
  <c r="BF66" i="100" s="1"/>
  <c r="BC541" i="100"/>
  <c r="BE73" i="100"/>
  <c r="BE457" i="100"/>
  <c r="BD539" i="100" s="1"/>
  <c r="BE450" i="100"/>
  <c r="BC539" i="100"/>
  <c r="BE459" i="100" l="1"/>
  <c r="BD541" i="100" s="1"/>
  <c r="BD460" i="100"/>
  <c r="BD542" i="100" s="1"/>
  <c r="BF73" i="100"/>
  <c r="BF450" i="100"/>
  <c r="BF457" i="100"/>
  <c r="BE539" i="100" s="1"/>
  <c r="BE458" i="100"/>
  <c r="BE540" i="100" s="1"/>
  <c r="BH80" i="100"/>
  <c r="BG81" i="100"/>
  <c r="BG66" i="100" s="1"/>
  <c r="BE460" i="100" l="1"/>
  <c r="BE542" i="100" s="1"/>
  <c r="BF459" i="100"/>
  <c r="BG73" i="100"/>
  <c r="BG457" i="100"/>
  <c r="BG459" i="100" s="1"/>
  <c r="BG450" i="100"/>
  <c r="BF458" i="100"/>
  <c r="BF540" i="100" s="1"/>
  <c r="BH81" i="100"/>
  <c r="BH66" i="100" s="1"/>
  <c r="BI80" i="100"/>
  <c r="BF541" i="100" l="1"/>
  <c r="BE541" i="100"/>
  <c r="BH73" i="100"/>
  <c r="BH457" i="100"/>
  <c r="BH459" i="100" s="1"/>
  <c r="BG541" i="100" s="1"/>
  <c r="BH450" i="100"/>
  <c r="BF460" i="100"/>
  <c r="BF542" i="100" s="1"/>
  <c r="BJ80" i="100"/>
  <c r="BI81" i="100"/>
  <c r="BI66" i="100" s="1"/>
  <c r="BG458" i="100"/>
  <c r="BG540" i="100" s="1"/>
  <c r="BF539" i="100"/>
  <c r="BG460" i="100" l="1"/>
  <c r="BG542" i="100" s="1"/>
  <c r="BK80" i="100"/>
  <c r="BJ81" i="100"/>
  <c r="BJ66" i="100" s="1"/>
  <c r="BH458" i="100"/>
  <c r="BH540" i="100" s="1"/>
  <c r="BI73" i="100"/>
  <c r="BI457" i="100"/>
  <c r="BI459" i="100" s="1"/>
  <c r="BI450" i="100"/>
  <c r="BG539" i="100"/>
  <c r="BH460" i="100" l="1"/>
  <c r="BH542" i="100" s="1"/>
  <c r="BH539" i="100"/>
  <c r="BJ73" i="100"/>
  <c r="BJ457" i="100"/>
  <c r="BJ459" i="100" s="1"/>
  <c r="BJ450" i="100"/>
  <c r="BH541" i="100"/>
  <c r="BI458" i="100"/>
  <c r="BI540" i="100" s="1"/>
  <c r="BL80" i="100"/>
  <c r="BK81" i="100"/>
  <c r="BK66" i="100" s="1"/>
  <c r="BI460" i="100" l="1"/>
  <c r="BI542" i="100" s="1"/>
  <c r="BI541" i="100"/>
  <c r="BL81" i="100"/>
  <c r="BL66" i="100" s="1"/>
  <c r="BM80" i="100"/>
  <c r="BI539" i="100"/>
  <c r="BK73" i="100"/>
  <c r="BK457" i="100"/>
  <c r="BK450" i="100"/>
  <c r="BJ458" i="100"/>
  <c r="BJ540" i="100" s="1"/>
  <c r="BK458" i="100" l="1"/>
  <c r="BK540" i="100" s="1"/>
  <c r="BM81" i="100"/>
  <c r="BM66" i="100" s="1"/>
  <c r="BN80" i="100"/>
  <c r="BL73" i="100"/>
  <c r="BL450" i="100"/>
  <c r="BL457" i="100"/>
  <c r="BK539" i="100" s="1"/>
  <c r="BJ539" i="100"/>
  <c r="BJ460" i="100"/>
  <c r="BJ542" i="100" s="1"/>
  <c r="BK459" i="100"/>
  <c r="BK460" i="100" l="1"/>
  <c r="BK542" i="100" s="1"/>
  <c r="BL459" i="100"/>
  <c r="BK541" i="100" s="1"/>
  <c r="BM73" i="100"/>
  <c r="BM457" i="100"/>
  <c r="BL539" i="100" s="1"/>
  <c r="BM450" i="100"/>
  <c r="BJ541" i="100"/>
  <c r="BN81" i="100"/>
  <c r="BN66" i="100" s="1"/>
  <c r="BO80" i="100"/>
  <c r="BL458" i="100"/>
  <c r="BL540" i="100" s="1"/>
  <c r="BM458" i="100" l="1"/>
  <c r="BM540" i="100" s="1"/>
  <c r="BP80" i="100"/>
  <c r="BO81" i="100"/>
  <c r="BO66" i="100" s="1"/>
  <c r="BN73" i="100"/>
  <c r="BN450" i="100"/>
  <c r="BN457" i="100"/>
  <c r="BL460" i="100"/>
  <c r="BL542" i="100" s="1"/>
  <c r="BM459" i="100"/>
  <c r="BP81" i="100" l="1"/>
  <c r="BP66" i="100" s="1"/>
  <c r="BQ80" i="100"/>
  <c r="BN458" i="100"/>
  <c r="BN540" i="100" s="1"/>
  <c r="BO73" i="100"/>
  <c r="BO450" i="100"/>
  <c r="BO457" i="100"/>
  <c r="BO539" i="100" s="1"/>
  <c r="BN459" i="100"/>
  <c r="BL541" i="100"/>
  <c r="BM539" i="100"/>
  <c r="BM460" i="100"/>
  <c r="BM542" i="100" s="1"/>
  <c r="BP450" i="100" l="1"/>
  <c r="BP458" i="100" s="1"/>
  <c r="BP540" i="100" s="1"/>
  <c r="BP457" i="100"/>
  <c r="BP539" i="100" s="1"/>
  <c r="L65" i="100" a="1"/>
  <c r="BO65" i="100" s="1"/>
  <c r="BM541" i="100"/>
  <c r="BP73" i="100"/>
  <c r="BQ81" i="100"/>
  <c r="BQ66" i="100" s="1"/>
  <c r="BR80" i="100"/>
  <c r="BO458" i="100"/>
  <c r="BO540" i="100" s="1"/>
  <c r="BO459" i="100"/>
  <c r="BO541" i="100" s="1"/>
  <c r="BN460" i="100"/>
  <c r="BN542" i="100" s="1"/>
  <c r="BN65" i="100" l="1"/>
  <c r="BF65" i="100"/>
  <c r="AX65" i="100"/>
  <c r="AP65" i="100"/>
  <c r="AG65" i="100"/>
  <c r="X65" i="100"/>
  <c r="O65" i="100"/>
  <c r="BM65" i="100"/>
  <c r="BI65" i="100"/>
  <c r="BE65" i="100"/>
  <c r="BA65" i="100"/>
  <c r="AW65" i="100"/>
  <c r="AS65" i="100"/>
  <c r="AO65" i="100"/>
  <c r="AK65" i="100"/>
  <c r="AE65" i="100"/>
  <c r="AD65" i="100"/>
  <c r="Q65" i="100"/>
  <c r="L65" i="100"/>
  <c r="U65" i="100"/>
  <c r="V65" i="100"/>
  <c r="BP65" i="100"/>
  <c r="BK65" i="100"/>
  <c r="BG65" i="100"/>
  <c r="BC65" i="100"/>
  <c r="AY65" i="100"/>
  <c r="AU65" i="100"/>
  <c r="AQ65" i="100"/>
  <c r="AM65" i="100"/>
  <c r="AI65" i="100"/>
  <c r="AB65" i="100"/>
  <c r="P65" i="100"/>
  <c r="M65" i="100"/>
  <c r="W65" i="100"/>
  <c r="AA65" i="100"/>
  <c r="BJ65" i="100"/>
  <c r="BB65" i="100"/>
  <c r="AT65" i="100"/>
  <c r="AL65" i="100"/>
  <c r="AC65" i="100"/>
  <c r="S65" i="100"/>
  <c r="Y65" i="100"/>
  <c r="BL65" i="100"/>
  <c r="BH65" i="100"/>
  <c r="BD65" i="100"/>
  <c r="AZ65" i="100"/>
  <c r="AV65" i="100"/>
  <c r="AR65" i="100"/>
  <c r="AN65" i="100"/>
  <c r="AJ65" i="100"/>
  <c r="AH65" i="100"/>
  <c r="AF65" i="100"/>
  <c r="T65" i="100"/>
  <c r="N65" i="100"/>
  <c r="R65" i="100"/>
  <c r="Z65" i="100"/>
  <c r="BP459" i="100"/>
  <c r="BP541" i="100" s="1"/>
  <c r="BQ457" i="100"/>
  <c r="BQ450" i="100"/>
  <c r="BS80" i="100"/>
  <c r="BR81" i="100"/>
  <c r="BR66" i="100" s="1"/>
  <c r="BQ65" i="100" a="1"/>
  <c r="BQ65" i="100" s="1"/>
  <c r="BQ73" i="100"/>
  <c r="BO460" i="100"/>
  <c r="BO542" i="100" s="1"/>
  <c r="BP460" i="100"/>
  <c r="BP542" i="100" s="1"/>
  <c r="BN539" i="100" l="1"/>
  <c r="BQ539" i="100"/>
  <c r="BQ459" i="100"/>
  <c r="BQ458" i="100"/>
  <c r="BQ540" i="100" s="1"/>
  <c r="BR457" i="100"/>
  <c r="BR450" i="100"/>
  <c r="BR458" i="100" s="1"/>
  <c r="BR65" i="100" a="1"/>
  <c r="BR65" i="100" s="1"/>
  <c r="BR73" i="100"/>
  <c r="BT80" i="100"/>
  <c r="BS81" i="100"/>
  <c r="BS66" i="100" s="1"/>
  <c r="BR460" i="100" l="1"/>
  <c r="BR542" i="100" s="1"/>
  <c r="BR540" i="100"/>
  <c r="BR459" i="100"/>
  <c r="BR541" i="100" s="1"/>
  <c r="BR539" i="100"/>
  <c r="BN541" i="100"/>
  <c r="BQ541" i="100"/>
  <c r="BQ460" i="100"/>
  <c r="BQ542" i="100" s="1"/>
  <c r="BS457" i="100"/>
  <c r="BS450" i="100"/>
  <c r="BS458" i="100" s="1"/>
  <c r="BS73" i="100"/>
  <c r="BS65" i="100" a="1"/>
  <c r="BS65" i="100" s="1"/>
  <c r="BU80" i="100"/>
  <c r="BT81" i="100"/>
  <c r="BT66" i="100" s="1"/>
  <c r="BS459" i="100" l="1"/>
  <c r="BS541" i="100" s="1"/>
  <c r="BS539" i="100"/>
  <c r="BS460" i="100"/>
  <c r="BS542" i="100" s="1"/>
  <c r="BS540" i="100"/>
  <c r="BT457" i="100"/>
  <c r="BT450" i="100"/>
  <c r="BT458" i="100" s="1"/>
  <c r="BT65" i="100" a="1"/>
  <c r="BT65" i="100" s="1"/>
  <c r="BT73" i="100"/>
  <c r="BV80" i="100"/>
  <c r="BU81" i="100"/>
  <c r="BU66" i="100" s="1"/>
  <c r="BT460" i="100" l="1"/>
  <c r="BT542" i="100" s="1"/>
  <c r="BT540" i="100"/>
  <c r="BT459" i="100"/>
  <c r="BT541" i="100" s="1"/>
  <c r="BT539" i="100"/>
  <c r="BU457" i="100"/>
  <c r="BU450" i="100"/>
  <c r="BU458" i="100" s="1"/>
  <c r="BU65" i="100" a="1"/>
  <c r="BU65" i="100" s="1"/>
  <c r="BU73" i="100"/>
  <c r="BW80" i="100"/>
  <c r="BV81" i="100"/>
  <c r="BV66" i="100" s="1"/>
  <c r="BU459" i="100" l="1"/>
  <c r="BU541" i="100" s="1"/>
  <c r="BU539" i="100"/>
  <c r="BU460" i="100"/>
  <c r="BU542" i="100" s="1"/>
  <c r="BU540" i="100"/>
  <c r="BV457" i="100"/>
  <c r="BV450" i="100"/>
  <c r="BV65" i="100" a="1"/>
  <c r="BV65" i="100" s="1"/>
  <c r="BV73" i="100"/>
  <c r="BX80" i="100"/>
  <c r="BW81" i="100"/>
  <c r="BW66" i="100" s="1"/>
  <c r="BV459" i="100" l="1"/>
  <c r="BV541" i="100" s="1"/>
  <c r="BV539" i="100"/>
  <c r="BW457" i="100"/>
  <c r="BW450" i="100"/>
  <c r="BW458" i="100" s="1"/>
  <c r="BV458" i="100"/>
  <c r="BW65" i="100" a="1"/>
  <c r="BW65" i="100" s="1"/>
  <c r="BW73" i="100"/>
  <c r="BY80" i="100"/>
  <c r="BX81" i="100"/>
  <c r="BX66" i="100" s="1"/>
  <c r="BV460" i="100" l="1"/>
  <c r="BV542" i="100" s="1"/>
  <c r="BV540" i="100"/>
  <c r="BW460" i="100"/>
  <c r="BW542" i="100" s="1"/>
  <c r="BW540" i="100"/>
  <c r="BW459" i="100"/>
  <c r="BW541" i="100" s="1"/>
  <c r="BW539" i="100"/>
  <c r="BX457" i="100"/>
  <c r="BX450" i="100"/>
  <c r="BX458" i="100" s="1"/>
  <c r="BX65" i="100" a="1"/>
  <c r="BX65" i="100" s="1"/>
  <c r="BX73" i="100"/>
  <c r="BZ80" i="100"/>
  <c r="BY81" i="100"/>
  <c r="BY66" i="100" s="1"/>
  <c r="BX460" i="100" l="1"/>
  <c r="BX542" i="100" s="1"/>
  <c r="BX540" i="100"/>
  <c r="BX459" i="100"/>
  <c r="BX541" i="100" s="1"/>
  <c r="BX539" i="100"/>
  <c r="BY457" i="100"/>
  <c r="BY450" i="100"/>
  <c r="BY458" i="100" s="1"/>
  <c r="BY65" i="100" a="1"/>
  <c r="BY65" i="100" s="1"/>
  <c r="BY73" i="100"/>
  <c r="CA80" i="100"/>
  <c r="BZ81" i="100"/>
  <c r="BZ66" i="100" s="1"/>
  <c r="BY459" i="100" l="1"/>
  <c r="BY541" i="100" s="1"/>
  <c r="BY539" i="100"/>
  <c r="BY460" i="100"/>
  <c r="BY542" i="100" s="1"/>
  <c r="BY540" i="100"/>
  <c r="BZ457" i="100"/>
  <c r="BZ450" i="100"/>
  <c r="BZ73" i="100"/>
  <c r="BZ65" i="100" a="1"/>
  <c r="BZ65" i="100" s="1"/>
  <c r="CB80" i="100"/>
  <c r="CA81" i="100"/>
  <c r="CA66" i="100" s="1"/>
  <c r="BZ459" i="100" l="1"/>
  <c r="BZ541" i="100" s="1"/>
  <c r="BZ539" i="100"/>
  <c r="BZ458" i="100"/>
  <c r="CA457" i="100"/>
  <c r="CA450" i="100"/>
  <c r="CA458" i="100" s="1"/>
  <c r="CA65" i="100" a="1"/>
  <c r="CA65" i="100" s="1"/>
  <c r="CA73" i="100"/>
  <c r="CC80" i="100"/>
  <c r="CB81" i="100"/>
  <c r="CB66" i="100" s="1"/>
  <c r="CA460" i="100" l="1"/>
  <c r="CA542" i="100" s="1"/>
  <c r="CA540" i="100"/>
  <c r="CA459" i="100"/>
  <c r="CA541" i="100" s="1"/>
  <c r="CA539" i="100"/>
  <c r="BZ460" i="100"/>
  <c r="BZ542" i="100" s="1"/>
  <c r="BZ540" i="100"/>
  <c r="CB457" i="100"/>
  <c r="CB450" i="100"/>
  <c r="CB458" i="100" s="1"/>
  <c r="CB65" i="100" a="1"/>
  <c r="CB65" i="100" s="1"/>
  <c r="CB73" i="100"/>
  <c r="CD80" i="100"/>
  <c r="CD81" i="100" s="1"/>
  <c r="CD66" i="100" s="1"/>
  <c r="CC81" i="100"/>
  <c r="CC66" i="100" s="1"/>
  <c r="CB460" i="100" l="1"/>
  <c r="CB542" i="100" s="1"/>
  <c r="CB540" i="100"/>
  <c r="CB459" i="100"/>
  <c r="CB541" i="100" s="1"/>
  <c r="CB539" i="100"/>
  <c r="CC457" i="100"/>
  <c r="CC450" i="100"/>
  <c r="CD457" i="100"/>
  <c r="CD450" i="100"/>
  <c r="CD65" i="100" a="1"/>
  <c r="CD65" i="100" s="1"/>
  <c r="CD73" i="100"/>
  <c r="CC65" i="100" a="1"/>
  <c r="CC65" i="100" s="1"/>
  <c r="CC73" i="100"/>
  <c r="CD459" i="100" l="1"/>
  <c r="CD541" i="100" s="1"/>
  <c r="CD539" i="100"/>
  <c r="CC459" i="100"/>
  <c r="CC541" i="100" s="1"/>
  <c r="CC539" i="100"/>
  <c r="CC458" i="100"/>
  <c r="CD458" i="100"/>
  <c r="CD460" i="100" l="1"/>
  <c r="CD542" i="100" s="1"/>
  <c r="CD540" i="100"/>
  <c r="CC460" i="100"/>
  <c r="CC542" i="100" s="1"/>
  <c r="CC540" i="100"/>
  <c r="AA546" i="100" l="1"/>
  <c r="AA127" i="100"/>
  <c r="AA132" i="100" l="1"/>
  <c r="AA133" i="100"/>
  <c r="K133" i="100" s="1" a="1"/>
  <c r="K133" i="100" s="1"/>
  <c r="AA115" i="100"/>
  <c r="AA114" i="100"/>
  <c r="AA134" i="100" l="1"/>
  <c r="K134" i="100" s="1" a="1"/>
  <c r="K134" i="100" s="1"/>
  <c r="K132" i="100" a="1"/>
  <c r="K132" i="100" s="1"/>
  <c r="F123" i="100"/>
  <c r="F125" i="100" s="1"/>
  <c r="F124" i="100" s="1"/>
  <c r="BY116" i="100" s="1"/>
  <c r="AB116" i="100" l="1"/>
  <c r="BM116" i="100"/>
  <c r="AI116" i="100"/>
  <c r="AI114" i="100" s="1"/>
  <c r="M116" i="100"/>
  <c r="AW116" i="100"/>
  <c r="V116" i="100"/>
  <c r="BS116" i="100"/>
  <c r="BH116" i="100"/>
  <c r="BW116" i="100"/>
  <c r="BL116" i="100"/>
  <c r="O116" i="100"/>
  <c r="BI116" i="100"/>
  <c r="T116" i="100"/>
  <c r="L116" i="100"/>
  <c r="AX116" i="100"/>
  <c r="AU116" i="100"/>
  <c r="BZ116" i="100"/>
  <c r="BD116" i="100"/>
  <c r="Q116" i="100"/>
  <c r="CB116" i="100"/>
  <c r="CA116" i="100"/>
  <c r="AA116" i="100"/>
  <c r="AN116" i="100"/>
  <c r="BT116" i="100"/>
  <c r="AC116" i="100"/>
  <c r="AS116" i="100"/>
  <c r="AG116" i="100"/>
  <c r="AG114" i="100" s="1"/>
  <c r="BO116" i="100"/>
  <c r="AD116" i="100"/>
  <c r="AD114" i="100" s="1"/>
  <c r="AR116" i="100"/>
  <c r="BJ116" i="100"/>
  <c r="AP116" i="100"/>
  <c r="BC116" i="100"/>
  <c r="BQ116" i="100"/>
  <c r="BP116" i="100"/>
  <c r="BU116" i="100"/>
  <c r="AJ116" i="100"/>
  <c r="AJ114" i="100" s="1"/>
  <c r="AL116" i="100"/>
  <c r="CD116" i="100"/>
  <c r="BE116" i="100"/>
  <c r="AY116" i="100"/>
  <c r="BV116" i="100"/>
  <c r="AM116" i="100"/>
  <c r="AO116" i="100"/>
  <c r="S116" i="100"/>
  <c r="Y116" i="100"/>
  <c r="BR116" i="100"/>
  <c r="AF116" i="100"/>
  <c r="AF114" i="100" s="1"/>
  <c r="AT116" i="100"/>
  <c r="P116" i="100"/>
  <c r="AK116" i="100"/>
  <c r="AK114" i="100" s="1"/>
  <c r="Z116" i="100"/>
  <c r="AE116" i="100"/>
  <c r="AE114" i="100" s="1"/>
  <c r="U116" i="100"/>
  <c r="W116" i="100"/>
  <c r="BG116" i="100"/>
  <c r="AQ116" i="100"/>
  <c r="BB116" i="100"/>
  <c r="CC116" i="100"/>
  <c r="X116" i="100"/>
  <c r="BX116" i="100"/>
  <c r="AV116" i="100"/>
  <c r="BK116" i="100"/>
  <c r="BF116" i="100"/>
  <c r="AH116" i="100"/>
  <c r="AH114" i="100" s="1"/>
  <c r="AZ116" i="100"/>
  <c r="N116" i="100"/>
  <c r="BA116" i="100"/>
  <c r="R116" i="100"/>
  <c r="BN116" i="100"/>
  <c r="AD115" i="100" l="1"/>
  <c r="AD127" i="100" s="1"/>
  <c r="AH115" i="100"/>
  <c r="AH127" i="100" s="1"/>
  <c r="AG115" i="100"/>
  <c r="AG127" i="100" s="1"/>
  <c r="AE115" i="100"/>
  <c r="AE127" i="100" s="1"/>
  <c r="AF115" i="100"/>
  <c r="AF127" i="100" s="1"/>
  <c r="AI115" i="100"/>
  <c r="AI127" i="100" s="1"/>
  <c r="AD546" i="100" l="1"/>
  <c r="AH128" i="100"/>
  <c r="AH129" i="100"/>
  <c r="AG129" i="100"/>
  <c r="AG128" i="100"/>
  <c r="AF129" i="100"/>
  <c r="AF128" i="100"/>
  <c r="AE129" i="100"/>
  <c r="AE128" i="100"/>
  <c r="AJ115" i="100"/>
  <c r="AJ127" i="100" s="1"/>
  <c r="AI129" i="100"/>
  <c r="AI128" i="100"/>
  <c r="AH546" i="100" l="1"/>
  <c r="AB546" i="100"/>
  <c r="AC546" i="100"/>
  <c r="AG546" i="100"/>
  <c r="AF546" i="100"/>
  <c r="AE546" i="100"/>
  <c r="AI546" i="100"/>
  <c r="AK115" i="100"/>
  <c r="AK127" i="100" s="1"/>
  <c r="AL114" i="100"/>
  <c r="AJ128" i="100"/>
  <c r="AJ129" i="100"/>
  <c r="AJ546" i="100" l="1"/>
  <c r="AL115" i="100"/>
  <c r="AL127" i="100" s="1"/>
  <c r="AM114" i="100"/>
  <c r="AK128" i="100"/>
  <c r="AK129" i="100"/>
  <c r="AK546" i="100" l="1"/>
  <c r="AN114" i="100"/>
  <c r="AM115" i="100"/>
  <c r="AM127" i="100" s="1"/>
  <c r="AL128" i="100"/>
  <c r="AL129" i="100"/>
  <c r="AL546" i="100" l="1"/>
  <c r="AM128" i="100"/>
  <c r="AM129" i="100"/>
  <c r="AN115" i="100"/>
  <c r="AN127" i="100" s="1"/>
  <c r="AO114" i="100"/>
  <c r="AM546" i="100" l="1"/>
  <c r="AP114" i="100"/>
  <c r="AO115" i="100"/>
  <c r="AO127" i="100" s="1"/>
  <c r="AN128" i="100"/>
  <c r="AN129" i="100"/>
  <c r="AN546" i="100" l="1"/>
  <c r="AO129" i="100"/>
  <c r="AO128" i="100"/>
  <c r="AP115" i="100"/>
  <c r="AP127" i="100" s="1"/>
  <c r="AQ114" i="100"/>
  <c r="AO546" i="100" l="1"/>
  <c r="AQ115" i="100"/>
  <c r="AQ127" i="100" s="1"/>
  <c r="AR114" i="100"/>
  <c r="AP128" i="100"/>
  <c r="AP129" i="100"/>
  <c r="AP546" i="100" l="1"/>
  <c r="AS114" i="100"/>
  <c r="AR115" i="100"/>
  <c r="AR127" i="100" s="1"/>
  <c r="AQ128" i="100"/>
  <c r="AQ129" i="100"/>
  <c r="AQ546" i="100" l="1"/>
  <c r="AR128" i="100"/>
  <c r="AR129" i="100"/>
  <c r="AS115" i="100"/>
  <c r="AS127" i="100" s="1"/>
  <c r="AT114" i="100"/>
  <c r="AR546" i="100" l="1"/>
  <c r="AT115" i="100"/>
  <c r="AT127" i="100" s="1"/>
  <c r="AU114" i="100"/>
  <c r="AS128" i="100"/>
  <c r="AS129" i="100"/>
  <c r="AS546" i="100" l="1"/>
  <c r="AU115" i="100"/>
  <c r="AU127" i="100" s="1"/>
  <c r="AV114" i="100"/>
  <c r="AT128" i="100"/>
  <c r="AT129" i="100"/>
  <c r="AT546" i="100" l="1"/>
  <c r="AV115" i="100"/>
  <c r="AV127" i="100" s="1"/>
  <c r="AW114" i="100"/>
  <c r="AU129" i="100"/>
  <c r="AU128" i="100"/>
  <c r="AU546" i="100" l="1"/>
  <c r="AW115" i="100"/>
  <c r="AW127" i="100" s="1"/>
  <c r="AX114" i="100"/>
  <c r="AV129" i="100"/>
  <c r="AV128" i="100"/>
  <c r="AV546" i="100" l="1"/>
  <c r="AX115" i="100"/>
  <c r="AX127" i="100" s="1"/>
  <c r="AY114" i="100"/>
  <c r="AW129" i="100"/>
  <c r="AW128" i="100"/>
  <c r="AW546" i="100" l="1"/>
  <c r="AY115" i="100"/>
  <c r="AY127" i="100" s="1"/>
  <c r="AZ114" i="100"/>
  <c r="AX129" i="100"/>
  <c r="AX128" i="100"/>
  <c r="AX546" i="100" l="1"/>
  <c r="AZ115" i="100"/>
  <c r="AZ127" i="100" s="1"/>
  <c r="BA114" i="100"/>
  <c r="AY128" i="100"/>
  <c r="AY129" i="100"/>
  <c r="AY546" i="100" l="1"/>
  <c r="BA115" i="100"/>
  <c r="BA127" i="100" s="1"/>
  <c r="BB114" i="100"/>
  <c r="AZ128" i="100"/>
  <c r="AZ129" i="100"/>
  <c r="AZ546" i="100" l="1"/>
  <c r="BB115" i="100"/>
  <c r="BB127" i="100" s="1"/>
  <c r="BC114" i="100"/>
  <c r="BA128" i="100"/>
  <c r="BA129" i="100"/>
  <c r="BA546" i="100" l="1"/>
  <c r="BC115" i="100"/>
  <c r="BC127" i="100" s="1"/>
  <c r="BD114" i="100"/>
  <c r="BB128" i="100"/>
  <c r="BB129" i="100"/>
  <c r="BB546" i="100" l="1"/>
  <c r="BD115" i="100"/>
  <c r="BD127" i="100" s="1"/>
  <c r="BE114" i="100"/>
  <c r="BC129" i="100"/>
  <c r="BC128" i="100"/>
  <c r="BC546" i="100" l="1"/>
  <c r="BE115" i="100"/>
  <c r="BE127" i="100" s="1"/>
  <c r="BF114" i="100"/>
  <c r="BD129" i="100"/>
  <c r="BD128" i="100"/>
  <c r="BD546" i="100" l="1"/>
  <c r="BG114" i="100"/>
  <c r="BF115" i="100"/>
  <c r="BF127" i="100" s="1"/>
  <c r="BE129" i="100"/>
  <c r="BE128" i="100"/>
  <c r="BE546" i="100" l="1"/>
  <c r="BF129" i="100"/>
  <c r="BF128" i="100"/>
  <c r="BG115" i="100"/>
  <c r="BG127" i="100" s="1"/>
  <c r="BH114" i="100"/>
  <c r="BF546" i="100" l="1"/>
  <c r="BG129" i="100"/>
  <c r="BG128" i="100"/>
  <c r="BH115" i="100"/>
  <c r="BH127" i="100" s="1"/>
  <c r="BI114" i="100"/>
  <c r="BG546" i="100" l="1"/>
  <c r="BI115" i="100"/>
  <c r="BI127" i="100" s="1"/>
  <c r="BJ114" i="100"/>
  <c r="BH129" i="100"/>
  <c r="BH128" i="100"/>
  <c r="BH546" i="100" l="1"/>
  <c r="BJ115" i="100"/>
  <c r="BJ127" i="100" s="1"/>
  <c r="BK114" i="100"/>
  <c r="BI128" i="100"/>
  <c r="BI129" i="100"/>
  <c r="BI546" i="100" l="1"/>
  <c r="BK115" i="100"/>
  <c r="BK127" i="100" s="1"/>
  <c r="BL114" i="100"/>
  <c r="BJ128" i="100"/>
  <c r="BJ129" i="100"/>
  <c r="BJ546" i="100" l="1"/>
  <c r="BM114" i="100"/>
  <c r="BL115" i="100"/>
  <c r="BL127" i="100" s="1"/>
  <c r="BK128" i="100"/>
  <c r="BK129" i="100"/>
  <c r="BK546" i="100" l="1"/>
  <c r="BL128" i="100"/>
  <c r="BL129" i="100"/>
  <c r="BN114" i="100"/>
  <c r="BM115" i="100"/>
  <c r="BM127" i="100" s="1"/>
  <c r="BL546" i="100" l="1"/>
  <c r="BM129" i="100"/>
  <c r="BM128" i="100"/>
  <c r="BN115" i="100"/>
  <c r="BN127" i="100" s="1"/>
  <c r="BO114" i="100"/>
  <c r="BM546" i="100" l="1"/>
  <c r="BP114" i="100"/>
  <c r="BO115" i="100"/>
  <c r="BO127" i="100" s="1"/>
  <c r="BN129" i="100"/>
  <c r="BN128" i="100"/>
  <c r="BN546" i="100" l="1"/>
  <c r="BO129" i="100"/>
  <c r="BO128" i="100"/>
  <c r="BQ114" i="100"/>
  <c r="BP115" i="100"/>
  <c r="BP127" i="100" s="1"/>
  <c r="BO546" i="100" l="1"/>
  <c r="BP129" i="100"/>
  <c r="BP128" i="100"/>
  <c r="BQ115" i="100"/>
  <c r="BQ127" i="100" s="1"/>
  <c r="BR114" i="100"/>
  <c r="BP546" i="100" l="1"/>
  <c r="BQ129" i="100"/>
  <c r="BQ128" i="100"/>
  <c r="BS114" i="100"/>
  <c r="BR115" i="100"/>
  <c r="BR127" i="100" s="1"/>
  <c r="BQ546" i="100" l="1"/>
  <c r="BR129" i="100"/>
  <c r="BR128" i="100"/>
  <c r="BS115" i="100"/>
  <c r="BS127" i="100" s="1"/>
  <c r="BT114" i="100"/>
  <c r="BR546" i="100" l="1"/>
  <c r="BS129" i="100"/>
  <c r="BS128" i="100"/>
  <c r="BU114" i="100"/>
  <c r="BT115" i="100"/>
  <c r="BT127" i="100" s="1"/>
  <c r="BS546" i="100" l="1"/>
  <c r="BT129" i="100"/>
  <c r="BT128" i="100"/>
  <c r="BV114" i="100"/>
  <c r="BU115" i="100"/>
  <c r="BU127" i="100" s="1"/>
  <c r="BT546" i="100" l="1"/>
  <c r="BU129" i="100"/>
  <c r="BU128" i="100"/>
  <c r="BV115" i="100"/>
  <c r="BV127" i="100" s="1"/>
  <c r="BW114" i="100"/>
  <c r="BU546" i="100" l="1"/>
  <c r="BV129" i="100"/>
  <c r="BV128" i="100"/>
  <c r="BW115" i="100"/>
  <c r="BW127" i="100" s="1"/>
  <c r="BX114" i="100"/>
  <c r="BV546" i="100" l="1"/>
  <c r="BW129" i="100"/>
  <c r="BW128" i="100"/>
  <c r="BX115" i="100"/>
  <c r="BX127" i="100" s="1"/>
  <c r="BY114" i="100"/>
  <c r="BW546" i="100" l="1"/>
  <c r="BX129" i="100"/>
  <c r="BX128" i="100"/>
  <c r="BY115" i="100"/>
  <c r="BY127" i="100" s="1"/>
  <c r="BZ114" i="100"/>
  <c r="BX546" i="100" l="1"/>
  <c r="BY129" i="100"/>
  <c r="BY128" i="100"/>
  <c r="BZ115" i="100"/>
  <c r="BZ127" i="100" s="1"/>
  <c r="CA114" i="100"/>
  <c r="BY546" i="100" l="1"/>
  <c r="BZ129" i="100"/>
  <c r="BZ128" i="100"/>
  <c r="CB114" i="100"/>
  <c r="CA115" i="100"/>
  <c r="CA127" i="100" s="1"/>
  <c r="BZ546" i="100" l="1"/>
  <c r="CA129" i="100"/>
  <c r="CA128" i="100"/>
  <c r="CB115" i="100"/>
  <c r="CB127" i="100" s="1"/>
  <c r="CC114" i="100"/>
  <c r="CA546" i="100" l="1"/>
  <c r="CB129" i="100"/>
  <c r="CB128" i="100"/>
  <c r="CC115" i="100"/>
  <c r="CC127" i="100" s="1"/>
  <c r="CD114" i="100"/>
  <c r="CB546" i="100" l="1"/>
  <c r="CD115" i="100"/>
  <c r="CD127" i="100" s="1"/>
  <c r="CD129" i="100" s="1"/>
  <c r="CC129" i="100"/>
  <c r="CC128" i="100"/>
  <c r="K477" i="100" a="1"/>
  <c r="K477" i="100" s="1"/>
  <c r="Y478" i="100"/>
  <c r="K478" i="100" s="1" a="1"/>
  <c r="K478" i="100" s="1"/>
  <c r="Y479" i="100"/>
  <c r="Y488" i="100" s="1"/>
  <c r="Y572" i="100" s="1"/>
  <c r="K474" i="100" a="1"/>
  <c r="K474" i="100" s="1"/>
  <c r="Y484" i="100"/>
  <c r="K479" i="100" l="1" a="1"/>
  <c r="K479" i="100" s="1"/>
  <c r="CC546" i="100"/>
  <c r="CD128" i="100"/>
  <c r="Y487" i="100"/>
  <c r="Y571" i="100" s="1"/>
  <c r="K481" i="100"/>
  <c r="Y568" i="100"/>
  <c r="CD546" i="100" l="1"/>
  <c r="Y490" i="100"/>
  <c r="W70" i="104" l="1"/>
  <c r="X71" i="104"/>
  <c r="W71" i="104"/>
  <c r="Y384" i="100"/>
  <c r="Y391" i="100" s="1"/>
  <c r="Y414" i="100" s="1"/>
  <c r="Z384" i="100"/>
  <c r="Z391" i="100" s="1"/>
  <c r="Z414" i="100" s="1"/>
  <c r="X384" i="100"/>
  <c r="X386" i="100" s="1"/>
  <c r="AA384" i="100"/>
  <c r="AA391" i="100" s="1"/>
  <c r="Y386" i="100" l="1"/>
  <c r="Y387" i="100" s="1"/>
  <c r="Y388" i="100" s="1"/>
  <c r="Z386" i="100"/>
  <c r="Z387" i="100" s="1"/>
  <c r="Z388" i="100" s="1"/>
  <c r="Z393" i="100"/>
  <c r="X70" i="104"/>
  <c r="X387" i="100"/>
  <c r="AA393" i="100"/>
  <c r="AA394" i="100" s="1"/>
  <c r="AA414" i="100"/>
  <c r="V70" i="104"/>
  <c r="Y393" i="100"/>
  <c r="Y394" i="100" s="1"/>
  <c r="Y413" i="100"/>
  <c r="Y415" i="100" s="1"/>
  <c r="Z413" i="100"/>
  <c r="Z415" i="100" s="1"/>
  <c r="V71" i="104"/>
  <c r="AA386" i="100"/>
  <c r="K384" i="100" a="1"/>
  <c r="K384" i="100" s="1"/>
  <c r="X391" i="100"/>
  <c r="AA413" i="100"/>
  <c r="U70" i="104"/>
  <c r="U71" i="104"/>
  <c r="Z398" i="100" l="1"/>
  <c r="Z394" i="100"/>
  <c r="Y395" i="100"/>
  <c r="AA395" i="100"/>
  <c r="AA387" i="100"/>
  <c r="AA388" i="100" s="1"/>
  <c r="AA398" i="100"/>
  <c r="AA399" i="100" s="1"/>
  <c r="K391" i="100" a="1"/>
  <c r="K391" i="100" s="1"/>
  <c r="X414" i="100"/>
  <c r="K414" i="100" s="1" a="1"/>
  <c r="K414" i="100" s="1"/>
  <c r="X413" i="100"/>
  <c r="X393" i="100"/>
  <c r="AA415" i="100"/>
  <c r="Y398" i="100"/>
  <c r="X388" i="100"/>
  <c r="Z400" i="100" l="1"/>
  <c r="Z395" i="100"/>
  <c r="Z404" i="100"/>
  <c r="Z418" i="100"/>
  <c r="Z534" i="100" s="1"/>
  <c r="Z399" i="100"/>
  <c r="K387" i="100" a="1"/>
  <c r="K387" i="100" s="1"/>
  <c r="AA400" i="100"/>
  <c r="AA401" i="100" s="1"/>
  <c r="Y404" i="100"/>
  <c r="Y406" i="100" s="1"/>
  <c r="Y418" i="100"/>
  <c r="Y534" i="100" s="1"/>
  <c r="Y399" i="100"/>
  <c r="X415" i="100"/>
  <c r="K415" i="100" s="1" a="1"/>
  <c r="K415" i="100" s="1"/>
  <c r="K413" i="100" a="1"/>
  <c r="K413" i="100" s="1"/>
  <c r="Y400" i="100"/>
  <c r="K388" i="100" a="1"/>
  <c r="K388" i="100" s="1"/>
  <c r="X394" i="100"/>
  <c r="X398" i="100"/>
  <c r="AA418" i="100"/>
  <c r="AA534" i="100" s="1"/>
  <c r="AA404" i="100"/>
  <c r="AA406" i="100" s="1"/>
  <c r="Z401" i="100" l="1"/>
  <c r="Z563" i="100"/>
  <c r="Z412" i="100"/>
  <c r="Z420" i="100" s="1"/>
  <c r="Z419" i="100"/>
  <c r="Z405" i="100"/>
  <c r="Z406" i="100"/>
  <c r="AA563" i="100"/>
  <c r="X400" i="100"/>
  <c r="K400" i="100" s="1" a="1"/>
  <c r="K400" i="100" s="1"/>
  <c r="K394" i="100" a="1"/>
  <c r="K394" i="100" s="1"/>
  <c r="X395" i="100"/>
  <c r="Y401" i="100"/>
  <c r="AA419" i="100"/>
  <c r="AA412" i="100"/>
  <c r="AA420" i="100" s="1"/>
  <c r="K398" i="100" a="1"/>
  <c r="K398" i="100" s="1"/>
  <c r="X404" i="100"/>
  <c r="X418" i="100"/>
  <c r="X534" i="100" s="1"/>
  <c r="X399" i="100"/>
  <c r="AA405" i="100"/>
  <c r="AA407" i="100" s="1"/>
  <c r="Y563" i="100"/>
  <c r="Y412" i="100"/>
  <c r="Y420" i="100" s="1"/>
  <c r="Y419" i="100"/>
  <c r="Y405" i="100"/>
  <c r="Y407" i="100" s="1"/>
  <c r="Z535" i="100" l="1"/>
  <c r="Z427" i="100"/>
  <c r="Y535" i="100"/>
  <c r="Y427" i="100"/>
  <c r="AA431" i="100"/>
  <c r="AA536" i="100"/>
  <c r="Y536" i="100"/>
  <c r="Y431" i="100"/>
  <c r="AA427" i="100"/>
  <c r="AA535" i="100"/>
  <c r="Z536" i="100"/>
  <c r="Z431" i="100"/>
  <c r="AB431" i="100"/>
  <c r="Z564" i="100"/>
  <c r="Z565" i="100"/>
  <c r="Z407" i="100"/>
  <c r="X412" i="100"/>
  <c r="K404" i="100" a="1"/>
  <c r="K404" i="100" s="1"/>
  <c r="X419" i="100"/>
  <c r="X405" i="100"/>
  <c r="X563" i="100"/>
  <c r="AA564" i="100"/>
  <c r="Y564" i="100"/>
  <c r="Y565" i="100"/>
  <c r="X401" i="100"/>
  <c r="K401" i="100" s="1" a="1"/>
  <c r="K401" i="100" s="1"/>
  <c r="K399" i="100" a="1"/>
  <c r="K399" i="100" s="1"/>
  <c r="AA565" i="100"/>
  <c r="X406" i="100"/>
  <c r="K406" i="100" s="1" a="1"/>
  <c r="K406" i="100" s="1"/>
  <c r="K395" i="100" a="1"/>
  <c r="K395" i="100" s="1"/>
  <c r="AB536" i="100" l="1"/>
  <c r="AC431" i="100"/>
  <c r="AB535" i="100"/>
  <c r="AB427" i="100"/>
  <c r="K412" i="100" a="1"/>
  <c r="K412" i="100" s="1"/>
  <c r="X420" i="100"/>
  <c r="K405" i="100" a="1"/>
  <c r="K405" i="100" s="1"/>
  <c r="X407" i="100"/>
  <c r="K407" i="100" s="1" a="1"/>
  <c r="K407" i="100" s="1"/>
  <c r="X564" i="100"/>
  <c r="X427" i="100" l="1"/>
  <c r="X535" i="100"/>
  <c r="AC536" i="100"/>
  <c r="AD536" i="100"/>
  <c r="AC535" i="100"/>
  <c r="AC427" i="100"/>
  <c r="X431" i="100"/>
  <c r="X536" i="100"/>
  <c r="X565" i="100"/>
  <c r="AD431" i="100" l="1"/>
  <c r="AE536" i="100"/>
  <c r="AD535" i="100"/>
  <c r="AD427" i="100"/>
  <c r="AE431" i="100" l="1"/>
  <c r="AF536" i="100"/>
  <c r="AE535" i="100"/>
  <c r="AE427" i="100"/>
  <c r="AF431" i="100" l="1"/>
  <c r="AG536" i="100"/>
  <c r="AG431" i="100"/>
  <c r="AF427" i="100"/>
  <c r="AF535" i="100"/>
  <c r="AH431" i="100" l="1"/>
  <c r="AH536" i="100"/>
  <c r="AG535" i="100"/>
  <c r="AG427" i="100"/>
  <c r="AI431" i="100" l="1"/>
  <c r="AH535" i="100"/>
  <c r="AH427" i="100"/>
  <c r="AI536" i="100" l="1"/>
  <c r="AJ536" i="100"/>
  <c r="AI535" i="100"/>
  <c r="AI427" i="100"/>
  <c r="AJ431" i="100" l="1"/>
  <c r="AK536" i="100"/>
  <c r="AJ535" i="100"/>
  <c r="AJ427" i="100"/>
  <c r="AK431" i="100" l="1"/>
  <c r="AK535" i="100"/>
  <c r="AK427" i="100"/>
  <c r="AL431" i="100"/>
  <c r="AL536" i="100" l="1"/>
  <c r="AL535" i="100"/>
  <c r="AL427" i="100"/>
  <c r="AM431" i="100"/>
  <c r="AM536" i="100" l="1"/>
  <c r="AN431" i="100"/>
  <c r="AM535" i="100"/>
  <c r="AM427" i="100"/>
  <c r="AN536" i="100" l="1"/>
  <c r="AO536" i="100"/>
  <c r="AN427" i="100"/>
  <c r="AN535" i="100"/>
  <c r="AB465" i="100"/>
  <c r="AO431" i="100" l="1"/>
  <c r="AP431" i="100"/>
  <c r="AO535" i="100"/>
  <c r="AO427" i="100"/>
  <c r="AB463" i="100"/>
  <c r="AC465" i="100"/>
  <c r="AP536" i="100" l="1"/>
  <c r="AQ431" i="100"/>
  <c r="AP535" i="100"/>
  <c r="AP427" i="100"/>
  <c r="AC463" i="100"/>
  <c r="AB464" i="100"/>
  <c r="AB485" i="100"/>
  <c r="AB569" i="100" s="1"/>
  <c r="AB486" i="100"/>
  <c r="AB488" i="100"/>
  <c r="AB572" i="100" s="1"/>
  <c r="AB484" i="100"/>
  <c r="AB489" i="100"/>
  <c r="AB500" i="100" s="1"/>
  <c r="AB487" i="100"/>
  <c r="AB571" i="100" s="1"/>
  <c r="AQ536" i="100" l="1"/>
  <c r="AR536" i="100"/>
  <c r="AR431" i="100"/>
  <c r="AQ427" i="100"/>
  <c r="AQ535" i="100"/>
  <c r="AB498" i="100"/>
  <c r="AB573" i="100"/>
  <c r="AB570" i="100"/>
  <c r="AB499" i="100"/>
  <c r="AB490" i="100"/>
  <c r="AB568" i="100"/>
  <c r="AC464" i="100"/>
  <c r="AC484" i="100"/>
  <c r="AC486" i="100"/>
  <c r="AC489" i="100"/>
  <c r="AC487" i="100"/>
  <c r="AC571" i="100" s="1"/>
  <c r="AC488" i="100"/>
  <c r="AC572" i="100" s="1"/>
  <c r="AC485" i="100"/>
  <c r="AC569" i="100" s="1"/>
  <c r="AD463" i="100"/>
  <c r="AE465" i="100"/>
  <c r="AS536" i="100" l="1"/>
  <c r="AS431" i="100"/>
  <c r="AR535" i="100"/>
  <c r="AR427" i="100"/>
  <c r="AC570" i="100"/>
  <c r="AC499" i="100"/>
  <c r="AC498" i="100"/>
  <c r="AC573" i="100"/>
  <c r="AC500" i="100"/>
  <c r="AD464" i="100"/>
  <c r="AD489" i="100"/>
  <c r="AD487" i="100"/>
  <c r="AD571" i="100" s="1"/>
  <c r="AD486" i="100"/>
  <c r="AD484" i="100"/>
  <c r="AD485" i="100"/>
  <c r="AD569" i="100" s="1"/>
  <c r="AD488" i="100"/>
  <c r="AD572" i="100" s="1"/>
  <c r="AC568" i="100"/>
  <c r="AC490" i="100"/>
  <c r="AF465" i="100"/>
  <c r="AE463" i="100"/>
  <c r="AT536" i="100" l="1"/>
  <c r="AS535" i="100"/>
  <c r="AS427" i="100"/>
  <c r="AD573" i="100"/>
  <c r="AD500" i="100"/>
  <c r="AD498" i="100"/>
  <c r="AD570" i="100"/>
  <c r="AD499" i="100"/>
  <c r="AE464" i="100"/>
  <c r="AE484" i="100"/>
  <c r="AE489" i="100"/>
  <c r="AE485" i="100"/>
  <c r="AE569" i="100" s="1"/>
  <c r="AE486" i="100"/>
  <c r="AE488" i="100"/>
  <c r="AE572" i="100" s="1"/>
  <c r="AE487" i="100"/>
  <c r="AE571" i="100" s="1"/>
  <c r="AG465" i="100"/>
  <c r="AF463" i="100"/>
  <c r="AD490" i="100"/>
  <c r="AD568" i="100"/>
  <c r="AT431" i="100" l="1"/>
  <c r="AU536" i="100"/>
  <c r="AT535" i="100"/>
  <c r="AT427" i="100"/>
  <c r="AE498" i="100"/>
  <c r="AE573" i="100"/>
  <c r="AE500" i="100"/>
  <c r="AE570" i="100"/>
  <c r="AE499" i="100"/>
  <c r="AE490" i="100"/>
  <c r="AE568" i="100"/>
  <c r="AH465" i="100"/>
  <c r="AG463" i="100"/>
  <c r="AF464" i="100"/>
  <c r="AF485" i="100"/>
  <c r="AF569" i="100" s="1"/>
  <c r="AF484" i="100"/>
  <c r="AF488" i="100"/>
  <c r="AF572" i="100" s="1"/>
  <c r="AF487" i="100"/>
  <c r="AF571" i="100" s="1"/>
  <c r="AF486" i="100"/>
  <c r="AF489" i="100"/>
  <c r="AU431" i="100" l="1"/>
  <c r="AV536" i="100"/>
  <c r="AU427" i="100"/>
  <c r="AU535" i="100"/>
  <c r="AF498" i="100"/>
  <c r="AF573" i="100"/>
  <c r="AF500" i="100"/>
  <c r="AF570" i="100"/>
  <c r="AF499" i="100"/>
  <c r="AG464" i="100"/>
  <c r="AG485" i="100"/>
  <c r="AG569" i="100" s="1"/>
  <c r="AG487" i="100"/>
  <c r="AG571" i="100" s="1"/>
  <c r="AG484" i="100"/>
  <c r="AG486" i="100"/>
  <c r="AG489" i="100"/>
  <c r="AG488" i="100"/>
  <c r="AG572" i="100" s="1"/>
  <c r="AF568" i="100"/>
  <c r="AF490" i="100"/>
  <c r="AH463" i="100"/>
  <c r="AI465" i="100"/>
  <c r="AV431" i="100" l="1"/>
  <c r="AW536" i="100"/>
  <c r="AV427" i="100"/>
  <c r="AV535" i="100"/>
  <c r="AG498" i="100"/>
  <c r="AG573" i="100"/>
  <c r="AG500" i="100"/>
  <c r="AG570" i="100"/>
  <c r="AG499" i="100"/>
  <c r="AI463" i="100"/>
  <c r="AJ465" i="100"/>
  <c r="AH484" i="100"/>
  <c r="AH489" i="100"/>
  <c r="AH488" i="100"/>
  <c r="AH572" i="100" s="1"/>
  <c r="AH486" i="100"/>
  <c r="AH485" i="100"/>
  <c r="AH569" i="100" s="1"/>
  <c r="AH487" i="100"/>
  <c r="AH571" i="100" s="1"/>
  <c r="AG568" i="100"/>
  <c r="AG490" i="100"/>
  <c r="AW431" i="100" l="1"/>
  <c r="AX536" i="100"/>
  <c r="AX431" i="100"/>
  <c r="AW535" i="100"/>
  <c r="AW427" i="100"/>
  <c r="AH573" i="100"/>
  <c r="AH500" i="100"/>
  <c r="AH498" i="100"/>
  <c r="AH570" i="100"/>
  <c r="AH499" i="100"/>
  <c r="AH490" i="100"/>
  <c r="AH568" i="100"/>
  <c r="AK465" i="100"/>
  <c r="AJ463" i="100"/>
  <c r="AI485" i="100"/>
  <c r="AI569" i="100" s="1"/>
  <c r="AI489" i="100"/>
  <c r="AI484" i="100"/>
  <c r="AI486" i="100"/>
  <c r="AI487" i="100"/>
  <c r="AI571" i="100" s="1"/>
  <c r="AI488" i="100"/>
  <c r="AI572" i="100" s="1"/>
  <c r="AY431" i="100" l="1"/>
  <c r="AX535" i="100"/>
  <c r="AX427" i="100"/>
  <c r="AI498" i="100"/>
  <c r="AI570" i="100"/>
  <c r="AI499" i="100"/>
  <c r="AI573" i="100"/>
  <c r="AI500" i="100"/>
  <c r="AI490" i="100"/>
  <c r="AI568" i="100"/>
  <c r="AJ484" i="100"/>
  <c r="AJ488" i="100"/>
  <c r="AJ572" i="100" s="1"/>
  <c r="AJ485" i="100"/>
  <c r="AJ569" i="100" s="1"/>
  <c r="AJ487" i="100"/>
  <c r="AJ571" i="100" s="1"/>
  <c r="AJ486" i="100"/>
  <c r="AJ489" i="100"/>
  <c r="AL465" i="100"/>
  <c r="AK463" i="100"/>
  <c r="AY536" i="100" l="1"/>
  <c r="AZ536" i="100"/>
  <c r="AY427" i="100"/>
  <c r="AY535" i="100"/>
  <c r="AJ573" i="100"/>
  <c r="AJ500" i="100"/>
  <c r="AJ570" i="100"/>
  <c r="AJ499" i="100"/>
  <c r="AJ498" i="100"/>
  <c r="AK488" i="100"/>
  <c r="AK572" i="100" s="1"/>
  <c r="AK487" i="100"/>
  <c r="AK484" i="100"/>
  <c r="AK486" i="100"/>
  <c r="AK489" i="100"/>
  <c r="AK485" i="100"/>
  <c r="AK569" i="100" s="1"/>
  <c r="AL463" i="100"/>
  <c r="AM465" i="100"/>
  <c r="AJ490" i="100"/>
  <c r="AJ568" i="100"/>
  <c r="AZ431" i="100" l="1"/>
  <c r="BA536" i="100"/>
  <c r="AZ535" i="100"/>
  <c r="AZ427" i="100"/>
  <c r="AK571" i="100"/>
  <c r="AK499" i="100"/>
  <c r="AK573" i="100"/>
  <c r="AK500" i="100"/>
  <c r="AK570" i="100"/>
  <c r="AK498" i="100"/>
  <c r="AN465" i="100"/>
  <c r="AM463" i="100"/>
  <c r="AL487" i="100"/>
  <c r="AL571" i="100" s="1"/>
  <c r="AL484" i="100"/>
  <c r="AL488" i="100"/>
  <c r="AL572" i="100" s="1"/>
  <c r="AL485" i="100"/>
  <c r="AL569" i="100" s="1"/>
  <c r="AL489" i="100"/>
  <c r="AL486" i="100"/>
  <c r="AK490" i="100"/>
  <c r="AK568" i="100"/>
  <c r="BA431" i="100" l="1"/>
  <c r="BB536" i="100"/>
  <c r="BA535" i="100"/>
  <c r="BA427" i="100"/>
  <c r="AL573" i="100"/>
  <c r="AL500" i="100"/>
  <c r="AL570" i="100"/>
  <c r="AL499" i="100"/>
  <c r="AL498" i="100"/>
  <c r="AM489" i="100"/>
  <c r="AM484" i="100"/>
  <c r="AM487" i="100"/>
  <c r="AM571" i="100" s="1"/>
  <c r="AM486" i="100"/>
  <c r="AM485" i="100"/>
  <c r="AM569" i="100" s="1"/>
  <c r="AM488" i="100"/>
  <c r="AM572" i="100" s="1"/>
  <c r="AO465" i="100"/>
  <c r="AN463" i="100"/>
  <c r="AL490" i="100"/>
  <c r="AL568" i="100"/>
  <c r="BB431" i="100" l="1"/>
  <c r="BC431" i="100"/>
  <c r="BB535" i="100"/>
  <c r="BB427" i="100"/>
  <c r="AM498" i="100"/>
  <c r="AM573" i="100"/>
  <c r="AM500" i="100"/>
  <c r="AM570" i="100"/>
  <c r="AM499" i="100"/>
  <c r="AO463" i="100"/>
  <c r="AP465" i="100"/>
  <c r="AN487" i="100"/>
  <c r="AN571" i="100" s="1"/>
  <c r="AN488" i="100"/>
  <c r="AN572" i="100" s="1"/>
  <c r="AN485" i="100"/>
  <c r="AN569" i="100" s="1"/>
  <c r="AN484" i="100"/>
  <c r="AN486" i="100"/>
  <c r="AN489" i="100"/>
  <c r="AM490" i="100"/>
  <c r="AM568" i="100"/>
  <c r="BC536" i="100" l="1"/>
  <c r="BD431" i="100"/>
  <c r="BD536" i="100"/>
  <c r="BC535" i="100"/>
  <c r="BC427" i="100"/>
  <c r="AN498" i="100"/>
  <c r="AN573" i="100"/>
  <c r="AN500" i="100"/>
  <c r="AN570" i="100"/>
  <c r="AN499" i="100"/>
  <c r="AN490" i="100"/>
  <c r="AN568" i="100"/>
  <c r="AP463" i="100"/>
  <c r="AQ465" i="100"/>
  <c r="AO489" i="100"/>
  <c r="AO484" i="100"/>
  <c r="AO487" i="100"/>
  <c r="AO571" i="100" s="1"/>
  <c r="AO488" i="100"/>
  <c r="AO572" i="100" s="1"/>
  <c r="AO485" i="100"/>
  <c r="AO569" i="100" s="1"/>
  <c r="AO486" i="100"/>
  <c r="BE536" i="100" l="1"/>
  <c r="BD535" i="100"/>
  <c r="BD427" i="100"/>
  <c r="AO570" i="100"/>
  <c r="AO499" i="100"/>
  <c r="AO498" i="100"/>
  <c r="AO573" i="100"/>
  <c r="AO500" i="100"/>
  <c r="AP489" i="100"/>
  <c r="AP487" i="100"/>
  <c r="AP571" i="100" s="1"/>
  <c r="AP488" i="100"/>
  <c r="AP572" i="100" s="1"/>
  <c r="AP484" i="100"/>
  <c r="AP485" i="100"/>
  <c r="AP569" i="100" s="1"/>
  <c r="AP486" i="100"/>
  <c r="AO490" i="100"/>
  <c r="AO568" i="100"/>
  <c r="AQ463" i="100"/>
  <c r="AR465" i="100"/>
  <c r="BE431" i="100" l="1"/>
  <c r="BF536" i="100"/>
  <c r="BF431" i="100"/>
  <c r="BE535" i="100"/>
  <c r="BE427" i="100"/>
  <c r="AP498" i="100"/>
  <c r="AP573" i="100"/>
  <c r="AP500" i="100"/>
  <c r="AP570" i="100"/>
  <c r="AP499" i="100"/>
  <c r="AR463" i="100"/>
  <c r="AS465" i="100"/>
  <c r="AP490" i="100"/>
  <c r="AP568" i="100"/>
  <c r="AQ489" i="100"/>
  <c r="AQ487" i="100"/>
  <c r="AQ571" i="100" s="1"/>
  <c r="AQ485" i="100"/>
  <c r="AQ569" i="100" s="1"/>
  <c r="AQ486" i="100"/>
  <c r="AQ484" i="100"/>
  <c r="AQ488" i="100"/>
  <c r="AQ572" i="100" s="1"/>
  <c r="BG536" i="100" l="1"/>
  <c r="BF535" i="100"/>
  <c r="BF427" i="100"/>
  <c r="AQ498" i="100"/>
  <c r="AQ573" i="100"/>
  <c r="AQ500" i="100"/>
  <c r="AQ570" i="100"/>
  <c r="AQ499" i="100"/>
  <c r="AT465" i="100"/>
  <c r="AS463" i="100"/>
  <c r="AQ490" i="100"/>
  <c r="AQ568" i="100"/>
  <c r="AR487" i="100"/>
  <c r="AR571" i="100" s="1"/>
  <c r="AR484" i="100"/>
  <c r="AR488" i="100"/>
  <c r="AR572" i="100" s="1"/>
  <c r="AR489" i="100"/>
  <c r="AR485" i="100"/>
  <c r="AR569" i="100" s="1"/>
  <c r="AR486" i="100"/>
  <c r="BG431" i="100" l="1"/>
  <c r="BH536" i="100"/>
  <c r="BG427" i="100"/>
  <c r="BG535" i="100"/>
  <c r="AR498" i="100"/>
  <c r="AR573" i="100"/>
  <c r="AR500" i="100"/>
  <c r="AR570" i="100"/>
  <c r="AR499" i="100"/>
  <c r="AR490" i="100"/>
  <c r="AR568" i="100"/>
  <c r="AT463" i="100"/>
  <c r="AU465" i="100"/>
  <c r="AS489" i="100"/>
  <c r="AS487" i="100"/>
  <c r="AS571" i="100" s="1"/>
  <c r="AS485" i="100"/>
  <c r="AS569" i="100" s="1"/>
  <c r="AS484" i="100"/>
  <c r="AS486" i="100"/>
  <c r="AS488" i="100"/>
  <c r="AS572" i="100" s="1"/>
  <c r="BH431" i="100" l="1"/>
  <c r="BI536" i="100"/>
  <c r="BH535" i="100"/>
  <c r="BH427" i="100"/>
  <c r="AS498" i="100"/>
  <c r="AS570" i="100"/>
  <c r="AS499" i="100"/>
  <c r="AS573" i="100"/>
  <c r="AS500" i="100"/>
  <c r="AU463" i="100"/>
  <c r="AV465" i="100"/>
  <c r="AT484" i="100"/>
  <c r="AT488" i="100"/>
  <c r="AT572" i="100" s="1"/>
  <c r="AT485" i="100"/>
  <c r="AT569" i="100" s="1"/>
  <c r="AT487" i="100"/>
  <c r="AT571" i="100" s="1"/>
  <c r="AT486" i="100"/>
  <c r="AT489" i="100"/>
  <c r="AS490" i="100"/>
  <c r="AS568" i="100"/>
  <c r="BI431" i="100" l="1"/>
  <c r="BJ431" i="100"/>
  <c r="BI535" i="100"/>
  <c r="BI427" i="100"/>
  <c r="AT570" i="100"/>
  <c r="AT499" i="100"/>
  <c r="AT498" i="100"/>
  <c r="AT573" i="100"/>
  <c r="AT500" i="100"/>
  <c r="AW465" i="100"/>
  <c r="AV463" i="100"/>
  <c r="AT490" i="100"/>
  <c r="AT568" i="100"/>
  <c r="AU484" i="100"/>
  <c r="AU486" i="100"/>
  <c r="AU489" i="100"/>
  <c r="AU487" i="100"/>
  <c r="AU571" i="100" s="1"/>
  <c r="AU488" i="100"/>
  <c r="AU572" i="100" s="1"/>
  <c r="AU485" i="100"/>
  <c r="AU569" i="100" s="1"/>
  <c r="BJ536" i="100" l="1"/>
  <c r="BK431" i="100"/>
  <c r="BK536" i="100"/>
  <c r="BJ535" i="100"/>
  <c r="BJ427" i="100"/>
  <c r="AU498" i="100"/>
  <c r="AU573" i="100"/>
  <c r="AU500" i="100"/>
  <c r="AU570" i="100"/>
  <c r="AU499" i="100"/>
  <c r="AX465" i="100"/>
  <c r="AW463" i="100"/>
  <c r="AV486" i="100"/>
  <c r="AV485" i="100"/>
  <c r="AV569" i="100" s="1"/>
  <c r="AV487" i="100"/>
  <c r="AV571" i="100" s="1"/>
  <c r="AV484" i="100"/>
  <c r="AV488" i="100"/>
  <c r="AV572" i="100" s="1"/>
  <c r="AV489" i="100"/>
  <c r="AU490" i="100"/>
  <c r="AU568" i="100"/>
  <c r="BL431" i="100" l="1"/>
  <c r="BK427" i="100"/>
  <c r="BK535" i="100"/>
  <c r="AV498" i="100"/>
  <c r="AV573" i="100"/>
  <c r="AV500" i="100"/>
  <c r="AV570" i="100"/>
  <c r="AV499" i="100"/>
  <c r="AW486" i="100"/>
  <c r="AW488" i="100"/>
  <c r="AW572" i="100" s="1"/>
  <c r="AW487" i="100"/>
  <c r="AW571" i="100" s="1"/>
  <c r="AW484" i="100"/>
  <c r="AW489" i="100"/>
  <c r="AW485" i="100"/>
  <c r="AW569" i="100" s="1"/>
  <c r="AY465" i="100"/>
  <c r="AX463" i="100"/>
  <c r="AV490" i="100"/>
  <c r="AV568" i="100"/>
  <c r="BL536" i="100" l="1"/>
  <c r="BM431" i="100"/>
  <c r="BL427" i="100"/>
  <c r="BL535" i="100"/>
  <c r="AW498" i="100"/>
  <c r="AW573" i="100"/>
  <c r="AW500" i="100"/>
  <c r="AW570" i="100"/>
  <c r="AW499" i="100"/>
  <c r="AX488" i="100"/>
  <c r="AX572" i="100" s="1"/>
  <c r="AX486" i="100"/>
  <c r="AX487" i="100"/>
  <c r="AX571" i="100" s="1"/>
  <c r="AX489" i="100"/>
  <c r="AX485" i="100"/>
  <c r="AX569" i="100" s="1"/>
  <c r="AX484" i="100"/>
  <c r="AW490" i="100"/>
  <c r="AW568" i="100"/>
  <c r="AY463" i="100"/>
  <c r="AZ465" i="100"/>
  <c r="BM536" i="100" l="1"/>
  <c r="BN536" i="100"/>
  <c r="BM535" i="100"/>
  <c r="BM427" i="100"/>
  <c r="AX498" i="100"/>
  <c r="AX573" i="100"/>
  <c r="AX500" i="100"/>
  <c r="AX570" i="100"/>
  <c r="AX499" i="100"/>
  <c r="AY487" i="100"/>
  <c r="AY571" i="100" s="1"/>
  <c r="AY485" i="100"/>
  <c r="AY569" i="100" s="1"/>
  <c r="AY488" i="100"/>
  <c r="AY572" i="100" s="1"/>
  <c r="AY484" i="100"/>
  <c r="AY489" i="100"/>
  <c r="AY486" i="100"/>
  <c r="BA465" i="100"/>
  <c r="AZ463" i="100"/>
  <c r="AX490" i="100"/>
  <c r="AX568" i="100"/>
  <c r="BN431" i="100" l="1"/>
  <c r="BO536" i="100"/>
  <c r="BN535" i="100"/>
  <c r="BN427" i="100"/>
  <c r="AY498" i="100"/>
  <c r="AY570" i="100"/>
  <c r="AY499" i="100"/>
  <c r="AY573" i="100"/>
  <c r="AY500" i="100"/>
  <c r="AZ486" i="100"/>
  <c r="AZ485" i="100"/>
  <c r="AZ569" i="100" s="1"/>
  <c r="AZ484" i="100"/>
  <c r="AZ488" i="100"/>
  <c r="AZ572" i="100" s="1"/>
  <c r="AZ487" i="100"/>
  <c r="AZ571" i="100" s="1"/>
  <c r="AZ489" i="100"/>
  <c r="BA463" i="100"/>
  <c r="BB465" i="100"/>
  <c r="AY490" i="100"/>
  <c r="AY568" i="100"/>
  <c r="BO431" i="100" l="1"/>
  <c r="BP536" i="100"/>
  <c r="BO427" i="100"/>
  <c r="BO535" i="100"/>
  <c r="AZ498" i="100"/>
  <c r="AZ573" i="100"/>
  <c r="AZ500" i="100"/>
  <c r="AZ570" i="100"/>
  <c r="AZ499" i="100"/>
  <c r="BB463" i="100"/>
  <c r="BC465" i="100"/>
  <c r="BA484" i="100"/>
  <c r="BA486" i="100"/>
  <c r="BA487" i="100"/>
  <c r="BA571" i="100" s="1"/>
  <c r="BA485" i="100"/>
  <c r="BA569" i="100" s="1"/>
  <c r="BA489" i="100"/>
  <c r="BA488" i="100"/>
  <c r="BA572" i="100" s="1"/>
  <c r="AZ490" i="100"/>
  <c r="AZ568" i="100"/>
  <c r="BP431" i="100" l="1"/>
  <c r="BQ536" i="100"/>
  <c r="BP535" i="100"/>
  <c r="BP427" i="100"/>
  <c r="BA573" i="100"/>
  <c r="BA500" i="100"/>
  <c r="BA498" i="100"/>
  <c r="BA570" i="100"/>
  <c r="BA499" i="100"/>
  <c r="BC463" i="100"/>
  <c r="BD465" i="100"/>
  <c r="BA490" i="100"/>
  <c r="BA568" i="100"/>
  <c r="BB484" i="100"/>
  <c r="BB486" i="100"/>
  <c r="BB487" i="100"/>
  <c r="BB571" i="100" s="1"/>
  <c r="BB489" i="100"/>
  <c r="BB485" i="100"/>
  <c r="BB569" i="100" s="1"/>
  <c r="BB488" i="100"/>
  <c r="BB572" i="100" s="1"/>
  <c r="BQ431" i="100" l="1"/>
  <c r="BR536" i="100"/>
  <c r="BQ535" i="100"/>
  <c r="BQ427" i="100"/>
  <c r="BB498" i="100"/>
  <c r="BB573" i="100"/>
  <c r="BB500" i="100"/>
  <c r="BB570" i="100"/>
  <c r="BB499" i="100"/>
  <c r="BD463" i="100"/>
  <c r="BE465" i="100"/>
  <c r="BB568" i="100"/>
  <c r="BB490" i="100"/>
  <c r="BC485" i="100"/>
  <c r="BC569" i="100" s="1"/>
  <c r="BC484" i="100"/>
  <c r="BC489" i="100"/>
  <c r="BC486" i="100"/>
  <c r="BC487" i="100"/>
  <c r="BC571" i="100" s="1"/>
  <c r="BC488" i="100"/>
  <c r="BC572" i="100" s="1"/>
  <c r="BR431" i="100" l="1"/>
  <c r="BS536" i="100"/>
  <c r="BR535" i="100"/>
  <c r="BR427" i="100"/>
  <c r="BC498" i="100"/>
  <c r="BC573" i="100"/>
  <c r="BC500" i="100"/>
  <c r="BC570" i="100"/>
  <c r="BC499" i="100"/>
  <c r="BC490" i="100"/>
  <c r="BC568" i="100"/>
  <c r="BF465" i="100"/>
  <c r="BE463" i="100"/>
  <c r="BD485" i="100"/>
  <c r="BD569" i="100" s="1"/>
  <c r="BD488" i="100"/>
  <c r="BD572" i="100" s="1"/>
  <c r="BD487" i="100"/>
  <c r="BD571" i="100" s="1"/>
  <c r="BD484" i="100"/>
  <c r="BD486" i="100"/>
  <c r="BD489" i="100"/>
  <c r="BS431" i="100" l="1"/>
  <c r="BT431" i="100"/>
  <c r="BS535" i="100"/>
  <c r="BS427" i="100"/>
  <c r="BD498" i="100"/>
  <c r="BD573" i="100"/>
  <c r="BD500" i="100"/>
  <c r="BD570" i="100"/>
  <c r="BD499" i="100"/>
  <c r="BE484" i="100"/>
  <c r="BE486" i="100"/>
  <c r="BE485" i="100"/>
  <c r="BE569" i="100" s="1"/>
  <c r="BE487" i="100"/>
  <c r="BE571" i="100" s="1"/>
  <c r="BE488" i="100"/>
  <c r="BE572" i="100" s="1"/>
  <c r="BE489" i="100"/>
  <c r="BD490" i="100"/>
  <c r="BD568" i="100"/>
  <c r="BF463" i="100"/>
  <c r="BG465" i="100"/>
  <c r="BT536" i="100" l="1"/>
  <c r="BU536" i="100"/>
  <c r="BT535" i="100"/>
  <c r="BT427" i="100"/>
  <c r="BE573" i="100"/>
  <c r="BE500" i="100"/>
  <c r="BE570" i="100"/>
  <c r="BE499" i="100"/>
  <c r="BE498" i="100"/>
  <c r="BG463" i="100"/>
  <c r="BH465" i="100"/>
  <c r="BF489" i="100"/>
  <c r="BF488" i="100"/>
  <c r="BF572" i="100" s="1"/>
  <c r="BF486" i="100"/>
  <c r="BF487" i="100"/>
  <c r="BF571" i="100" s="1"/>
  <c r="BF484" i="100"/>
  <c r="BF485" i="100"/>
  <c r="BF569" i="100" s="1"/>
  <c r="BE490" i="100"/>
  <c r="BE568" i="100"/>
  <c r="BU431" i="100" l="1"/>
  <c r="BV536" i="100"/>
  <c r="BV431" i="100"/>
  <c r="BU535" i="100"/>
  <c r="BU427" i="100"/>
  <c r="BF570" i="100"/>
  <c r="BF499" i="100"/>
  <c r="BF498" i="100"/>
  <c r="BF573" i="100"/>
  <c r="BF500" i="100"/>
  <c r="BI465" i="100"/>
  <c r="BH463" i="100"/>
  <c r="BF490" i="100"/>
  <c r="BF568" i="100"/>
  <c r="BG487" i="100"/>
  <c r="BG571" i="100" s="1"/>
  <c r="BG485" i="100"/>
  <c r="BG569" i="100" s="1"/>
  <c r="BG484" i="100"/>
  <c r="BG489" i="100"/>
  <c r="BG486" i="100"/>
  <c r="BG488" i="100"/>
  <c r="BG572" i="100" s="1"/>
  <c r="BW431" i="100" l="1"/>
  <c r="BV535" i="100"/>
  <c r="BV427" i="100"/>
  <c r="BG498" i="100"/>
  <c r="BG570" i="100"/>
  <c r="BG499" i="100"/>
  <c r="BG573" i="100"/>
  <c r="BG500" i="100"/>
  <c r="BG490" i="100"/>
  <c r="BG568" i="100"/>
  <c r="BH485" i="100"/>
  <c r="BH569" i="100" s="1"/>
  <c r="BH484" i="100"/>
  <c r="BH486" i="100"/>
  <c r="BH487" i="100"/>
  <c r="BH571" i="100" s="1"/>
  <c r="BH489" i="100"/>
  <c r="BH488" i="100"/>
  <c r="BH572" i="100" s="1"/>
  <c r="BJ465" i="100"/>
  <c r="BI463" i="100"/>
  <c r="BW536" i="100" l="1"/>
  <c r="BX536" i="100"/>
  <c r="BW427" i="100"/>
  <c r="BW535" i="100"/>
  <c r="BH498" i="100"/>
  <c r="BH570" i="100"/>
  <c r="BH499" i="100"/>
  <c r="BH573" i="100"/>
  <c r="BH500" i="100"/>
  <c r="BH490" i="100"/>
  <c r="BH568" i="100"/>
  <c r="BI488" i="100"/>
  <c r="BI572" i="100" s="1"/>
  <c r="BI484" i="100"/>
  <c r="BI485" i="100"/>
  <c r="BI569" i="100" s="1"/>
  <c r="BI487" i="100"/>
  <c r="BI571" i="100" s="1"/>
  <c r="BI486" i="100"/>
  <c r="BI489" i="100"/>
  <c r="BJ463" i="100"/>
  <c r="BK465" i="100"/>
  <c r="BX431" i="100" l="1"/>
  <c r="BY536" i="100"/>
  <c r="BX535" i="100"/>
  <c r="BX427" i="100"/>
  <c r="BI498" i="100"/>
  <c r="BI573" i="100"/>
  <c r="BI500" i="100"/>
  <c r="BI570" i="100"/>
  <c r="BI499" i="100"/>
  <c r="BI490" i="100"/>
  <c r="BI568" i="100"/>
  <c r="BJ489" i="100"/>
  <c r="BJ486" i="100"/>
  <c r="BJ485" i="100"/>
  <c r="BJ569" i="100" s="1"/>
  <c r="BJ487" i="100"/>
  <c r="BJ571" i="100" s="1"/>
  <c r="BJ488" i="100"/>
  <c r="BJ572" i="100" s="1"/>
  <c r="BJ484" i="100"/>
  <c r="BL465" i="100"/>
  <c r="BK463" i="100"/>
  <c r="BY431" i="100" l="1"/>
  <c r="BZ536" i="100"/>
  <c r="BY535" i="100"/>
  <c r="BY427" i="100"/>
  <c r="BJ498" i="100"/>
  <c r="BJ573" i="100"/>
  <c r="BJ500" i="100"/>
  <c r="BJ570" i="100"/>
  <c r="BJ499" i="100"/>
  <c r="BK484" i="100"/>
  <c r="BK486" i="100"/>
  <c r="BK487" i="100"/>
  <c r="BK571" i="100" s="1"/>
  <c r="BK488" i="100"/>
  <c r="BK572" i="100" s="1"/>
  <c r="BK485" i="100"/>
  <c r="BK569" i="100" s="1"/>
  <c r="BK489" i="100"/>
  <c r="BL463" i="100"/>
  <c r="BM465" i="100"/>
  <c r="BJ490" i="100"/>
  <c r="BJ568" i="100"/>
  <c r="BZ431" i="100" l="1"/>
  <c r="CA536" i="100"/>
  <c r="BZ535" i="100"/>
  <c r="BZ427" i="100"/>
  <c r="BK573" i="100"/>
  <c r="BK500" i="100"/>
  <c r="BK570" i="100"/>
  <c r="BK499" i="100"/>
  <c r="BK498" i="100"/>
  <c r="BL484" i="100"/>
  <c r="BL487" i="100"/>
  <c r="BL571" i="100" s="1"/>
  <c r="BL485" i="100"/>
  <c r="BL569" i="100" s="1"/>
  <c r="BL489" i="100"/>
  <c r="BL488" i="100"/>
  <c r="BL572" i="100" s="1"/>
  <c r="BL486" i="100"/>
  <c r="BN465" i="100"/>
  <c r="BM463" i="100"/>
  <c r="BK490" i="100"/>
  <c r="BK568" i="100"/>
  <c r="CA431" i="100" l="1"/>
  <c r="CB431" i="100"/>
  <c r="CA427" i="100"/>
  <c r="CA535" i="100"/>
  <c r="BL498" i="100"/>
  <c r="BL570" i="100"/>
  <c r="BL499" i="100"/>
  <c r="BL573" i="100"/>
  <c r="BL500" i="100"/>
  <c r="BL490" i="100"/>
  <c r="BL568" i="100"/>
  <c r="BM485" i="100"/>
  <c r="BM569" i="100" s="1"/>
  <c r="BM486" i="100"/>
  <c r="BM488" i="100"/>
  <c r="BM572" i="100" s="1"/>
  <c r="BM487" i="100"/>
  <c r="BM571" i="100" s="1"/>
  <c r="BM484" i="100"/>
  <c r="BM498" i="100" s="1"/>
  <c r="BM489" i="100"/>
  <c r="BN463" i="100"/>
  <c r="BO465" i="100"/>
  <c r="CB536" i="100" l="1"/>
  <c r="CC536" i="100"/>
  <c r="CB427" i="100"/>
  <c r="CB535" i="100"/>
  <c r="BM573" i="100"/>
  <c r="BM500" i="100"/>
  <c r="BM570" i="100"/>
  <c r="BM499" i="100"/>
  <c r="BP465" i="100"/>
  <c r="BO463" i="100"/>
  <c r="BN488" i="100"/>
  <c r="BN572" i="100" s="1"/>
  <c r="BN484" i="100"/>
  <c r="BN489" i="100"/>
  <c r="BN485" i="100"/>
  <c r="BN569" i="100" s="1"/>
  <c r="BN487" i="100"/>
  <c r="BN571" i="100" s="1"/>
  <c r="BN486" i="100"/>
  <c r="BM490" i="100"/>
  <c r="K490" i="100" s="1"/>
  <c r="BM568" i="100"/>
  <c r="CC431" i="100" l="1"/>
  <c r="CD536" i="100"/>
  <c r="CC535" i="100"/>
  <c r="CC427" i="100"/>
  <c r="BN498" i="100"/>
  <c r="BN573" i="100"/>
  <c r="BN500" i="100"/>
  <c r="BN570" i="100"/>
  <c r="BN499" i="100"/>
  <c r="BN490" i="100"/>
  <c r="BN568" i="100"/>
  <c r="BO486" i="100"/>
  <c r="BO484" i="100"/>
  <c r="BO489" i="100"/>
  <c r="BO488" i="100"/>
  <c r="BO572" i="100" s="1"/>
  <c r="BO485" i="100"/>
  <c r="BO569" i="100" s="1"/>
  <c r="BO487" i="100"/>
  <c r="BO571" i="100" s="1"/>
  <c r="BQ465" i="100"/>
  <c r="BP463" i="100"/>
  <c r="CD431" i="100" l="1"/>
  <c r="CD535" i="100"/>
  <c r="CD427" i="100"/>
  <c r="BO498" i="100"/>
  <c r="BO570" i="100"/>
  <c r="BO499" i="100"/>
  <c r="BO573" i="100"/>
  <c r="BO500" i="100"/>
  <c r="BP484" i="100"/>
  <c r="BP485" i="100"/>
  <c r="BP569" i="100" s="1"/>
  <c r="BP487" i="100"/>
  <c r="BP571" i="100" s="1"/>
  <c r="BP489" i="100"/>
  <c r="BP486" i="100"/>
  <c r="BP488" i="100"/>
  <c r="BP572" i="100" s="1"/>
  <c r="BO490" i="100"/>
  <c r="BO568" i="100"/>
  <c r="BQ463" i="100"/>
  <c r="BR465" i="100"/>
  <c r="BP570" i="100" l="1"/>
  <c r="BP499" i="100"/>
  <c r="BP498" i="100"/>
  <c r="BP573" i="100"/>
  <c r="BP500" i="100"/>
  <c r="BS465" i="100"/>
  <c r="BR463" i="100"/>
  <c r="BQ487" i="100"/>
  <c r="BQ571" i="100" s="1"/>
  <c r="BQ484" i="100"/>
  <c r="BQ489" i="100"/>
  <c r="BQ485" i="100"/>
  <c r="BQ569" i="100" s="1"/>
  <c r="BQ486" i="100"/>
  <c r="BQ488" i="100"/>
  <c r="BQ572" i="100" s="1"/>
  <c r="BP568" i="100"/>
  <c r="BP490" i="100"/>
  <c r="BQ570" i="100" l="1"/>
  <c r="BQ499" i="100"/>
  <c r="BQ573" i="100"/>
  <c r="BQ500" i="100"/>
  <c r="BQ498" i="100"/>
  <c r="BQ568" i="100"/>
  <c r="BQ490" i="100"/>
  <c r="BR484" i="100"/>
  <c r="BR486" i="100"/>
  <c r="BR487" i="100"/>
  <c r="BR571" i="100" s="1"/>
  <c r="BR489" i="100"/>
  <c r="BR485" i="100"/>
  <c r="BR569" i="100" s="1"/>
  <c r="BR488" i="100"/>
  <c r="BR572" i="100" s="1"/>
  <c r="BT465" i="100"/>
  <c r="BS463" i="100"/>
  <c r="BR570" i="100" l="1"/>
  <c r="BR499" i="100"/>
  <c r="BR573" i="100"/>
  <c r="BR500" i="100"/>
  <c r="BR498" i="100"/>
  <c r="BS484" i="100"/>
  <c r="BS486" i="100"/>
  <c r="BS487" i="100"/>
  <c r="BS571" i="100" s="1"/>
  <c r="BS488" i="100"/>
  <c r="BS572" i="100" s="1"/>
  <c r="BS485" i="100"/>
  <c r="BS569" i="100" s="1"/>
  <c r="BS489" i="100"/>
  <c r="BT463" i="100"/>
  <c r="BU465" i="100"/>
  <c r="BR490" i="100"/>
  <c r="BR568" i="100"/>
  <c r="BS498" i="100" l="1"/>
  <c r="BS573" i="100"/>
  <c r="BS500" i="100"/>
  <c r="BS570" i="100"/>
  <c r="BS499" i="100"/>
  <c r="BU463" i="100"/>
  <c r="BV465" i="100"/>
  <c r="BT486" i="100"/>
  <c r="BT485" i="100"/>
  <c r="BT569" i="100" s="1"/>
  <c r="BT487" i="100"/>
  <c r="BT571" i="100" s="1"/>
  <c r="BT484" i="100"/>
  <c r="BT488" i="100"/>
  <c r="BT572" i="100" s="1"/>
  <c r="BT489" i="100"/>
  <c r="BS490" i="100"/>
  <c r="BS568" i="100"/>
  <c r="BT573" i="100" l="1"/>
  <c r="BT500" i="100"/>
  <c r="BT498" i="100"/>
  <c r="BT570" i="100"/>
  <c r="BT499" i="100"/>
  <c r="BU488" i="100"/>
  <c r="BU572" i="100" s="1"/>
  <c r="BU486" i="100"/>
  <c r="BU487" i="100"/>
  <c r="BU571" i="100" s="1"/>
  <c r="BU485" i="100"/>
  <c r="BU569" i="100" s="1"/>
  <c r="BU489" i="100"/>
  <c r="BU484" i="100"/>
  <c r="BT568" i="100"/>
  <c r="BT490" i="100"/>
  <c r="BW465" i="100"/>
  <c r="BV463" i="100"/>
  <c r="BU498" i="100" l="1"/>
  <c r="BU570" i="100"/>
  <c r="BU499" i="100"/>
  <c r="BU573" i="100"/>
  <c r="BU500" i="100"/>
  <c r="BV484" i="100"/>
  <c r="BV487" i="100"/>
  <c r="BV571" i="100" s="1"/>
  <c r="BV486" i="100"/>
  <c r="BV485" i="100"/>
  <c r="BV569" i="100" s="1"/>
  <c r="BV488" i="100"/>
  <c r="BV572" i="100" s="1"/>
  <c r="BV489" i="100"/>
  <c r="BU490" i="100"/>
  <c r="BU568" i="100"/>
  <c r="BW463" i="100"/>
  <c r="BX465" i="100"/>
  <c r="BV498" i="100" l="1"/>
  <c r="BV570" i="100"/>
  <c r="BV499" i="100"/>
  <c r="BV573" i="100"/>
  <c r="BV500" i="100"/>
  <c r="BX463" i="100"/>
  <c r="BY465" i="100"/>
  <c r="BW487" i="100"/>
  <c r="BW571" i="100" s="1"/>
  <c r="BW485" i="100"/>
  <c r="BW569" i="100" s="1"/>
  <c r="BW489" i="100"/>
  <c r="BW484" i="100"/>
  <c r="BW488" i="100"/>
  <c r="BW572" i="100" s="1"/>
  <c r="BW486" i="100"/>
  <c r="BV490" i="100"/>
  <c r="BV568" i="100"/>
  <c r="BW498" i="100" l="1"/>
  <c r="BW570" i="100"/>
  <c r="BW499" i="100"/>
  <c r="BW573" i="100"/>
  <c r="BW500" i="100"/>
  <c r="BW490" i="100"/>
  <c r="BW568" i="100"/>
  <c r="BZ465" i="100"/>
  <c r="BY463" i="100"/>
  <c r="BX488" i="100"/>
  <c r="BX572" i="100" s="1"/>
  <c r="BX485" i="100"/>
  <c r="BX569" i="100" s="1"/>
  <c r="BX489" i="100"/>
  <c r="BX484" i="100"/>
  <c r="BX487" i="100"/>
  <c r="BX571" i="100" s="1"/>
  <c r="BX486" i="100"/>
  <c r="BX498" i="100" l="1"/>
  <c r="BX570" i="100"/>
  <c r="BX499" i="100"/>
  <c r="BX573" i="100"/>
  <c r="BX500" i="100"/>
  <c r="BX490" i="100"/>
  <c r="BX568" i="100"/>
  <c r="BY486" i="100"/>
  <c r="BY489" i="100"/>
  <c r="BY485" i="100"/>
  <c r="BY569" i="100" s="1"/>
  <c r="BY487" i="100"/>
  <c r="BY571" i="100" s="1"/>
  <c r="BY488" i="100"/>
  <c r="BY572" i="100" s="1"/>
  <c r="BY484" i="100"/>
  <c r="BZ463" i="100"/>
  <c r="CA465" i="100"/>
  <c r="BY570" i="100" l="1"/>
  <c r="BY499" i="100"/>
  <c r="BY498" i="100"/>
  <c r="BY573" i="100"/>
  <c r="BY500" i="100"/>
  <c r="BY490" i="100"/>
  <c r="BY568" i="100"/>
  <c r="CA463" i="100"/>
  <c r="CB465" i="100"/>
  <c r="BZ485" i="100"/>
  <c r="BZ569" i="100" s="1"/>
  <c r="BZ487" i="100"/>
  <c r="BZ571" i="100" s="1"/>
  <c r="BZ484" i="100"/>
  <c r="BZ486" i="100"/>
  <c r="BZ489" i="100"/>
  <c r="BZ488" i="100"/>
  <c r="BZ572" i="100" s="1"/>
  <c r="BZ498" i="100" l="1"/>
  <c r="BZ573" i="100"/>
  <c r="BZ500" i="100"/>
  <c r="BZ570" i="100"/>
  <c r="BZ499" i="100"/>
  <c r="CB463" i="100"/>
  <c r="CC465" i="100"/>
  <c r="BZ490" i="100"/>
  <c r="BZ568" i="100"/>
  <c r="CA485" i="100"/>
  <c r="CA569" i="100" s="1"/>
  <c r="CA488" i="100"/>
  <c r="CA572" i="100" s="1"/>
  <c r="CA486" i="100"/>
  <c r="CA489" i="100"/>
  <c r="CA484" i="100"/>
  <c r="CA487" i="100"/>
  <c r="CA571" i="100" s="1"/>
  <c r="CA498" i="100" l="1"/>
  <c r="CA573" i="100"/>
  <c r="CA500" i="100"/>
  <c r="CA570" i="100"/>
  <c r="CA499" i="100"/>
  <c r="CC463" i="100"/>
  <c r="CD465" i="100"/>
  <c r="CD463" i="100" s="1"/>
  <c r="CA568" i="100"/>
  <c r="CA490" i="100"/>
  <c r="CB485" i="100"/>
  <c r="CB569" i="100" s="1"/>
  <c r="CB484" i="100"/>
  <c r="CB489" i="100"/>
  <c r="CB486" i="100"/>
  <c r="CB488" i="100"/>
  <c r="CB572" i="100" s="1"/>
  <c r="CB487" i="100"/>
  <c r="CB571" i="100" s="1"/>
  <c r="CB570" i="100" l="1"/>
  <c r="CB499" i="100"/>
  <c r="CB573" i="100"/>
  <c r="CB500" i="100"/>
  <c r="CB498" i="100"/>
  <c r="CB490" i="100"/>
  <c r="CB568" i="100"/>
  <c r="CD485" i="100"/>
  <c r="CD569" i="100" s="1"/>
  <c r="CD484" i="100"/>
  <c r="CD486" i="100"/>
  <c r="CD488" i="100"/>
  <c r="CD572" i="100" s="1"/>
  <c r="CD489" i="100"/>
  <c r="CD487" i="100"/>
  <c r="CD571" i="100" s="1"/>
  <c r="CC488" i="100"/>
  <c r="CC572" i="100" s="1"/>
  <c r="CC489" i="100"/>
  <c r="CC486" i="100"/>
  <c r="CC484" i="100"/>
  <c r="CC487" i="100"/>
  <c r="CC571" i="100" s="1"/>
  <c r="CC485" i="100"/>
  <c r="CC569" i="100" s="1"/>
  <c r="CD498" i="100" l="1"/>
  <c r="CC498" i="100"/>
  <c r="CC570" i="100"/>
  <c r="CC499" i="100"/>
  <c r="CD573" i="100"/>
  <c r="CD500" i="100"/>
  <c r="CC573" i="100"/>
  <c r="CC500" i="100"/>
  <c r="CD570" i="100"/>
  <c r="CD499" i="100"/>
  <c r="CC490" i="100"/>
  <c r="CC568" i="100"/>
  <c r="CD490" i="100"/>
  <c r="CD568" i="100"/>
  <c r="AI236" i="100" l="1"/>
  <c r="AI237" i="100" s="1"/>
  <c r="CB236" i="100"/>
  <c r="CB237" i="100" s="1"/>
  <c r="CC236" i="100"/>
  <c r="CC237" i="100" s="1"/>
  <c r="AJ236" i="100"/>
  <c r="AJ237" i="100" s="1"/>
  <c r="AW236" i="100"/>
  <c r="AW237" i="100" s="1"/>
  <c r="AW238" i="100" s="1"/>
  <c r="AW239" i="100" s="1"/>
  <c r="AS236" i="100"/>
  <c r="AS237" i="100" s="1"/>
  <c r="BC236" i="100"/>
  <c r="BC237" i="100" s="1"/>
  <c r="BE236" i="100"/>
  <c r="BE237" i="100" s="1"/>
  <c r="BW236" i="100"/>
  <c r="BW237" i="100" s="1"/>
  <c r="AP236" i="100"/>
  <c r="AP237" i="100" s="1"/>
  <c r="AP238" i="100" s="1"/>
  <c r="AP239" i="100" s="1"/>
  <c r="BY236" i="100"/>
  <c r="BY237" i="100" s="1"/>
  <c r="BY238" i="100" s="1"/>
  <c r="BY239" i="100" s="1"/>
  <c r="BA236" i="100"/>
  <c r="BA237" i="100" s="1"/>
  <c r="BO236" i="100"/>
  <c r="BO237" i="100" s="1"/>
  <c r="BM236" i="100"/>
  <c r="BM237" i="100" s="1"/>
  <c r="AZ236" i="100"/>
  <c r="AZ237" i="100" s="1"/>
  <c r="AT236" i="100"/>
  <c r="AT237" i="100" s="1"/>
  <c r="BH236" i="100"/>
  <c r="BH237" i="100" s="1"/>
  <c r="AM236" i="100"/>
  <c r="AM237" i="100" s="1"/>
  <c r="BX236" i="100"/>
  <c r="BX237" i="100" s="1"/>
  <c r="BN236" i="100"/>
  <c r="BN237" i="100" s="1"/>
  <c r="CD236" i="100"/>
  <c r="CD237" i="100" s="1"/>
  <c r="CD238" i="100" s="1"/>
  <c r="CD239" i="100" s="1"/>
  <c r="AL236" i="100"/>
  <c r="AL237" i="100" s="1"/>
  <c r="BU236" i="100"/>
  <c r="BU237" i="100" s="1"/>
  <c r="AF236" i="100"/>
  <c r="AF237" i="100" s="1"/>
  <c r="AN236" i="100"/>
  <c r="AN237" i="100" s="1"/>
  <c r="AH236" i="100"/>
  <c r="AH237" i="100" s="1"/>
  <c r="BT236" i="100"/>
  <c r="BT237" i="100" s="1"/>
  <c r="CA236" i="100"/>
  <c r="CA237" i="100" s="1"/>
  <c r="AG236" i="100"/>
  <c r="AG237" i="100" s="1"/>
  <c r="BR236" i="100"/>
  <c r="BR237" i="100" s="1"/>
  <c r="BL236" i="100"/>
  <c r="BL237" i="100" s="1"/>
  <c r="AV236" i="100"/>
  <c r="AV237" i="100" s="1"/>
  <c r="AQ236" i="100"/>
  <c r="AQ237" i="100" s="1"/>
  <c r="BK236" i="100"/>
  <c r="BK237" i="100" s="1"/>
  <c r="BF236" i="100"/>
  <c r="BF237" i="100" s="1"/>
  <c r="AX236" i="100"/>
  <c r="AX237" i="100" s="1"/>
  <c r="W236" i="100"/>
  <c r="W237" i="100" s="1"/>
  <c r="BJ236" i="100"/>
  <c r="BJ237" i="100" s="1"/>
  <c r="BB236" i="100"/>
  <c r="BB237" i="100" s="1"/>
  <c r="BG236" i="100"/>
  <c r="BG237" i="100" s="1"/>
  <c r="BG238" i="100" s="1"/>
  <c r="BG239" i="100" s="1"/>
  <c r="AY236" i="100"/>
  <c r="AY237" i="100" s="1"/>
  <c r="Y236" i="100"/>
  <c r="Y237" i="100" s="1"/>
  <c r="BI236" i="100"/>
  <c r="BI237" i="100" s="1"/>
  <c r="BI238" i="100" s="1"/>
  <c r="BI239" i="100" s="1"/>
  <c r="Z236" i="100"/>
  <c r="Z237" i="100" s="1"/>
  <c r="AB236" i="100"/>
  <c r="AB237" i="100" s="1"/>
  <c r="AC236" i="100"/>
  <c r="AC237" i="100" s="1"/>
  <c r="BV236" i="100"/>
  <c r="BV237" i="100" s="1"/>
  <c r="AK236" i="100"/>
  <c r="AK237" i="100" s="1"/>
  <c r="AO236" i="100"/>
  <c r="AO237" i="100" s="1"/>
  <c r="BQ236" i="100"/>
  <c r="BQ237" i="100" s="1"/>
  <c r="AU236" i="100"/>
  <c r="AU237" i="100" s="1"/>
  <c r="AR236" i="100"/>
  <c r="AR237" i="100" s="1"/>
  <c r="AD236" i="100"/>
  <c r="AD237" i="100" s="1"/>
  <c r="BP236" i="100"/>
  <c r="BP237" i="100" s="1"/>
  <c r="BZ236" i="100"/>
  <c r="BZ237" i="100" s="1"/>
  <c r="BS236" i="100"/>
  <c r="BS237" i="100" s="1"/>
  <c r="AE236" i="100"/>
  <c r="AE237" i="100" s="1"/>
  <c r="X236" i="100"/>
  <c r="X237" i="100" s="1"/>
  <c r="BD236" i="100"/>
  <c r="BD237" i="100" s="1"/>
  <c r="BS238" i="100" l="1"/>
  <c r="BS239" i="100" s="1"/>
  <c r="AD238" i="100"/>
  <c r="AD239" i="100" s="1"/>
  <c r="AO238" i="100"/>
  <c r="AO239" i="100" s="1"/>
  <c r="X238" i="100"/>
  <c r="X239" i="100" s="1"/>
  <c r="BP238" i="100"/>
  <c r="BP239" i="100" s="1"/>
  <c r="AR238" i="100"/>
  <c r="AR239" i="100" s="1"/>
  <c r="BQ238" i="100"/>
  <c r="BQ239" i="100" s="1"/>
  <c r="AC238" i="100"/>
  <c r="AC239" i="100" s="1"/>
  <c r="BB238" i="100"/>
  <c r="BB239" i="100" s="1"/>
  <c r="AX238" i="100"/>
  <c r="AX239" i="100" s="1"/>
  <c r="AH238" i="100"/>
  <c r="AH239" i="100" s="1"/>
  <c r="BU238" i="100"/>
  <c r="BU239" i="100" s="1"/>
  <c r="BN238" i="100"/>
  <c r="BN239" i="100" s="1"/>
  <c r="AM238" i="100"/>
  <c r="AM239" i="100" s="1"/>
  <c r="AZ238" i="100"/>
  <c r="AZ239" i="100" s="1"/>
  <c r="BM238" i="100"/>
  <c r="BM239" i="100" s="1"/>
  <c r="BO238" i="100"/>
  <c r="BO239" i="100" s="1"/>
  <c r="BA238" i="100"/>
  <c r="BA239" i="100" s="1"/>
  <c r="BE238" i="100"/>
  <c r="BE239" i="100" s="1"/>
  <c r="CC238" i="100"/>
  <c r="CC239" i="100" s="1"/>
  <c r="AE238" i="100"/>
  <c r="AE239" i="100" s="1"/>
  <c r="BV238" i="100"/>
  <c r="BV239" i="100" s="1"/>
  <c r="W238" i="100"/>
  <c r="BF238" i="100"/>
  <c r="BF239" i="100" s="1"/>
  <c r="AQ238" i="100"/>
  <c r="AQ239" i="100" s="1"/>
  <c r="AG238" i="100"/>
  <c r="AG239" i="100" s="1"/>
  <c r="CA238" i="100"/>
  <c r="CA239" i="100" s="1"/>
  <c r="BT238" i="100"/>
  <c r="BT239" i="100" s="1"/>
  <c r="AF238" i="100"/>
  <c r="AF239" i="100" s="1"/>
  <c r="AL238" i="100"/>
  <c r="AL239" i="100" s="1"/>
  <c r="AT238" i="100"/>
  <c r="AT239" i="100" s="1"/>
  <c r="BX238" i="100"/>
  <c r="BX239" i="100" s="1"/>
  <c r="AI238" i="100"/>
  <c r="AI239" i="100" s="1"/>
  <c r="BD238" i="100"/>
  <c r="BD239" i="100" s="1"/>
  <c r="AK238" i="100"/>
  <c r="AK239" i="100" s="1"/>
  <c r="Z238" i="100"/>
  <c r="Z239" i="100" s="1"/>
  <c r="BC238" i="100"/>
  <c r="BC239" i="100" s="1"/>
  <c r="AS238" i="100"/>
  <c r="AS239" i="100" s="1"/>
  <c r="AJ238" i="100"/>
  <c r="AJ239" i="100" s="1"/>
  <c r="BZ238" i="100"/>
  <c r="BZ239" i="100" s="1"/>
  <c r="AU238" i="100"/>
  <c r="AU239" i="100" s="1"/>
  <c r="AB238" i="100"/>
  <c r="AB239" i="100" s="1"/>
  <c r="Y238" i="100"/>
  <c r="Y239" i="100" s="1"/>
  <c r="AY238" i="100"/>
  <c r="AY239" i="100" s="1"/>
  <c r="BJ238" i="100"/>
  <c r="BJ239" i="100" s="1"/>
  <c r="BK238" i="100"/>
  <c r="BK239" i="100" s="1"/>
  <c r="AV238" i="100"/>
  <c r="AV239" i="100" s="1"/>
  <c r="BR238" i="100"/>
  <c r="BR239" i="100" s="1"/>
  <c r="AN238" i="100"/>
  <c r="AN239" i="100" s="1"/>
  <c r="BH238" i="100"/>
  <c r="BH239" i="100" s="1"/>
  <c r="BW238" i="100"/>
  <c r="BW239" i="100" s="1"/>
  <c r="BL238" i="100"/>
  <c r="BL239" i="100" s="1"/>
  <c r="CB238" i="100"/>
  <c r="CB239" i="100" s="1"/>
  <c r="K238" i="100" l="1" a="1"/>
  <c r="K238" i="100" s="1"/>
  <c r="W239" i="100"/>
  <c r="K239" i="100" l="1" a="1"/>
  <c r="K239" i="100" s="1"/>
  <c r="U244" i="100" l="1"/>
  <c r="V244" i="100"/>
  <c r="T244" i="100"/>
  <c r="AA244" i="100"/>
  <c r="V245" i="100" l="1"/>
  <c r="V249" i="100"/>
  <c r="AA245" i="100"/>
  <c r="AA249" i="100"/>
  <c r="T245" i="100"/>
  <c r="T249" i="100"/>
  <c r="U245" i="100"/>
  <c r="U249" i="100"/>
  <c r="U250" i="100" l="1"/>
  <c r="U280" i="100"/>
  <c r="U297" i="100" s="1"/>
  <c r="U255" i="100"/>
  <c r="T280" i="100"/>
  <c r="T250" i="100"/>
  <c r="T255" i="100"/>
  <c r="AA250" i="100"/>
  <c r="AA255" i="100"/>
  <c r="AA280" i="100"/>
  <c r="V250" i="100"/>
  <c r="V280" i="100"/>
  <c r="V297" i="100" s="1"/>
  <c r="V255" i="100"/>
  <c r="U251" i="100"/>
  <c r="U246" i="100"/>
  <c r="T246" i="100"/>
  <c r="T251" i="100"/>
  <c r="AA251" i="100"/>
  <c r="AA246" i="100"/>
  <c r="V251" i="100"/>
  <c r="V246" i="100"/>
  <c r="V257" i="100" s="1"/>
  <c r="U257" i="100" l="1"/>
  <c r="AA297" i="100"/>
  <c r="AA327" i="100" s="1"/>
  <c r="V252" i="100"/>
  <c r="AA252" i="100"/>
  <c r="U252" i="100"/>
  <c r="T257" i="100"/>
  <c r="AA311" i="100"/>
  <c r="AA256" i="100"/>
  <c r="AA279" i="100"/>
  <c r="U327" i="100"/>
  <c r="U518" i="100"/>
  <c r="U517" i="100"/>
  <c r="AA257" i="100"/>
  <c r="T311" i="100"/>
  <c r="T279" i="100"/>
  <c r="T256" i="100"/>
  <c r="V311" i="100"/>
  <c r="V256" i="100"/>
  <c r="V258" i="100" s="1"/>
  <c r="V279" i="100"/>
  <c r="T252" i="100"/>
  <c r="V327" i="100"/>
  <c r="V518" i="100"/>
  <c r="V517" i="100"/>
  <c r="T297" i="100"/>
  <c r="U311" i="100"/>
  <c r="U256" i="100"/>
  <c r="U279" i="100"/>
  <c r="U258" i="100" l="1"/>
  <c r="AA517" i="100"/>
  <c r="AA518" i="100"/>
  <c r="T281" i="100"/>
  <c r="T296" i="100"/>
  <c r="T518" i="100"/>
  <c r="T327" i="100"/>
  <c r="T517" i="100"/>
  <c r="AA281" i="100"/>
  <c r="AA296" i="100"/>
  <c r="T258" i="100"/>
  <c r="U281" i="100"/>
  <c r="U296" i="100"/>
  <c r="V281" i="100"/>
  <c r="V296" i="100"/>
  <c r="AA258" i="100"/>
  <c r="T299" i="100" l="1"/>
  <c r="T326" i="100"/>
  <c r="T350" i="100"/>
  <c r="T360" i="100" s="1"/>
  <c r="V299" i="100"/>
  <c r="V350" i="100"/>
  <c r="V360" i="100" s="1"/>
  <c r="V326" i="100"/>
  <c r="U299" i="100"/>
  <c r="U326" i="100"/>
  <c r="U350" i="100"/>
  <c r="U360" i="100" s="1"/>
  <c r="AA299" i="100"/>
  <c r="AA326" i="100"/>
  <c r="AA350" i="100"/>
  <c r="AA360" i="100" s="1"/>
  <c r="U161" i="100" l="1"/>
  <c r="U331" i="100"/>
  <c r="U332" i="100" s="1"/>
  <c r="U344" i="100"/>
  <c r="AA363" i="100"/>
  <c r="AA532" i="100" s="1"/>
  <c r="AA362" i="100"/>
  <c r="AA531" i="100" s="1"/>
  <c r="V161" i="100"/>
  <c r="V331" i="100"/>
  <c r="V332" i="100" s="1"/>
  <c r="V344" i="100"/>
  <c r="T161" i="100"/>
  <c r="T344" i="100"/>
  <c r="T331" i="100"/>
  <c r="T332" i="100" s="1"/>
  <c r="AA161" i="100"/>
  <c r="AA331" i="100"/>
  <c r="AA332" i="100" s="1"/>
  <c r="AA344" i="100"/>
  <c r="U362" i="100"/>
  <c r="U531" i="100" s="1"/>
  <c r="U363" i="100"/>
  <c r="U532" i="100" s="1"/>
  <c r="V362" i="100"/>
  <c r="V531" i="100" s="1"/>
  <c r="V363" i="100"/>
  <c r="V532" i="100" s="1"/>
  <c r="T362" i="100"/>
  <c r="T531" i="100" s="1"/>
  <c r="T363" i="100"/>
  <c r="T532" i="100" s="1"/>
  <c r="U346" i="100" l="1"/>
  <c r="U345" i="100"/>
  <c r="V345" i="100"/>
  <c r="V346" i="100"/>
  <c r="U364" i="100"/>
  <c r="AA345" i="100"/>
  <c r="AA346" i="100"/>
  <c r="T345" i="100"/>
  <c r="T346" i="100"/>
  <c r="T364" i="100"/>
  <c r="V364" i="100"/>
  <c r="AA364" i="100"/>
  <c r="T519" i="100" l="1"/>
  <c r="T525" i="100"/>
  <c r="AA519" i="100"/>
  <c r="AA525" i="100"/>
  <c r="U367" i="100"/>
  <c r="U519" i="100"/>
  <c r="U525" i="100"/>
  <c r="AA367" i="100"/>
  <c r="V520" i="100"/>
  <c r="V526" i="100"/>
  <c r="V519" i="100"/>
  <c r="V525" i="100"/>
  <c r="V367" i="100"/>
  <c r="T367" i="100"/>
  <c r="T526" i="100"/>
  <c r="T520" i="100"/>
  <c r="AA526" i="100"/>
  <c r="AA520" i="100"/>
  <c r="U520" i="100"/>
  <c r="U526" i="100"/>
  <c r="AV243" i="100" l="1"/>
  <c r="AV244" i="100" s="1"/>
  <c r="BA243" i="100"/>
  <c r="BA244" i="100" s="1"/>
  <c r="CA243" i="100"/>
  <c r="CA244" i="100" s="1"/>
  <c r="BV243" i="100"/>
  <c r="BV244" i="100" s="1"/>
  <c r="BV245" i="100" s="1"/>
  <c r="AD243" i="100"/>
  <c r="AD244" i="100" s="1"/>
  <c r="CB243" i="100"/>
  <c r="CB244" i="100" s="1"/>
  <c r="AU243" i="100"/>
  <c r="AU244" i="100" s="1"/>
  <c r="AT243" i="100"/>
  <c r="AT244" i="100" s="1"/>
  <c r="AT245" i="100" s="1"/>
  <c r="BG243" i="100"/>
  <c r="BG244" i="100" s="1"/>
  <c r="BG245" i="100" s="1"/>
  <c r="AJ243" i="100"/>
  <c r="AJ244" i="100" s="1"/>
  <c r="AJ245" i="100" s="1"/>
  <c r="BU243" i="100"/>
  <c r="BU244" i="100" s="1"/>
  <c r="BU245" i="100" s="1"/>
  <c r="AI243" i="100"/>
  <c r="AI244" i="100" s="1"/>
  <c r="AI245" i="100" s="1"/>
  <c r="AC243" i="100"/>
  <c r="AC244" i="100" s="1"/>
  <c r="AC245" i="100" s="1"/>
  <c r="Z243" i="100"/>
  <c r="Z244" i="100" s="1"/>
  <c r="BQ243" i="100"/>
  <c r="BQ244" i="100" s="1"/>
  <c r="BQ245" i="100" s="1"/>
  <c r="BY243" i="100"/>
  <c r="BY244" i="100" s="1"/>
  <c r="Y243" i="100"/>
  <c r="Y244" i="100" s="1"/>
  <c r="Y245" i="100" s="1"/>
  <c r="CD243" i="100"/>
  <c r="CD244" i="100" s="1"/>
  <c r="AF243" i="100"/>
  <c r="AF244" i="100" s="1"/>
  <c r="AR243" i="100"/>
  <c r="AR244" i="100" s="1"/>
  <c r="AR245" i="100" s="1"/>
  <c r="BL243" i="100"/>
  <c r="BL244" i="100" s="1"/>
  <c r="BL245" i="100" s="1"/>
  <c r="CC243" i="100"/>
  <c r="CC244" i="100" s="1"/>
  <c r="CC245" i="100" s="1"/>
  <c r="AE243" i="100"/>
  <c r="AE244" i="100" s="1"/>
  <c r="AE245" i="100" s="1"/>
  <c r="BF243" i="100"/>
  <c r="BF244" i="100" s="1"/>
  <c r="BF245" i="100" s="1"/>
  <c r="BK243" i="100"/>
  <c r="BK244" i="100" s="1"/>
  <c r="BK245" i="100" s="1"/>
  <c r="BD243" i="100"/>
  <c r="BD244" i="100" s="1"/>
  <c r="AO243" i="100"/>
  <c r="AO244" i="100" s="1"/>
  <c r="BW243" i="100"/>
  <c r="BW244" i="100" s="1"/>
  <c r="BZ243" i="100"/>
  <c r="BZ244" i="100" s="1"/>
  <c r="AK243" i="100"/>
  <c r="AK244" i="100" s="1"/>
  <c r="BR243" i="100"/>
  <c r="BR244" i="100" s="1"/>
  <c r="BH243" i="100"/>
  <c r="BH244" i="100" s="1"/>
  <c r="BX243" i="100"/>
  <c r="BX244" i="100" s="1"/>
  <c r="BX245" i="100" s="1"/>
  <c r="AZ243" i="100"/>
  <c r="AZ244" i="100" s="1"/>
  <c r="W243" i="100"/>
  <c r="W244" i="100" s="1"/>
  <c r="BJ243" i="100"/>
  <c r="BJ244" i="100" s="1"/>
  <c r="BO243" i="100"/>
  <c r="BO244" i="100" s="1"/>
  <c r="BO245" i="100" s="1"/>
  <c r="BM243" i="100"/>
  <c r="BM244" i="100" s="1"/>
  <c r="AN243" i="100"/>
  <c r="AN244" i="100" s="1"/>
  <c r="BB243" i="100"/>
  <c r="BB244" i="100" s="1"/>
  <c r="BI243" i="100"/>
  <c r="BI244" i="100" s="1"/>
  <c r="BS243" i="100"/>
  <c r="BS244" i="100" s="1"/>
  <c r="BS245" i="100" s="1"/>
  <c r="AM243" i="100"/>
  <c r="AM244" i="100" s="1"/>
  <c r="AB243" i="100"/>
  <c r="AB244" i="100" s="1"/>
  <c r="BT243" i="100"/>
  <c r="BT244" i="100" s="1"/>
  <c r="AY243" i="100"/>
  <c r="AY244" i="100" s="1"/>
  <c r="BE243" i="100"/>
  <c r="BE244" i="100" s="1"/>
  <c r="BE245" i="100" s="1"/>
  <c r="BC243" i="100"/>
  <c r="BC244" i="100" s="1"/>
  <c r="BC245" i="100" s="1"/>
  <c r="AW243" i="100"/>
  <c r="AW244" i="100" s="1"/>
  <c r="BN243" i="100"/>
  <c r="BN244" i="100" s="1"/>
  <c r="AL243" i="100"/>
  <c r="AL244" i="100" s="1"/>
  <c r="BP243" i="100"/>
  <c r="BP244" i="100" s="1"/>
  <c r="AH243" i="100"/>
  <c r="AH244" i="100" s="1"/>
  <c r="AP243" i="100"/>
  <c r="AP244" i="100" s="1"/>
  <c r="AX243" i="100"/>
  <c r="AX244" i="100" s="1"/>
  <c r="AQ243" i="100"/>
  <c r="AQ244" i="100" s="1"/>
  <c r="AS243" i="100"/>
  <c r="AS244" i="100" s="1"/>
  <c r="X243" i="100"/>
  <c r="X244" i="100" s="1"/>
  <c r="AG243" i="100"/>
  <c r="AG244" i="100" s="1"/>
  <c r="AI249" i="100" l="1"/>
  <c r="AI250" i="100" s="1"/>
  <c r="CD245" i="100"/>
  <c r="CD249" i="100"/>
  <c r="CD250" i="100" s="1"/>
  <c r="Y249" i="100"/>
  <c r="Y280" i="100" s="1"/>
  <c r="Y297" i="100" s="1"/>
  <c r="Y327" i="100" s="1"/>
  <c r="BU249" i="100"/>
  <c r="BU255" i="100" s="1"/>
  <c r="CC249" i="100"/>
  <c r="CC250" i="100" s="1"/>
  <c r="AR249" i="100"/>
  <c r="AR255" i="100" s="1"/>
  <c r="AR256" i="100" s="1"/>
  <c r="BV249" i="100"/>
  <c r="BV250" i="100" s="1"/>
  <c r="BN245" i="100"/>
  <c r="BN249" i="100"/>
  <c r="BI245" i="100"/>
  <c r="BI249" i="100"/>
  <c r="BR245" i="100"/>
  <c r="BR249" i="100"/>
  <c r="AS245" i="100"/>
  <c r="AS249" i="100"/>
  <c r="AW245" i="100"/>
  <c r="AW249" i="100"/>
  <c r="AM245" i="100"/>
  <c r="AM249" i="100"/>
  <c r="BB245" i="100"/>
  <c r="BB249" i="100"/>
  <c r="AK245" i="100"/>
  <c r="AK249" i="100"/>
  <c r="BD245" i="100"/>
  <c r="BD249" i="100"/>
  <c r="BY245" i="100"/>
  <c r="BY249" i="100"/>
  <c r="AQ245" i="100"/>
  <c r="AQ249" i="100"/>
  <c r="BP245" i="100"/>
  <c r="BP249" i="100"/>
  <c r="AY245" i="100"/>
  <c r="AY249" i="100"/>
  <c r="AN245" i="100"/>
  <c r="AN249" i="100"/>
  <c r="BJ245" i="100"/>
  <c r="BJ249" i="100"/>
  <c r="BZ245" i="100"/>
  <c r="BZ249" i="100"/>
  <c r="AP245" i="100"/>
  <c r="AP249" i="100"/>
  <c r="AB245" i="100"/>
  <c r="AB249" i="100"/>
  <c r="AZ245" i="100"/>
  <c r="AZ249" i="100"/>
  <c r="AO245" i="100"/>
  <c r="AO249" i="100"/>
  <c r="AH245" i="100"/>
  <c r="AH249" i="100"/>
  <c r="AG245" i="100"/>
  <c r="AG249" i="100"/>
  <c r="AX245" i="100"/>
  <c r="AX249" i="100"/>
  <c r="AL245" i="100"/>
  <c r="AL249" i="100"/>
  <c r="BT245" i="100"/>
  <c r="BT249" i="100"/>
  <c r="BM245" i="100"/>
  <c r="BM249" i="100"/>
  <c r="W249" i="100"/>
  <c r="W245" i="100"/>
  <c r="BH245" i="100"/>
  <c r="BH249" i="100"/>
  <c r="BW245" i="100"/>
  <c r="BW249" i="100"/>
  <c r="BC246" i="100"/>
  <c r="BO246" i="100"/>
  <c r="BX246" i="100"/>
  <c r="BL246" i="100"/>
  <c r="AF245" i="100"/>
  <c r="AF249" i="100"/>
  <c r="CD246" i="100"/>
  <c r="BQ246" i="100"/>
  <c r="Z245" i="100"/>
  <c r="Z249" i="100"/>
  <c r="AJ246" i="100"/>
  <c r="BG246" i="100"/>
  <c r="BA245" i="100"/>
  <c r="BA249" i="100"/>
  <c r="BE249" i="100"/>
  <c r="BE251" i="100" s="1"/>
  <c r="BK249" i="100"/>
  <c r="BF249" i="100"/>
  <c r="BF251" i="100" s="1"/>
  <c r="AE249" i="100"/>
  <c r="AE251" i="100" s="1"/>
  <c r="CC251" i="100"/>
  <c r="CC246" i="100"/>
  <c r="AC249" i="100"/>
  <c r="AC251" i="100" s="1"/>
  <c r="AI246" i="100"/>
  <c r="BU246" i="100"/>
  <c r="AT249" i="100"/>
  <c r="BV246" i="100"/>
  <c r="BS249" i="100"/>
  <c r="BS251" i="100" s="1"/>
  <c r="BE246" i="100"/>
  <c r="BS246" i="100"/>
  <c r="BK246" i="100"/>
  <c r="BF246" i="100"/>
  <c r="AE246" i="100"/>
  <c r="AC246" i="100"/>
  <c r="AT246" i="100"/>
  <c r="AU245" i="100"/>
  <c r="AU249" i="100"/>
  <c r="CB245" i="100"/>
  <c r="CB249" i="100"/>
  <c r="AD245" i="100"/>
  <c r="AD249" i="100"/>
  <c r="CA245" i="100"/>
  <c r="CA249" i="100"/>
  <c r="X245" i="100"/>
  <c r="X249" i="100"/>
  <c r="AV245" i="100"/>
  <c r="AV249" i="100"/>
  <c r="BC249" i="100"/>
  <c r="BC251" i="100" s="1"/>
  <c r="BO249" i="100"/>
  <c r="BX249" i="100"/>
  <c r="BL249" i="100"/>
  <c r="AR246" i="100"/>
  <c r="Y246" i="100"/>
  <c r="BQ249" i="100"/>
  <c r="AJ249" i="100"/>
  <c r="BG249" i="100"/>
  <c r="BG251" i="100" s="1"/>
  <c r="CC255" i="100"/>
  <c r="CC252" i="100" l="1"/>
  <c r="AI251" i="100"/>
  <c r="AI252" i="100" s="1"/>
  <c r="AI255" i="100"/>
  <c r="AI311" i="100" s="1"/>
  <c r="AR311" i="100"/>
  <c r="AR251" i="100"/>
  <c r="BV251" i="100"/>
  <c r="BV252" i="100" s="1"/>
  <c r="BV255" i="100"/>
  <c r="BV257" i="100" s="1"/>
  <c r="Y255" i="100"/>
  <c r="Y256" i="100" s="1"/>
  <c r="Y251" i="100"/>
  <c r="Y250" i="100"/>
  <c r="BU251" i="100"/>
  <c r="CC257" i="100"/>
  <c r="BU250" i="100"/>
  <c r="Y518" i="100"/>
  <c r="Y517" i="100"/>
  <c r="AR257" i="100"/>
  <c r="AR258" i="100" s="1"/>
  <c r="CD255" i="100"/>
  <c r="AR250" i="100"/>
  <c r="CD251" i="100"/>
  <c r="CD252" i="100" s="1"/>
  <c r="BQ250" i="100"/>
  <c r="BQ255" i="100"/>
  <c r="BQ257" i="100" s="1"/>
  <c r="BO250" i="100"/>
  <c r="BO255" i="100"/>
  <c r="BO257" i="100" s="1"/>
  <c r="X250" i="100"/>
  <c r="X255" i="100"/>
  <c r="X280" i="100"/>
  <c r="X297" i="100" s="1"/>
  <c r="AD250" i="100"/>
  <c r="AD255" i="100"/>
  <c r="AU250" i="100"/>
  <c r="AU255" i="100"/>
  <c r="BK250" i="100"/>
  <c r="BK255" i="100"/>
  <c r="BK257" i="100" s="1"/>
  <c r="BU311" i="100"/>
  <c r="BU256" i="100"/>
  <c r="Z251" i="100"/>
  <c r="Z246" i="100"/>
  <c r="BW250" i="100"/>
  <c r="BW255" i="100"/>
  <c r="K245" i="100" a="1"/>
  <c r="K245" i="100" s="1"/>
  <c r="W251" i="100"/>
  <c r="W246" i="100"/>
  <c r="BT255" i="100"/>
  <c r="BT250" i="100"/>
  <c r="AX250" i="100"/>
  <c r="AX255" i="100"/>
  <c r="AH250" i="100"/>
  <c r="AH255" i="100"/>
  <c r="AZ250" i="100"/>
  <c r="AZ255" i="100"/>
  <c r="AP250" i="100"/>
  <c r="AP255" i="100"/>
  <c r="BJ251" i="100"/>
  <c r="BJ246" i="100"/>
  <c r="AY251" i="100"/>
  <c r="AY246" i="100"/>
  <c r="AQ251" i="100"/>
  <c r="AQ246" i="100"/>
  <c r="BD251" i="100"/>
  <c r="BD246" i="100"/>
  <c r="BB251" i="100"/>
  <c r="BB246" i="100"/>
  <c r="AW251" i="100"/>
  <c r="AW246" i="100"/>
  <c r="BI250" i="100"/>
  <c r="BI255" i="100"/>
  <c r="BG250" i="100"/>
  <c r="BG252" i="100" s="1"/>
  <c r="BG255" i="100"/>
  <c r="BG257" i="100" s="1"/>
  <c r="BL250" i="100"/>
  <c r="BL255" i="100"/>
  <c r="BL257" i="100" s="1"/>
  <c r="BC250" i="100"/>
  <c r="BC252" i="100" s="1"/>
  <c r="BC255" i="100"/>
  <c r="X246" i="100"/>
  <c r="X251" i="100"/>
  <c r="AD251" i="100"/>
  <c r="AD246" i="100"/>
  <c r="AU251" i="100"/>
  <c r="AU246" i="100"/>
  <c r="BK251" i="100"/>
  <c r="AI257" i="100"/>
  <c r="BE250" i="100"/>
  <c r="BE252" i="100" s="1"/>
  <c r="BE255" i="100"/>
  <c r="AF250" i="100"/>
  <c r="AF255" i="100"/>
  <c r="BO251" i="100"/>
  <c r="BW251" i="100"/>
  <c r="BW246" i="100"/>
  <c r="K249" i="100" a="1"/>
  <c r="K249" i="100" s="1"/>
  <c r="W250" i="100"/>
  <c r="W280" i="100"/>
  <c r="W255" i="100"/>
  <c r="BT251" i="100"/>
  <c r="BT246" i="100"/>
  <c r="AX251" i="100"/>
  <c r="AX246" i="100"/>
  <c r="AH246" i="100"/>
  <c r="AH251" i="100"/>
  <c r="AZ251" i="100"/>
  <c r="AZ246" i="100"/>
  <c r="AP251" i="100"/>
  <c r="AP246" i="100"/>
  <c r="BZ250" i="100"/>
  <c r="BZ255" i="100"/>
  <c r="AN250" i="100"/>
  <c r="AN255" i="100"/>
  <c r="BP250" i="100"/>
  <c r="BP255" i="100"/>
  <c r="BY250" i="100"/>
  <c r="BY255" i="100"/>
  <c r="AK250" i="100"/>
  <c r="AK255" i="100"/>
  <c r="AM250" i="100"/>
  <c r="AM255" i="100"/>
  <c r="AS250" i="100"/>
  <c r="AS255" i="100"/>
  <c r="BI251" i="100"/>
  <c r="BI246" i="100"/>
  <c r="AJ250" i="100"/>
  <c r="AJ255" i="100"/>
  <c r="AJ257" i="100" s="1"/>
  <c r="AV250" i="100"/>
  <c r="AV255" i="100"/>
  <c r="CA250" i="100"/>
  <c r="CA255" i="100"/>
  <c r="CB255" i="100"/>
  <c r="CB250" i="100"/>
  <c r="AT250" i="100"/>
  <c r="AT255" i="100"/>
  <c r="AE250" i="100"/>
  <c r="AE252" i="100" s="1"/>
  <c r="AE255" i="100"/>
  <c r="AE257" i="100" s="1"/>
  <c r="BA250" i="100"/>
  <c r="BA255" i="100"/>
  <c r="BQ251" i="100"/>
  <c r="AF251" i="100"/>
  <c r="AF246" i="100"/>
  <c r="BH250" i="100"/>
  <c r="BH255" i="100"/>
  <c r="BM250" i="100"/>
  <c r="BM255" i="100"/>
  <c r="AL250" i="100"/>
  <c r="AL255" i="100"/>
  <c r="AG250" i="100"/>
  <c r="AG255" i="100"/>
  <c r="AO250" i="100"/>
  <c r="AO255" i="100"/>
  <c r="AB250" i="100"/>
  <c r="AB280" i="100"/>
  <c r="AB297" i="100" s="1"/>
  <c r="AB255" i="100"/>
  <c r="BZ251" i="100"/>
  <c r="BZ246" i="100"/>
  <c r="AN246" i="100"/>
  <c r="AN251" i="100"/>
  <c r="BP251" i="100"/>
  <c r="BP246" i="100"/>
  <c r="BY251" i="100"/>
  <c r="BY246" i="100"/>
  <c r="AK251" i="100"/>
  <c r="AK246" i="100"/>
  <c r="AM251" i="100"/>
  <c r="AM246" i="100"/>
  <c r="AS246" i="100"/>
  <c r="AS251" i="100"/>
  <c r="BR250" i="100"/>
  <c r="BR255" i="100"/>
  <c r="BN250" i="100"/>
  <c r="BN255" i="100"/>
  <c r="CC311" i="100"/>
  <c r="CC256" i="100"/>
  <c r="BX250" i="100"/>
  <c r="BX255" i="100"/>
  <c r="AV251" i="100"/>
  <c r="AV246" i="100"/>
  <c r="CA251" i="100"/>
  <c r="CA246" i="100"/>
  <c r="CB251" i="100"/>
  <c r="CB246" i="100"/>
  <c r="AT251" i="100"/>
  <c r="BS250" i="100"/>
  <c r="BS252" i="100" s="1"/>
  <c r="BS255" i="100"/>
  <c r="BS257" i="100" s="1"/>
  <c r="BU257" i="100"/>
  <c r="AC250" i="100"/>
  <c r="AC252" i="100" s="1"/>
  <c r="AC255" i="100"/>
  <c r="AC280" i="100"/>
  <c r="AC297" i="100" s="1"/>
  <c r="BF250" i="100"/>
  <c r="BF252" i="100" s="1"/>
  <c r="BF255" i="100"/>
  <c r="BA251" i="100"/>
  <c r="BA246" i="100"/>
  <c r="AJ251" i="100"/>
  <c r="Z250" i="100"/>
  <c r="Z280" i="100"/>
  <c r="Z297" i="100" s="1"/>
  <c r="Z255" i="100"/>
  <c r="BL251" i="100"/>
  <c r="BX251" i="100"/>
  <c r="BH246" i="100"/>
  <c r="BH251" i="100"/>
  <c r="BM251" i="100"/>
  <c r="BM246" i="100"/>
  <c r="AL246" i="100"/>
  <c r="AL251" i="100"/>
  <c r="AG251" i="100"/>
  <c r="AG246" i="100"/>
  <c r="AO251" i="100"/>
  <c r="AO246" i="100"/>
  <c r="AB251" i="100"/>
  <c r="AB246" i="100"/>
  <c r="BJ250" i="100"/>
  <c r="BJ255" i="100"/>
  <c r="AY255" i="100"/>
  <c r="AY250" i="100"/>
  <c r="AQ250" i="100"/>
  <c r="AQ255" i="100"/>
  <c r="BD250" i="100"/>
  <c r="BD255" i="100"/>
  <c r="BB250" i="100"/>
  <c r="BB255" i="100"/>
  <c r="AW250" i="100"/>
  <c r="AW255" i="100"/>
  <c r="BR251" i="100"/>
  <c r="BR246" i="100"/>
  <c r="BN251" i="100"/>
  <c r="BN246" i="100"/>
  <c r="AR252" i="100" l="1"/>
  <c r="CC258" i="100"/>
  <c r="AI256" i="100"/>
  <c r="AI258" i="100" s="1"/>
  <c r="X257" i="100"/>
  <c r="BB252" i="100"/>
  <c r="BJ252" i="100"/>
  <c r="BV256" i="100"/>
  <c r="BV258" i="100" s="1"/>
  <c r="AQ252" i="100"/>
  <c r="BV311" i="100"/>
  <c r="AY252" i="100"/>
  <c r="Y257" i="100"/>
  <c r="Y258" i="100" s="1"/>
  <c r="Z252" i="100"/>
  <c r="AM257" i="100"/>
  <c r="CD311" i="100"/>
  <c r="Y311" i="100"/>
  <c r="BU252" i="100"/>
  <c r="BW257" i="100"/>
  <c r="CD256" i="100"/>
  <c r="CD257" i="100"/>
  <c r="Y279" i="100"/>
  <c r="Y281" i="100" s="1"/>
  <c r="BT257" i="100"/>
  <c r="Y252" i="100"/>
  <c r="BH257" i="100"/>
  <c r="AL257" i="100"/>
  <c r="BA257" i="100"/>
  <c r="BH252" i="100"/>
  <c r="AP257" i="100"/>
  <c r="BL252" i="100"/>
  <c r="BT252" i="100"/>
  <c r="BR257" i="100"/>
  <c r="BM257" i="100"/>
  <c r="AK257" i="100"/>
  <c r="BP257" i="100"/>
  <c r="BZ257" i="100"/>
  <c r="AG252" i="100"/>
  <c r="BY252" i="100"/>
  <c r="AZ257" i="100"/>
  <c r="AX257" i="100"/>
  <c r="Z257" i="100"/>
  <c r="X252" i="100"/>
  <c r="AX252" i="100"/>
  <c r="AO257" i="100"/>
  <c r="BY257" i="100"/>
  <c r="AM252" i="100"/>
  <c r="AN252" i="100"/>
  <c r="AD257" i="100"/>
  <c r="AZ252" i="100"/>
  <c r="BJ256" i="100"/>
  <c r="BJ311" i="100"/>
  <c r="BN252" i="100"/>
  <c r="AQ256" i="100"/>
  <c r="AQ311" i="100"/>
  <c r="Z327" i="100"/>
  <c r="Z518" i="100"/>
  <c r="Z517" i="100"/>
  <c r="BF311" i="100"/>
  <c r="BF256" i="100"/>
  <c r="AC256" i="100"/>
  <c r="AC311" i="100"/>
  <c r="AC279" i="100"/>
  <c r="BX256" i="100"/>
  <c r="BX311" i="100"/>
  <c r="BN311" i="100"/>
  <c r="BN256" i="100"/>
  <c r="BR252" i="100"/>
  <c r="AB252" i="100"/>
  <c r="AG311" i="100"/>
  <c r="AG256" i="100"/>
  <c r="AL311" i="100"/>
  <c r="AL256" i="100"/>
  <c r="BM252" i="100"/>
  <c r="BX257" i="100"/>
  <c r="CA256" i="100"/>
  <c r="CA311" i="100"/>
  <c r="AV252" i="100"/>
  <c r="AJ311" i="100"/>
  <c r="AJ256" i="100"/>
  <c r="AJ258" i="100" s="1"/>
  <c r="AM256" i="100"/>
  <c r="AM311" i="100"/>
  <c r="AN256" i="100"/>
  <c r="AN311" i="100"/>
  <c r="W256" i="100"/>
  <c r="K255" i="100" a="1"/>
  <c r="K255" i="100" s="1"/>
  <c r="W311" i="100"/>
  <c r="W279" i="100"/>
  <c r="AF311" i="100"/>
  <c r="AF256" i="100"/>
  <c r="BE256" i="100"/>
  <c r="BE311" i="100"/>
  <c r="BE257" i="100"/>
  <c r="BC311" i="100"/>
  <c r="BC256" i="100"/>
  <c r="BI256" i="100"/>
  <c r="BI311" i="100"/>
  <c r="AX256" i="100"/>
  <c r="AX311" i="100"/>
  <c r="AU252" i="100"/>
  <c r="X518" i="100"/>
  <c r="X327" i="100"/>
  <c r="X517" i="100"/>
  <c r="BN257" i="100"/>
  <c r="AW252" i="100"/>
  <c r="BD311" i="100"/>
  <c r="BD256" i="100"/>
  <c r="AY256" i="100"/>
  <c r="AY311" i="100"/>
  <c r="CB257" i="100"/>
  <c r="AV257" i="100"/>
  <c r="BX252" i="100"/>
  <c r="AN257" i="100"/>
  <c r="AO311" i="100"/>
  <c r="AO256" i="100"/>
  <c r="AL252" i="100"/>
  <c r="AF257" i="100"/>
  <c r="BA256" i="100"/>
  <c r="BA311" i="100"/>
  <c r="CB252" i="100"/>
  <c r="CA252" i="100"/>
  <c r="AK252" i="100"/>
  <c r="BP311" i="100"/>
  <c r="BP256" i="100"/>
  <c r="BZ252" i="100"/>
  <c r="W297" i="100"/>
  <c r="AF252" i="100"/>
  <c r="AU257" i="100"/>
  <c r="BG256" i="100"/>
  <c r="BG258" i="100" s="1"/>
  <c r="BG311" i="100"/>
  <c r="BB257" i="100"/>
  <c r="AQ257" i="100"/>
  <c r="BJ257" i="100"/>
  <c r="AP252" i="100"/>
  <c r="BT311" i="100"/>
  <c r="BT256" i="100"/>
  <c r="BW256" i="100"/>
  <c r="BW311" i="100"/>
  <c r="BU258" i="100"/>
  <c r="BK252" i="100"/>
  <c r="AD311" i="100"/>
  <c r="AD256" i="100"/>
  <c r="X311" i="100"/>
  <c r="X256" i="100"/>
  <c r="X279" i="100"/>
  <c r="BO252" i="100"/>
  <c r="AB256" i="100"/>
  <c r="AB311" i="100"/>
  <c r="AB279" i="100"/>
  <c r="BH256" i="100"/>
  <c r="BH311" i="100"/>
  <c r="AT311" i="100"/>
  <c r="AT256" i="100"/>
  <c r="CB311" i="100"/>
  <c r="CB256" i="100"/>
  <c r="AJ252" i="100"/>
  <c r="AS311" i="100"/>
  <c r="AS256" i="100"/>
  <c r="W252" i="100"/>
  <c r="K250" i="100" a="1"/>
  <c r="K250" i="100" s="1"/>
  <c r="BL311" i="100"/>
  <c r="BL256" i="100"/>
  <c r="BL258" i="100" s="1"/>
  <c r="BI252" i="100"/>
  <c r="AZ311" i="100"/>
  <c r="AZ256" i="100"/>
  <c r="AH311" i="100"/>
  <c r="AH256" i="100"/>
  <c r="W257" i="100"/>
  <c r="K246" i="100" a="1"/>
  <c r="K246" i="100" s="1"/>
  <c r="AU256" i="100"/>
  <c r="AU311" i="100"/>
  <c r="BQ311" i="100"/>
  <c r="BQ256" i="100"/>
  <c r="BQ258" i="100" s="1"/>
  <c r="AW311" i="100"/>
  <c r="AW256" i="100"/>
  <c r="BB256" i="100"/>
  <c r="BB311" i="100"/>
  <c r="BD252" i="100"/>
  <c r="AB257" i="100"/>
  <c r="AG257" i="100"/>
  <c r="BC257" i="100"/>
  <c r="Z311" i="100"/>
  <c r="Z256" i="100"/>
  <c r="Z279" i="100"/>
  <c r="AC518" i="100"/>
  <c r="AC327" i="100"/>
  <c r="AC517" i="100"/>
  <c r="BS256" i="100"/>
  <c r="BS258" i="100" s="1"/>
  <c r="BS311" i="100"/>
  <c r="BF257" i="100"/>
  <c r="AC257" i="100"/>
  <c r="CA257" i="100"/>
  <c r="BR311" i="100"/>
  <c r="BR256" i="100"/>
  <c r="AS257" i="100"/>
  <c r="AB327" i="100"/>
  <c r="AB518" i="100"/>
  <c r="AB517" i="100"/>
  <c r="AO252" i="100"/>
  <c r="BM311" i="100"/>
  <c r="BM256" i="100"/>
  <c r="BA252" i="100"/>
  <c r="AE256" i="100"/>
  <c r="AE258" i="100" s="1"/>
  <c r="AE311" i="100"/>
  <c r="AT252" i="100"/>
  <c r="AT257" i="100"/>
  <c r="AV311" i="100"/>
  <c r="AV256" i="100"/>
  <c r="BI257" i="100"/>
  <c r="AS252" i="100"/>
  <c r="AK311" i="100"/>
  <c r="AK256" i="100"/>
  <c r="BY311" i="100"/>
  <c r="BY256" i="100"/>
  <c r="BP252" i="100"/>
  <c r="BZ311" i="100"/>
  <c r="BZ256" i="100"/>
  <c r="AH257" i="100"/>
  <c r="AW257" i="100"/>
  <c r="BD257" i="100"/>
  <c r="AY257" i="100"/>
  <c r="AP311" i="100"/>
  <c r="AP256" i="100"/>
  <c r="AH252" i="100"/>
  <c r="K251" i="100" a="1"/>
  <c r="K251" i="100" s="1"/>
  <c r="BW252" i="100"/>
  <c r="BK311" i="100"/>
  <c r="BK256" i="100"/>
  <c r="BK258" i="100" s="1"/>
  <c r="AD252" i="100"/>
  <c r="BO311" i="100"/>
  <c r="BO256" i="100"/>
  <c r="BO258" i="100" s="1"/>
  <c r="BQ252" i="100"/>
  <c r="K257" i="100" l="1" a="1"/>
  <c r="K257" i="100" s="1"/>
  <c r="K256" i="100" a="1"/>
  <c r="K256" i="100" s="1"/>
  <c r="BR258" i="100"/>
  <c r="BP258" i="100"/>
  <c r="AV258" i="100"/>
  <c r="X258" i="100"/>
  <c r="Y296" i="100"/>
  <c r="Y326" i="100" s="1"/>
  <c r="AL258" i="100"/>
  <c r="BW258" i="100"/>
  <c r="AD258" i="100"/>
  <c r="BT258" i="100"/>
  <c r="AM258" i="100"/>
  <c r="CD258" i="100"/>
  <c r="AP258" i="100"/>
  <c r="BH258" i="100"/>
  <c r="AU258" i="100"/>
  <c r="BA258" i="100"/>
  <c r="AX258" i="100"/>
  <c r="BZ258" i="100"/>
  <c r="AO258" i="100"/>
  <c r="AK258" i="100"/>
  <c r="BN258" i="100"/>
  <c r="BX258" i="100"/>
  <c r="AC258" i="100"/>
  <c r="BY258" i="100"/>
  <c r="BM258" i="100"/>
  <c r="BB258" i="100"/>
  <c r="AZ258" i="100"/>
  <c r="AT258" i="100"/>
  <c r="AS258" i="100"/>
  <c r="Z258" i="100"/>
  <c r="AW258" i="100"/>
  <c r="AN258" i="100"/>
  <c r="AB281" i="100"/>
  <c r="AB296" i="100"/>
  <c r="W327" i="100"/>
  <c r="W518" i="100"/>
  <c r="W517" i="100"/>
  <c r="BI258" i="100"/>
  <c r="AC281" i="100"/>
  <c r="AC296" i="100"/>
  <c r="BF258" i="100"/>
  <c r="CB258" i="100"/>
  <c r="AB258" i="100"/>
  <c r="X281" i="100"/>
  <c r="X296" i="100"/>
  <c r="AY258" i="100"/>
  <c r="BC258" i="100"/>
  <c r="W258" i="100"/>
  <c r="Z281" i="100"/>
  <c r="Z296" i="100"/>
  <c r="AH258" i="100"/>
  <c r="BD258" i="100"/>
  <c r="BE258" i="100"/>
  <c r="W281" i="100"/>
  <c r="W296" i="100"/>
  <c r="AG258" i="100"/>
  <c r="AQ258" i="100"/>
  <c r="BJ258" i="100"/>
  <c r="K311" i="100" a="1"/>
  <c r="K311" i="100" s="1"/>
  <c r="K252" i="100" a="1"/>
  <c r="K252" i="100" s="1"/>
  <c r="AF258" i="100"/>
  <c r="CA258" i="100"/>
  <c r="K258" i="100" l="1" a="1"/>
  <c r="K258" i="100" s="1"/>
  <c r="Y350" i="100"/>
  <c r="Y360" i="100" s="1"/>
  <c r="Y362" i="100" s="1"/>
  <c r="Y531" i="100" s="1"/>
  <c r="Y299" i="100"/>
  <c r="W299" i="100"/>
  <c r="W350" i="100"/>
  <c r="W360" i="100" s="1"/>
  <c r="W326" i="100"/>
  <c r="X299" i="100"/>
  <c r="X326" i="100"/>
  <c r="X350" i="100"/>
  <c r="X360" i="100" s="1"/>
  <c r="Y161" i="100"/>
  <c r="Y331" i="100"/>
  <c r="Y332" i="100" s="1"/>
  <c r="Y344" i="100"/>
  <c r="Z299" i="100"/>
  <c r="Z350" i="100"/>
  <c r="Z360" i="100" s="1"/>
  <c r="Z326" i="100"/>
  <c r="AC299" i="100"/>
  <c r="AC350" i="100"/>
  <c r="AC360" i="100" s="1"/>
  <c r="AC326" i="100"/>
  <c r="AB299" i="100"/>
  <c r="AB350" i="100"/>
  <c r="AB360" i="100" s="1"/>
  <c r="AB326" i="100"/>
  <c r="Y363" i="100" l="1"/>
  <c r="Y532" i="100" s="1"/>
  <c r="AB161" i="100"/>
  <c r="AB344" i="100"/>
  <c r="AB331" i="100"/>
  <c r="AB332" i="100" s="1"/>
  <c r="AC161" i="100"/>
  <c r="AC331" i="100"/>
  <c r="AC332" i="100" s="1"/>
  <c r="AC344" i="100"/>
  <c r="X161" i="100"/>
  <c r="X331" i="100"/>
  <c r="X332" i="100" s="1"/>
  <c r="X344" i="100"/>
  <c r="AC362" i="100"/>
  <c r="AC531" i="100" s="1"/>
  <c r="AC363" i="100"/>
  <c r="AC532" i="100" s="1"/>
  <c r="Z331" i="100"/>
  <c r="Z332" i="100" s="1"/>
  <c r="Z161" i="100"/>
  <c r="Z344" i="100"/>
  <c r="W161" i="100"/>
  <c r="W331" i="100"/>
  <c r="W332" i="100" s="1"/>
  <c r="W344" i="100"/>
  <c r="Z362" i="100"/>
  <c r="Z531" i="100" s="1"/>
  <c r="Z363" i="100"/>
  <c r="Z532" i="100" s="1"/>
  <c r="W362" i="100"/>
  <c r="W531" i="100" s="1"/>
  <c r="W363" i="100"/>
  <c r="W532" i="100" s="1"/>
  <c r="AB362" i="100"/>
  <c r="AB531" i="100" s="1"/>
  <c r="AB363" i="100"/>
  <c r="AB532" i="100" s="1"/>
  <c r="Y346" i="100"/>
  <c r="Y345" i="100"/>
  <c r="X363" i="100"/>
  <c r="X532" i="100" s="1"/>
  <c r="X362" i="100"/>
  <c r="X531" i="100" s="1"/>
  <c r="Y364" i="100" l="1"/>
  <c r="Y367" i="100" s="1"/>
  <c r="CC366" i="100" a="1"/>
  <c r="W364" i="100"/>
  <c r="W367" i="100" s="1"/>
  <c r="Z364" i="100"/>
  <c r="Z367" i="100" s="1"/>
  <c r="W345" i="100"/>
  <c r="W346" i="100"/>
  <c r="X364" i="100"/>
  <c r="AB364" i="100"/>
  <c r="X346" i="100"/>
  <c r="X345" i="100"/>
  <c r="AC345" i="100"/>
  <c r="AC346" i="100"/>
  <c r="Y525" i="100"/>
  <c r="Y519" i="100"/>
  <c r="AC364" i="100"/>
  <c r="AB345" i="100"/>
  <c r="AB346" i="100"/>
  <c r="Y526" i="100"/>
  <c r="Y520" i="100"/>
  <c r="Z346" i="100"/>
  <c r="Z345" i="100"/>
  <c r="BQ366" i="100" l="1" a="1"/>
  <c r="BZ366" i="100" a="1"/>
  <c r="R366" i="100" a="1"/>
  <c r="Z520" i="100"/>
  <c r="Z526" i="100"/>
  <c r="W525" i="100"/>
  <c r="W519" i="100"/>
  <c r="AC367" i="100"/>
  <c r="AB520" i="100"/>
  <c r="AB526" i="100"/>
  <c r="AC520" i="100"/>
  <c r="AC526" i="100"/>
  <c r="X525" i="100"/>
  <c r="X519" i="100"/>
  <c r="X367" i="100"/>
  <c r="Z519" i="100"/>
  <c r="Z525" i="100"/>
  <c r="AB519" i="100"/>
  <c r="AB525" i="100"/>
  <c r="AC519" i="100"/>
  <c r="AC525" i="100"/>
  <c r="X526" i="100"/>
  <c r="X520" i="100"/>
  <c r="AB367" i="100"/>
  <c r="W520" i="100"/>
  <c r="W526" i="100"/>
  <c r="Z366" i="100" l="1"/>
  <c r="Z575" i="100" s="1"/>
  <c r="R366" i="100"/>
  <c r="R575" i="100" s="1"/>
  <c r="S366" i="100"/>
  <c r="S575" i="100" s="1"/>
  <c r="V366" i="100"/>
  <c r="V575" i="100" s="1"/>
  <c r="U366" i="100"/>
  <c r="U575" i="100" s="1"/>
  <c r="AA366" i="100"/>
  <c r="AA575" i="100" s="1"/>
  <c r="T366" i="100"/>
  <c r="T575" i="100" s="1"/>
  <c r="Y366" i="100"/>
  <c r="Y575" i="100" s="1"/>
  <c r="W366" i="100"/>
  <c r="W575" i="100" s="1"/>
  <c r="X366" i="100"/>
  <c r="X575" i="100" s="1"/>
  <c r="AB366" i="100"/>
  <c r="AB575" i="100" s="1"/>
  <c r="AC366" i="100"/>
  <c r="AC575" i="100" s="1"/>
  <c r="O14" i="104" l="1" a="1"/>
  <c r="S14" i="104" l="1"/>
  <c r="W16" i="104"/>
  <c r="Q17" i="104"/>
  <c r="V15" i="104"/>
  <c r="T17" i="104"/>
  <c r="X19" i="104"/>
  <c r="P14" i="104"/>
  <c r="S15" i="104"/>
  <c r="V16" i="104"/>
  <c r="X17" i="104"/>
  <c r="Q19" i="104"/>
  <c r="X20" i="104"/>
  <c r="R21" i="104"/>
  <c r="V23" i="104"/>
  <c r="AL23" i="104"/>
  <c r="BB23" i="104"/>
  <c r="P24" i="104"/>
  <c r="AF24" i="104"/>
  <c r="AV24" i="104"/>
  <c r="BL24" i="104"/>
  <c r="Z25" i="104"/>
  <c r="AP25" i="104"/>
  <c r="BF25" i="104"/>
  <c r="T26" i="104"/>
  <c r="X28" i="104"/>
  <c r="O15" i="104"/>
  <c r="R16" i="104"/>
  <c r="V17" i="104"/>
  <c r="X18" i="104"/>
  <c r="V20" i="104"/>
  <c r="P21" i="104"/>
  <c r="Z22" i="104"/>
  <c r="T23" i="104"/>
  <c r="AJ23" i="104"/>
  <c r="AZ23" i="104"/>
  <c r="BP23" i="104"/>
  <c r="AD24" i="104"/>
  <c r="AT24" i="104"/>
  <c r="BJ24" i="104"/>
  <c r="X25" i="104"/>
  <c r="AN25" i="104"/>
  <c r="BD25" i="104"/>
  <c r="R26" i="104"/>
  <c r="U20" i="104"/>
  <c r="S23" i="104"/>
  <c r="AY23" i="104"/>
  <c r="AC24" i="104"/>
  <c r="BI24" i="104"/>
  <c r="AM25" i="104"/>
  <c r="Q26" i="104"/>
  <c r="O29" i="104"/>
  <c r="U30" i="104"/>
  <c r="Q32" i="104"/>
  <c r="W33" i="104"/>
  <c r="AC34" i="104"/>
  <c r="AS34" i="104"/>
  <c r="BI34" i="104"/>
  <c r="U36" i="104"/>
  <c r="AK36" i="104"/>
  <c r="BA36" i="104"/>
  <c r="Q20" i="104"/>
  <c r="O23" i="104"/>
  <c r="AU23" i="104"/>
  <c r="Y24" i="104"/>
  <c r="BE24" i="104"/>
  <c r="AI25" i="104"/>
  <c r="BO25" i="104"/>
  <c r="W27" i="104"/>
  <c r="V28" i="104"/>
  <c r="S30" i="104"/>
  <c r="O32" i="104"/>
  <c r="U33" i="104"/>
  <c r="AA34" i="104"/>
  <c r="R15" i="104"/>
  <c r="W17" i="104"/>
  <c r="O19" i="104"/>
  <c r="O14" i="104"/>
  <c r="Y15" i="104"/>
  <c r="O16" i="104"/>
  <c r="Y17" i="104"/>
  <c r="O18" i="104"/>
  <c r="V14" i="104"/>
  <c r="Z16" i="104"/>
  <c r="T19" i="104"/>
  <c r="Z15" i="104"/>
  <c r="V19" i="104"/>
  <c r="T20" i="104"/>
  <c r="T22" i="104"/>
  <c r="AD23" i="104"/>
  <c r="AX23" i="104"/>
  <c r="T24" i="104"/>
  <c r="AN24" i="104"/>
  <c r="BH24" i="104"/>
  <c r="AD25" i="104"/>
  <c r="AX25" i="104"/>
  <c r="P26" i="104"/>
  <c r="Z27" i="104"/>
  <c r="P28" i="104"/>
  <c r="W15" i="104"/>
  <c r="S19" i="104"/>
  <c r="R20" i="104"/>
  <c r="R22" i="104"/>
  <c r="AB23" i="104"/>
  <c r="AV23" i="104"/>
  <c r="R24" i="104"/>
  <c r="AL24" i="104"/>
  <c r="BF24" i="104"/>
  <c r="AB25" i="104"/>
  <c r="AV25" i="104"/>
  <c r="BP25" i="104"/>
  <c r="X27" i="104"/>
  <c r="Q15" i="104"/>
  <c r="W18" i="104"/>
  <c r="P16" i="104"/>
  <c r="O17" i="104"/>
  <c r="T18" i="104"/>
  <c r="X14" i="104"/>
  <c r="V21" i="104"/>
  <c r="R23" i="104"/>
  <c r="AP23" i="104"/>
  <c r="BJ23" i="104"/>
  <c r="AB24" i="104"/>
  <c r="AZ24" i="104"/>
  <c r="R25" i="104"/>
  <c r="AL25" i="104"/>
  <c r="BJ25" i="104"/>
  <c r="R27" i="104"/>
  <c r="T14" i="104"/>
  <c r="Y16" i="104"/>
  <c r="T21" i="104"/>
  <c r="P23" i="104"/>
  <c r="AN23" i="104"/>
  <c r="BH23" i="104"/>
  <c r="Z24" i="104"/>
  <c r="AX24" i="104"/>
  <c r="P25" i="104"/>
  <c r="AJ25" i="104"/>
  <c r="BH25" i="104"/>
  <c r="Z26" i="104"/>
  <c r="P27" i="104"/>
  <c r="Y14" i="104"/>
  <c r="S17" i="104"/>
  <c r="W21" i="104"/>
  <c r="Q22" i="104"/>
  <c r="AQ23" i="104"/>
  <c r="AK24" i="104"/>
  <c r="W25" i="104"/>
  <c r="BK25" i="104"/>
  <c r="S28" i="104"/>
  <c r="O31" i="104"/>
  <c r="O33" i="104"/>
  <c r="Y34" i="104"/>
  <c r="AW34" i="104"/>
  <c r="O35" i="104"/>
  <c r="AG36" i="104"/>
  <c r="BE36" i="104"/>
  <c r="X16" i="104"/>
  <c r="W23" i="104"/>
  <c r="BK23" i="104"/>
  <c r="AW24" i="104"/>
  <c r="AQ25" i="104"/>
  <c r="O27" i="104"/>
  <c r="U29" i="104"/>
  <c r="U31" i="104"/>
  <c r="O34" i="104"/>
  <c r="AI34" i="104"/>
  <c r="Q21" i="104"/>
  <c r="BA23" i="104"/>
  <c r="BK24" i="104"/>
  <c r="S26" i="104"/>
  <c r="T29" i="104"/>
  <c r="R32" i="104"/>
  <c r="AL34" i="104"/>
  <c r="BG34" i="104"/>
  <c r="T36" i="104"/>
  <c r="AP36" i="104"/>
  <c r="BK36" i="104"/>
  <c r="Y37" i="104"/>
  <c r="AO37" i="104"/>
  <c r="BE37" i="104"/>
  <c r="S38" i="104"/>
  <c r="AI38" i="104"/>
  <c r="AY38" i="104"/>
  <c r="BO38" i="104"/>
  <c r="AC39" i="104"/>
  <c r="AS39" i="104"/>
  <c r="BI39" i="104"/>
  <c r="W40" i="104"/>
  <c r="AM40" i="104"/>
  <c r="BC40" i="104"/>
  <c r="Q41" i="104"/>
  <c r="AG41" i="104"/>
  <c r="AW41" i="104"/>
  <c r="BM41" i="104"/>
  <c r="AA42" i="104"/>
  <c r="AQ42" i="104"/>
  <c r="BG42" i="104"/>
  <c r="U43" i="104"/>
  <c r="AK43" i="104"/>
  <c r="BA43" i="104"/>
  <c r="U14" i="104"/>
  <c r="U21" i="104"/>
  <c r="AO23" i="104"/>
  <c r="AY24" i="104"/>
  <c r="BI25" i="104"/>
  <c r="Q27" i="104"/>
  <c r="R28" i="104"/>
  <c r="W14" i="104"/>
  <c r="S18" i="104"/>
  <c r="X22" i="104"/>
  <c r="BF23" i="104"/>
  <c r="AR24" i="104"/>
  <c r="AH25" i="104"/>
  <c r="X26" i="104"/>
  <c r="V22" i="104"/>
  <c r="BD23" i="104"/>
  <c r="AP24" i="104"/>
  <c r="AF25" i="104"/>
  <c r="V26" i="104"/>
  <c r="O21" i="104"/>
  <c r="Y22" i="104"/>
  <c r="AA23" i="104"/>
  <c r="U24" i="104"/>
  <c r="AE25" i="104"/>
  <c r="S29" i="104"/>
  <c r="W31" i="104"/>
  <c r="U34" i="104"/>
  <c r="BA34" i="104"/>
  <c r="Y36" i="104"/>
  <c r="AW36" i="104"/>
  <c r="T15" i="104"/>
  <c r="Y20" i="104"/>
  <c r="S21" i="104"/>
  <c r="U22" i="104"/>
  <c r="AE23" i="104"/>
  <c r="AG24" i="104"/>
  <c r="AA25" i="104"/>
  <c r="Q29" i="104"/>
  <c r="S32" i="104"/>
  <c r="W34" i="104"/>
  <c r="T16" i="104"/>
  <c r="AK23" i="104"/>
  <c r="Y25" i="104"/>
  <c r="O28" i="104"/>
  <c r="T33" i="104"/>
  <c r="AV34" i="104"/>
  <c r="O36" i="104"/>
  <c r="AU36" i="104"/>
  <c r="Q37" i="104"/>
  <c r="AK37" i="104"/>
  <c r="BI37" i="104"/>
  <c r="AA38" i="104"/>
  <c r="AU38" i="104"/>
  <c r="Q39" i="104"/>
  <c r="AK39" i="104"/>
  <c r="BE39" i="104"/>
  <c r="AA40" i="104"/>
  <c r="AU40" i="104"/>
  <c r="BO40" i="104"/>
  <c r="AK41" i="104"/>
  <c r="BE41" i="104"/>
  <c r="W42" i="104"/>
  <c r="AU42" i="104"/>
  <c r="BO42" i="104"/>
  <c r="AG43" i="104"/>
  <c r="BE43" i="104"/>
  <c r="X15" i="104"/>
  <c r="Y23" i="104"/>
  <c r="BO24" i="104"/>
  <c r="O20" i="104"/>
  <c r="Y21" i="104"/>
  <c r="AS23" i="104"/>
  <c r="BC24" i="104"/>
  <c r="BM25" i="104"/>
  <c r="U27" i="104"/>
  <c r="U28" i="104"/>
  <c r="T31" i="104"/>
  <c r="R34" i="104"/>
  <c r="AT34" i="104"/>
  <c r="BO34" i="104"/>
  <c r="AH36" i="104"/>
  <c r="BC36" i="104"/>
  <c r="S37" i="104"/>
  <c r="AI37" i="104"/>
  <c r="AY37" i="104"/>
  <c r="BO37" i="104"/>
  <c r="AC38" i="104"/>
  <c r="AS38" i="104"/>
  <c r="BI38" i="104"/>
  <c r="W39" i="104"/>
  <c r="AM39" i="104"/>
  <c r="BC39" i="104"/>
  <c r="Q40" i="104"/>
  <c r="AG40" i="104"/>
  <c r="AW40" i="104"/>
  <c r="BM40" i="104"/>
  <c r="AA41" i="104"/>
  <c r="AQ41" i="104"/>
  <c r="BG41" i="104"/>
  <c r="U42" i="104"/>
  <c r="AK42" i="104"/>
  <c r="BA42" i="104"/>
  <c r="O43" i="104"/>
  <c r="AE43" i="104"/>
  <c r="AU43" i="104"/>
  <c r="BK43" i="104"/>
  <c r="Q23" i="104"/>
  <c r="S16" i="104"/>
  <c r="U18" i="104"/>
  <c r="AH23" i="104"/>
  <c r="X24" i="104"/>
  <c r="BP24" i="104"/>
  <c r="BB25" i="104"/>
  <c r="T28" i="104"/>
  <c r="Q18" i="104"/>
  <c r="Y19" i="104"/>
  <c r="Z20" i="104"/>
  <c r="AF23" i="104"/>
  <c r="V24" i="104"/>
  <c r="BN24" i="104"/>
  <c r="AZ25" i="104"/>
  <c r="W19" i="104"/>
  <c r="BG23" i="104"/>
  <c r="BA24" i="104"/>
  <c r="BC25" i="104"/>
  <c r="Q30" i="104"/>
  <c r="S33" i="104"/>
  <c r="AK34" i="104"/>
  <c r="BM34" i="104"/>
  <c r="AO36" i="104"/>
  <c r="R14" i="104"/>
  <c r="P18" i="104"/>
  <c r="BC23" i="104"/>
  <c r="BM24" i="104"/>
  <c r="BG25" i="104"/>
  <c r="W30" i="104"/>
  <c r="Q33" i="104"/>
  <c r="Z18" i="104"/>
  <c r="AE24" i="104"/>
  <c r="BE25" i="104"/>
  <c r="P31" i="104"/>
  <c r="AD34" i="104"/>
  <c r="BL34" i="104"/>
  <c r="AE36" i="104"/>
  <c r="BF36" i="104"/>
  <c r="AC37" i="104"/>
  <c r="AW37" i="104"/>
  <c r="O38" i="104"/>
  <c r="AM38" i="104"/>
  <c r="BG38" i="104"/>
  <c r="Y39" i="104"/>
  <c r="AW39" i="104"/>
  <c r="O40" i="104"/>
  <c r="AI40" i="104"/>
  <c r="BG40" i="104"/>
  <c r="Y41" i="104"/>
  <c r="AS41" i="104"/>
  <c r="O42" i="104"/>
  <c r="AI42" i="104"/>
  <c r="BC42" i="104"/>
  <c r="Y43" i="104"/>
  <c r="AS43" i="104"/>
  <c r="BM43" i="104"/>
  <c r="U19" i="104"/>
  <c r="S24" i="104"/>
  <c r="AS25" i="104"/>
  <c r="Z19" i="104"/>
  <c r="W24" i="104"/>
  <c r="AG25" i="104"/>
  <c r="X29" i="104"/>
  <c r="P33" i="104"/>
  <c r="AH34" i="104"/>
  <c r="BD34" i="104"/>
  <c r="W36" i="104"/>
  <c r="AR36" i="104"/>
  <c r="BM36" i="104"/>
  <c r="AA37" i="104"/>
  <c r="AQ37" i="104"/>
  <c r="BG37" i="104"/>
  <c r="U38" i="104"/>
  <c r="AK38" i="104"/>
  <c r="BA38" i="104"/>
  <c r="O39" i="104"/>
  <c r="AE39" i="104"/>
  <c r="AU39" i="104"/>
  <c r="BK39" i="104"/>
  <c r="Y40" i="104"/>
  <c r="AO40" i="104"/>
  <c r="BE40" i="104"/>
  <c r="S41" i="104"/>
  <c r="AI41" i="104"/>
  <c r="AY41" i="104"/>
  <c r="BO41" i="104"/>
  <c r="AC42" i="104"/>
  <c r="AS42" i="104"/>
  <c r="BI42" i="104"/>
  <c r="W43" i="104"/>
  <c r="AM43" i="104"/>
  <c r="BC43" i="104"/>
  <c r="S20" i="104"/>
  <c r="AW23" i="104"/>
  <c r="BG24" i="104"/>
  <c r="O26" i="104"/>
  <c r="Y27" i="104"/>
  <c r="W28" i="104"/>
  <c r="P32" i="104"/>
  <c r="AB34" i="104"/>
  <c r="AZ34" i="104"/>
  <c r="S36" i="104"/>
  <c r="AN36" i="104"/>
  <c r="BJ36" i="104"/>
  <c r="X37" i="104"/>
  <c r="AN37" i="104"/>
  <c r="P30" i="104"/>
  <c r="AV36" i="104"/>
  <c r="BF37" i="104"/>
  <c r="AJ38" i="104"/>
  <c r="BP38" i="104"/>
  <c r="AT39" i="104"/>
  <c r="X40" i="104"/>
  <c r="BD40" i="104"/>
  <c r="AH41" i="104"/>
  <c r="BN41" i="104"/>
  <c r="AR42" i="104"/>
  <c r="V43" i="104"/>
  <c r="BB43" i="104"/>
  <c r="AF34" i="104"/>
  <c r="R37" i="104"/>
  <c r="BP37" i="104"/>
  <c r="AT38" i="104"/>
  <c r="X39" i="104"/>
  <c r="BD39" i="104"/>
  <c r="AH40" i="104"/>
  <c r="BN40" i="104"/>
  <c r="AR41" i="104"/>
  <c r="V42" i="104"/>
  <c r="BB42" i="104"/>
  <c r="AF43" i="104"/>
  <c r="BL43" i="104"/>
  <c r="AP37" i="104"/>
  <c r="AX38" i="104"/>
  <c r="BH39" i="104"/>
  <c r="P41" i="104"/>
  <c r="Z42" i="104"/>
  <c r="AJ43" i="104"/>
  <c r="T32" i="104"/>
  <c r="AL36" i="104"/>
  <c r="BB37" i="104"/>
  <c r="AF38" i="104"/>
  <c r="BL38" i="104"/>
  <c r="AP39" i="104"/>
  <c r="T40" i="104"/>
  <c r="AZ40" i="104"/>
  <c r="AD41" i="104"/>
  <c r="BJ41" i="104"/>
  <c r="AN42" i="104"/>
  <c r="R43" i="104"/>
  <c r="AX43" i="104"/>
  <c r="AR34" i="104"/>
  <c r="BL37" i="104"/>
  <c r="T39" i="104"/>
  <c r="AD40" i="104"/>
  <c r="AN41" i="104"/>
  <c r="AX42" i="104"/>
  <c r="BH43" i="104"/>
  <c r="P15" i="104"/>
  <c r="Z17" i="104"/>
  <c r="P19" i="104"/>
  <c r="P20" i="104"/>
  <c r="Z23" i="104"/>
  <c r="BD24" i="104"/>
  <c r="BL23" i="104"/>
  <c r="AR25" i="104"/>
  <c r="T27" i="104"/>
  <c r="AS24" i="104"/>
  <c r="W29" i="104"/>
  <c r="AG34" i="104"/>
  <c r="AC36" i="104"/>
  <c r="R19" i="104"/>
  <c r="AM23" i="104"/>
  <c r="AY25" i="104"/>
  <c r="W32" i="104"/>
  <c r="AO25" i="104"/>
  <c r="V30" i="104"/>
  <c r="BB34" i="104"/>
  <c r="AZ36" i="104"/>
  <c r="AS37" i="104"/>
  <c r="AE38" i="104"/>
  <c r="U39" i="104"/>
  <c r="BM39" i="104"/>
  <c r="AY40" i="104"/>
  <c r="AO41" i="104"/>
  <c r="AE42" i="104"/>
  <c r="Q43" i="104"/>
  <c r="BI43" i="104"/>
  <c r="O22" i="104"/>
  <c r="AC25" i="104"/>
  <c r="BI23" i="104"/>
  <c r="P29" i="104"/>
  <c r="Z34" i="104"/>
  <c r="R36" i="104"/>
  <c r="BH36" i="104"/>
  <c r="AM37" i="104"/>
  <c r="Q38" i="104"/>
  <c r="AW38" i="104"/>
  <c r="AA39" i="104"/>
  <c r="BG39" i="104"/>
  <c r="AK40" i="104"/>
  <c r="O41" i="104"/>
  <c r="AU41" i="104"/>
  <c r="Y42" i="104"/>
  <c r="BE42" i="104"/>
  <c r="AI43" i="104"/>
  <c r="BO43" i="104"/>
  <c r="R18" i="104"/>
  <c r="AG23" i="104"/>
  <c r="U25" i="104"/>
  <c r="X32" i="104"/>
  <c r="AP34" i="104"/>
  <c r="BP34" i="104"/>
  <c r="AT36" i="104"/>
  <c r="P37" i="104"/>
  <c r="AJ37" i="104"/>
  <c r="X34" i="104"/>
  <c r="AD37" i="104"/>
  <c r="AB38" i="104"/>
  <c r="V39" i="104"/>
  <c r="BJ39" i="104"/>
  <c r="AV40" i="104"/>
  <c r="AP41" i="104"/>
  <c r="AB42" i="104"/>
  <c r="BP42" i="104"/>
  <c r="BJ43" i="104"/>
  <c r="P22" i="104"/>
  <c r="AT23" i="104"/>
  <c r="V25" i="104"/>
  <c r="Z14" i="104"/>
  <c r="X21" i="104"/>
  <c r="AH24" i="104"/>
  <c r="BL25" i="104"/>
  <c r="V18" i="104"/>
  <c r="O25" i="104"/>
  <c r="S27" i="104"/>
  <c r="S31" i="104"/>
  <c r="AO34" i="104"/>
  <c r="AS36" i="104"/>
  <c r="Q24" i="104"/>
  <c r="U26" i="104"/>
  <c r="Q28" i="104"/>
  <c r="S34" i="104"/>
  <c r="U23" i="104"/>
  <c r="X31" i="104"/>
  <c r="P35" i="104"/>
  <c r="BO36" i="104"/>
  <c r="BA37" i="104"/>
  <c r="AQ38" i="104"/>
  <c r="AG39" i="104"/>
  <c r="S40" i="104"/>
  <c r="BK40" i="104"/>
  <c r="BA41" i="104"/>
  <c r="AM42" i="104"/>
  <c r="AC43" i="104"/>
  <c r="W26" i="104"/>
  <c r="S22" i="104"/>
  <c r="AM24" i="104"/>
  <c r="R30" i="104"/>
  <c r="AN34" i="104"/>
  <c r="AB36" i="104"/>
  <c r="O37" i="104"/>
  <c r="AU37" i="104"/>
  <c r="Y38" i="104"/>
  <c r="BE38" i="104"/>
  <c r="AI39" i="104"/>
  <c r="BO39" i="104"/>
  <c r="AS40" i="104"/>
  <c r="W41" i="104"/>
  <c r="BC41" i="104"/>
  <c r="AG42" i="104"/>
  <c r="BM42" i="104"/>
  <c r="AQ43" i="104"/>
  <c r="BM23" i="104"/>
  <c r="AK25" i="104"/>
  <c r="R29" i="104"/>
  <c r="R33" i="104"/>
  <c r="AU34" i="104"/>
  <c r="X36" i="104"/>
  <c r="AY36" i="104"/>
  <c r="U15" i="104"/>
  <c r="Q14" i="104"/>
  <c r="Y18" i="104"/>
  <c r="BN23" i="104"/>
  <c r="V27" i="104"/>
  <c r="BB24" i="104"/>
  <c r="AU25" i="104"/>
  <c r="U32" i="104"/>
  <c r="BI36" i="104"/>
  <c r="AO24" i="104"/>
  <c r="O30" i="104"/>
  <c r="W20" i="104"/>
  <c r="Z36" i="104"/>
  <c r="BM37" i="104"/>
  <c r="AO39" i="104"/>
  <c r="U41" i="104"/>
  <c r="AY42" i="104"/>
  <c r="BE23" i="104"/>
  <c r="AY34" i="104"/>
  <c r="W37" i="104"/>
  <c r="AG38" i="104"/>
  <c r="AQ39" i="104"/>
  <c r="BA40" i="104"/>
  <c r="BK41" i="104"/>
  <c r="S43" i="104"/>
  <c r="W22" i="104"/>
  <c r="BA25" i="104"/>
  <c r="T30" i="104"/>
  <c r="BF34" i="104"/>
  <c r="BD36" i="104"/>
  <c r="AF37" i="104"/>
  <c r="AX34" i="104"/>
  <c r="BN37" i="104"/>
  <c r="BH38" i="104"/>
  <c r="P40" i="104"/>
  <c r="R41" i="104"/>
  <c r="T42" i="104"/>
  <c r="AD43" i="104"/>
  <c r="V33" i="104"/>
  <c r="AH37" i="104"/>
  <c r="AD38" i="104"/>
  <c r="P39" i="104"/>
  <c r="BL39" i="104"/>
  <c r="AX40" i="104"/>
  <c r="AJ41" i="104"/>
  <c r="AD42" i="104"/>
  <c r="P43" i="104"/>
  <c r="BD43" i="104"/>
  <c r="BD37" i="104"/>
  <c r="AB39" i="104"/>
  <c r="BB40" i="104"/>
  <c r="AP42" i="104"/>
  <c r="BP43" i="104"/>
  <c r="P36" i="104"/>
  <c r="BJ37" i="104"/>
  <c r="AV38" i="104"/>
  <c r="AH39" i="104"/>
  <c r="AB40" i="104"/>
  <c r="BP40" i="104"/>
  <c r="BB41" i="104"/>
  <c r="AV42" i="104"/>
  <c r="AH43" i="104"/>
  <c r="R31" i="104"/>
  <c r="Z38" i="104"/>
  <c r="AZ39" i="104"/>
  <c r="X41" i="104"/>
  <c r="BN42" i="104"/>
  <c r="U16" i="104"/>
  <c r="AT25" i="104"/>
  <c r="X23" i="104"/>
  <c r="AI23" i="104"/>
  <c r="BE34" i="104"/>
  <c r="AE34" i="104"/>
  <c r="O24" i="104"/>
  <c r="V34" i="104"/>
  <c r="U37" i="104"/>
  <c r="BC38" i="104"/>
  <c r="AE40" i="104"/>
  <c r="BI41" i="104"/>
  <c r="AO43" i="104"/>
  <c r="Q25" i="104"/>
  <c r="V32" i="104"/>
  <c r="AM36" i="104"/>
  <c r="BC37" i="104"/>
  <c r="BM38" i="104"/>
  <c r="U40" i="104"/>
  <c r="AE41" i="104"/>
  <c r="AO42" i="104"/>
  <c r="AY43" i="104"/>
  <c r="AA24" i="104"/>
  <c r="T34" i="104"/>
  <c r="AD36" i="104"/>
  <c r="T37" i="104"/>
  <c r="AV37" i="104"/>
  <c r="BP36" i="104"/>
  <c r="AR38" i="104"/>
  <c r="AL39" i="104"/>
  <c r="AN40" i="104"/>
  <c r="AX41" i="104"/>
  <c r="AZ42" i="104"/>
  <c r="AT43" i="104"/>
  <c r="AF36" i="104"/>
  <c r="BH37" i="104"/>
  <c r="BB38" i="104"/>
  <c r="AN39" i="104"/>
  <c r="Z40" i="104"/>
  <c r="T41" i="104"/>
  <c r="BH41" i="104"/>
  <c r="AT42" i="104"/>
  <c r="AN43" i="104"/>
  <c r="V36" i="104"/>
  <c r="AH38" i="104"/>
  <c r="V40" i="104"/>
  <c r="AV41" i="104"/>
  <c r="T43" i="104"/>
  <c r="AM34" i="104"/>
  <c r="V37" i="104"/>
  <c r="X38" i="104"/>
  <c r="R39" i="104"/>
  <c r="BF39" i="104"/>
  <c r="AR40" i="104"/>
  <c r="AL41" i="104"/>
  <c r="X42" i="104"/>
  <c r="BL42" i="104"/>
  <c r="BF43" i="104"/>
  <c r="AQ36" i="104"/>
  <c r="BF38" i="104"/>
  <c r="AT40" i="104"/>
  <c r="R42" i="104"/>
  <c r="AR43" i="104"/>
  <c r="U17" i="104"/>
  <c r="BN25" i="104"/>
  <c r="AR23" i="104"/>
  <c r="BO23" i="104"/>
  <c r="Q36" i="104"/>
  <c r="AU24" i="104"/>
  <c r="AQ34" i="104"/>
  <c r="AG37" i="104"/>
  <c r="BK38" i="104"/>
  <c r="AQ40" i="104"/>
  <c r="S42" i="104"/>
  <c r="AW43" i="104"/>
  <c r="AW25" i="104"/>
  <c r="X33" i="104"/>
  <c r="AX36" i="104"/>
  <c r="BK37" i="104"/>
  <c r="S39" i="104"/>
  <c r="AC40" i="104"/>
  <c r="AM41" i="104"/>
  <c r="AW42" i="104"/>
  <c r="BG43" i="104"/>
  <c r="AQ24" i="104"/>
  <c r="AJ34" i="104"/>
  <c r="AI36" i="104"/>
  <c r="AB37" i="104"/>
  <c r="AZ37" i="104"/>
  <c r="AT37" i="104"/>
  <c r="AZ38" i="104"/>
  <c r="BB39" i="104"/>
  <c r="BL40" i="104"/>
  <c r="BF41" i="104"/>
  <c r="BH42" i="104"/>
  <c r="X30" i="104"/>
  <c r="BB36" i="104"/>
  <c r="V38" i="104"/>
  <c r="BJ38" i="104"/>
  <c r="AV39" i="104"/>
  <c r="AP40" i="104"/>
  <c r="AB41" i="104"/>
  <c r="BP41" i="104"/>
  <c r="BJ42" i="104"/>
  <c r="AV43" i="104"/>
  <c r="BL36" i="104"/>
  <c r="BN38" i="104"/>
  <c r="AL40" i="104"/>
  <c r="BL41" i="104"/>
  <c r="AZ43" i="104"/>
  <c r="BH34" i="104"/>
  <c r="AL37" i="104"/>
  <c r="AN38" i="104"/>
  <c r="Z39" i="104"/>
  <c r="BN39" i="104"/>
  <c r="BH40" i="104"/>
  <c r="AT41" i="104"/>
  <c r="AF42" i="104"/>
  <c r="Z43" i="104"/>
  <c r="BN43" i="104"/>
  <c r="Z37" i="104"/>
  <c r="AJ39" i="104"/>
  <c r="BJ40" i="104"/>
  <c r="AH42" i="104"/>
  <c r="Z21" i="104"/>
  <c r="Y26" i="104"/>
  <c r="S25" i="104"/>
  <c r="AJ36" i="104"/>
  <c r="BK42" i="104"/>
  <c r="AC23" i="104"/>
  <c r="AO38" i="104"/>
  <c r="AA43" i="104"/>
  <c r="V31" i="104"/>
  <c r="AA36" i="104"/>
  <c r="Z41" i="104"/>
  <c r="AX37" i="104"/>
  <c r="BF40" i="104"/>
  <c r="P34" i="104"/>
  <c r="BF42" i="104"/>
  <c r="BD38" i="104"/>
  <c r="P42" i="104"/>
  <c r="AP38" i="104"/>
  <c r="AJ24" i="104"/>
  <c r="Q16" i="104"/>
  <c r="BA39" i="104"/>
  <c r="AI24" i="104"/>
  <c r="BJ34" i="104"/>
  <c r="BI40" i="104"/>
  <c r="BN36" i="104"/>
  <c r="AD39" i="104"/>
  <c r="AL43" i="104"/>
  <c r="AF39" i="104"/>
  <c r="AL42" i="104"/>
  <c r="AR39" i="104"/>
  <c r="BG36" i="104"/>
  <c r="AJ40" i="104"/>
  <c r="AP43" i="104"/>
  <c r="BD41" i="104"/>
  <c r="R17" i="104"/>
  <c r="AC41" i="104"/>
  <c r="AE37" i="104"/>
  <c r="Q42" i="104"/>
  <c r="AR37" i="104"/>
  <c r="AF40" i="104"/>
  <c r="BC34" i="104"/>
  <c r="R40" i="104"/>
  <c r="X43" i="104"/>
  <c r="AF41" i="104"/>
  <c r="P38" i="104"/>
  <c r="V41" i="104"/>
  <c r="BN34" i="104"/>
  <c r="AB43" i="104"/>
  <c r="T25" i="104"/>
  <c r="Q34" i="104"/>
  <c r="Q31" i="104"/>
  <c r="W38" i="104"/>
  <c r="AY39" i="104"/>
  <c r="P17" i="104"/>
  <c r="BK34" i="104"/>
  <c r="T38" i="104"/>
  <c r="AJ42" i="104"/>
  <c r="AL38" i="104"/>
  <c r="AZ41" i="104"/>
  <c r="R38" i="104"/>
  <c r="V29" i="104"/>
  <c r="AX39" i="104"/>
  <c r="BD42" i="104"/>
  <c r="BP39" i="104"/>
  <c r="Y32" i="104"/>
  <c r="Y33" i="104"/>
  <c r="Y31" i="104"/>
  <c r="Y29" i="104"/>
  <c r="Y30" i="104"/>
  <c r="Z29" i="104"/>
  <c r="Y28" i="104"/>
  <c r="Z31" i="104"/>
  <c r="Z33" i="104"/>
  <c r="Z32" i="104"/>
  <c r="Z30" i="104"/>
  <c r="AA32" i="104"/>
  <c r="AA30" i="104"/>
  <c r="AA29" i="104"/>
  <c r="Z28" i="104"/>
  <c r="AA31" i="104"/>
  <c r="AA33" i="104"/>
  <c r="AB29" i="104"/>
  <c r="AB31" i="104"/>
  <c r="AB32" i="104"/>
  <c r="AA28" i="104"/>
  <c r="AB30" i="104"/>
  <c r="AB33" i="104"/>
  <c r="AC31" i="104"/>
  <c r="AC30" i="104"/>
  <c r="AC29" i="104"/>
  <c r="AC33" i="104"/>
  <c r="AB28" i="104"/>
  <c r="AC32" i="104"/>
  <c r="AD33" i="104"/>
  <c r="AD31" i="104"/>
  <c r="AD30" i="104"/>
  <c r="AD29" i="104"/>
  <c r="AC28" i="104"/>
  <c r="AD32" i="104"/>
  <c r="AD28" i="104"/>
  <c r="AE33" i="104"/>
  <c r="AE31" i="104"/>
  <c r="AE29" i="104"/>
  <c r="AE30" i="104"/>
  <c r="AE32" i="104"/>
  <c r="AF32" i="104"/>
  <c r="AF31" i="104"/>
  <c r="AF29" i="104"/>
  <c r="AE28" i="104"/>
  <c r="AF30" i="104"/>
  <c r="AF33" i="104"/>
  <c r="AG29" i="104"/>
  <c r="AG31" i="104"/>
  <c r="AG32" i="104"/>
  <c r="AG30" i="104"/>
  <c r="AG33" i="104"/>
  <c r="AF28" i="104"/>
  <c r="AG28" i="104"/>
  <c r="AH31" i="104"/>
  <c r="AH32" i="104"/>
  <c r="AH29" i="104"/>
  <c r="AH33" i="104"/>
  <c r="AH30" i="104"/>
  <c r="AI33" i="104"/>
  <c r="AI29" i="104"/>
  <c r="AI30" i="104"/>
  <c r="AI31" i="104"/>
  <c r="AH28" i="104"/>
  <c r="AI32" i="104"/>
  <c r="AJ33" i="104"/>
  <c r="AJ31" i="104"/>
  <c r="AJ32" i="104"/>
  <c r="AI28" i="104"/>
  <c r="AJ29" i="104"/>
  <c r="AJ30" i="104"/>
  <c r="AK32" i="104"/>
  <c r="AK31" i="104"/>
  <c r="AJ28" i="104"/>
  <c r="AK33" i="104"/>
  <c r="AK29" i="104"/>
  <c r="AK30" i="104"/>
  <c r="AL29" i="104"/>
  <c r="AL30" i="104"/>
  <c r="AK28" i="104"/>
  <c r="AL33" i="104"/>
  <c r="AL31" i="104"/>
  <c r="AL32" i="104"/>
  <c r="AL28" i="104"/>
  <c r="AM33" i="104"/>
  <c r="AM30" i="104"/>
  <c r="AM29" i="104"/>
  <c r="AM32" i="104"/>
  <c r="AM31" i="104"/>
  <c r="AN32" i="104"/>
  <c r="AN31" i="104"/>
  <c r="AN30" i="104"/>
  <c r="AN29" i="104"/>
  <c r="AM28" i="104"/>
  <c r="AN33" i="104"/>
  <c r="AO29" i="104"/>
  <c r="AO30" i="104"/>
  <c r="AO31" i="104"/>
  <c r="AN28" i="104"/>
  <c r="AO33" i="104"/>
  <c r="AO32" i="104"/>
  <c r="AP32" i="104"/>
  <c r="AP30" i="104"/>
  <c r="AP29" i="104"/>
  <c r="AP31" i="104"/>
  <c r="AO28" i="104"/>
  <c r="AP33" i="104"/>
  <c r="AP28" i="104"/>
  <c r="AQ30" i="104"/>
  <c r="AQ31" i="104"/>
  <c r="AQ32" i="104"/>
  <c r="AQ29" i="104"/>
  <c r="AQ33" i="104"/>
  <c r="AR29" i="104"/>
  <c r="AQ28" i="104"/>
  <c r="AR31" i="104"/>
  <c r="AR33" i="104"/>
  <c r="AR32" i="104"/>
  <c r="AR30" i="104"/>
  <c r="AR28" i="104"/>
  <c r="AS29" i="104"/>
  <c r="AS31" i="104"/>
  <c r="AS33" i="104"/>
  <c r="AS30" i="104"/>
  <c r="AS32" i="104"/>
  <c r="AT31" i="104"/>
  <c r="AT29" i="104"/>
  <c r="AT33" i="104"/>
  <c r="AT30" i="104"/>
  <c r="AS28" i="104"/>
  <c r="AT32" i="104"/>
  <c r="AU32" i="104"/>
  <c r="AU33" i="104"/>
  <c r="AU30" i="104"/>
  <c r="AU31" i="104"/>
  <c r="AT28" i="104"/>
  <c r="AU29" i="104"/>
  <c r="AV31" i="104"/>
  <c r="AV33" i="104"/>
  <c r="AV30" i="104"/>
  <c r="AU28" i="104"/>
  <c r="AV32" i="104"/>
  <c r="AV29" i="104"/>
  <c r="AW30" i="104"/>
  <c r="AV28" i="104"/>
  <c r="AW29" i="104"/>
  <c r="AW33" i="104"/>
  <c r="AW32" i="104"/>
  <c r="AW31" i="104"/>
  <c r="AW28" i="104"/>
  <c r="AX32" i="104"/>
  <c r="AX33" i="104"/>
  <c r="AX30" i="104"/>
  <c r="AX29" i="104"/>
  <c r="AX31" i="104"/>
  <c r="AY29" i="104"/>
  <c r="AY32" i="104"/>
  <c r="AX28" i="104"/>
  <c r="AY30" i="104"/>
  <c r="AY33" i="104"/>
  <c r="AY31" i="104"/>
  <c r="AZ30" i="104"/>
  <c r="AY28" i="104"/>
  <c r="AZ31" i="104"/>
  <c r="AZ33" i="104"/>
  <c r="AZ32" i="104"/>
  <c r="AZ29" i="104"/>
  <c r="AZ28" i="104"/>
  <c r="BA33" i="104"/>
  <c r="BA30" i="104"/>
  <c r="BA29" i="104"/>
  <c r="BA32" i="104"/>
  <c r="BA31" i="104"/>
  <c r="BB30" i="104"/>
  <c r="BA28" i="104"/>
  <c r="BB32" i="104"/>
  <c r="BB29" i="104"/>
  <c r="BB33" i="104"/>
  <c r="BB31" i="104"/>
  <c r="BC29" i="104"/>
  <c r="BC33" i="104"/>
  <c r="BB28" i="104"/>
  <c r="BC30" i="104"/>
  <c r="BC32" i="104"/>
  <c r="BC31" i="104"/>
  <c r="BD30" i="104"/>
  <c r="BD32" i="104"/>
  <c r="BD31" i="104"/>
  <c r="BC28" i="104"/>
  <c r="BD33" i="104"/>
  <c r="BD29" i="104"/>
  <c r="BE32" i="104"/>
  <c r="BE29" i="104"/>
  <c r="BE33" i="104"/>
  <c r="BE31" i="104"/>
  <c r="BE30" i="104"/>
  <c r="BD28" i="104"/>
  <c r="BF29" i="104"/>
  <c r="BF33" i="104"/>
  <c r="BF32" i="104"/>
  <c r="BF31" i="104"/>
  <c r="BF30" i="104"/>
  <c r="BE28" i="104"/>
  <c r="BG29" i="104"/>
  <c r="BG33" i="104"/>
  <c r="BF28" i="104"/>
  <c r="BG30" i="104"/>
  <c r="BG31" i="104"/>
  <c r="BG32" i="104"/>
  <c r="BH32" i="104"/>
  <c r="BH31" i="104"/>
  <c r="BH30" i="104"/>
  <c r="BH29" i="104"/>
  <c r="BG28" i="104"/>
  <c r="BH33" i="104"/>
  <c r="BI30" i="104"/>
  <c r="BI32" i="104"/>
  <c r="BI31" i="104"/>
  <c r="BI33" i="104"/>
  <c r="BH28" i="104"/>
  <c r="BI29" i="104"/>
  <c r="BJ30" i="104"/>
  <c r="BJ29" i="104"/>
  <c r="BJ32" i="104"/>
  <c r="BJ33" i="104"/>
  <c r="BI28" i="104"/>
  <c r="BJ31" i="104"/>
  <c r="BJ28" i="104"/>
  <c r="BK31" i="104"/>
  <c r="BK33" i="104"/>
  <c r="BK29" i="104"/>
  <c r="BK30" i="104"/>
  <c r="BK32" i="104"/>
  <c r="BL30" i="104"/>
  <c r="BK28" i="104"/>
  <c r="BL33" i="104"/>
  <c r="BL31" i="104"/>
  <c r="BL29" i="104"/>
  <c r="BL32" i="104"/>
  <c r="BM29" i="104"/>
  <c r="BM33" i="104"/>
  <c r="BL28" i="104"/>
  <c r="BM30" i="104"/>
  <c r="BM31" i="104"/>
  <c r="BM32" i="104"/>
  <c r="BN31" i="104"/>
  <c r="BN32" i="104"/>
  <c r="BN30" i="104"/>
  <c r="BM28" i="104"/>
  <c r="BN29" i="104"/>
  <c r="BN33" i="104"/>
  <c r="BO33" i="104"/>
  <c r="BO29" i="104"/>
  <c r="BO30" i="104"/>
  <c r="BO31" i="104"/>
  <c r="BO32" i="104"/>
  <c r="BN28" i="104"/>
  <c r="BP32" i="104"/>
  <c r="BP30" i="104"/>
  <c r="BP31" i="104"/>
  <c r="BP33" i="104"/>
  <c r="BO28" i="104"/>
  <c r="BP29" i="104"/>
  <c r="BP28" i="104"/>
  <c r="S35" i="104"/>
  <c r="X35" i="104"/>
  <c r="Y35" i="104"/>
  <c r="R35" i="104"/>
  <c r="T35" i="104"/>
  <c r="W35" i="104"/>
  <c r="Q35" i="104"/>
  <c r="V35" i="104"/>
  <c r="Z35" i="104"/>
  <c r="U35" i="104"/>
  <c r="BP95" i="104" l="1"/>
  <c r="BL93" i="104"/>
  <c r="Z97" i="104"/>
  <c r="BO94" i="104"/>
  <c r="BN92" i="104"/>
  <c r="BL95" i="104"/>
  <c r="BJ90" i="104"/>
  <c r="BG93" i="104"/>
  <c r="U97" i="104"/>
  <c r="V97" i="104"/>
  <c r="BP91" i="104"/>
  <c r="BP92" i="104"/>
  <c r="BO93" i="104"/>
  <c r="BN95" i="104"/>
  <c r="BN94" i="104"/>
  <c r="BM92" i="104"/>
  <c r="BL94" i="104"/>
  <c r="BK90" i="104"/>
  <c r="BK91" i="104"/>
  <c r="BJ93" i="104"/>
  <c r="BJ91" i="104"/>
  <c r="BI95" i="104"/>
  <c r="BH95" i="104"/>
  <c r="BH93" i="104"/>
  <c r="BG92" i="104"/>
  <c r="BE90" i="104"/>
  <c r="BF95" i="104"/>
  <c r="BE93" i="104"/>
  <c r="BD91" i="104"/>
  <c r="BD94" i="104"/>
  <c r="BC92" i="104"/>
  <c r="BB93" i="104"/>
  <c r="BA90" i="104"/>
  <c r="BA91" i="104"/>
  <c r="AZ91" i="104"/>
  <c r="AY90" i="104"/>
  <c r="AY92" i="104"/>
  <c r="AX93" i="104"/>
  <c r="AX94" i="104"/>
  <c r="AW95" i="104"/>
  <c r="AV91" i="104"/>
  <c r="AV95" i="104"/>
  <c r="AU93" i="104"/>
  <c r="AT94" i="104"/>
  <c r="AT91" i="104"/>
  <c r="AS95" i="104"/>
  <c r="AR92" i="104"/>
  <c r="AQ90" i="104"/>
  <c r="AQ94" i="104"/>
  <c r="AP95" i="104"/>
  <c r="AP92" i="104"/>
  <c r="AN90" i="104"/>
  <c r="AN95" i="104"/>
  <c r="AN93" i="104"/>
  <c r="AM91" i="104"/>
  <c r="AL94" i="104"/>
  <c r="AL92" i="104"/>
  <c r="AK95" i="104"/>
  <c r="AJ92" i="104"/>
  <c r="AJ93" i="104"/>
  <c r="AI93" i="104"/>
  <c r="AH92" i="104"/>
  <c r="AH93" i="104"/>
  <c r="AG92" i="104"/>
  <c r="AF95" i="104"/>
  <c r="AF93" i="104"/>
  <c r="AE91" i="104"/>
  <c r="AD94" i="104"/>
  <c r="AD93" i="104"/>
  <c r="AC95" i="104"/>
  <c r="AB95" i="104"/>
  <c r="AB93" i="104"/>
  <c r="Z90" i="104"/>
  <c r="Z92" i="104"/>
  <c r="Y90" i="104"/>
  <c r="Y93" i="104"/>
  <c r="BD104" i="104"/>
  <c r="AZ103" i="104"/>
  <c r="BK96" i="104"/>
  <c r="T87" i="104"/>
  <c r="V103" i="104"/>
  <c r="AC103" i="104"/>
  <c r="AJ102" i="104"/>
  <c r="AF101" i="104"/>
  <c r="BA101" i="104"/>
  <c r="BF102" i="104"/>
  <c r="V93" i="104"/>
  <c r="BK104" i="104"/>
  <c r="BJ102" i="104"/>
  <c r="Z105" i="104"/>
  <c r="BN101" i="104"/>
  <c r="BH96" i="104"/>
  <c r="BN100" i="104"/>
  <c r="BP103" i="104"/>
  <c r="BJ100" i="104"/>
  <c r="BH104" i="104"/>
  <c r="AZ100" i="104"/>
  <c r="AI98" i="104"/>
  <c r="AC102" i="104"/>
  <c r="X95" i="104"/>
  <c r="BK100" i="104"/>
  <c r="BN87" i="104"/>
  <c r="AT102" i="104"/>
  <c r="BL104" i="104"/>
  <c r="BF101" i="104"/>
  <c r="AM96" i="104"/>
  <c r="AH100" i="104"/>
  <c r="BH103" i="104"/>
  <c r="BB100" i="104"/>
  <c r="AZ104" i="104"/>
  <c r="AR100" i="104"/>
  <c r="AD98" i="104"/>
  <c r="U102" i="104"/>
  <c r="V94" i="104"/>
  <c r="BC100" i="104"/>
  <c r="AE96" i="104"/>
  <c r="BE96" i="104"/>
  <c r="AT87" i="104"/>
  <c r="AZ101" i="104"/>
  <c r="AV104" i="104"/>
  <c r="AH101" i="104"/>
  <c r="BP105" i="104"/>
  <c r="BD99" i="104"/>
  <c r="AJ103" i="104"/>
  <c r="AD100" i="104"/>
  <c r="T104" i="104"/>
  <c r="BN99" i="104"/>
  <c r="BF96" i="104"/>
  <c r="AQ101" i="104"/>
  <c r="BM99" i="104"/>
  <c r="U94" i="104"/>
  <c r="BB86" i="104"/>
  <c r="BN85" i="104"/>
  <c r="AU96" i="104"/>
  <c r="AK87" i="104"/>
  <c r="BC103" i="104"/>
  <c r="AI101" i="104"/>
  <c r="BK102" i="104"/>
  <c r="BA99" i="104"/>
  <c r="S93" i="104"/>
  <c r="AH86" i="104"/>
  <c r="AT85" i="104"/>
  <c r="BP104" i="104"/>
  <c r="BJ101" i="104"/>
  <c r="X96" i="104"/>
  <c r="BP96" i="104"/>
  <c r="Y104" i="104"/>
  <c r="BG101" i="104"/>
  <c r="AM99" i="104"/>
  <c r="AO103" i="104"/>
  <c r="AE100" i="104"/>
  <c r="V92" i="104"/>
  <c r="W94" i="104"/>
  <c r="AG96" i="104"/>
  <c r="AR87" i="104"/>
  <c r="BD86" i="104"/>
  <c r="BH105" i="104"/>
  <c r="T101" i="104"/>
  <c r="AZ102" i="104"/>
  <c r="AF100" i="104"/>
  <c r="AJ105" i="104"/>
  <c r="AX100" i="104"/>
  <c r="BB104" i="104"/>
  <c r="AH102" i="104"/>
  <c r="BP99" i="104"/>
  <c r="V105" i="104"/>
  <c r="BD102" i="104"/>
  <c r="AJ100" i="104"/>
  <c r="AN99" i="104"/>
  <c r="S98" i="104"/>
  <c r="W90" i="104"/>
  <c r="AW85" i="104"/>
  <c r="AM105" i="104"/>
  <c r="AC104" i="104"/>
  <c r="S103" i="104"/>
  <c r="BK101" i="104"/>
  <c r="BA100" i="104"/>
  <c r="AQ99" i="104"/>
  <c r="W98" i="104"/>
  <c r="X91" i="104"/>
  <c r="W86" i="104"/>
  <c r="AS87" i="104"/>
  <c r="Y105" i="104"/>
  <c r="AS103" i="104"/>
  <c r="AM100" i="104"/>
  <c r="BF98" i="104"/>
  <c r="BG87" i="104"/>
  <c r="AK96" i="104"/>
  <c r="AZ87" i="104"/>
  <c r="T90" i="104"/>
  <c r="BP86" i="104"/>
  <c r="BG103" i="104"/>
  <c r="AW102" i="104"/>
  <c r="AM101" i="104"/>
  <c r="AC100" i="104"/>
  <c r="S99" i="104"/>
  <c r="AT96" i="104"/>
  <c r="U89" i="104"/>
  <c r="Y85" i="104"/>
  <c r="AU104" i="104"/>
  <c r="BO102" i="104"/>
  <c r="AK101" i="104"/>
  <c r="BI99" i="104"/>
  <c r="AG86" i="104"/>
  <c r="AW98" i="104"/>
  <c r="W93" i="104"/>
  <c r="AE87" i="104"/>
  <c r="AP86" i="104"/>
  <c r="BF85" i="104"/>
  <c r="U105" i="104"/>
  <c r="BM103" i="104"/>
  <c r="BC102" i="104"/>
  <c r="AS101" i="104"/>
  <c r="AI100" i="104"/>
  <c r="Y99" i="104"/>
  <c r="BG96" i="104"/>
  <c r="AI96" i="104"/>
  <c r="AW86" i="104"/>
  <c r="AG98" i="104"/>
  <c r="AQ85" i="104"/>
  <c r="AN85" i="104"/>
  <c r="BJ87" i="104"/>
  <c r="AB86" i="104"/>
  <c r="V83" i="104"/>
  <c r="AB87" i="104"/>
  <c r="AV85" i="104"/>
  <c r="AN86" i="104"/>
  <c r="W89" i="104"/>
  <c r="BE86" i="104"/>
  <c r="AK98" i="104"/>
  <c r="AC96" i="104"/>
  <c r="AY85" i="104"/>
  <c r="AN87" i="104"/>
  <c r="AD86" i="104"/>
  <c r="T85" i="104"/>
  <c r="AP87" i="104"/>
  <c r="AF86" i="104"/>
  <c r="V85" i="104"/>
  <c r="Y97" i="104"/>
  <c r="BM95" i="104"/>
  <c r="S97" i="104"/>
  <c r="BP93" i="104"/>
  <c r="BM93" i="104"/>
  <c r="BI92" i="104"/>
  <c r="T97" i="104"/>
  <c r="X97" i="104"/>
  <c r="BO90" i="104"/>
  <c r="BP94" i="104"/>
  <c r="BO92" i="104"/>
  <c r="BN91" i="104"/>
  <c r="BN93" i="104"/>
  <c r="BL90" i="104"/>
  <c r="BL91" i="104"/>
  <c r="BL92" i="104"/>
  <c r="BK95" i="104"/>
  <c r="BI90" i="104"/>
  <c r="BJ92" i="104"/>
  <c r="BI93" i="104"/>
  <c r="BG90" i="104"/>
  <c r="BH94" i="104"/>
  <c r="BF90" i="104"/>
  <c r="BF92" i="104"/>
  <c r="BF91" i="104"/>
  <c r="BE95" i="104"/>
  <c r="BD95" i="104"/>
  <c r="BD92" i="104"/>
  <c r="BB90" i="104"/>
  <c r="BB95" i="104"/>
  <c r="BB92" i="104"/>
  <c r="BA92" i="104"/>
  <c r="AZ94" i="104"/>
  <c r="AZ92" i="104"/>
  <c r="AX90" i="104"/>
  <c r="AX91" i="104"/>
  <c r="AW90" i="104"/>
  <c r="AW91" i="104"/>
  <c r="AV94" i="104"/>
  <c r="AV93" i="104"/>
  <c r="AU92" i="104"/>
  <c r="AS90" i="104"/>
  <c r="AT93" i="104"/>
  <c r="AS93" i="104"/>
  <c r="AR94" i="104"/>
  <c r="AR91" i="104"/>
  <c r="AQ93" i="104"/>
  <c r="AO90" i="104"/>
  <c r="AP94" i="104"/>
  <c r="AO93" i="104"/>
  <c r="AM90" i="104"/>
  <c r="AN94" i="104"/>
  <c r="AM92" i="104"/>
  <c r="AL93" i="104"/>
  <c r="AL91" i="104"/>
  <c r="AJ90" i="104"/>
  <c r="AJ91" i="104"/>
  <c r="AJ95" i="104"/>
  <c r="AI92" i="104"/>
  <c r="AH95" i="104"/>
  <c r="AG90" i="104"/>
  <c r="AG94" i="104"/>
  <c r="AF92" i="104"/>
  <c r="AF94" i="104"/>
  <c r="AE93" i="104"/>
  <c r="AC90" i="104"/>
  <c r="AD95" i="104"/>
  <c r="AC91" i="104"/>
  <c r="AB92" i="104"/>
  <c r="AB91" i="104"/>
  <c r="AA91" i="104"/>
  <c r="Z94" i="104"/>
  <c r="Z91" i="104"/>
  <c r="Y95" i="104"/>
  <c r="AX101" i="104"/>
  <c r="AL100" i="104"/>
  <c r="W100" i="104"/>
  <c r="BC96" i="104"/>
  <c r="BG98" i="104"/>
  <c r="AL105" i="104"/>
  <c r="BI102" i="104"/>
  <c r="BD100" i="104"/>
  <c r="AX99" i="104"/>
  <c r="AA105" i="104"/>
  <c r="AJ98" i="104"/>
  <c r="Z83" i="104"/>
  <c r="AJ101" i="104"/>
  <c r="AF104" i="104"/>
  <c r="Z101" i="104"/>
  <c r="AZ105" i="104"/>
  <c r="BL98" i="104"/>
  <c r="AB103" i="104"/>
  <c r="V100" i="104"/>
  <c r="BF103" i="104"/>
  <c r="AT99" i="104"/>
  <c r="AJ96" i="104"/>
  <c r="BG105" i="104"/>
  <c r="S101" i="104"/>
  <c r="AW87" i="104"/>
  <c r="AW105" i="104"/>
  <c r="AG99" i="104"/>
  <c r="AR85" i="104"/>
  <c r="BF100" i="104"/>
  <c r="X104" i="104"/>
  <c r="T105" i="104"/>
  <c r="V98" i="104"/>
  <c r="T103" i="104"/>
  <c r="BH99" i="104"/>
  <c r="AX103" i="104"/>
  <c r="BP98" i="104"/>
  <c r="T96" i="104"/>
  <c r="AY105" i="104"/>
  <c r="BM100" i="104"/>
  <c r="AO105" i="104"/>
  <c r="U99" i="104"/>
  <c r="X85" i="104"/>
  <c r="Z100" i="104"/>
  <c r="BB103" i="104"/>
  <c r="AV100" i="104"/>
  <c r="AP104" i="104"/>
  <c r="BD105" i="104"/>
  <c r="AX102" i="104"/>
  <c r="AH99" i="104"/>
  <c r="AX96" i="104"/>
  <c r="T92" i="104"/>
  <c r="S105" i="104"/>
  <c r="AG100" i="104"/>
  <c r="AY104" i="104"/>
  <c r="Z98" i="104"/>
  <c r="AO86" i="104"/>
  <c r="AU87" i="104"/>
  <c r="BM85" i="104"/>
  <c r="AQ105" i="104"/>
  <c r="W103" i="104"/>
  <c r="BE100" i="104"/>
  <c r="AB98" i="104"/>
  <c r="AM86" i="104"/>
  <c r="W88" i="104"/>
  <c r="AC105" i="104"/>
  <c r="S102" i="104"/>
  <c r="BO98" i="104"/>
  <c r="U85" i="104"/>
  <c r="U88" i="104"/>
  <c r="S89" i="104"/>
  <c r="AB104" i="104"/>
  <c r="V101" i="104"/>
  <c r="AJ99" i="104"/>
  <c r="AP96" i="104"/>
  <c r="U87" i="104"/>
  <c r="BO105" i="104"/>
  <c r="AU103" i="104"/>
  <c r="AA101" i="104"/>
  <c r="BH98" i="104"/>
  <c r="BI105" i="104"/>
  <c r="AY102" i="104"/>
  <c r="AS99" i="104"/>
  <c r="AO87" i="104"/>
  <c r="W91" i="104"/>
  <c r="BL85" i="104"/>
  <c r="Z85" i="104"/>
  <c r="AX104" i="104"/>
  <c r="BL99" i="104"/>
  <c r="AN104" i="104"/>
  <c r="T102" i="104"/>
  <c r="BB99" i="104"/>
  <c r="Z104" i="104"/>
  <c r="AP99" i="104"/>
  <c r="V104" i="104"/>
  <c r="BD101" i="104"/>
  <c r="AR104" i="104"/>
  <c r="X102" i="104"/>
  <c r="BF99" i="104"/>
  <c r="X99" i="104"/>
  <c r="AZ96" i="104"/>
  <c r="Y89" i="104"/>
  <c r="W105" i="104"/>
  <c r="BO103" i="104"/>
  <c r="BE102" i="104"/>
  <c r="AU101" i="104"/>
  <c r="AK100" i="104"/>
  <c r="AA99" i="104"/>
  <c r="BD96" i="104"/>
  <c r="S86" i="104"/>
  <c r="BC104" i="104"/>
  <c r="Y103" i="104"/>
  <c r="AW101" i="104"/>
  <c r="AE98" i="104"/>
  <c r="W92" i="104"/>
  <c r="BM86" i="104"/>
  <c r="S95" i="104"/>
  <c r="BC87" i="104"/>
  <c r="BN86" i="104"/>
  <c r="X86" i="104"/>
  <c r="BK105" i="104"/>
  <c r="BA104" i="104"/>
  <c r="AQ103" i="104"/>
  <c r="AG102" i="104"/>
  <c r="W101" i="104"/>
  <c r="BO99" i="104"/>
  <c r="BC98" i="104"/>
  <c r="BM87" i="104"/>
  <c r="Y83" i="104"/>
  <c r="BE105" i="104"/>
  <c r="W104" i="104"/>
  <c r="AU102" i="104"/>
  <c r="AK99" i="104"/>
  <c r="AV96" i="104"/>
  <c r="Y87" i="104"/>
  <c r="AE85" i="104"/>
  <c r="Y98" i="104"/>
  <c r="S91" i="104"/>
  <c r="U86" i="104"/>
  <c r="BD85" i="104"/>
  <c r="X88" i="104"/>
  <c r="BI87" i="104"/>
  <c r="U83" i="104"/>
  <c r="BG104" i="104"/>
  <c r="AW103" i="104"/>
  <c r="AM102" i="104"/>
  <c r="AC101" i="104"/>
  <c r="S100" i="104"/>
  <c r="BK98" i="104"/>
  <c r="AL96" i="104"/>
  <c r="S88" i="104"/>
  <c r="BK85" i="104"/>
  <c r="BK87" i="104"/>
  <c r="Z88" i="104"/>
  <c r="AX86" i="104"/>
  <c r="AL87" i="104"/>
  <c r="BJ85" i="104"/>
  <c r="BF86" i="104"/>
  <c r="AB85" i="104"/>
  <c r="Z89" i="104"/>
  <c r="AX87" i="104"/>
  <c r="T86" i="104"/>
  <c r="S92" i="104"/>
  <c r="Y86" i="104"/>
  <c r="U98" i="104"/>
  <c r="W95" i="104"/>
  <c r="AM87" i="104"/>
  <c r="S85" i="104"/>
  <c r="X87" i="104"/>
  <c r="BP85" i="104"/>
  <c r="Z87" i="104"/>
  <c r="BO91" i="104"/>
  <c r="BM90" i="104"/>
  <c r="BM94" i="104"/>
  <c r="BK93" i="104"/>
  <c r="BJ95" i="104"/>
  <c r="BI91" i="104"/>
  <c r="BI94" i="104"/>
  <c r="BH91" i="104"/>
  <c r="BG94" i="104"/>
  <c r="BG95" i="104"/>
  <c r="BF93" i="104"/>
  <c r="BD90" i="104"/>
  <c r="BE91" i="104"/>
  <c r="BC90" i="104"/>
  <c r="BC93" i="104"/>
  <c r="BC95" i="104"/>
  <c r="BB91" i="104"/>
  <c r="BA93" i="104"/>
  <c r="BA95" i="104"/>
  <c r="AZ95" i="104"/>
  <c r="AY93" i="104"/>
  <c r="AY94" i="104"/>
  <c r="AX92" i="104"/>
  <c r="AW93" i="104"/>
  <c r="AV90" i="104"/>
  <c r="AU90" i="104"/>
  <c r="AU91" i="104"/>
  <c r="AU95" i="104"/>
  <c r="AT92" i="104"/>
  <c r="AS94" i="104"/>
  <c r="AS91" i="104"/>
  <c r="AR95" i="104"/>
  <c r="AQ95" i="104"/>
  <c r="AQ92" i="104"/>
  <c r="AP93" i="104"/>
  <c r="AO94" i="104"/>
  <c r="AO92" i="104"/>
  <c r="AN91" i="104"/>
  <c r="AM93" i="104"/>
  <c r="AM95" i="104"/>
  <c r="AL95" i="104"/>
  <c r="AK92" i="104"/>
  <c r="AK93" i="104"/>
  <c r="AI90" i="104"/>
  <c r="AI94" i="104"/>
  <c r="AI91" i="104"/>
  <c r="AH91" i="104"/>
  <c r="AF90" i="104"/>
  <c r="AG93" i="104"/>
  <c r="AE90" i="104"/>
  <c r="AE94" i="104"/>
  <c r="AE95" i="104"/>
  <c r="AD91" i="104"/>
  <c r="AC94" i="104"/>
  <c r="AC92" i="104"/>
  <c r="AA90" i="104"/>
  <c r="AA95" i="104"/>
  <c r="AA92" i="104"/>
  <c r="Z95" i="104"/>
  <c r="Y92" i="104"/>
  <c r="Y94" i="104"/>
  <c r="V91" i="104"/>
  <c r="AJ104" i="104"/>
  <c r="AY101" i="104"/>
  <c r="AB105" i="104"/>
  <c r="AF103" i="104"/>
  <c r="AF102" i="104"/>
  <c r="AE99" i="104"/>
  <c r="BD103" i="104"/>
  <c r="AR101" i="104"/>
  <c r="AD101" i="104"/>
  <c r="BJ96" i="104"/>
  <c r="AJ86" i="104"/>
  <c r="BF104" i="104"/>
  <c r="Z103" i="104"/>
  <c r="AO100" i="104"/>
  <c r="S87" i="104"/>
  <c r="Z99" i="104"/>
  <c r="AT103" i="104"/>
  <c r="AN100" i="104"/>
  <c r="BL103" i="104"/>
  <c r="AV105" i="104"/>
  <c r="AP102" i="104"/>
  <c r="BB98" i="104"/>
  <c r="BL102" i="104"/>
  <c r="AZ99" i="104"/>
  <c r="AW104" i="104"/>
  <c r="BK99" i="104"/>
  <c r="S104" i="104"/>
  <c r="AQ96" i="104"/>
  <c r="BO85" i="104"/>
  <c r="AR105" i="104"/>
  <c r="AQ98" i="104"/>
  <c r="AL103" i="104"/>
  <c r="X100" i="104"/>
  <c r="AV103" i="104"/>
  <c r="AN105" i="104"/>
  <c r="Z102" i="104"/>
  <c r="AF98" i="104"/>
  <c r="AN102" i="104"/>
  <c r="AV99" i="104"/>
  <c r="AO104" i="104"/>
  <c r="BC99" i="104"/>
  <c r="BI103" i="104"/>
  <c r="V96" i="104"/>
  <c r="AI85" i="104"/>
  <c r="BN104" i="104"/>
  <c r="BP102" i="104"/>
  <c r="BJ99" i="104"/>
  <c r="BB102" i="104"/>
  <c r="BL101" i="104"/>
  <c r="V95" i="104"/>
  <c r="AF99" i="104"/>
  <c r="BA87" i="104"/>
  <c r="BK103" i="104"/>
  <c r="W99" i="104"/>
  <c r="U103" i="104"/>
  <c r="AY98" i="104"/>
  <c r="BM104" i="104"/>
  <c r="AS102" i="104"/>
  <c r="Y100" i="104"/>
  <c r="AN96" i="104"/>
  <c r="S84" i="104"/>
  <c r="AM104" i="104"/>
  <c r="AG101" i="104"/>
  <c r="AS98" i="104"/>
  <c r="X83" i="104"/>
  <c r="AP103" i="104"/>
  <c r="AB100" i="104"/>
  <c r="X94" i="104"/>
  <c r="AG85" i="104"/>
  <c r="AI105" i="104"/>
  <c r="AW100" i="104"/>
  <c r="BI85" i="104"/>
  <c r="AC87" i="104"/>
  <c r="BM101" i="104"/>
  <c r="AZ98" i="104"/>
  <c r="AY87" i="104"/>
  <c r="AN103" i="104"/>
  <c r="AR96" i="104"/>
  <c r="BJ103" i="104"/>
  <c r="AP101" i="104"/>
  <c r="AL98" i="104"/>
  <c r="BL105" i="104"/>
  <c r="AR103" i="104"/>
  <c r="X101" i="104"/>
  <c r="AF96" i="104"/>
  <c r="BN103" i="104"/>
  <c r="AT101" i="104"/>
  <c r="AV98" i="104"/>
  <c r="BJ98" i="104"/>
  <c r="AB96" i="104"/>
  <c r="BI104" i="104"/>
  <c r="AY103" i="104"/>
  <c r="AO102" i="104"/>
  <c r="AE101" i="104"/>
  <c r="U100" i="104"/>
  <c r="BM98" i="104"/>
  <c r="AH96" i="104"/>
  <c r="BM105" i="104"/>
  <c r="AI104" i="104"/>
  <c r="BG102" i="104"/>
  <c r="Y101" i="104"/>
  <c r="AW99" i="104"/>
  <c r="BL96" i="104"/>
  <c r="BE87" i="104"/>
  <c r="BC85" i="104"/>
  <c r="AO98" i="104"/>
  <c r="BA86" i="104"/>
  <c r="V86" i="104"/>
  <c r="AH85" i="104"/>
  <c r="AU105" i="104"/>
  <c r="AK104" i="104"/>
  <c r="AA103" i="104"/>
  <c r="BI100" i="104"/>
  <c r="AY99" i="104"/>
  <c r="AH98" i="104"/>
  <c r="T93" i="104"/>
  <c r="BC86" i="104"/>
  <c r="AG105" i="104"/>
  <c r="BE103" i="104"/>
  <c r="AA102" i="104"/>
  <c r="AU100" i="104"/>
  <c r="T95" i="104"/>
  <c r="AK85" i="104"/>
  <c r="W96" i="104"/>
  <c r="U84" i="104"/>
  <c r="BA96" i="104"/>
  <c r="AA85" i="104"/>
  <c r="V88" i="104"/>
  <c r="AH87" i="104"/>
  <c r="X84" i="104"/>
  <c r="AY86" i="104"/>
  <c r="BA105" i="104"/>
  <c r="AQ104" i="104"/>
  <c r="AG103" i="104"/>
  <c r="W102" i="104"/>
  <c r="BO100" i="104"/>
  <c r="BE99" i="104"/>
  <c r="AP98" i="104"/>
  <c r="BK86" i="104"/>
  <c r="U93" i="104"/>
  <c r="W85" i="104"/>
  <c r="AW96" i="104"/>
  <c r="S90" i="104"/>
  <c r="W87" i="104"/>
  <c r="BH87" i="104"/>
  <c r="Z86" i="104"/>
  <c r="T83" i="104"/>
  <c r="AP85" i="104"/>
  <c r="BP87" i="104"/>
  <c r="AL86" i="104"/>
  <c r="AD87" i="104"/>
  <c r="AX85" i="104"/>
  <c r="T84" i="104"/>
  <c r="AA96" i="104"/>
  <c r="V90" i="104"/>
  <c r="BO87" i="104"/>
  <c r="AU85" i="104"/>
  <c r="BI96" i="104"/>
  <c r="BI86" i="104"/>
  <c r="BJ86" i="104"/>
  <c r="AZ85" i="104"/>
  <c r="T88" i="104"/>
  <c r="BL86" i="104"/>
  <c r="BB85" i="104"/>
  <c r="BN90" i="104"/>
  <c r="BK94" i="104"/>
  <c r="W97" i="104"/>
  <c r="BP90" i="104"/>
  <c r="BO95" i="104"/>
  <c r="BM91" i="104"/>
  <c r="BK92" i="104"/>
  <c r="BJ94" i="104"/>
  <c r="BH90" i="104"/>
  <c r="BH92" i="104"/>
  <c r="BG91" i="104"/>
  <c r="BF94" i="104"/>
  <c r="BE92" i="104"/>
  <c r="BE94" i="104"/>
  <c r="BD93" i="104"/>
  <c r="BC94" i="104"/>
  <c r="BC91" i="104"/>
  <c r="BB94" i="104"/>
  <c r="BA94" i="104"/>
  <c r="AZ90" i="104"/>
  <c r="AZ93" i="104"/>
  <c r="AY95" i="104"/>
  <c r="AY91" i="104"/>
  <c r="AX95" i="104"/>
  <c r="AW94" i="104"/>
  <c r="AW92" i="104"/>
  <c r="AV92" i="104"/>
  <c r="AT90" i="104"/>
  <c r="AU94" i="104"/>
  <c r="AT95" i="104"/>
  <c r="AS92" i="104"/>
  <c r="AR90" i="104"/>
  <c r="AR93" i="104"/>
  <c r="AQ91" i="104"/>
  <c r="AP90" i="104"/>
  <c r="AP91" i="104"/>
  <c r="AO95" i="104"/>
  <c r="AO91" i="104"/>
  <c r="AN92" i="104"/>
  <c r="AM94" i="104"/>
  <c r="AL90" i="104"/>
  <c r="AK90" i="104"/>
  <c r="AK91" i="104"/>
  <c r="AK94" i="104"/>
  <c r="AJ94" i="104"/>
  <c r="AH90" i="104"/>
  <c r="AI95" i="104"/>
  <c r="AH94" i="104"/>
  <c r="AG95" i="104"/>
  <c r="AG91" i="104"/>
  <c r="AF91" i="104"/>
  <c r="AE92" i="104"/>
  <c r="AD90" i="104"/>
  <c r="AD92" i="104"/>
  <c r="AB90" i="104"/>
  <c r="AC93" i="104"/>
  <c r="AB94" i="104"/>
  <c r="AA93" i="104"/>
  <c r="AA94" i="104"/>
  <c r="Z93" i="104"/>
  <c r="Y91" i="104"/>
  <c r="BP101" i="104"/>
  <c r="T100" i="104"/>
  <c r="BN96" i="104"/>
  <c r="X105" i="104"/>
  <c r="AR99" i="104"/>
  <c r="AP105" i="104"/>
  <c r="AL104" i="104"/>
  <c r="BN98" i="104"/>
  <c r="AI86" i="104"/>
  <c r="AP100" i="104"/>
  <c r="AA98" i="104"/>
  <c r="AC85" i="104"/>
  <c r="Y88" i="104"/>
  <c r="AH104" i="104"/>
  <c r="BN105" i="104"/>
  <c r="BH102" i="104"/>
  <c r="AL99" i="104"/>
  <c r="AL102" i="104"/>
  <c r="BJ104" i="104"/>
  <c r="AV101" i="104"/>
  <c r="X92" i="104"/>
  <c r="BB101" i="104"/>
  <c r="AB99" i="104"/>
  <c r="AQ86" i="104"/>
  <c r="AM103" i="104"/>
  <c r="AX98" i="104"/>
  <c r="AQ102" i="104"/>
  <c r="AU86" i="104"/>
  <c r="BF105" i="104"/>
  <c r="AR102" i="104"/>
  <c r="V99" i="104"/>
  <c r="V102" i="104"/>
  <c r="AT104" i="104"/>
  <c r="AN101" i="104"/>
  <c r="AT105" i="104"/>
  <c r="AL101" i="104"/>
  <c r="T99" i="104"/>
  <c r="AA86" i="104"/>
  <c r="AE103" i="104"/>
  <c r="AM98" i="104"/>
  <c r="AE102" i="104"/>
  <c r="X103" i="104"/>
  <c r="AH105" i="104"/>
  <c r="AB102" i="104"/>
  <c r="AB101" i="104"/>
  <c r="AD104" i="104"/>
  <c r="AD105" i="104"/>
  <c r="BH100" i="104"/>
  <c r="BD98" i="104"/>
  <c r="W84" i="104"/>
  <c r="BA102" i="104"/>
  <c r="AY96" i="104"/>
  <c r="BE85" i="104"/>
  <c r="AO101" i="104"/>
  <c r="BI98" i="104"/>
  <c r="V89" i="104"/>
  <c r="X98" i="104"/>
  <c r="AG104" i="104"/>
  <c r="BO101" i="104"/>
  <c r="AU99" i="104"/>
  <c r="BA103" i="104"/>
  <c r="AQ100" i="104"/>
  <c r="X93" i="104"/>
  <c r="S96" i="104"/>
  <c r="AO96" i="104"/>
  <c r="BL87" i="104"/>
  <c r="V87" i="104"/>
  <c r="BJ105" i="104"/>
  <c r="AV102" i="104"/>
  <c r="AD99" i="104"/>
  <c r="AT98" i="104"/>
  <c r="BE104" i="104"/>
  <c r="AK102" i="104"/>
  <c r="Z96" i="104"/>
  <c r="AE104" i="104"/>
  <c r="U101" i="104"/>
  <c r="BB96" i="104"/>
  <c r="AM85" i="104"/>
  <c r="AC98" i="104"/>
  <c r="AS86" i="104"/>
  <c r="T89" i="104"/>
  <c r="AD102" i="104"/>
  <c r="AX105" i="104"/>
  <c r="AD103" i="104"/>
  <c r="BL100" i="104"/>
  <c r="T94" i="104"/>
  <c r="BH101" i="104"/>
  <c r="AF105" i="104"/>
  <c r="BN102" i="104"/>
  <c r="AT100" i="104"/>
  <c r="BB105" i="104"/>
  <c r="AH103" i="104"/>
  <c r="BP100" i="104"/>
  <c r="AN98" i="104"/>
  <c r="BG86" i="104"/>
  <c r="BC105" i="104"/>
  <c r="AS104" i="104"/>
  <c r="AI103" i="104"/>
  <c r="Y102" i="104"/>
  <c r="BG99" i="104"/>
  <c r="AR98" i="104"/>
  <c r="AG87" i="104"/>
  <c r="AS105" i="104"/>
  <c r="AI102" i="104"/>
  <c r="BG100" i="104"/>
  <c r="AC99" i="104"/>
  <c r="AD96" i="104"/>
  <c r="AE86" i="104"/>
  <c r="BM96" i="104"/>
  <c r="BG85" i="104"/>
  <c r="AF85" i="104"/>
  <c r="BB87" i="104"/>
  <c r="AE105" i="104"/>
  <c r="U104" i="104"/>
  <c r="BM102" i="104"/>
  <c r="BC101" i="104"/>
  <c r="AS100" i="104"/>
  <c r="AI99" i="104"/>
  <c r="BO96" i="104"/>
  <c r="U90" i="104"/>
  <c r="AS85" i="104"/>
  <c r="BO86" i="104"/>
  <c r="BO104" i="104"/>
  <c r="AK103" i="104"/>
  <c r="BE101" i="104"/>
  <c r="AA100" i="104"/>
  <c r="AU98" i="104"/>
  <c r="S94" i="104"/>
  <c r="AA87" i="104"/>
  <c r="S83" i="104"/>
  <c r="U96" i="104"/>
  <c r="Y84" i="104"/>
  <c r="AF87" i="104"/>
  <c r="V84" i="104"/>
  <c r="AR86" i="104"/>
  <c r="AO85" i="104"/>
  <c r="AK105" i="104"/>
  <c r="AA104" i="104"/>
  <c r="BI101" i="104"/>
  <c r="AY100" i="104"/>
  <c r="AO99" i="104"/>
  <c r="T98" i="104"/>
  <c r="T91" i="104"/>
  <c r="BA85" i="104"/>
  <c r="U91" i="104"/>
  <c r="AQ87" i="104"/>
  <c r="BE98" i="104"/>
  <c r="Y96" i="104"/>
  <c r="AK86" i="104"/>
  <c r="W83" i="104"/>
  <c r="AJ87" i="104"/>
  <c r="BH85" i="104"/>
  <c r="AZ86" i="104"/>
  <c r="X89" i="104"/>
  <c r="AV87" i="104"/>
  <c r="BH86" i="104"/>
  <c r="AD85" i="104"/>
  <c r="U95" i="104"/>
  <c r="AI87" i="104"/>
  <c r="BA98" i="104"/>
  <c r="AS96" i="104"/>
  <c r="U92" i="104"/>
  <c r="AC86" i="104"/>
  <c r="BD87" i="104"/>
  <c r="AT86" i="104"/>
  <c r="AJ85" i="104"/>
  <c r="Z84" i="104"/>
  <c r="X90" i="104"/>
  <c r="BF87" i="104"/>
  <c r="AV86" i="104"/>
  <c r="AL85" i="104"/>
  <c r="X54" i="104"/>
  <c r="Z54" i="104"/>
  <c r="W54" i="104"/>
  <c r="U54" i="104"/>
  <c r="Y54" i="104"/>
  <c r="V54" i="104"/>
  <c r="T54" i="104"/>
  <c r="S54" i="104"/>
  <c r="Y64" i="104" l="1"/>
  <c r="Y58" i="104"/>
  <c r="Y79" i="104" s="1"/>
  <c r="Y57" i="104"/>
  <c r="Y78" i="104" s="1"/>
  <c r="Y56" i="104"/>
  <c r="Y77" i="104" s="1"/>
  <c r="Y55" i="104"/>
  <c r="Y76" i="104" s="1"/>
  <c r="Z55" i="104"/>
  <c r="Z76" i="104" s="1"/>
  <c r="Z64" i="104"/>
  <c r="Z57" i="104"/>
  <c r="Z78" i="104" s="1"/>
  <c r="Z56" i="104"/>
  <c r="Z77" i="104" s="1"/>
  <c r="Z58" i="104"/>
  <c r="Z79" i="104" s="1"/>
  <c r="X55" i="104"/>
  <c r="X76" i="104" s="1"/>
  <c r="X56" i="104"/>
  <c r="X77" i="104" s="1"/>
  <c r="X58" i="104"/>
  <c r="X79" i="104" s="1"/>
  <c r="X64" i="104"/>
  <c r="X57" i="104"/>
  <c r="X78" i="104" s="1"/>
  <c r="V55" i="104"/>
  <c r="V76" i="104" s="1"/>
  <c r="V57" i="104"/>
  <c r="V78" i="104" s="1"/>
  <c r="V58" i="104"/>
  <c r="V79" i="104" s="1"/>
  <c r="V64" i="104"/>
  <c r="V56" i="104"/>
  <c r="V77" i="104" s="1"/>
  <c r="U55" i="104"/>
  <c r="U76" i="104" s="1"/>
  <c r="U56" i="104"/>
  <c r="U77" i="104" s="1"/>
  <c r="U64" i="104"/>
  <c r="U58" i="104"/>
  <c r="U79" i="104" s="1"/>
  <c r="U57" i="104"/>
  <c r="U78" i="104" s="1"/>
  <c r="S56" i="104"/>
  <c r="S77" i="104" s="1"/>
  <c r="S58" i="104"/>
  <c r="S79" i="104" s="1"/>
  <c r="S57" i="104"/>
  <c r="S78" i="104" s="1"/>
  <c r="S55" i="104"/>
  <c r="S76" i="104" s="1"/>
  <c r="S64" i="104"/>
  <c r="T64" i="104"/>
  <c r="T57" i="104"/>
  <c r="T78" i="104" s="1"/>
  <c r="T56" i="104"/>
  <c r="T77" i="104" s="1"/>
  <c r="T55" i="104"/>
  <c r="T76" i="104" s="1"/>
  <c r="T58" i="104"/>
  <c r="T79" i="104" s="1"/>
  <c r="W64" i="104"/>
  <c r="W56" i="104"/>
  <c r="W77" i="104" s="1"/>
  <c r="W57" i="104"/>
  <c r="W78" i="104" s="1"/>
  <c r="W55" i="104"/>
  <c r="W76" i="104" s="1"/>
  <c r="W58" i="104"/>
  <c r="W79" i="104" s="1"/>
  <c r="W59" i="104" l="1"/>
  <c r="S66" i="104"/>
  <c r="S81" i="104" s="1"/>
  <c r="S65" i="104"/>
  <c r="S80" i="104" s="1"/>
  <c r="S67" i="104"/>
  <c r="S82" i="104" s="1"/>
  <c r="X59" i="104"/>
  <c r="U65" i="104"/>
  <c r="U80" i="104" s="1"/>
  <c r="U67" i="104"/>
  <c r="U82" i="104" s="1"/>
  <c r="U66" i="104"/>
  <c r="U81" i="104" s="1"/>
  <c r="T67" i="104"/>
  <c r="T82" i="104" s="1"/>
  <c r="T66" i="104"/>
  <c r="T81" i="104" s="1"/>
  <c r="T65" i="104"/>
  <c r="T80" i="104" s="1"/>
  <c r="Y65" i="104"/>
  <c r="Y80" i="104" s="1"/>
  <c r="Y67" i="104"/>
  <c r="Y82" i="104" s="1"/>
  <c r="Y66" i="104"/>
  <c r="Y81" i="104" s="1"/>
  <c r="W66" i="104"/>
  <c r="W81" i="104" s="1"/>
  <c r="W67" i="104"/>
  <c r="W82" i="104" s="1"/>
  <c r="W65" i="104"/>
  <c r="W80" i="104" s="1"/>
  <c r="V59" i="104"/>
  <c r="T59" i="104"/>
  <c r="S59" i="104"/>
  <c r="U59" i="104"/>
  <c r="V67" i="104"/>
  <c r="V82" i="104" s="1"/>
  <c r="V65" i="104"/>
  <c r="V80" i="104" s="1"/>
  <c r="V66" i="104"/>
  <c r="V81" i="104" s="1"/>
  <c r="X65" i="104"/>
  <c r="X80" i="104" s="1"/>
  <c r="X67" i="104"/>
  <c r="X82" i="104" s="1"/>
  <c r="X66" i="104"/>
  <c r="X81" i="104" s="1"/>
  <c r="Z59" i="104"/>
  <c r="Z67" i="104"/>
  <c r="Z82" i="104" s="1"/>
  <c r="Z66" i="104"/>
  <c r="Z81" i="104" s="1"/>
  <c r="Z65" i="104"/>
  <c r="Z80" i="104" s="1"/>
  <c r="Y59" i="104"/>
  <c r="S68" i="104" l="1"/>
  <c r="Z68" i="104"/>
  <c r="W68" i="104"/>
  <c r="X68" i="104"/>
  <c r="V68" i="104"/>
  <c r="Y68" i="104"/>
  <c r="T68" i="104"/>
  <c r="U68" i="104"/>
  <c r="G76" i="104" l="1" a="1"/>
  <c r="G14" i="104" a="1"/>
  <c r="J554" i="100" a="1"/>
  <c r="G89" i="104" l="1"/>
  <c r="G90" i="104"/>
  <c r="G104" i="104"/>
  <c r="G79" i="104"/>
  <c r="G77" i="104"/>
  <c r="G94" i="104"/>
  <c r="G100" i="104"/>
  <c r="G105" i="104"/>
  <c r="G102" i="104"/>
  <c r="G78" i="104"/>
  <c r="G81" i="104"/>
  <c r="G82" i="104"/>
  <c r="G99" i="104"/>
  <c r="G85" i="104"/>
  <c r="G91" i="104"/>
  <c r="G84" i="104"/>
  <c r="G83" i="104"/>
  <c r="G76" i="104"/>
  <c r="G88" i="104"/>
  <c r="G95" i="104"/>
  <c r="G97" i="104"/>
  <c r="G103" i="104"/>
  <c r="G96" i="104"/>
  <c r="G80" i="104"/>
  <c r="G98" i="104"/>
  <c r="G92" i="104"/>
  <c r="G86" i="104"/>
  <c r="G101" i="104"/>
  <c r="G93" i="104"/>
  <c r="G87" i="104"/>
  <c r="J567" i="100"/>
  <c r="J570" i="100"/>
  <c r="J566" i="100"/>
  <c r="J554" i="100"/>
  <c r="J578" i="100"/>
  <c r="J571" i="100"/>
  <c r="J575" i="100"/>
  <c r="J581" i="100"/>
  <c r="J573" i="100"/>
  <c r="J572" i="100"/>
  <c r="J561" i="100"/>
  <c r="J560" i="100"/>
  <c r="J577" i="100"/>
  <c r="J574" i="100"/>
  <c r="J568" i="100"/>
  <c r="J576" i="100"/>
  <c r="J555" i="100"/>
  <c r="J562" i="100"/>
  <c r="J565" i="100"/>
  <c r="J558" i="100"/>
  <c r="J564" i="100"/>
  <c r="J569" i="100"/>
  <c r="J580" i="100"/>
  <c r="J563" i="100"/>
  <c r="J559" i="100"/>
  <c r="J579" i="100"/>
  <c r="J557" i="100"/>
  <c r="J583" i="100"/>
  <c r="J582" i="100"/>
  <c r="J556" i="100"/>
  <c r="G28" i="104"/>
  <c r="G31" i="104"/>
  <c r="G30" i="104"/>
  <c r="G33" i="104"/>
  <c r="G40" i="104"/>
  <c r="G16" i="104"/>
  <c r="G15" i="104"/>
  <c r="G42" i="104"/>
  <c r="G38" i="104"/>
  <c r="G23" i="104"/>
  <c r="G29" i="104"/>
  <c r="G26" i="104"/>
  <c r="G36" i="104"/>
  <c r="G27" i="104"/>
  <c r="G35" i="104"/>
  <c r="G19" i="104"/>
  <c r="G14" i="104"/>
  <c r="G37" i="104"/>
  <c r="G34" i="104"/>
  <c r="G32" i="104"/>
  <c r="G18" i="104"/>
  <c r="G20" i="104"/>
  <c r="G25" i="104"/>
  <c r="G24" i="104"/>
  <c r="G22" i="104"/>
  <c r="G17" i="104"/>
  <c r="G21" i="104"/>
  <c r="G43" i="104"/>
  <c r="G39" i="104"/>
  <c r="G41" i="104"/>
  <c r="Q450" i="100" l="1"/>
  <c r="P450" i="100"/>
  <c r="P458" i="100" s="1"/>
  <c r="P460" i="100" l="1"/>
  <c r="Q458" i="100"/>
  <c r="Q460" i="100" s="1"/>
  <c r="R450" i="100"/>
  <c r="U450" i="100"/>
  <c r="U458" i="100" s="1"/>
  <c r="T450" i="100"/>
  <c r="T458" i="100" s="1"/>
  <c r="S450" i="100"/>
  <c r="S458" i="100" l="1"/>
  <c r="S540" i="100" s="1"/>
  <c r="U540" i="100"/>
  <c r="U460" i="100"/>
  <c r="U542" i="100" s="1"/>
  <c r="T460" i="100"/>
  <c r="T542" i="100" s="1"/>
  <c r="T540" i="100"/>
  <c r="R458" i="100"/>
  <c r="R540" i="100" s="1"/>
  <c r="V450" i="100"/>
  <c r="V458" i="100" s="1"/>
  <c r="V540" i="100" s="1"/>
  <c r="Z450" i="100"/>
  <c r="Z458" i="100" s="1"/>
  <c r="Z540" i="100" s="1"/>
  <c r="S460" i="100" l="1"/>
  <c r="S542" i="100" s="1"/>
  <c r="Z460" i="100"/>
  <c r="Z542" i="100" s="1"/>
  <c r="V460" i="100"/>
  <c r="V542" i="100" s="1"/>
  <c r="R460" i="100"/>
  <c r="R542" i="100" s="1"/>
  <c r="Y450" i="100"/>
  <c r="Y458" i="100" s="1"/>
  <c r="Y540" i="100" s="1"/>
  <c r="Y460" i="100" l="1"/>
  <c r="Y542" i="100" s="1"/>
  <c r="W450" i="100"/>
  <c r="W458" i="100" l="1"/>
  <c r="W540" i="100" s="1"/>
  <c r="X450" i="100"/>
  <c r="X458" i="100" s="1"/>
  <c r="X540" i="100" s="1"/>
  <c r="X460" i="100" l="1"/>
  <c r="X542" i="100" s="1"/>
  <c r="W460" i="100"/>
  <c r="W542" i="100" s="1"/>
  <c r="AA450" i="100"/>
  <c r="AA458" i="100" l="1"/>
  <c r="AA540" i="100" s="1"/>
  <c r="AB450" i="100"/>
  <c r="AB458" i="100" s="1"/>
  <c r="AB540" i="100" s="1"/>
  <c r="AB460" i="100" l="1"/>
  <c r="AB542" i="100" s="1"/>
  <c r="AA460" i="100"/>
  <c r="AA542" i="100" s="1"/>
  <c r="AM538" i="100" l="1"/>
  <c r="AM537" i="100"/>
  <c r="AN537" i="100" l="1"/>
  <c r="AN538" i="100"/>
  <c r="AO538" i="100" l="1"/>
  <c r="AO537" i="100"/>
  <c r="AP538" i="100" l="1"/>
  <c r="AP537" i="100"/>
  <c r="AQ537" i="100" l="1"/>
  <c r="AQ538" i="100"/>
  <c r="AR538" i="100" l="1"/>
  <c r="AR537" i="100"/>
  <c r="AS538" i="100" l="1"/>
  <c r="AS537" i="100"/>
  <c r="AT538" i="100" l="1"/>
  <c r="AT537" i="100"/>
  <c r="AU537" i="100" l="1"/>
  <c r="AU538" i="100"/>
  <c r="AV538" i="100" l="1"/>
  <c r="AV537" i="100"/>
  <c r="AW538" i="100" l="1"/>
  <c r="AW537" i="100"/>
  <c r="AX537" i="100" l="1"/>
  <c r="AX538" i="100"/>
  <c r="AY537" i="100" l="1"/>
  <c r="AY538" i="100"/>
  <c r="AZ538" i="100" l="1"/>
  <c r="AZ537" i="100"/>
  <c r="BA538" i="100" l="1"/>
  <c r="BA537" i="100"/>
  <c r="BB537" i="100" l="1"/>
  <c r="BB538" i="100"/>
  <c r="BC538" i="100" l="1"/>
  <c r="BC537" i="100"/>
  <c r="BD537" i="100" l="1"/>
  <c r="BD538" i="100"/>
  <c r="BE538" i="100" l="1"/>
  <c r="BE537" i="100"/>
  <c r="BF538" i="100" l="1"/>
  <c r="BF537" i="100"/>
  <c r="BG537" i="100" l="1"/>
  <c r="BG538" i="100"/>
  <c r="BH538" i="100" l="1"/>
  <c r="BH537" i="100"/>
  <c r="BI537" i="100" l="1"/>
  <c r="BI538" i="100"/>
  <c r="BJ538" i="100" l="1"/>
  <c r="BJ537" i="100"/>
  <c r="BK537" i="100" l="1"/>
  <c r="BK538" i="100"/>
  <c r="BL538" i="100" l="1"/>
  <c r="BL537" i="100"/>
  <c r="BM538" i="100" l="1"/>
  <c r="BM537" i="100"/>
  <c r="BN538" i="100" l="1"/>
  <c r="BN537" i="100"/>
  <c r="BO537" i="100" l="1"/>
  <c r="BO538" i="100"/>
  <c r="BP537" i="100" l="1"/>
  <c r="BP538" i="100"/>
  <c r="BQ538" i="100" l="1"/>
  <c r="BQ537" i="100"/>
  <c r="BR537" i="100" l="1"/>
  <c r="BR538" i="100"/>
  <c r="BT508" i="100" l="1"/>
  <c r="BS538" i="100"/>
  <c r="BS537" i="100"/>
  <c r="BT506" i="100"/>
  <c r="BT537" i="100" l="1"/>
  <c r="BU506" i="100"/>
  <c r="BU508" i="100"/>
  <c r="BT538" i="100"/>
  <c r="BV506" i="100" l="1"/>
  <c r="BU537" i="100"/>
  <c r="BV508" i="100"/>
  <c r="BU538" i="100"/>
  <c r="BW508" i="100" l="1"/>
  <c r="BV538" i="100"/>
  <c r="BV537" i="100"/>
  <c r="BW506" i="100"/>
  <c r="BW537" i="100" l="1"/>
  <c r="BX506" i="100"/>
  <c r="BX508" i="100"/>
  <c r="BW538" i="100"/>
  <c r="BY508" i="100" l="1"/>
  <c r="BX538" i="100"/>
  <c r="BY506" i="100"/>
  <c r="BX537" i="100"/>
  <c r="BZ508" i="100" l="1"/>
  <c r="BY538" i="100"/>
  <c r="BY537" i="100"/>
  <c r="BZ506" i="100"/>
  <c r="BZ537" i="100" l="1"/>
  <c r="CA506" i="100"/>
  <c r="BZ538" i="100"/>
  <c r="CA508" i="100"/>
  <c r="CB508" i="100" l="1"/>
  <c r="CA538" i="100"/>
  <c r="CB506" i="100"/>
  <c r="CA537" i="100"/>
  <c r="CC508" i="100" l="1"/>
  <c r="CB538" i="100"/>
  <c r="CB537" i="100"/>
  <c r="CC506" i="100"/>
  <c r="CC537" i="100" l="1"/>
  <c r="CD506" i="100"/>
  <c r="CD537" i="100" s="1"/>
  <c r="CC538" i="100"/>
  <c r="CD508" i="100"/>
  <c r="CD538" i="100" s="1"/>
  <c r="O13" i="164" l="1" a="1"/>
  <c r="P17" i="164" l="1"/>
  <c r="T19" i="164"/>
  <c r="T61" i="164" s="1"/>
  <c r="AA26" i="164"/>
  <c r="AA68" i="164" s="1"/>
  <c r="BG30" i="164"/>
  <c r="BG72" i="164" s="1"/>
  <c r="AF25" i="164"/>
  <c r="AF67" i="164" s="1"/>
  <c r="U37" i="164"/>
  <c r="U79" i="164" s="1"/>
  <c r="T36" i="164"/>
  <c r="T78" i="164" s="1"/>
  <c r="O39" i="164"/>
  <c r="BI41" i="164"/>
  <c r="BI83" i="164" s="1"/>
  <c r="BI20" i="164"/>
  <c r="BI62" i="164" s="1"/>
  <c r="BP20" i="164"/>
  <c r="BP62" i="164" s="1"/>
  <c r="AS25" i="164"/>
  <c r="AS67" i="164" s="1"/>
  <c r="AD26" i="164"/>
  <c r="AD68" i="164" s="1"/>
  <c r="T37" i="164"/>
  <c r="T79" i="164" s="1"/>
  <c r="AU40" i="164"/>
  <c r="AU82" i="164" s="1"/>
  <c r="AJ40" i="164"/>
  <c r="AJ82" i="164" s="1"/>
  <c r="O37" i="164"/>
  <c r="BL39" i="164"/>
  <c r="BL81" i="164" s="1"/>
  <c r="U26" i="164"/>
  <c r="U68" i="164" s="1"/>
  <c r="AB24" i="164"/>
  <c r="AB66" i="164" s="1"/>
  <c r="BE29" i="164"/>
  <c r="BE71" i="164" s="1"/>
  <c r="AF30" i="164"/>
  <c r="AF72" i="164" s="1"/>
  <c r="AH30" i="164"/>
  <c r="AH72" i="164" s="1"/>
  <c r="BG29" i="164"/>
  <c r="BG71" i="164" s="1"/>
  <c r="AF41" i="164"/>
  <c r="AF83" i="164" s="1"/>
  <c r="BG39" i="164"/>
  <c r="BG81" i="164" s="1"/>
  <c r="U20" i="164"/>
  <c r="U62" i="164" s="1"/>
  <c r="O20" i="164"/>
  <c r="BN20" i="164"/>
  <c r="BN62" i="164" s="1"/>
  <c r="AD25" i="164"/>
  <c r="AD67" i="164" s="1"/>
  <c r="AW30" i="164"/>
  <c r="AW72" i="164" s="1"/>
  <c r="BI39" i="164"/>
  <c r="BI81" i="164" s="1"/>
  <c r="AX39" i="164"/>
  <c r="AX81" i="164" s="1"/>
  <c r="S41" i="164"/>
  <c r="S83" i="164" s="1"/>
  <c r="AJ41" i="164"/>
  <c r="AJ83" i="164" s="1"/>
  <c r="Z34" i="164"/>
  <c r="Z76" i="164" s="1"/>
  <c r="AF34" i="164"/>
  <c r="AF76" i="164" s="1"/>
  <c r="V42" i="164"/>
  <c r="V84" i="164" s="1"/>
  <c r="AI24" i="164"/>
  <c r="AI66" i="164" s="1"/>
  <c r="AY24" i="164"/>
  <c r="AY66" i="164" s="1"/>
  <c r="BO24" i="164"/>
  <c r="BO66" i="164" s="1"/>
  <c r="X37" i="164"/>
  <c r="X79" i="164" s="1"/>
  <c r="AC38" i="164"/>
  <c r="AC80" i="164" s="1"/>
  <c r="AI37" i="164"/>
  <c r="AI79" i="164" s="1"/>
  <c r="AL37" i="164"/>
  <c r="AL79" i="164" s="1"/>
  <c r="AR35" i="164"/>
  <c r="AR77" i="164" s="1"/>
  <c r="AU38" i="164"/>
  <c r="AU80" i="164" s="1"/>
  <c r="AY38" i="164"/>
  <c r="AY80" i="164" s="1"/>
  <c r="BB37" i="164"/>
  <c r="BB79" i="164" s="1"/>
  <c r="BH35" i="164"/>
  <c r="BH77" i="164" s="1"/>
  <c r="BL36" i="164"/>
  <c r="BL78" i="164" s="1"/>
  <c r="BO38" i="164"/>
  <c r="BO80" i="164" s="1"/>
  <c r="AI42" i="164"/>
  <c r="AI84" i="164" s="1"/>
  <c r="AY42" i="164"/>
  <c r="AY84" i="164" s="1"/>
  <c r="BO42" i="164"/>
  <c r="BO84" i="164" s="1"/>
  <c r="AB31" i="164"/>
  <c r="AB73" i="164" s="1"/>
  <c r="AL32" i="164"/>
  <c r="AL74" i="164" s="1"/>
  <c r="AS32" i="164"/>
  <c r="AS74" i="164" s="1"/>
  <c r="BA32" i="164"/>
  <c r="BA74" i="164" s="1"/>
  <c r="BI32" i="164"/>
  <c r="BI74" i="164" s="1"/>
  <c r="S13" i="164"/>
  <c r="S55" i="164" s="1"/>
  <c r="R22" i="164"/>
  <c r="V14" i="164"/>
  <c r="V56" i="164" s="1"/>
  <c r="T13" i="164"/>
  <c r="T55" i="164" s="1"/>
  <c r="Z28" i="164"/>
  <c r="Z70" i="164" s="1"/>
  <c r="W28" i="164"/>
  <c r="W70" i="164" s="1"/>
  <c r="Y20" i="164"/>
  <c r="Y62" i="164" s="1"/>
  <c r="T20" i="164"/>
  <c r="T62" i="164" s="1"/>
  <c r="P23" i="164"/>
  <c r="AJ25" i="164"/>
  <c r="AJ67" i="164" s="1"/>
  <c r="BE30" i="164"/>
  <c r="BE72" i="164" s="1"/>
  <c r="BM39" i="164"/>
  <c r="BM81" i="164" s="1"/>
  <c r="BB39" i="164"/>
  <c r="BB81" i="164" s="1"/>
  <c r="BE40" i="164"/>
  <c r="BE82" i="164" s="1"/>
  <c r="AB41" i="164"/>
  <c r="AB83" i="164" s="1"/>
  <c r="AM25" i="164"/>
  <c r="AM67" i="164" s="1"/>
  <c r="BL20" i="164"/>
  <c r="BL62" i="164" s="1"/>
  <c r="U29" i="164"/>
  <c r="U71" i="164" s="1"/>
  <c r="AX29" i="164"/>
  <c r="AX71" i="164" s="1"/>
  <c r="BP26" i="164"/>
  <c r="BP68" i="164" s="1"/>
  <c r="U25" i="164"/>
  <c r="U67" i="164" s="1"/>
  <c r="AT41" i="164"/>
  <c r="AT83" i="164" s="1"/>
  <c r="W41" i="164"/>
  <c r="W83" i="164" s="1"/>
  <c r="R18" i="164"/>
  <c r="X20" i="164"/>
  <c r="X62" i="164" s="1"/>
  <c r="AL26" i="164"/>
  <c r="AL68" i="164" s="1"/>
  <c r="BO30" i="164"/>
  <c r="BO72" i="164" s="1"/>
  <c r="T26" i="164"/>
  <c r="T68" i="164" s="1"/>
  <c r="S38" i="164"/>
  <c r="S80" i="164" s="1"/>
  <c r="R37" i="164"/>
  <c r="Q36" i="164"/>
  <c r="AQ41" i="164"/>
  <c r="AQ83" i="164" s="1"/>
  <c r="U24" i="164"/>
  <c r="U66" i="164" s="1"/>
  <c r="V19" i="164"/>
  <c r="V61" i="164" s="1"/>
  <c r="W26" i="164"/>
  <c r="W68" i="164" s="1"/>
  <c r="BJ26" i="164"/>
  <c r="BJ68" i="164" s="1"/>
  <c r="AB39" i="164"/>
  <c r="AB81" i="164" s="1"/>
  <c r="Q41" i="164"/>
  <c r="BH40" i="164"/>
  <c r="BH82" i="164" s="1"/>
  <c r="U42" i="164"/>
  <c r="U84" i="164" s="1"/>
  <c r="O35" i="164"/>
  <c r="R34" i="164"/>
  <c r="S34" i="164"/>
  <c r="S76" i="164" s="1"/>
  <c r="O14" i="164"/>
  <c r="AM24" i="164"/>
  <c r="AM66" i="164" s="1"/>
  <c r="BC24" i="164"/>
  <c r="BC66" i="164" s="1"/>
  <c r="X17" i="164"/>
  <c r="X59" i="164" s="1"/>
  <c r="AA37" i="164"/>
  <c r="AA79" i="164" s="1"/>
  <c r="AF35" i="164"/>
  <c r="AF77" i="164" s="1"/>
  <c r="AK36" i="164"/>
  <c r="AK78" i="164" s="1"/>
  <c r="AN35" i="164"/>
  <c r="AN77" i="164" s="1"/>
  <c r="AS36" i="164"/>
  <c r="AS78" i="164" s="1"/>
  <c r="AW36" i="164"/>
  <c r="AW78" i="164" s="1"/>
  <c r="AZ37" i="164"/>
  <c r="AZ79" i="164" s="1"/>
  <c r="BD35" i="164"/>
  <c r="BD77" i="164" s="1"/>
  <c r="BG37" i="164"/>
  <c r="BG79" i="164" s="1"/>
  <c r="BM38" i="164"/>
  <c r="BM80" i="164" s="1"/>
  <c r="BP36" i="164"/>
  <c r="BP78" i="164" s="1"/>
  <c r="AM42" i="164"/>
  <c r="AM84" i="164" s="1"/>
  <c r="BC42" i="164"/>
  <c r="BC84" i="164" s="1"/>
  <c r="V32" i="164"/>
  <c r="V74" i="164" s="1"/>
  <c r="AD31" i="164"/>
  <c r="AD73" i="164" s="1"/>
  <c r="AM31" i="164"/>
  <c r="AM73" i="164" s="1"/>
  <c r="AU32" i="164"/>
  <c r="AU74" i="164" s="1"/>
  <c r="BC32" i="164"/>
  <c r="BC74" i="164" s="1"/>
  <c r="BK32" i="164"/>
  <c r="BK74" i="164" s="1"/>
  <c r="Q13" i="164"/>
  <c r="R15" i="164"/>
  <c r="Y24" i="164"/>
  <c r="Y66" i="164" s="1"/>
  <c r="P20" i="164"/>
  <c r="AB26" i="164"/>
  <c r="AB68" i="164" s="1"/>
  <c r="BO26" i="164"/>
  <c r="BO68" i="164" s="1"/>
  <c r="AF39" i="164"/>
  <c r="AF81" i="164" s="1"/>
  <c r="U41" i="164"/>
  <c r="U83" i="164" s="1"/>
  <c r="BL40" i="164"/>
  <c r="BL82" i="164" s="1"/>
  <c r="Q42" i="164"/>
  <c r="Q32" i="164"/>
  <c r="AW26" i="164"/>
  <c r="AW68" i="164" s="1"/>
  <c r="AR25" i="164"/>
  <c r="AR67" i="164" s="1"/>
  <c r="AE30" i="164"/>
  <c r="AE72" i="164" s="1"/>
  <c r="BH30" i="164"/>
  <c r="BH72" i="164" s="1"/>
  <c r="S32" i="164"/>
  <c r="S74" i="164" s="1"/>
  <c r="BI30" i="164"/>
  <c r="BI72" i="164" s="1"/>
  <c r="AD40" i="164"/>
  <c r="AD82" i="164" s="1"/>
  <c r="U32" i="164"/>
  <c r="U74" i="164" s="1"/>
  <c r="AG20" i="164"/>
  <c r="AG62" i="164" s="1"/>
  <c r="AE20" i="164"/>
  <c r="AE62" i="164" s="1"/>
  <c r="X24" i="164"/>
  <c r="X66" i="164" s="1"/>
  <c r="AT25" i="164"/>
  <c r="AT67" i="164" s="1"/>
  <c r="S31" i="164"/>
  <c r="S73" i="164" s="1"/>
  <c r="S40" i="164"/>
  <c r="S82" i="164" s="1"/>
  <c r="BJ39" i="164"/>
  <c r="BJ81" i="164" s="1"/>
  <c r="AG40" i="164"/>
  <c r="AG82" i="164" s="1"/>
  <c r="BN40" i="164"/>
  <c r="BN82" i="164" s="1"/>
  <c r="BK25" i="164"/>
  <c r="BK67" i="164" s="1"/>
  <c r="V23" i="164"/>
  <c r="V65" i="164" s="1"/>
  <c r="AS29" i="164"/>
  <c r="AS71" i="164" s="1"/>
  <c r="T30" i="164"/>
  <c r="T72" i="164" s="1"/>
  <c r="BL29" i="164"/>
  <c r="BL71" i="164" s="1"/>
  <c r="AI29" i="164"/>
  <c r="AI71" i="164" s="1"/>
  <c r="AZ41" i="164"/>
  <c r="AZ83" i="164" s="1"/>
  <c r="AC40" i="164"/>
  <c r="AC82" i="164" s="1"/>
  <c r="AG33" i="164"/>
  <c r="AG75" i="164" s="1"/>
  <c r="O33" i="164"/>
  <c r="U34" i="164"/>
  <c r="U76" i="164" s="1"/>
  <c r="P21" i="164"/>
  <c r="AQ24" i="164"/>
  <c r="AQ66" i="164" s="1"/>
  <c r="BG24" i="164"/>
  <c r="BG66" i="164" s="1"/>
  <c r="Z17" i="164"/>
  <c r="Z59" i="164" s="1"/>
  <c r="Y23" i="164"/>
  <c r="Y65" i="164" s="1"/>
  <c r="Z36" i="164"/>
  <c r="Z78" i="164" s="1"/>
  <c r="AC37" i="164"/>
  <c r="AC79" i="164" s="1"/>
  <c r="AH36" i="164"/>
  <c r="AH78" i="164" s="1"/>
  <c r="AK38" i="164"/>
  <c r="AK80" i="164" s="1"/>
  <c r="AN37" i="164"/>
  <c r="AN79" i="164" s="1"/>
  <c r="AR37" i="164"/>
  <c r="AR79" i="164" s="1"/>
  <c r="AW35" i="164"/>
  <c r="AW77" i="164" s="1"/>
  <c r="BB35" i="164"/>
  <c r="BB77" i="164" s="1"/>
  <c r="BE38" i="164"/>
  <c r="BE80" i="164" s="1"/>
  <c r="BJ36" i="164"/>
  <c r="BJ78" i="164" s="1"/>
  <c r="BK35" i="164"/>
  <c r="BK77" i="164" s="1"/>
  <c r="Z42" i="164"/>
  <c r="Z84" i="164" s="1"/>
  <c r="AQ42" i="164"/>
  <c r="AQ84" i="164" s="1"/>
  <c r="BG42" i="164"/>
  <c r="BG84" i="164" s="1"/>
  <c r="Y32" i="164"/>
  <c r="Y74" i="164" s="1"/>
  <c r="AF31" i="164"/>
  <c r="AF73" i="164" s="1"/>
  <c r="AN32" i="164"/>
  <c r="AN74" i="164" s="1"/>
  <c r="AV31" i="164"/>
  <c r="AV73" i="164" s="1"/>
  <c r="BE32" i="164"/>
  <c r="BE74" i="164" s="1"/>
  <c r="BM32" i="164"/>
  <c r="BM74" i="164" s="1"/>
  <c r="Q28" i="164"/>
  <c r="Q16" i="164"/>
  <c r="Z14" i="164"/>
  <c r="Z56" i="164" s="1"/>
  <c r="T28" i="164"/>
  <c r="T70" i="164" s="1"/>
  <c r="BO25" i="164"/>
  <c r="BO67" i="164" s="1"/>
  <c r="R24" i="164"/>
  <c r="AW29" i="164"/>
  <c r="AW71" i="164" s="1"/>
  <c r="X30" i="164"/>
  <c r="X72" i="164" s="1"/>
  <c r="R30" i="164"/>
  <c r="AQ29" i="164"/>
  <c r="AQ71" i="164" s="1"/>
  <c r="AV41" i="164"/>
  <c r="AV83" i="164" s="1"/>
  <c r="U40" i="164"/>
  <c r="U82" i="164" s="1"/>
  <c r="S17" i="164"/>
  <c r="S59" i="164" s="1"/>
  <c r="BJ20" i="164"/>
  <c r="BJ62" i="164" s="1"/>
  <c r="T29" i="164"/>
  <c r="T71" i="164" s="1"/>
  <c r="O24" i="164"/>
  <c r="BC29" i="164"/>
  <c r="BC71" i="164" s="1"/>
  <c r="AK39" i="164"/>
  <c r="AK81" i="164" s="1"/>
  <c r="Z39" i="164"/>
  <c r="Z81" i="164" s="1"/>
  <c r="AH20" i="164"/>
  <c r="AH62" i="164" s="1"/>
  <c r="BN41" i="164"/>
  <c r="BN83" i="164" s="1"/>
  <c r="AG24" i="164"/>
  <c r="AG66" i="164" s="1"/>
  <c r="AA20" i="164"/>
  <c r="AA62" i="164" s="1"/>
  <c r="AM26" i="164"/>
  <c r="AM68" i="164" s="1"/>
  <c r="V29" i="164"/>
  <c r="V71" i="164" s="1"/>
  <c r="AN39" i="164"/>
  <c r="AN81" i="164" s="1"/>
  <c r="AC41" i="164"/>
  <c r="AC83" i="164" s="1"/>
  <c r="R41" i="164"/>
  <c r="BK41" i="164"/>
  <c r="BK83" i="164" s="1"/>
  <c r="AL30" i="164"/>
  <c r="AL72" i="164" s="1"/>
  <c r="X18" i="164"/>
  <c r="X60" i="164" s="1"/>
  <c r="V26" i="164"/>
  <c r="V68" i="164" s="1"/>
  <c r="BC30" i="164"/>
  <c r="BC72" i="164" s="1"/>
  <c r="V24" i="164"/>
  <c r="V66" i="164" s="1"/>
  <c r="Q37" i="164"/>
  <c r="P36" i="164"/>
  <c r="AE39" i="164"/>
  <c r="AE81" i="164" s="1"/>
  <c r="O42" i="164"/>
  <c r="T34" i="164"/>
  <c r="T76" i="164" s="1"/>
  <c r="S33" i="164"/>
  <c r="S75" i="164" s="1"/>
  <c r="AH33" i="164"/>
  <c r="AH75" i="164" s="1"/>
  <c r="P15" i="164"/>
  <c r="AU24" i="164"/>
  <c r="AU66" i="164" s="1"/>
  <c r="BK24" i="164"/>
  <c r="BK66" i="164" s="1"/>
  <c r="Y19" i="164"/>
  <c r="Y61" i="164" s="1"/>
  <c r="AE36" i="164"/>
  <c r="AE78" i="164" s="1"/>
  <c r="AF36" i="164"/>
  <c r="AF78" i="164" s="1"/>
  <c r="AI36" i="164"/>
  <c r="AI78" i="164" s="1"/>
  <c r="AL38" i="164"/>
  <c r="AL80" i="164" s="1"/>
  <c r="AQ35" i="164"/>
  <c r="AQ77" i="164" s="1"/>
  <c r="AT37" i="164"/>
  <c r="AT79" i="164" s="1"/>
  <c r="AY36" i="164"/>
  <c r="AY78" i="164" s="1"/>
  <c r="BC36" i="164"/>
  <c r="BC78" i="164" s="1"/>
  <c r="BF37" i="164"/>
  <c r="BF79" i="164" s="1"/>
  <c r="BI37" i="164"/>
  <c r="BI79" i="164" s="1"/>
  <c r="BN37" i="164"/>
  <c r="BN79" i="164" s="1"/>
  <c r="AD42" i="164"/>
  <c r="AD84" i="164" s="1"/>
  <c r="AU42" i="164"/>
  <c r="AU84" i="164" s="1"/>
  <c r="BK42" i="164"/>
  <c r="BK84" i="164" s="1"/>
  <c r="Z32" i="164"/>
  <c r="Z74" i="164" s="1"/>
  <c r="AI31" i="164"/>
  <c r="AI73" i="164" s="1"/>
  <c r="AP31" i="164"/>
  <c r="AP73" i="164" s="1"/>
  <c r="AY32" i="164"/>
  <c r="AY74" i="164" s="1"/>
  <c r="BG32" i="164"/>
  <c r="BG74" i="164" s="1"/>
  <c r="BO32" i="164"/>
  <c r="BO74" i="164" s="1"/>
  <c r="X28" i="164"/>
  <c r="X70" i="164" s="1"/>
  <c r="Q21" i="164"/>
  <c r="Y13" i="164"/>
  <c r="Y55" i="164" s="1"/>
  <c r="Y14" i="164"/>
  <c r="Y56" i="164" s="1"/>
  <c r="U28" i="164"/>
  <c r="U70" i="164" s="1"/>
  <c r="AC26" i="164"/>
  <c r="AC68" i="164" s="1"/>
  <c r="Q25" i="164"/>
  <c r="BM29" i="164"/>
  <c r="BM71" i="164" s="1"/>
  <c r="AN30" i="164"/>
  <c r="AN72" i="164" s="1"/>
  <c r="AX30" i="164"/>
  <c r="AX72" i="164" s="1"/>
  <c r="U30" i="164"/>
  <c r="U72" i="164" s="1"/>
  <c r="P41" i="164"/>
  <c r="AQ39" i="164"/>
  <c r="AQ81" i="164" s="1"/>
  <c r="W19" i="164"/>
  <c r="W61" i="164" s="1"/>
  <c r="P19" i="164"/>
  <c r="W20" i="164"/>
  <c r="W62" i="164" s="1"/>
  <c r="T25" i="164"/>
  <c r="T67" i="164" s="1"/>
  <c r="AG30" i="164"/>
  <c r="AG72" i="164" s="1"/>
  <c r="BA39" i="164"/>
  <c r="BA81" i="164" s="1"/>
  <c r="AP39" i="164"/>
  <c r="AP81" i="164" s="1"/>
  <c r="AW41" i="164"/>
  <c r="AW83" i="164" s="1"/>
  <c r="AX41" i="164"/>
  <c r="AX83" i="164" s="1"/>
  <c r="AA25" i="164"/>
  <c r="AA67" i="164" s="1"/>
  <c r="AV20" i="164"/>
  <c r="AV62" i="164" s="1"/>
  <c r="BH26" i="164"/>
  <c r="BH68" i="164" s="1"/>
  <c r="AL29" i="164"/>
  <c r="AL71" i="164" s="1"/>
  <c r="BF25" i="164"/>
  <c r="BF67" i="164" s="1"/>
  <c r="AS41" i="164"/>
  <c r="AS83" i="164" s="1"/>
  <c r="AH41" i="164"/>
  <c r="AH83" i="164" s="1"/>
  <c r="AU41" i="164"/>
  <c r="AU83" i="164" s="1"/>
  <c r="V18" i="164"/>
  <c r="V60" i="164" s="1"/>
  <c r="AD20" i="164"/>
  <c r="AD62" i="164" s="1"/>
  <c r="AQ26" i="164"/>
  <c r="AQ68" i="164" s="1"/>
  <c r="Q31" i="164"/>
  <c r="AP26" i="164"/>
  <c r="AP68" i="164" s="1"/>
  <c r="W38" i="164"/>
  <c r="W80" i="164" s="1"/>
  <c r="V37" i="164"/>
  <c r="V79" i="164" s="1"/>
  <c r="W35" i="164"/>
  <c r="W77" i="164" s="1"/>
  <c r="AA41" i="164"/>
  <c r="AA83" i="164" s="1"/>
  <c r="AE34" i="164"/>
  <c r="AE76" i="164" s="1"/>
  <c r="V33" i="164"/>
  <c r="V75" i="164" s="1"/>
  <c r="R33" i="164"/>
  <c r="O15" i="164"/>
  <c r="AV24" i="164"/>
  <c r="AV66" i="164" s="1"/>
  <c r="BL24" i="164"/>
  <c r="BL66" i="164" s="1"/>
  <c r="AB36" i="164"/>
  <c r="AB78" i="164" s="1"/>
  <c r="Y35" i="164"/>
  <c r="Y77" i="164" s="1"/>
  <c r="AI35" i="164"/>
  <c r="AI77" i="164" s="1"/>
  <c r="AM36" i="164"/>
  <c r="AM78" i="164" s="1"/>
  <c r="AP38" i="164"/>
  <c r="AP80" i="164" s="1"/>
  <c r="AU35" i="164"/>
  <c r="AU77" i="164" s="1"/>
  <c r="AX37" i="164"/>
  <c r="AX79" i="164" s="1"/>
  <c r="BC38" i="164"/>
  <c r="BC80" i="164" s="1"/>
  <c r="BG36" i="164"/>
  <c r="BG78" i="164" s="1"/>
  <c r="BK36" i="164"/>
  <c r="BK78" i="164" s="1"/>
  <c r="BO37" i="164"/>
  <c r="BO79" i="164" s="1"/>
  <c r="AF42" i="164"/>
  <c r="AF84" i="164" s="1"/>
  <c r="AV42" i="164"/>
  <c r="AV84" i="164" s="1"/>
  <c r="BL42" i="164"/>
  <c r="BL84" i="164" s="1"/>
  <c r="AA31" i="164"/>
  <c r="AA73" i="164" s="1"/>
  <c r="AI32" i="164"/>
  <c r="AI74" i="164" s="1"/>
  <c r="AQ31" i="164"/>
  <c r="AQ73" i="164" s="1"/>
  <c r="AY31" i="164"/>
  <c r="AY73" i="164" s="1"/>
  <c r="BG31" i="164"/>
  <c r="BG73" i="164" s="1"/>
  <c r="BO31" i="164"/>
  <c r="BO73" i="164" s="1"/>
  <c r="S27" i="164"/>
  <c r="S69" i="164" s="1"/>
  <c r="Q15" i="164"/>
  <c r="Q17" i="164"/>
  <c r="AI20" i="164"/>
  <c r="AI62" i="164" s="1"/>
  <c r="AV26" i="164"/>
  <c r="AV68" i="164" s="1"/>
  <c r="U31" i="164"/>
  <c r="U73" i="164" s="1"/>
  <c r="BK26" i="164"/>
  <c r="BK68" i="164" s="1"/>
  <c r="Q39" i="164"/>
  <c r="P38" i="164"/>
  <c r="BB30" i="164"/>
  <c r="BB72" i="164" s="1"/>
  <c r="BM40" i="164"/>
  <c r="BM82" i="164" s="1"/>
  <c r="W23" i="164"/>
  <c r="W65" i="164" s="1"/>
  <c r="Q18" i="164"/>
  <c r="BN25" i="164"/>
  <c r="BN67" i="164" s="1"/>
  <c r="AY26" i="164"/>
  <c r="AY68" i="164" s="1"/>
  <c r="T39" i="164"/>
  <c r="T81" i="164" s="1"/>
  <c r="BK40" i="164"/>
  <c r="BK82" i="164" s="1"/>
  <c r="AZ40" i="164"/>
  <c r="AZ82" i="164" s="1"/>
  <c r="AZ29" i="164"/>
  <c r="AZ71" i="164" s="1"/>
  <c r="W39" i="164"/>
  <c r="W81" i="164" s="1"/>
  <c r="AK26" i="164"/>
  <c r="AK68" i="164" s="1"/>
  <c r="AB25" i="164"/>
  <c r="AB67" i="164" s="1"/>
  <c r="S30" i="164"/>
  <c r="S72" i="164" s="1"/>
  <c r="AV30" i="164"/>
  <c r="AV72" i="164" s="1"/>
  <c r="BN30" i="164"/>
  <c r="BN72" i="164" s="1"/>
  <c r="AK30" i="164"/>
  <c r="AK72" i="164" s="1"/>
  <c r="BB40" i="164"/>
  <c r="BB82" i="164" s="1"/>
  <c r="Q38" i="164"/>
  <c r="AK20" i="164"/>
  <c r="AK62" i="164" s="1"/>
  <c r="AJ20" i="164"/>
  <c r="AJ62" i="164" s="1"/>
  <c r="AD24" i="164"/>
  <c r="AD66" i="164" s="1"/>
  <c r="AZ25" i="164"/>
  <c r="AZ67" i="164" s="1"/>
  <c r="R32" i="164"/>
  <c r="W40" i="164"/>
  <c r="W82" i="164" s="1"/>
  <c r="BN39" i="164"/>
  <c r="BN81" i="164" s="1"/>
  <c r="Y40" i="164"/>
  <c r="Y82" i="164" s="1"/>
  <c r="BF40" i="164"/>
  <c r="BF82" i="164" s="1"/>
  <c r="AG34" i="164"/>
  <c r="AG76" i="164" s="1"/>
  <c r="X34" i="164"/>
  <c r="X76" i="164" s="1"/>
  <c r="W42" i="164"/>
  <c r="W84" i="164" s="1"/>
  <c r="AJ24" i="164"/>
  <c r="AJ66" i="164" s="1"/>
  <c r="AZ24" i="164"/>
  <c r="AZ66" i="164" s="1"/>
  <c r="BP24" i="164"/>
  <c r="BP66" i="164" s="1"/>
  <c r="Y18" i="164"/>
  <c r="Y60" i="164" s="1"/>
  <c r="AE38" i="164"/>
  <c r="AE80" i="164" s="1"/>
  <c r="AF37" i="164"/>
  <c r="AF79" i="164" s="1"/>
  <c r="AJ36" i="164"/>
  <c r="AJ78" i="164" s="1"/>
  <c r="AN36" i="164"/>
  <c r="AN78" i="164" s="1"/>
  <c r="AQ37" i="164"/>
  <c r="AQ79" i="164" s="1"/>
  <c r="AV36" i="164"/>
  <c r="AV78" i="164" s="1"/>
  <c r="AZ36" i="164"/>
  <c r="AZ78" i="164" s="1"/>
  <c r="BC37" i="164"/>
  <c r="BC79" i="164" s="1"/>
  <c r="BH36" i="164"/>
  <c r="BH78" i="164" s="1"/>
  <c r="BM35" i="164"/>
  <c r="BM77" i="164" s="1"/>
  <c r="BP35" i="164"/>
  <c r="BP77" i="164" s="1"/>
  <c r="AJ42" i="164"/>
  <c r="AJ84" i="164" s="1"/>
  <c r="AZ42" i="164"/>
  <c r="AZ84" i="164" s="1"/>
  <c r="BP42" i="164"/>
  <c r="BP84" i="164" s="1"/>
  <c r="AD32" i="164"/>
  <c r="AD74" i="164" s="1"/>
  <c r="AK31" i="164"/>
  <c r="AK73" i="164" s="1"/>
  <c r="AS31" i="164"/>
  <c r="AS73" i="164" s="1"/>
  <c r="BA31" i="164"/>
  <c r="BA73" i="164" s="1"/>
  <c r="BI31" i="164"/>
  <c r="BI73" i="164" s="1"/>
  <c r="R13" i="164"/>
  <c r="S21" i="164"/>
  <c r="S63" i="164" s="1"/>
  <c r="AO20" i="164"/>
  <c r="AO62" i="164" s="1"/>
  <c r="AP20" i="164"/>
  <c r="AP62" i="164" s="1"/>
  <c r="R25" i="164"/>
  <c r="BE25" i="164"/>
  <c r="BE67" i="164" s="1"/>
  <c r="P35" i="164"/>
  <c r="AA40" i="164"/>
  <c r="AA82" i="164" s="1"/>
  <c r="P40" i="164"/>
  <c r="Q40" i="164"/>
  <c r="AX40" i="164"/>
  <c r="AX82" i="164" s="1"/>
  <c r="BC25" i="164"/>
  <c r="BC67" i="164" s="1"/>
  <c r="AM20" i="164"/>
  <c r="AM62" i="164" s="1"/>
  <c r="AK29" i="164"/>
  <c r="AK71" i="164" s="1"/>
  <c r="BN29" i="164"/>
  <c r="BN71" i="164" s="1"/>
  <c r="AV29" i="164"/>
  <c r="AV71" i="164" s="1"/>
  <c r="AZ26" i="164"/>
  <c r="AZ68" i="164" s="1"/>
  <c r="BH41" i="164"/>
  <c r="BH83" i="164" s="1"/>
  <c r="AS40" i="164"/>
  <c r="AS82" i="164" s="1"/>
  <c r="O18" i="164"/>
  <c r="AT20" i="164"/>
  <c r="AT62" i="164" s="1"/>
  <c r="BG26" i="164"/>
  <c r="BG68" i="164" s="1"/>
  <c r="AB20" i="164"/>
  <c r="AB62" i="164" s="1"/>
  <c r="AE29" i="164"/>
  <c r="AE71" i="164" s="1"/>
  <c r="Y39" i="164"/>
  <c r="Y81" i="164" s="1"/>
  <c r="X38" i="164"/>
  <c r="X80" i="164" s="1"/>
  <c r="AR29" i="164"/>
  <c r="AR71" i="164" s="1"/>
  <c r="AU39" i="164"/>
  <c r="AU81" i="164" s="1"/>
  <c r="O25" i="164"/>
  <c r="AF20" i="164"/>
  <c r="AF62" i="164" s="1"/>
  <c r="AR26" i="164"/>
  <c r="AR68" i="164" s="1"/>
  <c r="Z29" i="164"/>
  <c r="Z71" i="164" s="1"/>
  <c r="AA24" i="164"/>
  <c r="AA66" i="164" s="1"/>
  <c r="AG41" i="164"/>
  <c r="AG83" i="164" s="1"/>
  <c r="V41" i="164"/>
  <c r="V83" i="164" s="1"/>
  <c r="BG41" i="164"/>
  <c r="BG83" i="164" s="1"/>
  <c r="BH29" i="164"/>
  <c r="BH71" i="164" s="1"/>
  <c r="W33" i="164"/>
  <c r="W75" i="164" s="1"/>
  <c r="AD34" i="164"/>
  <c r="AD76" i="164" s="1"/>
  <c r="O13" i="164"/>
  <c r="AN24" i="164"/>
  <c r="AN66" i="164" s="1"/>
  <c r="BD24" i="164"/>
  <c r="BD66" i="164" s="1"/>
  <c r="Z18" i="164"/>
  <c r="Z60" i="164" s="1"/>
  <c r="AB35" i="164"/>
  <c r="AB77" i="164" s="1"/>
  <c r="AD37" i="164"/>
  <c r="AD79" i="164" s="1"/>
  <c r="AF38" i="164"/>
  <c r="AF80" i="164" s="1"/>
  <c r="AL35" i="164"/>
  <c r="AL77" i="164" s="1"/>
  <c r="AO36" i="164"/>
  <c r="AO78" i="164" s="1"/>
  <c r="AS35" i="164"/>
  <c r="AS77" i="164" s="1"/>
  <c r="AW37" i="164"/>
  <c r="AW79" i="164" s="1"/>
  <c r="AZ38" i="164"/>
  <c r="AZ80" i="164" s="1"/>
  <c r="BE36" i="164"/>
  <c r="BE78" i="164" s="1"/>
  <c r="BH37" i="164"/>
  <c r="BH79" i="164" s="1"/>
  <c r="BM37" i="164"/>
  <c r="BM79" i="164" s="1"/>
  <c r="X42" i="164"/>
  <c r="X84" i="164" s="1"/>
  <c r="AN42" i="164"/>
  <c r="AN84" i="164" s="1"/>
  <c r="BD42" i="164"/>
  <c r="BD84" i="164" s="1"/>
  <c r="W31" i="164"/>
  <c r="W73" i="164" s="1"/>
  <c r="AE31" i="164"/>
  <c r="AE73" i="164" s="1"/>
  <c r="AM32" i="164"/>
  <c r="AM74" i="164" s="1"/>
  <c r="AU31" i="164"/>
  <c r="AU73" i="164" s="1"/>
  <c r="BD32" i="164"/>
  <c r="BD74" i="164" s="1"/>
  <c r="BK31" i="164"/>
  <c r="BK73" i="164" s="1"/>
  <c r="X14" i="164"/>
  <c r="X56" i="164" s="1"/>
  <c r="S16" i="164"/>
  <c r="S58" i="164" s="1"/>
  <c r="S25" i="164"/>
  <c r="S67" i="164" s="1"/>
  <c r="AL20" i="164"/>
  <c r="AL62" i="164" s="1"/>
  <c r="AX26" i="164"/>
  <c r="AX68" i="164" s="1"/>
  <c r="AD29" i="164"/>
  <c r="AD71" i="164" s="1"/>
  <c r="P25" i="164"/>
  <c r="AK41" i="164"/>
  <c r="AK83" i="164" s="1"/>
  <c r="Z41" i="164"/>
  <c r="Z83" i="164" s="1"/>
  <c r="BC41" i="164"/>
  <c r="BC83" i="164" s="1"/>
  <c r="AA29" i="164"/>
  <c r="AA71" i="164" s="1"/>
  <c r="BM26" i="164"/>
  <c r="BM68" i="164" s="1"/>
  <c r="BM25" i="164"/>
  <c r="BM67" i="164" s="1"/>
  <c r="AU30" i="164"/>
  <c r="AU72" i="164" s="1"/>
  <c r="X19" i="164"/>
  <c r="X61" i="164" s="1"/>
  <c r="S36" i="164"/>
  <c r="S78" i="164" s="1"/>
  <c r="R35" i="164"/>
  <c r="AZ39" i="164"/>
  <c r="AZ81" i="164" s="1"/>
  <c r="BF26" i="164"/>
  <c r="BF68" i="164" s="1"/>
  <c r="AW20" i="164"/>
  <c r="AW62" i="164" s="1"/>
  <c r="AZ20" i="164"/>
  <c r="AZ62" i="164" s="1"/>
  <c r="AC25" i="164"/>
  <c r="AC67" i="164" s="1"/>
  <c r="BP25" i="164"/>
  <c r="BP67" i="164" s="1"/>
  <c r="R36" i="164"/>
  <c r="AI40" i="164"/>
  <c r="AI82" i="164" s="1"/>
  <c r="X40" i="164"/>
  <c r="X82" i="164" s="1"/>
  <c r="BC39" i="164"/>
  <c r="BC81" i="164" s="1"/>
  <c r="AH40" i="164"/>
  <c r="AH82" i="164" s="1"/>
  <c r="Y26" i="164"/>
  <c r="Y68" i="164" s="1"/>
  <c r="AH24" i="164"/>
  <c r="AH66" i="164" s="1"/>
  <c r="BI29" i="164"/>
  <c r="BI71" i="164" s="1"/>
  <c r="AJ30" i="164"/>
  <c r="AJ72" i="164" s="1"/>
  <c r="AP30" i="164"/>
  <c r="AP72" i="164" s="1"/>
  <c r="BO29" i="164"/>
  <c r="BO71" i="164" s="1"/>
  <c r="X41" i="164"/>
  <c r="X83" i="164" s="1"/>
  <c r="AY39" i="164"/>
  <c r="AY81" i="164" s="1"/>
  <c r="Q33" i="164"/>
  <c r="AF33" i="164"/>
  <c r="AF75" i="164" s="1"/>
  <c r="P34" i="164"/>
  <c r="P22" i="164"/>
  <c r="AR24" i="164"/>
  <c r="AR66" i="164" s="1"/>
  <c r="BH24" i="164"/>
  <c r="BH66" i="164" s="1"/>
  <c r="AD35" i="164"/>
  <c r="AD77" i="164" s="1"/>
  <c r="AA38" i="164"/>
  <c r="AA80" i="164" s="1"/>
  <c r="AH38" i="164"/>
  <c r="AH80" i="164" s="1"/>
  <c r="AK37" i="164"/>
  <c r="AK79" i="164" s="1"/>
  <c r="AP36" i="164"/>
  <c r="AP78" i="164" s="1"/>
  <c r="AS38" i="164"/>
  <c r="AS80" i="164" s="1"/>
  <c r="AX36" i="164"/>
  <c r="AX78" i="164" s="1"/>
  <c r="BA37" i="164"/>
  <c r="BA79" i="164" s="1"/>
  <c r="BF36" i="164"/>
  <c r="BF78" i="164" s="1"/>
  <c r="BL35" i="164"/>
  <c r="BL77" i="164" s="1"/>
  <c r="BN36" i="164"/>
  <c r="BN78" i="164" s="1"/>
  <c r="Y42" i="164"/>
  <c r="Y84" i="164" s="1"/>
  <c r="AR42" i="164"/>
  <c r="AR84" i="164" s="1"/>
  <c r="BH42" i="164"/>
  <c r="BH84" i="164" s="1"/>
  <c r="Y31" i="164"/>
  <c r="Y73" i="164" s="1"/>
  <c r="AG31" i="164"/>
  <c r="AG73" i="164" s="1"/>
  <c r="AO31" i="164"/>
  <c r="AO73" i="164" s="1"/>
  <c r="AW31" i="164"/>
  <c r="AW73" i="164" s="1"/>
  <c r="BE31" i="164"/>
  <c r="BE73" i="164" s="1"/>
  <c r="BM31" i="164"/>
  <c r="BM73" i="164" s="1"/>
  <c r="Q27" i="164"/>
  <c r="R16" i="164"/>
  <c r="BE20" i="164"/>
  <c r="BE62" i="164" s="1"/>
  <c r="BK20" i="164"/>
  <c r="BK62" i="164" s="1"/>
  <c r="AN25" i="164"/>
  <c r="AN67" i="164" s="1"/>
  <c r="X26" i="164"/>
  <c r="X68" i="164" s="1"/>
  <c r="P37" i="164"/>
  <c r="AQ40" i="164"/>
  <c r="AQ82" i="164" s="1"/>
  <c r="AF40" i="164"/>
  <c r="AF82" i="164" s="1"/>
  <c r="S39" i="164"/>
  <c r="S81" i="164" s="1"/>
  <c r="R40" i="164"/>
  <c r="Q26" i="164"/>
  <c r="W24" i="164"/>
  <c r="W66" i="164" s="1"/>
  <c r="BA29" i="164"/>
  <c r="BA71" i="164" s="1"/>
  <c r="AB30" i="164"/>
  <c r="AB72" i="164" s="1"/>
  <c r="Z30" i="164"/>
  <c r="Z72" i="164" s="1"/>
  <c r="AY29" i="164"/>
  <c r="AY71" i="164" s="1"/>
  <c r="AN41" i="164"/>
  <c r="AN83" i="164" s="1"/>
  <c r="BO39" i="164"/>
  <c r="BO81" i="164" s="1"/>
  <c r="U18" i="164"/>
  <c r="U60" i="164" s="1"/>
  <c r="BO20" i="164"/>
  <c r="BO62" i="164" s="1"/>
  <c r="X29" i="164"/>
  <c r="X71" i="164" s="1"/>
  <c r="T24" i="164"/>
  <c r="T66" i="164" s="1"/>
  <c r="BK29" i="164"/>
  <c r="BK71" i="164" s="1"/>
  <c r="AO39" i="164"/>
  <c r="AO81" i="164" s="1"/>
  <c r="AD39" i="164"/>
  <c r="AD81" i="164" s="1"/>
  <c r="S42" i="164"/>
  <c r="S84" i="164" s="1"/>
  <c r="BJ41" i="164"/>
  <c r="BJ83" i="164" s="1"/>
  <c r="AE25" i="164"/>
  <c r="AE67" i="164" s="1"/>
  <c r="BB20" i="164"/>
  <c r="BB62" i="164" s="1"/>
  <c r="BN26" i="164"/>
  <c r="BN68" i="164" s="1"/>
  <c r="AP29" i="164"/>
  <c r="AP71" i="164" s="1"/>
  <c r="Z26" i="164"/>
  <c r="Z68" i="164" s="1"/>
  <c r="U23" i="164"/>
  <c r="U65" i="164" s="1"/>
  <c r="AL41" i="164"/>
  <c r="AL83" i="164" s="1"/>
  <c r="AM41" i="164"/>
  <c r="AM83" i="164" s="1"/>
  <c r="AA33" i="164"/>
  <c r="AA75" i="164" s="1"/>
  <c r="Z33" i="164"/>
  <c r="Z75" i="164" s="1"/>
  <c r="V34" i="164"/>
  <c r="V76" i="164" s="1"/>
  <c r="O27" i="164"/>
  <c r="AO24" i="164"/>
  <c r="AO66" i="164" s="1"/>
  <c r="BE24" i="164"/>
  <c r="BE66" i="164" s="1"/>
  <c r="Z19" i="164"/>
  <c r="Z61" i="164" s="1"/>
  <c r="AD36" i="164"/>
  <c r="AD78" i="164" s="1"/>
  <c r="AD38" i="164"/>
  <c r="AD80" i="164" s="1"/>
  <c r="AE37" i="164"/>
  <c r="AE79" i="164" s="1"/>
  <c r="AJ37" i="164"/>
  <c r="AJ79" i="164" s="1"/>
  <c r="AO37" i="164"/>
  <c r="AO79" i="164" s="1"/>
  <c r="AS37" i="164"/>
  <c r="AS79" i="164" s="1"/>
  <c r="AV37" i="164"/>
  <c r="AV79" i="164" s="1"/>
  <c r="BA36" i="164"/>
  <c r="BA78" i="164" s="1"/>
  <c r="BE35" i="164"/>
  <c r="BE77" i="164" s="1"/>
  <c r="BI36" i="164"/>
  <c r="BI78" i="164" s="1"/>
  <c r="BL38" i="164"/>
  <c r="BL80" i="164" s="1"/>
  <c r="AA42" i="164"/>
  <c r="AA84" i="164" s="1"/>
  <c r="AO42" i="164"/>
  <c r="AO84" i="164" s="1"/>
  <c r="BE42" i="164"/>
  <c r="BE84" i="164" s="1"/>
  <c r="V31" i="164"/>
  <c r="V73" i="164" s="1"/>
  <c r="AF32" i="164"/>
  <c r="AF74" i="164" s="1"/>
  <c r="AO32" i="164"/>
  <c r="AO74" i="164" s="1"/>
  <c r="AW32" i="164"/>
  <c r="AW74" i="164" s="1"/>
  <c r="BC31" i="164"/>
  <c r="BC73" i="164" s="1"/>
  <c r="BL32" i="164"/>
  <c r="BL74" i="164" s="1"/>
  <c r="Q14" i="164"/>
  <c r="X21" i="164"/>
  <c r="X63" i="164" s="1"/>
  <c r="U14" i="164"/>
  <c r="U56" i="164" s="1"/>
  <c r="Z27" i="164"/>
  <c r="Z69" i="164" s="1"/>
  <c r="W27" i="164"/>
  <c r="W69" i="164" s="1"/>
  <c r="S19" i="164"/>
  <c r="S61" i="164" s="1"/>
  <c r="Y30" i="164"/>
  <c r="Y72" i="164" s="1"/>
  <c r="BB41" i="164"/>
  <c r="BB83" i="164" s="1"/>
  <c r="AH29" i="164"/>
  <c r="AH71" i="164" s="1"/>
  <c r="AY41" i="164"/>
  <c r="AY83" i="164" s="1"/>
  <c r="AY30" i="164"/>
  <c r="AY72" i="164" s="1"/>
  <c r="AR39" i="164"/>
  <c r="AR81" i="164" s="1"/>
  <c r="BD25" i="164"/>
  <c r="BD67" i="164" s="1"/>
  <c r="AR40" i="164"/>
  <c r="AR82" i="164" s="1"/>
  <c r="AA34" i="164"/>
  <c r="AA76" i="164" s="1"/>
  <c r="P28" i="164"/>
  <c r="AE35" i="164"/>
  <c r="AE77" i="164" s="1"/>
  <c r="AR38" i="164"/>
  <c r="AR80" i="164" s="1"/>
  <c r="BI35" i="164"/>
  <c r="BI77" i="164" s="1"/>
  <c r="BB42" i="164"/>
  <c r="BB84" i="164" s="1"/>
  <c r="AT31" i="164"/>
  <c r="AT73" i="164" s="1"/>
  <c r="R21" i="164"/>
  <c r="W14" i="164"/>
  <c r="W56" i="164" s="1"/>
  <c r="T16" i="164"/>
  <c r="T58" i="164" s="1"/>
  <c r="Y22" i="164"/>
  <c r="Y64" i="164" s="1"/>
  <c r="W22" i="164"/>
  <c r="W64" i="164" s="1"/>
  <c r="BI25" i="164"/>
  <c r="BI67" i="164" s="1"/>
  <c r="AV40" i="164"/>
  <c r="AV82" i="164" s="1"/>
  <c r="V25" i="164"/>
  <c r="V67" i="164" s="1"/>
  <c r="AC30" i="164"/>
  <c r="AC72" i="164" s="1"/>
  <c r="U19" i="164"/>
  <c r="U61" i="164" s="1"/>
  <c r="BE39" i="164"/>
  <c r="BE81" i="164" s="1"/>
  <c r="AU25" i="164"/>
  <c r="AU67" i="164" s="1"/>
  <c r="AF29" i="164"/>
  <c r="AF71" i="164" s="1"/>
  <c r="AD33" i="164"/>
  <c r="AD75" i="164" s="1"/>
  <c r="AP24" i="164"/>
  <c r="AP66" i="164" s="1"/>
  <c r="AL36" i="164"/>
  <c r="AL78" i="164" s="1"/>
  <c r="BA38" i="164"/>
  <c r="BA80" i="164" s="1"/>
  <c r="AC42" i="164"/>
  <c r="AC84" i="164" s="1"/>
  <c r="AG32" i="164"/>
  <c r="AG74" i="164" s="1"/>
  <c r="BL31" i="164"/>
  <c r="BL73" i="164" s="1"/>
  <c r="Z13" i="164"/>
  <c r="Z55" i="164" s="1"/>
  <c r="V16" i="164"/>
  <c r="V58" i="164" s="1"/>
  <c r="AY25" i="164"/>
  <c r="AY67" i="164" s="1"/>
  <c r="AN29" i="164"/>
  <c r="AN71" i="164" s="1"/>
  <c r="U17" i="164"/>
  <c r="U59" i="164" s="1"/>
  <c r="O29" i="164"/>
  <c r="AO40" i="164"/>
  <c r="AO82" i="164" s="1"/>
  <c r="BD26" i="164"/>
  <c r="BD68" i="164" s="1"/>
  <c r="O26" i="164"/>
  <c r="AM30" i="164"/>
  <c r="AM72" i="164" s="1"/>
  <c r="BP39" i="164"/>
  <c r="BP81" i="164" s="1"/>
  <c r="AE33" i="164"/>
  <c r="AE75" i="164" s="1"/>
  <c r="Z38" i="164"/>
  <c r="Z80" i="164" s="1"/>
  <c r="AT38" i="164"/>
  <c r="AT80" i="164" s="1"/>
  <c r="BJ35" i="164"/>
  <c r="BJ77" i="164" s="1"/>
  <c r="BJ42" i="164"/>
  <c r="BJ84" i="164" s="1"/>
  <c r="AX31" i="164"/>
  <c r="AX73" i="164" s="1"/>
  <c r="AS26" i="164"/>
  <c r="AS68" i="164" s="1"/>
  <c r="AL25" i="164"/>
  <c r="AL67" i="164" s="1"/>
  <c r="AA30" i="164"/>
  <c r="AA72" i="164" s="1"/>
  <c r="BD30" i="164"/>
  <c r="BD72" i="164" s="1"/>
  <c r="O32" i="164"/>
  <c r="BA30" i="164"/>
  <c r="BA72" i="164" s="1"/>
  <c r="AL40" i="164"/>
  <c r="AL82" i="164" s="1"/>
  <c r="S35" i="164"/>
  <c r="S77" i="164" s="1"/>
  <c r="AC20" i="164"/>
  <c r="AC62" i="164" s="1"/>
  <c r="Z20" i="164"/>
  <c r="Z62" i="164" s="1"/>
  <c r="S24" i="164"/>
  <c r="S66" i="164" s="1"/>
  <c r="AO25" i="164"/>
  <c r="AO67" i="164" s="1"/>
  <c r="BM30" i="164"/>
  <c r="BM72" i="164" s="1"/>
  <c r="O40" i="164"/>
  <c r="BF39" i="164"/>
  <c r="BF81" i="164" s="1"/>
  <c r="AW40" i="164"/>
  <c r="AW82" i="164" s="1"/>
  <c r="T41" i="164"/>
  <c r="T83" i="164" s="1"/>
  <c r="AQ25" i="164"/>
  <c r="AQ67" i="164" s="1"/>
  <c r="T23" i="164"/>
  <c r="T65" i="164" s="1"/>
  <c r="Y29" i="164"/>
  <c r="Y71" i="164" s="1"/>
  <c r="BB29" i="164"/>
  <c r="BB71" i="164" s="1"/>
  <c r="S29" i="164"/>
  <c r="S71" i="164" s="1"/>
  <c r="AP25" i="164"/>
  <c r="AP67" i="164" s="1"/>
  <c r="R42" i="164"/>
  <c r="O41" i="164"/>
  <c r="S18" i="164"/>
  <c r="S60" i="164" s="1"/>
  <c r="AY20" i="164"/>
  <c r="AY62" i="164" s="1"/>
  <c r="BL26" i="164"/>
  <c r="BL68" i="164" s="1"/>
  <c r="AX20" i="164"/>
  <c r="AX62" i="164" s="1"/>
  <c r="AM29" i="164"/>
  <c r="AM71" i="164" s="1"/>
  <c r="AC39" i="164"/>
  <c r="AC81" i="164" s="1"/>
  <c r="R39" i="164"/>
  <c r="AV25" i="164"/>
  <c r="AV67" i="164" s="1"/>
  <c r="T42" i="164"/>
  <c r="T84" i="164" s="1"/>
  <c r="W34" i="164"/>
  <c r="W76" i="164" s="1"/>
  <c r="Y33" i="164"/>
  <c r="Y75" i="164" s="1"/>
  <c r="U33" i="164"/>
  <c r="U75" i="164" s="1"/>
  <c r="O22" i="164"/>
  <c r="AW24" i="164"/>
  <c r="AW66" i="164" s="1"/>
  <c r="BM24" i="164"/>
  <c r="BM66" i="164" s="1"/>
  <c r="Y17" i="164"/>
  <c r="Y59" i="164" s="1"/>
  <c r="AB37" i="164"/>
  <c r="AB79" i="164" s="1"/>
  <c r="AB38" i="164"/>
  <c r="AB80" i="164" s="1"/>
  <c r="AH37" i="164"/>
  <c r="AH79" i="164" s="1"/>
  <c r="AM38" i="164"/>
  <c r="AM80" i="164" s="1"/>
  <c r="AQ36" i="164"/>
  <c r="AQ78" i="164" s="1"/>
  <c r="AU36" i="164"/>
  <c r="AU78" i="164" s="1"/>
  <c r="AY35" i="164"/>
  <c r="AY77" i="164" s="1"/>
  <c r="BD37" i="164"/>
  <c r="BD79" i="164" s="1"/>
  <c r="BG38" i="164"/>
  <c r="BG80" i="164" s="1"/>
  <c r="BJ37" i="164"/>
  <c r="BJ79" i="164" s="1"/>
  <c r="BO36" i="164"/>
  <c r="BO78" i="164" s="1"/>
  <c r="AG42" i="164"/>
  <c r="AG84" i="164" s="1"/>
  <c r="AW42" i="164"/>
  <c r="AW84" i="164" s="1"/>
  <c r="BM42" i="164"/>
  <c r="BM84" i="164" s="1"/>
  <c r="AB32" i="164"/>
  <c r="AB74" i="164" s="1"/>
  <c r="AJ32" i="164"/>
  <c r="AJ74" i="164" s="1"/>
  <c r="AR32" i="164"/>
  <c r="AR74" i="164" s="1"/>
  <c r="AZ32" i="164"/>
  <c r="AZ74" i="164" s="1"/>
  <c r="BH32" i="164"/>
  <c r="BH74" i="164" s="1"/>
  <c r="BP32" i="164"/>
  <c r="BP74" i="164" s="1"/>
  <c r="R27" i="164"/>
  <c r="X15" i="164"/>
  <c r="X57" i="164" s="1"/>
  <c r="T27" i="164"/>
  <c r="T69" i="164" s="1"/>
  <c r="T18" i="164"/>
  <c r="T60" i="164" s="1"/>
  <c r="AL39" i="164"/>
  <c r="AL81" i="164" s="1"/>
  <c r="AQ20" i="164"/>
  <c r="AQ62" i="164" s="1"/>
  <c r="AO41" i="164"/>
  <c r="AO83" i="164" s="1"/>
  <c r="W17" i="164"/>
  <c r="W59" i="164" s="1"/>
  <c r="W36" i="164"/>
  <c r="W78" i="164" s="1"/>
  <c r="O23" i="164"/>
  <c r="V38" i="164"/>
  <c r="V80" i="164" s="1"/>
  <c r="AV39" i="164"/>
  <c r="AV81" i="164" s="1"/>
  <c r="AL24" i="164"/>
  <c r="AL66" i="164" s="1"/>
  <c r="AJ35" i="164"/>
  <c r="AJ77" i="164" s="1"/>
  <c r="AZ35" i="164"/>
  <c r="AZ77" i="164" s="1"/>
  <c r="BP38" i="164"/>
  <c r="BP80" i="164" s="1"/>
  <c r="AE32" i="164"/>
  <c r="AE74" i="164" s="1"/>
  <c r="BJ31" i="164"/>
  <c r="BJ73" i="164" s="1"/>
  <c r="U21" i="164"/>
  <c r="U63" i="164" s="1"/>
  <c r="S23" i="164"/>
  <c r="S65" i="164" s="1"/>
  <c r="P39" i="164"/>
  <c r="AM39" i="164"/>
  <c r="AM81" i="164" s="1"/>
  <c r="AR30" i="164"/>
  <c r="AR72" i="164" s="1"/>
  <c r="AA39" i="164"/>
  <c r="AA81" i="164" s="1"/>
  <c r="Y25" i="164"/>
  <c r="Y67" i="164" s="1"/>
  <c r="AI41" i="164"/>
  <c r="AI83" i="164" s="1"/>
  <c r="AC29" i="164"/>
  <c r="AC71" i="164" s="1"/>
  <c r="BP41" i="164"/>
  <c r="BP83" i="164" s="1"/>
  <c r="AC34" i="164"/>
  <c r="AC76" i="164" s="1"/>
  <c r="Y37" i="164"/>
  <c r="Y79" i="164" s="1"/>
  <c r="AT36" i="164"/>
  <c r="AT78" i="164" s="1"/>
  <c r="BI38" i="164"/>
  <c r="BI80" i="164" s="1"/>
  <c r="BF42" i="164"/>
  <c r="BF84" i="164" s="1"/>
  <c r="AV32" i="164"/>
  <c r="AV74" i="164" s="1"/>
  <c r="X16" i="164"/>
  <c r="X58" i="164" s="1"/>
  <c r="W15" i="164"/>
  <c r="W57" i="164" s="1"/>
  <c r="AG29" i="164"/>
  <c r="AG71" i="164" s="1"/>
  <c r="BL41" i="164"/>
  <c r="BL83" i="164" s="1"/>
  <c r="BB26" i="164"/>
  <c r="BB68" i="164" s="1"/>
  <c r="T38" i="164"/>
  <c r="T80" i="164" s="1"/>
  <c r="Q19" i="164"/>
  <c r="BO40" i="164"/>
  <c r="BO82" i="164" s="1"/>
  <c r="BE26" i="164"/>
  <c r="BE68" i="164" s="1"/>
  <c r="U35" i="164"/>
  <c r="U77" i="164" s="1"/>
  <c r="AB34" i="164"/>
  <c r="AB76" i="164" s="1"/>
  <c r="AT24" i="164"/>
  <c r="AT66" i="164" s="1"/>
  <c r="AM35" i="164"/>
  <c r="AM77" i="164" s="1"/>
  <c r="BB38" i="164"/>
  <c r="BB80" i="164" s="1"/>
  <c r="AB42" i="164"/>
  <c r="AB84" i="164" s="1"/>
  <c r="AH31" i="164"/>
  <c r="AH73" i="164" s="1"/>
  <c r="BN31" i="164"/>
  <c r="BN73" i="164" s="1"/>
  <c r="Y28" i="164"/>
  <c r="Y70" i="164" s="1"/>
  <c r="AI25" i="164"/>
  <c r="AI67" i="164" s="1"/>
  <c r="Q29" i="164"/>
  <c r="AU26" i="164"/>
  <c r="AU68" i="164" s="1"/>
  <c r="AP41" i="164"/>
  <c r="AP83" i="164" s="1"/>
  <c r="T17" i="164"/>
  <c r="T59" i="164" s="1"/>
  <c r="AF26" i="164"/>
  <c r="AF68" i="164" s="1"/>
  <c r="BA25" i="164"/>
  <c r="BA67" i="164" s="1"/>
  <c r="X36" i="164"/>
  <c r="X78" i="164" s="1"/>
  <c r="BA41" i="164"/>
  <c r="BA83" i="164" s="1"/>
  <c r="R23" i="164"/>
  <c r="AI26" i="164"/>
  <c r="AI68" i="164" s="1"/>
  <c r="AY40" i="164"/>
  <c r="AY82" i="164" s="1"/>
  <c r="U36" i="164"/>
  <c r="U78" i="164" s="1"/>
  <c r="AO26" i="164"/>
  <c r="AO68" i="164" s="1"/>
  <c r="W30" i="164"/>
  <c r="W72" i="164" s="1"/>
  <c r="T31" i="164"/>
  <c r="T73" i="164" s="1"/>
  <c r="AT40" i="164"/>
  <c r="AT82" i="164" s="1"/>
  <c r="T33" i="164"/>
  <c r="T75" i="164" s="1"/>
  <c r="Q34" i="164"/>
  <c r="AS24" i="164"/>
  <c r="AS66" i="164" s="1"/>
  <c r="Z35" i="164"/>
  <c r="Z77" i="164" s="1"/>
  <c r="AK35" i="164"/>
  <c r="AK77" i="164" s="1"/>
  <c r="AT35" i="164"/>
  <c r="AT77" i="164" s="1"/>
  <c r="BB36" i="164"/>
  <c r="BB78" i="164" s="1"/>
  <c r="BJ38" i="164"/>
  <c r="BJ80" i="164" s="1"/>
  <c r="AE42" i="164"/>
  <c r="AE84" i="164" s="1"/>
  <c r="BI42" i="164"/>
  <c r="BI84" i="164" s="1"/>
  <c r="AH32" i="164"/>
  <c r="AH74" i="164" s="1"/>
  <c r="AX32" i="164"/>
  <c r="AX74" i="164" s="1"/>
  <c r="BN32" i="164"/>
  <c r="BN74" i="164" s="1"/>
  <c r="S15" i="164"/>
  <c r="S57" i="164" s="1"/>
  <c r="AW39" i="164"/>
  <c r="AW81" i="164" s="1"/>
  <c r="AK25" i="164"/>
  <c r="AK67" i="164" s="1"/>
  <c r="BC20" i="164"/>
  <c r="BC62" i="164" s="1"/>
  <c r="AN26" i="164"/>
  <c r="AN68" i="164" s="1"/>
  <c r="P13" i="164"/>
  <c r="AG36" i="164"/>
  <c r="AG78" i="164" s="1"/>
  <c r="BM36" i="164"/>
  <c r="BM78" i="164" s="1"/>
  <c r="BB31" i="164"/>
  <c r="BB73" i="164" s="1"/>
  <c r="V21" i="164"/>
  <c r="V63" i="164" s="1"/>
  <c r="Y21" i="164"/>
  <c r="Y63" i="164" s="1"/>
  <c r="AD30" i="164"/>
  <c r="AD72" i="164" s="1"/>
  <c r="BJ40" i="164"/>
  <c r="BJ82" i="164" s="1"/>
  <c r="AT39" i="164"/>
  <c r="AT81" i="164" s="1"/>
  <c r="BL25" i="164"/>
  <c r="BL67" i="164" s="1"/>
  <c r="BF24" i="164"/>
  <c r="BF66" i="164" s="1"/>
  <c r="AO38" i="164"/>
  <c r="AO80" i="164" s="1"/>
  <c r="AP42" i="164"/>
  <c r="AP84" i="164" s="1"/>
  <c r="X13" i="164"/>
  <c r="X55" i="164" s="1"/>
  <c r="W21" i="164"/>
  <c r="W63" i="164" s="1"/>
  <c r="Y16" i="164"/>
  <c r="Y58" i="164" s="1"/>
  <c r="R20" i="164"/>
  <c r="AN20" i="164"/>
  <c r="AN62" i="164" s="1"/>
  <c r="Q24" i="164"/>
  <c r="S37" i="164"/>
  <c r="S79" i="164" s="1"/>
  <c r="BP29" i="164"/>
  <c r="BP71" i="164" s="1"/>
  <c r="AX38" i="164"/>
  <c r="AX80" i="164" s="1"/>
  <c r="Z31" i="164"/>
  <c r="Z73" i="164" s="1"/>
  <c r="S22" i="164"/>
  <c r="S64" i="164" s="1"/>
  <c r="W16" i="164"/>
  <c r="W58" i="164" s="1"/>
  <c r="AQ30" i="164"/>
  <c r="AQ72" i="164" s="1"/>
  <c r="BH39" i="164"/>
  <c r="BH81" i="164" s="1"/>
  <c r="X25" i="164"/>
  <c r="X67" i="164" s="1"/>
  <c r="T40" i="164"/>
  <c r="T82" i="164" s="1"/>
  <c r="BH20" i="164"/>
  <c r="BH62" i="164" s="1"/>
  <c r="W29" i="164"/>
  <c r="W71" i="164" s="1"/>
  <c r="O17" i="164"/>
  <c r="AS39" i="164"/>
  <c r="AS81" i="164" s="1"/>
  <c r="AH34" i="164"/>
  <c r="AH76" i="164" s="1"/>
  <c r="AX24" i="164"/>
  <c r="AX66" i="164" s="1"/>
  <c r="Z23" i="164"/>
  <c r="Z65" i="164" s="1"/>
  <c r="AM37" i="164"/>
  <c r="AM79" i="164" s="1"/>
  <c r="BD36" i="164"/>
  <c r="BD78" i="164" s="1"/>
  <c r="AH42" i="164"/>
  <c r="AH84" i="164" s="1"/>
  <c r="AJ31" i="164"/>
  <c r="AJ73" i="164" s="1"/>
  <c r="BP31" i="164"/>
  <c r="BP73" i="164" s="1"/>
  <c r="T14" i="164"/>
  <c r="T56" i="164" s="1"/>
  <c r="U22" i="164"/>
  <c r="U64" i="164" s="1"/>
  <c r="BD20" i="164"/>
  <c r="BD62" i="164" s="1"/>
  <c r="Q23" i="164"/>
  <c r="AG39" i="164"/>
  <c r="AG81" i="164" s="1"/>
  <c r="P24" i="164"/>
  <c r="AC24" i="164"/>
  <c r="AC66" i="164" s="1"/>
  <c r="AH26" i="164"/>
  <c r="AH68" i="164" s="1"/>
  <c r="AJ39" i="164"/>
  <c r="AJ81" i="164" s="1"/>
  <c r="BP40" i="164"/>
  <c r="BP82" i="164" s="1"/>
  <c r="P31" i="164"/>
  <c r="AW25" i="164"/>
  <c r="AW67" i="164" s="1"/>
  <c r="BL30" i="164"/>
  <c r="BL72" i="164" s="1"/>
  <c r="O31" i="164"/>
  <c r="AT30" i="164"/>
  <c r="AT72" i="164" s="1"/>
  <c r="BF20" i="164"/>
  <c r="BF62" i="164" s="1"/>
  <c r="S26" i="164"/>
  <c r="S68" i="164" s="1"/>
  <c r="AM40" i="164"/>
  <c r="AM82" i="164" s="1"/>
  <c r="AI39" i="164"/>
  <c r="AI81" i="164" s="1"/>
  <c r="Y34" i="164"/>
  <c r="Y76" i="164" s="1"/>
  <c r="P14" i="164"/>
  <c r="BA24" i="164"/>
  <c r="BA66" i="164" s="1"/>
  <c r="AG35" i="164"/>
  <c r="AG77" i="164" s="1"/>
  <c r="AO35" i="164"/>
  <c r="AO77" i="164" s="1"/>
  <c r="AU37" i="164"/>
  <c r="AU79" i="164" s="1"/>
  <c r="BC35" i="164"/>
  <c r="BC77" i="164" s="1"/>
  <c r="BL37" i="164"/>
  <c r="BL79" i="164" s="1"/>
  <c r="AK42" i="164"/>
  <c r="AK84" i="164" s="1"/>
  <c r="W32" i="164"/>
  <c r="W74" i="164" s="1"/>
  <c r="AK32" i="164"/>
  <c r="AK74" i="164" s="1"/>
  <c r="BB32" i="164"/>
  <c r="BB74" i="164" s="1"/>
  <c r="BG20" i="164"/>
  <c r="BG62" i="164" s="1"/>
  <c r="AT29" i="164"/>
  <c r="AT71" i="164" s="1"/>
  <c r="AF24" i="164"/>
  <c r="AF66" i="164" s="1"/>
  <c r="AE41" i="164"/>
  <c r="AE83" i="164" s="1"/>
  <c r="S20" i="164"/>
  <c r="S62" i="164" s="1"/>
  <c r="BK30" i="164"/>
  <c r="BK72" i="164" s="1"/>
  <c r="O38" i="164"/>
  <c r="U38" i="164"/>
  <c r="U80" i="164" s="1"/>
  <c r="BM20" i="164"/>
  <c r="BM62" i="164" s="1"/>
  <c r="AX25" i="164"/>
  <c r="AX67" i="164" s="1"/>
  <c r="R38" i="164"/>
  <c r="AN40" i="164"/>
  <c r="AN82" i="164" s="1"/>
  <c r="BD39" i="164"/>
  <c r="BD81" i="164" s="1"/>
  <c r="AG25" i="164"/>
  <c r="AG67" i="164" s="1"/>
  <c r="AZ30" i="164"/>
  <c r="AZ72" i="164" s="1"/>
  <c r="AS30" i="164"/>
  <c r="AS72" i="164" s="1"/>
  <c r="W37" i="164"/>
  <c r="W79" i="164" s="1"/>
  <c r="P33" i="164"/>
  <c r="O16" i="164"/>
  <c r="BI24" i="164"/>
  <c r="BI66" i="164" s="1"/>
  <c r="AC35" i="164"/>
  <c r="AC77" i="164" s="1"/>
  <c r="AH35" i="164"/>
  <c r="AH77" i="164" s="1"/>
  <c r="AP35" i="164"/>
  <c r="AP77" i="164" s="1"/>
  <c r="AX35" i="164"/>
  <c r="AX77" i="164" s="1"/>
  <c r="BF35" i="164"/>
  <c r="BF77" i="164" s="1"/>
  <c r="BN38" i="164"/>
  <c r="BN80" i="164" s="1"/>
  <c r="AS42" i="164"/>
  <c r="AS84" i="164" s="1"/>
  <c r="AA32" i="164"/>
  <c r="AA74" i="164" s="1"/>
  <c r="AP32" i="164"/>
  <c r="AP74" i="164" s="1"/>
  <c r="BF32" i="164"/>
  <c r="BF74" i="164" s="1"/>
  <c r="R28" i="164"/>
  <c r="P18" i="164"/>
  <c r="W25" i="164"/>
  <c r="W67" i="164" s="1"/>
  <c r="AJ26" i="164"/>
  <c r="AJ68" i="164" s="1"/>
  <c r="Z25" i="164"/>
  <c r="Z67" i="164" s="1"/>
  <c r="BJ30" i="164"/>
  <c r="BJ72" i="164" s="1"/>
  <c r="AV38" i="164"/>
  <c r="AV80" i="164" s="1"/>
  <c r="X32" i="164"/>
  <c r="X74" i="164" s="1"/>
  <c r="V13" i="164"/>
  <c r="V55" i="164" s="1"/>
  <c r="Z21" i="164"/>
  <c r="Z63" i="164" s="1"/>
  <c r="AT26" i="164"/>
  <c r="AT68" i="164" s="1"/>
  <c r="O30" i="164"/>
  <c r="AR20" i="164"/>
  <c r="AR62" i="164" s="1"/>
  <c r="V17" i="164"/>
  <c r="V59" i="164" s="1"/>
  <c r="AC33" i="164"/>
  <c r="AC75" i="164" s="1"/>
  <c r="AA36" i="164"/>
  <c r="AA78" i="164" s="1"/>
  <c r="BE37" i="164"/>
  <c r="BE79" i="164" s="1"/>
  <c r="AN31" i="164"/>
  <c r="AN73" i="164" s="1"/>
  <c r="AE26" i="164"/>
  <c r="AE68" i="164" s="1"/>
  <c r="U39" i="164"/>
  <c r="U81" i="164" s="1"/>
  <c r="X39" i="164"/>
  <c r="X81" i="164" s="1"/>
  <c r="BP30" i="164"/>
  <c r="BP72" i="164" s="1"/>
  <c r="P16" i="164"/>
  <c r="AG37" i="164"/>
  <c r="AG79" i="164" s="1"/>
  <c r="BO35" i="164"/>
  <c r="BO77" i="164" s="1"/>
  <c r="BF31" i="164"/>
  <c r="BF73" i="164" s="1"/>
  <c r="V22" i="164"/>
  <c r="V64" i="164" s="1"/>
  <c r="Z16" i="164"/>
  <c r="Z58" i="164" s="1"/>
  <c r="T22" i="164"/>
  <c r="T64" i="164" s="1"/>
  <c r="BI26" i="164"/>
  <c r="BI68" i="164" s="1"/>
  <c r="O36" i="164"/>
  <c r="AS20" i="164"/>
  <c r="AS62" i="164" s="1"/>
  <c r="T35" i="164"/>
  <c r="T77" i="164" s="1"/>
  <c r="AP40" i="164"/>
  <c r="AP82" i="164" s="1"/>
  <c r="P30" i="164"/>
  <c r="AK40" i="164"/>
  <c r="AK82" i="164" s="1"/>
  <c r="Z24" i="164"/>
  <c r="Z66" i="164" s="1"/>
  <c r="BM41" i="164"/>
  <c r="BM83" i="164" s="1"/>
  <c r="X33" i="164"/>
  <c r="X75" i="164" s="1"/>
  <c r="X35" i="164"/>
  <c r="X77" i="164" s="1"/>
  <c r="AV35" i="164"/>
  <c r="AV77" i="164" s="1"/>
  <c r="BK38" i="164"/>
  <c r="BK80" i="164" s="1"/>
  <c r="BN42" i="164"/>
  <c r="BN84" i="164" s="1"/>
  <c r="AZ31" i="164"/>
  <c r="AZ73" i="164" s="1"/>
  <c r="X22" i="164"/>
  <c r="X64" i="164" s="1"/>
  <c r="Y38" i="164"/>
  <c r="Y80" i="164" s="1"/>
  <c r="Z22" i="164"/>
  <c r="Z64" i="164" s="1"/>
  <c r="W18" i="164"/>
  <c r="W60" i="164" s="1"/>
  <c r="P29" i="164"/>
  <c r="AU29" i="164"/>
  <c r="AU71" i="164" s="1"/>
  <c r="V39" i="164"/>
  <c r="V81" i="164" s="1"/>
  <c r="P42" i="164"/>
  <c r="V20" i="164"/>
  <c r="V62" i="164" s="1"/>
  <c r="R29" i="164"/>
  <c r="Y41" i="164"/>
  <c r="Y83" i="164" s="1"/>
  <c r="BO41" i="164"/>
  <c r="BO83" i="164" s="1"/>
  <c r="BA26" i="164"/>
  <c r="BA68" i="164" s="1"/>
  <c r="AI30" i="164"/>
  <c r="AI72" i="164" s="1"/>
  <c r="Q35" i="164"/>
  <c r="V40" i="164"/>
  <c r="V82" i="164" s="1"/>
  <c r="BA20" i="164"/>
  <c r="BA62" i="164" s="1"/>
  <c r="AH25" i="164"/>
  <c r="AH67" i="164" s="1"/>
  <c r="V36" i="164"/>
  <c r="V78" i="164" s="1"/>
  <c r="AB40" i="164"/>
  <c r="AB82" i="164" s="1"/>
  <c r="Z40" i="164"/>
  <c r="Z82" i="164" s="1"/>
  <c r="AI34" i="164"/>
  <c r="AI76" i="164" s="1"/>
  <c r="AK24" i="164"/>
  <c r="AK66" i="164" s="1"/>
  <c r="P27" i="164"/>
  <c r="AA35" i="164"/>
  <c r="AA77" i="164" s="1"/>
  <c r="AJ38" i="164"/>
  <c r="AJ80" i="164" s="1"/>
  <c r="AR36" i="164"/>
  <c r="AR78" i="164" s="1"/>
  <c r="BA35" i="164"/>
  <c r="BA77" i="164" s="1"/>
  <c r="BH38" i="164"/>
  <c r="BH80" i="164" s="1"/>
  <c r="BP37" i="164"/>
  <c r="BP79" i="164" s="1"/>
  <c r="BA42" i="164"/>
  <c r="BA84" i="164" s="1"/>
  <c r="AC31" i="164"/>
  <c r="AC73" i="164" s="1"/>
  <c r="BJ32" i="164"/>
  <c r="BJ74" i="164" s="1"/>
  <c r="AE24" i="164"/>
  <c r="AE66" i="164" s="1"/>
  <c r="P26" i="164"/>
  <c r="O34" i="164"/>
  <c r="AL31" i="164"/>
  <c r="AL73" i="164" s="1"/>
  <c r="Y27" i="164"/>
  <c r="Y69" i="164" s="1"/>
  <c r="BF30" i="164"/>
  <c r="BF72" i="164" s="1"/>
  <c r="BF29" i="164"/>
  <c r="BF71" i="164" s="1"/>
  <c r="BN35" i="164"/>
  <c r="BN77" i="164" s="1"/>
  <c r="Y36" i="164"/>
  <c r="Y78" i="164" s="1"/>
  <c r="V30" i="164"/>
  <c r="V72" i="164" s="1"/>
  <c r="P32" i="164"/>
  <c r="AT42" i="164"/>
  <c r="AT84" i="164" s="1"/>
  <c r="V28" i="164"/>
  <c r="V70" i="164" s="1"/>
  <c r="T32" i="164"/>
  <c r="T74" i="164" s="1"/>
  <c r="AE40" i="164"/>
  <c r="AE82" i="164" s="1"/>
  <c r="BD29" i="164"/>
  <c r="BD71" i="164" s="1"/>
  <c r="Q30" i="164"/>
  <c r="O21" i="164"/>
  <c r="AI38" i="164"/>
  <c r="AI80" i="164" s="1"/>
  <c r="BK37" i="164"/>
  <c r="BK79" i="164" s="1"/>
  <c r="BH31" i="164"/>
  <c r="BH73" i="164" s="1"/>
  <c r="U16" i="164"/>
  <c r="U58" i="164" s="1"/>
  <c r="S14" i="164"/>
  <c r="S56" i="164" s="1"/>
  <c r="V27" i="164"/>
  <c r="V69" i="164" s="1"/>
  <c r="BE41" i="164"/>
  <c r="BE83" i="164" s="1"/>
  <c r="V35" i="164"/>
  <c r="V77" i="164" s="1"/>
  <c r="BB24" i="164"/>
  <c r="BB66" i="164" s="1"/>
  <c r="AN38" i="164"/>
  <c r="AN80" i="164" s="1"/>
  <c r="R14" i="164"/>
  <c r="R17" i="164"/>
  <c r="Q20" i="164"/>
  <c r="BI40" i="164"/>
  <c r="BI82" i="164" s="1"/>
  <c r="X31" i="164"/>
  <c r="X73" i="164" s="1"/>
  <c r="BJ29" i="164"/>
  <c r="BJ71" i="164" s="1"/>
  <c r="R26" i="164"/>
  <c r="AI33" i="164"/>
  <c r="AI75" i="164" s="1"/>
  <c r="AC36" i="164"/>
  <c r="AC78" i="164" s="1"/>
  <c r="AQ32" i="164"/>
  <c r="AQ74" i="164" s="1"/>
  <c r="AJ29" i="164"/>
  <c r="AJ71" i="164" s="1"/>
  <c r="BK39" i="164"/>
  <c r="BK81" i="164" s="1"/>
  <c r="BD41" i="164"/>
  <c r="BD83" i="164" s="1"/>
  <c r="AH39" i="164"/>
  <c r="AH81" i="164" s="1"/>
  <c r="BN24" i="164"/>
  <c r="BN66" i="164" s="1"/>
  <c r="AQ38" i="164"/>
  <c r="AQ80" i="164" s="1"/>
  <c r="AX42" i="164"/>
  <c r="AX84" i="164" s="1"/>
  <c r="X27" i="164"/>
  <c r="X69" i="164" s="1"/>
  <c r="U15" i="164"/>
  <c r="U57" i="164" s="1"/>
  <c r="Z15" i="164"/>
  <c r="Z57" i="164" s="1"/>
  <c r="Q22" i="164"/>
  <c r="U13" i="164"/>
  <c r="U55" i="164" s="1"/>
  <c r="U27" i="164"/>
  <c r="U69" i="164" s="1"/>
  <c r="BC26" i="164"/>
  <c r="BC68" i="164" s="1"/>
  <c r="X23" i="164"/>
  <c r="X65" i="164" s="1"/>
  <c r="BD38" i="164"/>
  <c r="BD80" i="164" s="1"/>
  <c r="BG40" i="164"/>
  <c r="BG82" i="164" s="1"/>
  <c r="AO30" i="164"/>
  <c r="AO72" i="164" s="1"/>
  <c r="O28" i="164"/>
  <c r="AG38" i="164"/>
  <c r="AG80" i="164" s="1"/>
  <c r="BD31" i="164"/>
  <c r="BD73" i="164" s="1"/>
  <c r="V15" i="164"/>
  <c r="V57" i="164" s="1"/>
  <c r="BA40" i="164"/>
  <c r="BA82" i="164" s="1"/>
  <c r="BD40" i="164"/>
  <c r="BD82" i="164" s="1"/>
  <c r="BJ24" i="164"/>
  <c r="BJ66" i="164" s="1"/>
  <c r="AP37" i="164"/>
  <c r="AP79" i="164" s="1"/>
  <c r="S28" i="164"/>
  <c r="S70" i="164" s="1"/>
  <c r="T15" i="164"/>
  <c r="T57" i="164" s="1"/>
  <c r="BH25" i="164"/>
  <c r="BH67" i="164" s="1"/>
  <c r="AU20" i="164"/>
  <c r="AU62" i="164" s="1"/>
  <c r="BG25" i="164"/>
  <c r="BG67" i="164" s="1"/>
  <c r="O19" i="164"/>
  <c r="BF41" i="164"/>
  <c r="BF83" i="164" s="1"/>
  <c r="AY37" i="164"/>
  <c r="AY79" i="164" s="1"/>
  <c r="AC32" i="164"/>
  <c r="AC74" i="164" s="1"/>
  <c r="AT32" i="164"/>
  <c r="AT74" i="164" s="1"/>
  <c r="AD41" i="164"/>
  <c r="AD83" i="164" s="1"/>
  <c r="BC40" i="164"/>
  <c r="BC82" i="164" s="1"/>
  <c r="AL42" i="164"/>
  <c r="AL84" i="164" s="1"/>
  <c r="T21" i="164"/>
  <c r="T63" i="164" s="1"/>
  <c r="AG26" i="164"/>
  <c r="AG68" i="164" s="1"/>
  <c r="AR41" i="164"/>
  <c r="AR83" i="164" s="1"/>
  <c r="AW38" i="164"/>
  <c r="AW80" i="164" s="1"/>
  <c r="W13" i="164"/>
  <c r="W55" i="164" s="1"/>
  <c r="R19" i="164"/>
  <c r="BB25" i="164"/>
  <c r="BB67" i="164" s="1"/>
  <c r="BF38" i="164"/>
  <c r="BF80" i="164" s="1"/>
  <c r="Y15" i="164"/>
  <c r="Y57" i="164" s="1"/>
  <c r="R31" i="164"/>
  <c r="BJ25" i="164"/>
  <c r="BJ67" i="164" s="1"/>
  <c r="AO29" i="164"/>
  <c r="AO71" i="164" s="1"/>
  <c r="AB29" i="164"/>
  <c r="AB71" i="164" s="1"/>
  <c r="AB33" i="164"/>
  <c r="AB75" i="164" s="1"/>
  <c r="Z37" i="164"/>
  <c r="Z79" i="164" s="1"/>
  <c r="BG35" i="164"/>
  <c r="BG77" i="164" s="1"/>
  <c r="AR31" i="164"/>
  <c r="AR73" i="164" s="1"/>
  <c r="AJ33" i="164"/>
  <c r="AJ75" i="164" s="1"/>
  <c r="AJ34" i="164"/>
  <c r="AJ76" i="164" s="1"/>
  <c r="AK34" i="164"/>
  <c r="AK76" i="164" s="1"/>
  <c r="AK33" i="164"/>
  <c r="AK75" i="164" s="1"/>
  <c r="AL33" i="164"/>
  <c r="AL75" i="164" s="1"/>
  <c r="AL34" i="164"/>
  <c r="AL76" i="164" s="1"/>
  <c r="AM33" i="164"/>
  <c r="AM75" i="164" s="1"/>
  <c r="AM34" i="164"/>
  <c r="AM76" i="164" s="1"/>
  <c r="AN33" i="164"/>
  <c r="AN75" i="164" s="1"/>
  <c r="AN34" i="164"/>
  <c r="AN76" i="164" s="1"/>
  <c r="AO33" i="164"/>
  <c r="AO75" i="164" s="1"/>
  <c r="AO34" i="164"/>
  <c r="AO76" i="164" s="1"/>
  <c r="AP33" i="164"/>
  <c r="AP75" i="164" s="1"/>
  <c r="AP34" i="164"/>
  <c r="AP76" i="164" s="1"/>
  <c r="AQ33" i="164"/>
  <c r="AQ75" i="164" s="1"/>
  <c r="AQ34" i="164"/>
  <c r="AQ76" i="164" s="1"/>
  <c r="AR33" i="164"/>
  <c r="AR75" i="164" s="1"/>
  <c r="AR34" i="164"/>
  <c r="AR76" i="164" s="1"/>
  <c r="AS33" i="164"/>
  <c r="AS75" i="164" s="1"/>
  <c r="AS34" i="164"/>
  <c r="AS76" i="164" s="1"/>
  <c r="AT33" i="164"/>
  <c r="AT75" i="164" s="1"/>
  <c r="AT34" i="164"/>
  <c r="AT76" i="164" s="1"/>
  <c r="AU33" i="164"/>
  <c r="AU75" i="164" s="1"/>
  <c r="AU34" i="164"/>
  <c r="AU76" i="164" s="1"/>
  <c r="AV33" i="164"/>
  <c r="AV75" i="164" s="1"/>
  <c r="AV34" i="164"/>
  <c r="AV76" i="164" s="1"/>
  <c r="AW33" i="164"/>
  <c r="AW75" i="164" s="1"/>
  <c r="AW34" i="164"/>
  <c r="AW76" i="164" s="1"/>
  <c r="AX33" i="164"/>
  <c r="AX75" i="164" s="1"/>
  <c r="AX34" i="164"/>
  <c r="AX76" i="164" s="1"/>
  <c r="AY33" i="164"/>
  <c r="AY75" i="164" s="1"/>
  <c r="AY34" i="164"/>
  <c r="AY76" i="164" s="1"/>
  <c r="AZ33" i="164"/>
  <c r="AZ75" i="164" s="1"/>
  <c r="AZ34" i="164"/>
  <c r="AZ76" i="164" s="1"/>
  <c r="BA33" i="164"/>
  <c r="BA75" i="164" s="1"/>
  <c r="BA34" i="164"/>
  <c r="BA76" i="164" s="1"/>
  <c r="BB33" i="164"/>
  <c r="BB75" i="164" s="1"/>
  <c r="BB34" i="164"/>
  <c r="BB76" i="164" s="1"/>
  <c r="BC33" i="164"/>
  <c r="BC75" i="164" s="1"/>
  <c r="BC34" i="164"/>
  <c r="BC76" i="164" s="1"/>
  <c r="BD33" i="164"/>
  <c r="BD75" i="164" s="1"/>
  <c r="BD34" i="164"/>
  <c r="BD76" i="164" s="1"/>
  <c r="BE33" i="164"/>
  <c r="BE75" i="164" s="1"/>
  <c r="BE34" i="164"/>
  <c r="BE76" i="164" s="1"/>
  <c r="BF33" i="164"/>
  <c r="BF75" i="164" s="1"/>
  <c r="BF34" i="164"/>
  <c r="BF76" i="164" s="1"/>
  <c r="BG33" i="164"/>
  <c r="BG75" i="164" s="1"/>
  <c r="BG34" i="164"/>
  <c r="BG76" i="164" s="1"/>
  <c r="BH33" i="164"/>
  <c r="BH75" i="164" s="1"/>
  <c r="BH34" i="164"/>
  <c r="BH76" i="164" s="1"/>
  <c r="BI33" i="164"/>
  <c r="BI75" i="164" s="1"/>
  <c r="BI34" i="164"/>
  <c r="BI76" i="164" s="1"/>
  <c r="BJ33" i="164"/>
  <c r="BJ75" i="164" s="1"/>
  <c r="BJ34" i="164"/>
  <c r="BJ76" i="164" s="1"/>
  <c r="BK33" i="164"/>
  <c r="BK75" i="164" s="1"/>
  <c r="BK34" i="164"/>
  <c r="BK76" i="164" s="1"/>
  <c r="BL33" i="164"/>
  <c r="BL75" i="164" s="1"/>
  <c r="BL34" i="164"/>
  <c r="BL76" i="164" s="1"/>
  <c r="BM33" i="164"/>
  <c r="BM75" i="164" s="1"/>
  <c r="BM34" i="164"/>
  <c r="BM76" i="164" s="1"/>
  <c r="BN34" i="164"/>
  <c r="BN76" i="164" s="1"/>
  <c r="BN33" i="164"/>
  <c r="BN75" i="164" s="1"/>
  <c r="BO33" i="164"/>
  <c r="BO75" i="164" s="1"/>
  <c r="BO34" i="164"/>
  <c r="BO76" i="164" s="1"/>
  <c r="BP33" i="164"/>
  <c r="BP75" i="164" s="1"/>
  <c r="BP34" i="164"/>
  <c r="BP76" i="164" s="1"/>
  <c r="CA366" i="100" a="1"/>
  <c r="BS366" i="100" a="1"/>
  <c r="BW366" i="100" a="1"/>
  <c r="CB366" i="100" a="1"/>
  <c r="BT366" i="100" a="1"/>
  <c r="BX366" i="100" a="1"/>
  <c r="BR366" i="100" a="1"/>
  <c r="BY366" i="100" a="1"/>
  <c r="CD366" i="100" a="1"/>
  <c r="BV366" i="100" a="1"/>
  <c r="BU366" i="100" a="1"/>
  <c r="AD190" i="100"/>
  <c r="AD221" i="100" s="1"/>
  <c r="AD223" i="100" s="1"/>
  <c r="AD224" i="100" s="1"/>
  <c r="AD227" i="100" s="1"/>
  <c r="AD337" i="100"/>
  <c r="AD562" i="100" s="1"/>
  <c r="AD142" i="100"/>
  <c r="AD176" i="100" s="1"/>
  <c r="AD336" i="100"/>
  <c r="AD561" i="100" s="1"/>
  <c r="AE156" i="100"/>
  <c r="AF156" i="100" s="1"/>
  <c r="AD175" i="100" l="1"/>
  <c r="AD272" i="100" s="1"/>
  <c r="AG156" i="100"/>
  <c r="AF144" i="100"/>
  <c r="AE144" i="100"/>
  <c r="AA21" i="104"/>
  <c r="AA83" i="104" s="1"/>
  <c r="AD174" i="100"/>
  <c r="AD273" i="100"/>
  <c r="AD271" i="100"/>
  <c r="AD274" i="100"/>
  <c r="AA22" i="104"/>
  <c r="AA84" i="104" s="1"/>
  <c r="AD277" i="100"/>
  <c r="AD276" i="100"/>
  <c r="AD280" i="100"/>
  <c r="AD279" i="100"/>
  <c r="AD278" i="100"/>
  <c r="AD298" i="100"/>
  <c r="AD289" i="100" s="1"/>
  <c r="AD173" i="100"/>
  <c r="AD177" i="100" s="1"/>
  <c r="AD269" i="100"/>
  <c r="AD286" i="100" s="1"/>
  <c r="AD560" i="100" s="1"/>
  <c r="AD268" i="100"/>
  <c r="AD296" i="100" l="1"/>
  <c r="AD326" i="100" s="1"/>
  <c r="AD297" i="100"/>
  <c r="AF190" i="100"/>
  <c r="AF221" i="100" s="1"/>
  <c r="AF223" i="100" s="1"/>
  <c r="AF224" i="100" s="1"/>
  <c r="AF227" i="100" s="1"/>
  <c r="AF168" i="100"/>
  <c r="AF337" i="100" s="1"/>
  <c r="AF562" i="100" s="1"/>
  <c r="AF142" i="100"/>
  <c r="AF175" i="100" s="1"/>
  <c r="AF167" i="100"/>
  <c r="AF336" i="100" s="1"/>
  <c r="AF561" i="100" s="1"/>
  <c r="AD324" i="100"/>
  <c r="AD555" i="100"/>
  <c r="AD293" i="100"/>
  <c r="AD291" i="100"/>
  <c r="AH156" i="100"/>
  <c r="AG144" i="100"/>
  <c r="AD281" i="100"/>
  <c r="AD285" i="100"/>
  <c r="AD295" i="100"/>
  <c r="AD294" i="100"/>
  <c r="AD288" i="100"/>
  <c r="AE190" i="100"/>
  <c r="AE221" i="100" s="1"/>
  <c r="AE223" i="100" s="1"/>
  <c r="AE224" i="100" s="1"/>
  <c r="AE227" i="100" s="1"/>
  <c r="AE167" i="100"/>
  <c r="AE336" i="100" s="1"/>
  <c r="AE561" i="100" s="1"/>
  <c r="AE142" i="100"/>
  <c r="AE175" i="100" s="1"/>
  <c r="AE168" i="100"/>
  <c r="AE337" i="100" s="1"/>
  <c r="AE562" i="100" s="1"/>
  <c r="AA20" i="104"/>
  <c r="AD290" i="100"/>
  <c r="AD350" i="100" s="1"/>
  <c r="AD360" i="100" s="1"/>
  <c r="AD344" i="100" l="1"/>
  <c r="AD346" i="100" s="1"/>
  <c r="AD363" i="100"/>
  <c r="AD532" i="100" s="1"/>
  <c r="AA28" i="164" s="1"/>
  <c r="AA70" i="164" s="1"/>
  <c r="AD362" i="100"/>
  <c r="AD531" i="100" s="1"/>
  <c r="AA27" i="164" s="1"/>
  <c r="AA69" i="164" s="1"/>
  <c r="AE298" i="100"/>
  <c r="AE173" i="100"/>
  <c r="AE268" i="100"/>
  <c r="AE269" i="100"/>
  <c r="AE176" i="100"/>
  <c r="AE174" i="100" s="1"/>
  <c r="AH144" i="100"/>
  <c r="AI156" i="100"/>
  <c r="AD330" i="100"/>
  <c r="AD522" i="100"/>
  <c r="AF273" i="100"/>
  <c r="AF271" i="100"/>
  <c r="AF274" i="100"/>
  <c r="AF272" i="100"/>
  <c r="AB21" i="104"/>
  <c r="AB83" i="104" s="1"/>
  <c r="AD325" i="100"/>
  <c r="AD161" i="100" s="1"/>
  <c r="AD523" i="100"/>
  <c r="AD299" i="100"/>
  <c r="AD321" i="100"/>
  <c r="AD554" i="100"/>
  <c r="AC21" i="104"/>
  <c r="AC83" i="104" s="1"/>
  <c r="AD327" i="100"/>
  <c r="AD517" i="100"/>
  <c r="AD518" i="100"/>
  <c r="AD320" i="100"/>
  <c r="AD559" i="100"/>
  <c r="AD556" i="100"/>
  <c r="AE271" i="100"/>
  <c r="AE274" i="100"/>
  <c r="AE273" i="100"/>
  <c r="AE272" i="100"/>
  <c r="AA15" i="104"/>
  <c r="AF298" i="100"/>
  <c r="AF173" i="100"/>
  <c r="AF268" i="100"/>
  <c r="AF269" i="100"/>
  <c r="AF176" i="100"/>
  <c r="AB22" i="104"/>
  <c r="AB84" i="104" s="1"/>
  <c r="AD329" i="100"/>
  <c r="AD557" i="100"/>
  <c r="AD521" i="100"/>
  <c r="AD558" i="100"/>
  <c r="AD319" i="100"/>
  <c r="AG190" i="100"/>
  <c r="AG221" i="100" s="1"/>
  <c r="AG223" i="100" s="1"/>
  <c r="AG224" i="100" s="1"/>
  <c r="AG227" i="100" s="1"/>
  <c r="AG167" i="100"/>
  <c r="AG336" i="100" s="1"/>
  <c r="AG561" i="100" s="1"/>
  <c r="AG142" i="100"/>
  <c r="AG175" i="100" s="1"/>
  <c r="AG168" i="100"/>
  <c r="AG337" i="100" s="1"/>
  <c r="AG562" i="100" s="1"/>
  <c r="AD527" i="100"/>
  <c r="AC22" i="104"/>
  <c r="AC84" i="104" s="1"/>
  <c r="AE286" i="100" l="1"/>
  <c r="AE560" i="100" s="1"/>
  <c r="AE177" i="100"/>
  <c r="AD345" i="100"/>
  <c r="AD519" i="100" s="1"/>
  <c r="AD162" i="100"/>
  <c r="AD440" i="100"/>
  <c r="AF177" i="100"/>
  <c r="AE289" i="100"/>
  <c r="AA14" i="164"/>
  <c r="AA56" i="164" s="1"/>
  <c r="AD22" i="104"/>
  <c r="AD84" i="104" s="1"/>
  <c r="AD331" i="100"/>
  <c r="AD332" i="100" s="1"/>
  <c r="AF286" i="100"/>
  <c r="AF560" i="100" s="1"/>
  <c r="AE291" i="100"/>
  <c r="AA19" i="104"/>
  <c r="AF291" i="100"/>
  <c r="AA18" i="164"/>
  <c r="AA60" i="164" s="1"/>
  <c r="AE276" i="100"/>
  <c r="AE277" i="100"/>
  <c r="AE280" i="100"/>
  <c r="AE279" i="100"/>
  <c r="AE278" i="100"/>
  <c r="AG271" i="100"/>
  <c r="AG273" i="100"/>
  <c r="AG272" i="100"/>
  <c r="AG274" i="100"/>
  <c r="AA17" i="104"/>
  <c r="AA13" i="164"/>
  <c r="AA55" i="164" s="1"/>
  <c r="AA23" i="164"/>
  <c r="AA65" i="164" s="1"/>
  <c r="AG298" i="100"/>
  <c r="AG173" i="100"/>
  <c r="AG268" i="100"/>
  <c r="AG269" i="100"/>
  <c r="AG176" i="100"/>
  <c r="AA18" i="104"/>
  <c r="AF285" i="100"/>
  <c r="AE288" i="100"/>
  <c r="AF288" i="100"/>
  <c r="AB20" i="104"/>
  <c r="AD364" i="100"/>
  <c r="AD520" i="100"/>
  <c r="AD526" i="100"/>
  <c r="AA19" i="164"/>
  <c r="AA61" i="164" s="1"/>
  <c r="AF290" i="100"/>
  <c r="AJ156" i="100"/>
  <c r="AI144" i="100"/>
  <c r="AE285" i="100"/>
  <c r="AD21" i="104"/>
  <c r="AD83" i="104" s="1"/>
  <c r="AA17" i="164"/>
  <c r="AA59" i="164" s="1"/>
  <c r="AF276" i="100"/>
  <c r="AF293" i="100" s="1"/>
  <c r="AF277" i="100"/>
  <c r="AF294" i="100" s="1"/>
  <c r="AF279" i="100"/>
  <c r="AF296" i="100" s="1"/>
  <c r="AF326" i="100" s="1"/>
  <c r="AF344" i="100" s="1"/>
  <c r="AF278" i="100"/>
  <c r="AF295" i="100" s="1"/>
  <c r="AF280" i="100"/>
  <c r="AF297" i="100" s="1"/>
  <c r="AE290" i="100"/>
  <c r="AA16" i="104"/>
  <c r="AA14" i="104"/>
  <c r="AF289" i="100"/>
  <c r="AF174" i="100"/>
  <c r="AH190" i="100"/>
  <c r="AH221" i="100" s="1"/>
  <c r="AH223" i="100" s="1"/>
  <c r="AH224" i="100" s="1"/>
  <c r="AH227" i="100" s="1"/>
  <c r="AH142" i="100"/>
  <c r="AH175" i="100" s="1"/>
  <c r="AH167" i="100"/>
  <c r="AH336" i="100" s="1"/>
  <c r="AH561" i="100" s="1"/>
  <c r="AH168" i="100"/>
  <c r="AH337" i="100" s="1"/>
  <c r="AH562" i="100" s="1"/>
  <c r="AG177" i="100" l="1"/>
  <c r="AD525" i="100"/>
  <c r="AE281" i="100"/>
  <c r="AF327" i="100"/>
  <c r="AF518" i="100"/>
  <c r="AF517" i="100"/>
  <c r="AF330" i="100"/>
  <c r="AF522" i="100"/>
  <c r="AF320" i="100"/>
  <c r="AF559" i="100"/>
  <c r="AF556" i="100"/>
  <c r="AA16" i="164"/>
  <c r="AA58" i="164" s="1"/>
  <c r="AF329" i="100"/>
  <c r="AF557" i="100"/>
  <c r="AG276" i="100"/>
  <c r="AG293" i="100" s="1"/>
  <c r="AG277" i="100"/>
  <c r="AG294" i="100" s="1"/>
  <c r="AG279" i="100"/>
  <c r="AG296" i="100" s="1"/>
  <c r="AG326" i="100" s="1"/>
  <c r="AG344" i="100" s="1"/>
  <c r="AG280" i="100"/>
  <c r="AG297" i="100" s="1"/>
  <c r="AG278" i="100"/>
  <c r="AG295" i="100" s="1"/>
  <c r="AA15" i="164"/>
  <c r="AA57" i="164" s="1"/>
  <c r="AG288" i="100"/>
  <c r="AE297" i="100"/>
  <c r="AH173" i="100"/>
  <c r="AH298" i="100"/>
  <c r="AH268" i="100"/>
  <c r="AH269" i="100"/>
  <c r="AH176" i="100"/>
  <c r="AH174" i="100" s="1"/>
  <c r="AA54" i="104"/>
  <c r="AF346" i="100"/>
  <c r="AF345" i="100"/>
  <c r="AD367" i="100"/>
  <c r="AD366" i="100"/>
  <c r="AD575" i="100" s="1"/>
  <c r="AA35" i="104" s="1"/>
  <c r="AA97" i="104" s="1"/>
  <c r="AF281" i="100"/>
  <c r="AG286" i="100"/>
  <c r="AG560" i="100" s="1"/>
  <c r="AG291" i="100"/>
  <c r="AG174" i="100"/>
  <c r="AE294" i="100"/>
  <c r="AF321" i="100"/>
  <c r="AF554" i="100"/>
  <c r="AE321" i="100"/>
  <c r="AE554" i="100"/>
  <c r="AJ144" i="100"/>
  <c r="AK156" i="100"/>
  <c r="AA22" i="164"/>
  <c r="AA64" i="164" s="1"/>
  <c r="AH271" i="100"/>
  <c r="AH273" i="100"/>
  <c r="AH274" i="100"/>
  <c r="AH272" i="100"/>
  <c r="AF324" i="100"/>
  <c r="AF555" i="100"/>
  <c r="AF350" i="100"/>
  <c r="AF360" i="100" s="1"/>
  <c r="AF521" i="100"/>
  <c r="AF558" i="100"/>
  <c r="AF319" i="100"/>
  <c r="AF299" i="100"/>
  <c r="AE22" i="104"/>
  <c r="AE84" i="104" s="1"/>
  <c r="AE320" i="100"/>
  <c r="AE556" i="100"/>
  <c r="AE559" i="100"/>
  <c r="AF325" i="100"/>
  <c r="AF523" i="100"/>
  <c r="AI190" i="100"/>
  <c r="AI221" i="100" s="1"/>
  <c r="AI223" i="100" s="1"/>
  <c r="AI224" i="100" s="1"/>
  <c r="AI227" i="100" s="1"/>
  <c r="AI168" i="100"/>
  <c r="AI337" i="100" s="1"/>
  <c r="AI562" i="100" s="1"/>
  <c r="AI167" i="100"/>
  <c r="AI336" i="100" s="1"/>
  <c r="AI561" i="100" s="1"/>
  <c r="AI142" i="100"/>
  <c r="AI175" i="100" s="1"/>
  <c r="AG285" i="100"/>
  <c r="AG289" i="100"/>
  <c r="AE295" i="100"/>
  <c r="AE293" i="100"/>
  <c r="AC20" i="104"/>
  <c r="AE21" i="104"/>
  <c r="AE83" i="104" s="1"/>
  <c r="AE329" i="100"/>
  <c r="AE557" i="100"/>
  <c r="AA21" i="164"/>
  <c r="AA63" i="164" s="1"/>
  <c r="AG290" i="100"/>
  <c r="AE296" i="100"/>
  <c r="AE326" i="100" s="1"/>
  <c r="AE344" i="100" s="1"/>
  <c r="AD441" i="100"/>
  <c r="AD566" i="100" s="1"/>
  <c r="AD442" i="100"/>
  <c r="AD567" i="100" s="1"/>
  <c r="AE324" i="100"/>
  <c r="AE350" i="100"/>
  <c r="AE360" i="100" s="1"/>
  <c r="AE555" i="100"/>
  <c r="AH286" i="100" l="1"/>
  <c r="AH560" i="100" s="1"/>
  <c r="AE20" i="104" s="1"/>
  <c r="AH288" i="100"/>
  <c r="AG299" i="100"/>
  <c r="AI271" i="100"/>
  <c r="AI272" i="100"/>
  <c r="AI274" i="100"/>
  <c r="AI273" i="100"/>
  <c r="AE363" i="100"/>
  <c r="AE532" i="100" s="1"/>
  <c r="AB28" i="164" s="1"/>
  <c r="AB70" i="164" s="1"/>
  <c r="AE362" i="100"/>
  <c r="AE531" i="100" s="1"/>
  <c r="AB27" i="164" s="1"/>
  <c r="AB69" i="164" s="1"/>
  <c r="AC19" i="164"/>
  <c r="AC61" i="164" s="1"/>
  <c r="AE345" i="100"/>
  <c r="AE346" i="100"/>
  <c r="AB17" i="104"/>
  <c r="AE521" i="100"/>
  <c r="AE558" i="100"/>
  <c r="AE319" i="100"/>
  <c r="AF22" i="104"/>
  <c r="AF84" i="104" s="1"/>
  <c r="AB19" i="104"/>
  <c r="AC18" i="104"/>
  <c r="AL156" i="100"/>
  <c r="AK144" i="100"/>
  <c r="AF519" i="100"/>
  <c r="AF525" i="100"/>
  <c r="AG329" i="100"/>
  <c r="AG557" i="100"/>
  <c r="AG325" i="100"/>
  <c r="AG523" i="100"/>
  <c r="AC14" i="164"/>
  <c r="AC56" i="164" s="1"/>
  <c r="AE330" i="100"/>
  <c r="AE522" i="100"/>
  <c r="AF362" i="100"/>
  <c r="AF531" i="100" s="1"/>
  <c r="AC27" i="164" s="1"/>
  <c r="AC69" i="164" s="1"/>
  <c r="AF363" i="100"/>
  <c r="AF532" i="100" s="1"/>
  <c r="AC28" i="164" s="1"/>
  <c r="AC70" i="164" s="1"/>
  <c r="AF527" i="100"/>
  <c r="AF161" i="100"/>
  <c r="AH329" i="100"/>
  <c r="AH557" i="100"/>
  <c r="AC14" i="104"/>
  <c r="AD20" i="104"/>
  <c r="AB15" i="104"/>
  <c r="AA27" i="104"/>
  <c r="AA89" i="104" s="1"/>
  <c r="AG320" i="100"/>
  <c r="AG556" i="100"/>
  <c r="AG559" i="100"/>
  <c r="AG324" i="100"/>
  <c r="AG555" i="100"/>
  <c r="AG350" i="100"/>
  <c r="AG360" i="100" s="1"/>
  <c r="AB16" i="104"/>
  <c r="AC17" i="164"/>
  <c r="AC59" i="164" s="1"/>
  <c r="AH289" i="100"/>
  <c r="AJ190" i="100"/>
  <c r="AJ221" i="100" s="1"/>
  <c r="AJ223" i="100" s="1"/>
  <c r="AJ224" i="100" s="1"/>
  <c r="AJ227" i="100" s="1"/>
  <c r="AJ168" i="100"/>
  <c r="AJ337" i="100" s="1"/>
  <c r="AJ562" i="100" s="1"/>
  <c r="AJ167" i="100"/>
  <c r="AJ336" i="100" s="1"/>
  <c r="AJ561" i="100" s="1"/>
  <c r="AJ142" i="100"/>
  <c r="AG321" i="100"/>
  <c r="AG554" i="100"/>
  <c r="AF520" i="100"/>
  <c r="AF526" i="100"/>
  <c r="AH285" i="100"/>
  <c r="AG521" i="100"/>
  <c r="AG558" i="100"/>
  <c r="AG319" i="100"/>
  <c r="AG330" i="100"/>
  <c r="AG522" i="100"/>
  <c r="AC18" i="164"/>
  <c r="AC60" i="164" s="1"/>
  <c r="AA57" i="104"/>
  <c r="AA78" i="104" s="1"/>
  <c r="AA55" i="104"/>
  <c r="AA76" i="104" s="1"/>
  <c r="AA56" i="104"/>
  <c r="AA77" i="104" s="1"/>
  <c r="AA58" i="104"/>
  <c r="AA79" i="104" s="1"/>
  <c r="AA64" i="104"/>
  <c r="AG327" i="100"/>
  <c r="AG518" i="100"/>
  <c r="AG517" i="100"/>
  <c r="AC17" i="104"/>
  <c r="AC16" i="104"/>
  <c r="AA26" i="104"/>
  <c r="AA88" i="104" s="1"/>
  <c r="AI298" i="100"/>
  <c r="AI173" i="100"/>
  <c r="AI268" i="100"/>
  <c r="AI269" i="100"/>
  <c r="AI176" i="100"/>
  <c r="AI174" i="100" s="1"/>
  <c r="AE299" i="100"/>
  <c r="AH291" i="100"/>
  <c r="AB14" i="104"/>
  <c r="AE527" i="100"/>
  <c r="AG281" i="100"/>
  <c r="AF21" i="104"/>
  <c r="AF83" i="104" s="1"/>
  <c r="AF162" i="100"/>
  <c r="AF331" i="100"/>
  <c r="AF332" i="100" s="1"/>
  <c r="AF440" i="100"/>
  <c r="AC15" i="104"/>
  <c r="AH290" i="100"/>
  <c r="AE325" i="100"/>
  <c r="AE161" i="100" s="1"/>
  <c r="AE523" i="100"/>
  <c r="AH276" i="100"/>
  <c r="AH277" i="100"/>
  <c r="AH280" i="100"/>
  <c r="AH279" i="100"/>
  <c r="AH278" i="100"/>
  <c r="AH177" i="100"/>
  <c r="AE327" i="100"/>
  <c r="AE518" i="100"/>
  <c r="AE517" i="100"/>
  <c r="AG346" i="100"/>
  <c r="AG345" i="100"/>
  <c r="AC19" i="104"/>
  <c r="AC13" i="164"/>
  <c r="AC55" i="164" s="1"/>
  <c r="AI286" i="100" l="1"/>
  <c r="AI560" i="100" s="1"/>
  <c r="AF20" i="104" s="1"/>
  <c r="AF364" i="100"/>
  <c r="AF366" i="100" s="1"/>
  <c r="AF575" i="100" s="1"/>
  <c r="AC35" i="104" s="1"/>
  <c r="AC97" i="104" s="1"/>
  <c r="AI290" i="100"/>
  <c r="AI177" i="100"/>
  <c r="AH296" i="100"/>
  <c r="AH326" i="100" s="1"/>
  <c r="AH344" i="100" s="1"/>
  <c r="AG162" i="100"/>
  <c r="AG331" i="100"/>
  <c r="AG332" i="100" s="1"/>
  <c r="AG440" i="100"/>
  <c r="AG363" i="100"/>
  <c r="AG532" i="100" s="1"/>
  <c r="AD28" i="164" s="1"/>
  <c r="AD70" i="164" s="1"/>
  <c r="AG362" i="100"/>
  <c r="AG531" i="100" s="1"/>
  <c r="AD27" i="164" s="1"/>
  <c r="AD69" i="164" s="1"/>
  <c r="AD18" i="104"/>
  <c r="AJ298" i="100"/>
  <c r="AJ173" i="100"/>
  <c r="AJ268" i="100"/>
  <c r="AJ269" i="100"/>
  <c r="AJ176" i="100"/>
  <c r="AD15" i="104"/>
  <c r="AE162" i="100"/>
  <c r="AE331" i="100"/>
  <c r="AE332" i="100" s="1"/>
  <c r="AE440" i="100"/>
  <c r="AB54" i="104"/>
  <c r="AD13" i="164"/>
  <c r="AD55" i="164" s="1"/>
  <c r="AD18" i="164"/>
  <c r="AD60" i="164" s="1"/>
  <c r="AD17" i="164"/>
  <c r="AD59" i="164" s="1"/>
  <c r="AC16" i="164"/>
  <c r="AC58" i="164" s="1"/>
  <c r="AJ175" i="100"/>
  <c r="AG161" i="100"/>
  <c r="AG527" i="100"/>
  <c r="AE17" i="104"/>
  <c r="AL144" i="100"/>
  <c r="AM156" i="100"/>
  <c r="AB18" i="104"/>
  <c r="AE520" i="100"/>
  <c r="AE526" i="100"/>
  <c r="AI291" i="100"/>
  <c r="AG22" i="104"/>
  <c r="AG84" i="104" s="1"/>
  <c r="AC54" i="104"/>
  <c r="AG519" i="100"/>
  <c r="AG525" i="100"/>
  <c r="AH297" i="100"/>
  <c r="AH321" i="100"/>
  <c r="AH554" i="100"/>
  <c r="AI285" i="100"/>
  <c r="AA67" i="104"/>
  <c r="AA82" i="104" s="1"/>
  <c r="AA65" i="104"/>
  <c r="AA80" i="104" s="1"/>
  <c r="AA66" i="104"/>
  <c r="AA81" i="104" s="1"/>
  <c r="AC23" i="164"/>
  <c r="AC65" i="164" s="1"/>
  <c r="AB18" i="164"/>
  <c r="AB60" i="164" s="1"/>
  <c r="AD19" i="164"/>
  <c r="AD61" i="164" s="1"/>
  <c r="AG526" i="100"/>
  <c r="AG520" i="100"/>
  <c r="AH294" i="100"/>
  <c r="AH320" i="100"/>
  <c r="AH556" i="100"/>
  <c r="AH559" i="100"/>
  <c r="AA59" i="104"/>
  <c r="AB13" i="164"/>
  <c r="AB55" i="164" s="1"/>
  <c r="AH295" i="100"/>
  <c r="AH293" i="100"/>
  <c r="AI277" i="100"/>
  <c r="AI294" i="100" s="1"/>
  <c r="AI276" i="100"/>
  <c r="AI293" i="100" s="1"/>
  <c r="AI279" i="100"/>
  <c r="AI296" i="100" s="1"/>
  <c r="AI326" i="100" s="1"/>
  <c r="AI344" i="100" s="1"/>
  <c r="AI280" i="100"/>
  <c r="AI297" i="100" s="1"/>
  <c r="AI278" i="100"/>
  <c r="AI295" i="100" s="1"/>
  <c r="AD14" i="164"/>
  <c r="AD56" i="164" s="1"/>
  <c r="AD14" i="104"/>
  <c r="AG21" i="104"/>
  <c r="AG83" i="104" s="1"/>
  <c r="AH324" i="100"/>
  <c r="AH555" i="100"/>
  <c r="AH350" i="100"/>
  <c r="AH360" i="100" s="1"/>
  <c r="AD19" i="104"/>
  <c r="AD17" i="104"/>
  <c r="AC21" i="164"/>
  <c r="AC63" i="164" s="1"/>
  <c r="AB17" i="164"/>
  <c r="AB59" i="164" s="1"/>
  <c r="AE525" i="100"/>
  <c r="AE519" i="100"/>
  <c r="AE364" i="100"/>
  <c r="AI289" i="100"/>
  <c r="AB14" i="164"/>
  <c r="AB56" i="164" s="1"/>
  <c r="AB19" i="164"/>
  <c r="AB61" i="164" s="1"/>
  <c r="AB23" i="164"/>
  <c r="AB65" i="164" s="1"/>
  <c r="AH281" i="100"/>
  <c r="AI288" i="100"/>
  <c r="AD16" i="104"/>
  <c r="AC15" i="164"/>
  <c r="AC57" i="164" s="1"/>
  <c r="AF442" i="100"/>
  <c r="AF567" i="100" s="1"/>
  <c r="AF441" i="100"/>
  <c r="AF566" i="100" s="1"/>
  <c r="AC22" i="164"/>
  <c r="AC64" i="164" s="1"/>
  <c r="AK190" i="100"/>
  <c r="AK221" i="100" s="1"/>
  <c r="AK223" i="100" s="1"/>
  <c r="AK224" i="100" s="1"/>
  <c r="AK227" i="100" s="1"/>
  <c r="AK167" i="100"/>
  <c r="AK336" i="100" s="1"/>
  <c r="AK561" i="100" s="1"/>
  <c r="AK168" i="100"/>
  <c r="AK337" i="100" s="1"/>
  <c r="AK562" i="100" s="1"/>
  <c r="AK142" i="100"/>
  <c r="AK175" i="100" s="1"/>
  <c r="AI320" i="100"/>
  <c r="AI559" i="100"/>
  <c r="AI556" i="100"/>
  <c r="AJ286" i="100" l="1"/>
  <c r="AJ560" i="100" s="1"/>
  <c r="AF367" i="100"/>
  <c r="AH299" i="100"/>
  <c r="AG364" i="100"/>
  <c r="AG366" i="100" s="1"/>
  <c r="AG575" i="100" s="1"/>
  <c r="AD35" i="104" s="1"/>
  <c r="AD97" i="104" s="1"/>
  <c r="AF19" i="104"/>
  <c r="AH22" i="104"/>
  <c r="AH84" i="104" s="1"/>
  <c r="AC27" i="104"/>
  <c r="AC89" i="104" s="1"/>
  <c r="AI324" i="100"/>
  <c r="AI555" i="100"/>
  <c r="AI350" i="100"/>
  <c r="AI360" i="100" s="1"/>
  <c r="AH527" i="100"/>
  <c r="AI521" i="100"/>
  <c r="AI558" i="100"/>
  <c r="AI319" i="100"/>
  <c r="AI523" i="100"/>
  <c r="AI325" i="100"/>
  <c r="AH521" i="100"/>
  <c r="AH558" i="100"/>
  <c r="AH319" i="100"/>
  <c r="AE14" i="104"/>
  <c r="AD21" i="164"/>
  <c r="AD63" i="164" s="1"/>
  <c r="AJ177" i="100"/>
  <c r="AE367" i="100"/>
  <c r="AE366" i="100"/>
  <c r="AE575" i="100" s="1"/>
  <c r="AB35" i="104" s="1"/>
  <c r="AB97" i="104" s="1"/>
  <c r="AI327" i="100"/>
  <c r="AI518" i="100"/>
  <c r="AI517" i="100"/>
  <c r="AE19" i="104"/>
  <c r="AH523" i="100"/>
  <c r="AH325" i="100"/>
  <c r="AH161" i="100" s="1"/>
  <c r="AA68" i="104"/>
  <c r="AD15" i="164"/>
  <c r="AD57" i="164" s="1"/>
  <c r="AI321" i="100"/>
  <c r="AI554" i="100"/>
  <c r="AJ174" i="100"/>
  <c r="AJ273" i="100"/>
  <c r="AJ290" i="100" s="1"/>
  <c r="AJ271" i="100"/>
  <c r="AJ274" i="100"/>
  <c r="AJ272" i="100"/>
  <c r="AJ277" i="100"/>
  <c r="AJ294" i="100" s="1"/>
  <c r="AJ276" i="100"/>
  <c r="AJ293" i="100" s="1"/>
  <c r="AJ280" i="100"/>
  <c r="AJ297" i="100" s="1"/>
  <c r="AJ278" i="100"/>
  <c r="AJ295" i="100" s="1"/>
  <c r="AJ279" i="100"/>
  <c r="AJ296" i="100" s="1"/>
  <c r="AJ326" i="100" s="1"/>
  <c r="AJ344" i="100" s="1"/>
  <c r="AK273" i="100"/>
  <c r="AK274" i="100"/>
  <c r="AK272" i="100"/>
  <c r="AK271" i="100"/>
  <c r="AB15" i="164"/>
  <c r="AB57" i="164" s="1"/>
  <c r="AH363" i="100"/>
  <c r="AH532" i="100" s="1"/>
  <c r="AE28" i="164" s="1"/>
  <c r="AE70" i="164" s="1"/>
  <c r="AH362" i="100"/>
  <c r="AH531" i="100" s="1"/>
  <c r="AE27" i="164" s="1"/>
  <c r="AE69" i="164" s="1"/>
  <c r="AI345" i="100"/>
  <c r="AI346" i="100"/>
  <c r="AH330" i="100"/>
  <c r="AH522" i="100"/>
  <c r="AE16" i="104"/>
  <c r="AD16" i="164"/>
  <c r="AD58" i="164" s="1"/>
  <c r="AI281" i="100"/>
  <c r="AC55" i="104"/>
  <c r="AC76" i="104" s="1"/>
  <c r="AC58" i="104"/>
  <c r="AC79" i="104" s="1"/>
  <c r="AC57" i="104"/>
  <c r="AC78" i="104" s="1"/>
  <c r="AC64" i="104"/>
  <c r="AC56" i="104"/>
  <c r="AC77" i="104" s="1"/>
  <c r="AB22" i="164"/>
  <c r="AB64" i="164" s="1"/>
  <c r="AN156" i="100"/>
  <c r="AM144" i="100"/>
  <c r="AB58" i="104"/>
  <c r="AB79" i="104" s="1"/>
  <c r="AB56" i="104"/>
  <c r="AB77" i="104" s="1"/>
  <c r="AB55" i="104"/>
  <c r="AB76" i="104" s="1"/>
  <c r="AB64" i="104"/>
  <c r="AB57" i="104"/>
  <c r="AB78" i="104" s="1"/>
  <c r="AG20" i="104"/>
  <c r="AH21" i="104"/>
  <c r="AH83" i="104" s="1"/>
  <c r="AI329" i="100"/>
  <c r="AI557" i="100"/>
  <c r="AF16" i="104"/>
  <c r="AK173" i="100"/>
  <c r="AK298" i="100"/>
  <c r="AK268" i="100"/>
  <c r="AK269" i="100"/>
  <c r="AK176" i="100"/>
  <c r="AK174" i="100" s="1"/>
  <c r="AC26" i="104"/>
  <c r="AC88" i="104" s="1"/>
  <c r="AB21" i="164"/>
  <c r="AB63" i="164" s="1"/>
  <c r="AE15" i="104"/>
  <c r="AD54" i="104"/>
  <c r="AI330" i="100"/>
  <c r="AI522" i="100"/>
  <c r="AD22" i="164"/>
  <c r="AD64" i="164" s="1"/>
  <c r="AI299" i="100"/>
  <c r="AH327" i="100"/>
  <c r="AH518" i="100"/>
  <c r="AH517" i="100"/>
  <c r="AB16" i="164"/>
  <c r="AB58" i="164" s="1"/>
  <c r="AL190" i="100"/>
  <c r="AL221" i="100" s="1"/>
  <c r="AL223" i="100" s="1"/>
  <c r="AL224" i="100" s="1"/>
  <c r="AL227" i="100" s="1"/>
  <c r="AL142" i="100"/>
  <c r="AL175" i="100" s="1"/>
  <c r="AL168" i="100"/>
  <c r="AL337" i="100" s="1"/>
  <c r="AL562" i="100" s="1"/>
  <c r="AL167" i="100"/>
  <c r="AL336" i="100" s="1"/>
  <c r="AL561" i="100" s="1"/>
  <c r="AD23" i="164"/>
  <c r="AD65" i="164" s="1"/>
  <c r="AE441" i="100"/>
  <c r="AE566" i="100" s="1"/>
  <c r="AE442" i="100"/>
  <c r="AE567" i="100" s="1"/>
  <c r="AJ285" i="100"/>
  <c r="AG441" i="100"/>
  <c r="AG566" i="100" s="1"/>
  <c r="AG442" i="100"/>
  <c r="AG567" i="100" s="1"/>
  <c r="AH346" i="100"/>
  <c r="AH345" i="100"/>
  <c r="AG367" i="100" l="1"/>
  <c r="AJ281" i="100"/>
  <c r="AD27" i="104"/>
  <c r="AD89" i="104" s="1"/>
  <c r="AL271" i="100"/>
  <c r="AL273" i="100"/>
  <c r="AL274" i="100"/>
  <c r="AL272" i="100"/>
  <c r="AE14" i="164"/>
  <c r="AE56" i="164" s="1"/>
  <c r="AH525" i="100"/>
  <c r="AH519" i="100"/>
  <c r="AI22" i="104"/>
  <c r="AI84" i="104" s="1"/>
  <c r="AF18" i="164"/>
  <c r="AF60" i="164" s="1"/>
  <c r="AD55" i="104"/>
  <c r="AD76" i="104" s="1"/>
  <c r="AD57" i="104"/>
  <c r="AD78" i="104" s="1"/>
  <c r="AD58" i="104"/>
  <c r="AD79" i="104" s="1"/>
  <c r="AD64" i="104"/>
  <c r="AD56" i="104"/>
  <c r="AD77" i="104" s="1"/>
  <c r="AK286" i="100"/>
  <c r="AK560" i="100" s="1"/>
  <c r="AB67" i="104"/>
  <c r="AB82" i="104" s="1"/>
  <c r="AB65" i="104"/>
  <c r="AB80" i="104" s="1"/>
  <c r="AB66" i="104"/>
  <c r="AB81" i="104" s="1"/>
  <c r="AO156" i="100"/>
  <c r="AN144" i="100"/>
  <c r="AC59" i="104"/>
  <c r="AI519" i="100"/>
  <c r="AI525" i="100"/>
  <c r="AK290" i="100"/>
  <c r="AJ521" i="100"/>
  <c r="AJ558" i="100"/>
  <c r="AJ319" i="100"/>
  <c r="AJ289" i="100"/>
  <c r="AH526" i="100"/>
  <c r="AH520" i="100"/>
  <c r="AL173" i="100"/>
  <c r="AL298" i="100"/>
  <c r="AL268" i="100"/>
  <c r="AL269" i="100"/>
  <c r="AL176" i="100"/>
  <c r="AE13" i="164"/>
  <c r="AE55" i="164" s="1"/>
  <c r="AK285" i="100"/>
  <c r="AB59" i="104"/>
  <c r="AE18" i="164"/>
  <c r="AE60" i="164" s="1"/>
  <c r="AK288" i="100"/>
  <c r="AJ327" i="100"/>
  <c r="AJ518" i="100"/>
  <c r="AJ517" i="100"/>
  <c r="AJ291" i="100"/>
  <c r="AF14" i="104"/>
  <c r="AF13" i="164"/>
  <c r="AF55" i="164" s="1"/>
  <c r="AE17" i="164"/>
  <c r="AE59" i="164" s="1"/>
  <c r="AF18" i="104"/>
  <c r="AI161" i="100"/>
  <c r="AI527" i="100"/>
  <c r="AF17" i="104"/>
  <c r="AF17" i="164"/>
  <c r="AF59" i="164" s="1"/>
  <c r="AK289" i="100"/>
  <c r="AJ330" i="100"/>
  <c r="AJ522" i="100"/>
  <c r="AJ288" i="100"/>
  <c r="AJ299" i="100" s="1"/>
  <c r="AF14" i="164"/>
  <c r="AF56" i="164" s="1"/>
  <c r="AD26" i="104"/>
  <c r="AD88" i="104" s="1"/>
  <c r="AB26" i="104"/>
  <c r="AB88" i="104" s="1"/>
  <c r="AI21" i="104"/>
  <c r="AI83" i="104" s="1"/>
  <c r="AK276" i="100"/>
  <c r="AK293" i="100" s="1"/>
  <c r="AK277" i="100"/>
  <c r="AK280" i="100"/>
  <c r="AK279" i="100"/>
  <c r="AK278" i="100"/>
  <c r="AK295" i="100" s="1"/>
  <c r="AK177" i="100"/>
  <c r="AM190" i="100"/>
  <c r="AM221" i="100" s="1"/>
  <c r="AM223" i="100" s="1"/>
  <c r="AM224" i="100" s="1"/>
  <c r="AM227" i="100" s="1"/>
  <c r="AM168" i="100"/>
  <c r="AM337" i="100" s="1"/>
  <c r="AM562" i="100" s="1"/>
  <c r="AM167" i="100"/>
  <c r="AM336" i="100" s="1"/>
  <c r="AM561" i="100" s="1"/>
  <c r="AM142" i="100"/>
  <c r="AM175" i="100" s="1"/>
  <c r="AI520" i="100"/>
  <c r="AI526" i="100"/>
  <c r="AH364" i="100"/>
  <c r="AK291" i="100"/>
  <c r="AJ345" i="100"/>
  <c r="AJ346" i="100"/>
  <c r="AJ523" i="100"/>
  <c r="AJ325" i="100"/>
  <c r="AJ320" i="100"/>
  <c r="AJ559" i="100"/>
  <c r="AJ556" i="100"/>
  <c r="AE19" i="164"/>
  <c r="AE61" i="164" s="1"/>
  <c r="AH162" i="100"/>
  <c r="AH331" i="100"/>
  <c r="AH332" i="100" s="1"/>
  <c r="AH440" i="100"/>
  <c r="AF19" i="164"/>
  <c r="AF61" i="164" s="1"/>
  <c r="AE23" i="164"/>
  <c r="AE65" i="164" s="1"/>
  <c r="AI363" i="100"/>
  <c r="AI532" i="100" s="1"/>
  <c r="AF28" i="164" s="1"/>
  <c r="AF70" i="164" s="1"/>
  <c r="AI362" i="100"/>
  <c r="AI531" i="100" s="1"/>
  <c r="AF27" i="164" s="1"/>
  <c r="AF69" i="164" s="1"/>
  <c r="AB27" i="104"/>
  <c r="AB89" i="104" s="1"/>
  <c r="AC67" i="104"/>
  <c r="AC82" i="104" s="1"/>
  <c r="AC65" i="104"/>
  <c r="AC80" i="104" s="1"/>
  <c r="AC66" i="104"/>
  <c r="AC81" i="104" s="1"/>
  <c r="AE54" i="104"/>
  <c r="AE18" i="104"/>
  <c r="AI331" i="100"/>
  <c r="AI332" i="100" s="1"/>
  <c r="AI162" i="100"/>
  <c r="AI440" i="100"/>
  <c r="AF15" i="104"/>
  <c r="AJ21" i="104" l="1"/>
  <c r="AJ83" i="104" s="1"/>
  <c r="AB68" i="104"/>
  <c r="AI442" i="100"/>
  <c r="AI567" i="100" s="1"/>
  <c r="AI441" i="100"/>
  <c r="AI566" i="100" s="1"/>
  <c r="AK321" i="100"/>
  <c r="AK554" i="100"/>
  <c r="AG18" i="164"/>
  <c r="AG60" i="164" s="1"/>
  <c r="AF54" i="104"/>
  <c r="AG13" i="164"/>
  <c r="AG55" i="164" s="1"/>
  <c r="AL277" i="100"/>
  <c r="AL294" i="100" s="1"/>
  <c r="AL276" i="100"/>
  <c r="AL293" i="100" s="1"/>
  <c r="AL280" i="100"/>
  <c r="AL297" i="100" s="1"/>
  <c r="AL279" i="100"/>
  <c r="AL296" i="100" s="1"/>
  <c r="AL326" i="100" s="1"/>
  <c r="AL344" i="100" s="1"/>
  <c r="AL278" i="100"/>
  <c r="AL295" i="100" s="1"/>
  <c r="AL177" i="100"/>
  <c r="AJ324" i="100"/>
  <c r="AJ555" i="100"/>
  <c r="AJ350" i="100"/>
  <c r="AJ360" i="100" s="1"/>
  <c r="AK320" i="100"/>
  <c r="AK559" i="100"/>
  <c r="AK556" i="100"/>
  <c r="AN190" i="100"/>
  <c r="AN221" i="100" s="1"/>
  <c r="AN223" i="100" s="1"/>
  <c r="AN224" i="100" s="1"/>
  <c r="AN227" i="100" s="1"/>
  <c r="AN142" i="100"/>
  <c r="AN167" i="100"/>
  <c r="AN336" i="100" s="1"/>
  <c r="AN561" i="100" s="1"/>
  <c r="AN168" i="100"/>
  <c r="AN337" i="100" s="1"/>
  <c r="AN562" i="100" s="1"/>
  <c r="AD67" i="104"/>
  <c r="AD82" i="104" s="1"/>
  <c r="AD66" i="104"/>
  <c r="AD81" i="104" s="1"/>
  <c r="AD65" i="104"/>
  <c r="AD80" i="104" s="1"/>
  <c r="AD59" i="104"/>
  <c r="AL288" i="100"/>
  <c r="AK324" i="100"/>
  <c r="AK555" i="100"/>
  <c r="AC68" i="104"/>
  <c r="AJ525" i="100"/>
  <c r="AJ519" i="100"/>
  <c r="AF16" i="164"/>
  <c r="AF58" i="164" s="1"/>
  <c r="AK296" i="100"/>
  <c r="AK326" i="100" s="1"/>
  <c r="AK344" i="100" s="1"/>
  <c r="AF23" i="164"/>
  <c r="AF65" i="164" s="1"/>
  <c r="AJ321" i="100"/>
  <c r="AJ440" i="100" s="1"/>
  <c r="AJ554" i="100"/>
  <c r="AK329" i="100"/>
  <c r="AK557" i="100"/>
  <c r="AL290" i="100"/>
  <c r="AM271" i="100"/>
  <c r="AM273" i="100"/>
  <c r="AM272" i="100"/>
  <c r="AM274" i="100"/>
  <c r="AK297" i="100"/>
  <c r="AE56" i="104"/>
  <c r="AE77" i="104" s="1"/>
  <c r="AE55" i="104"/>
  <c r="AE76" i="104" s="1"/>
  <c r="AE64" i="104"/>
  <c r="AE58" i="104"/>
  <c r="AE79" i="104" s="1"/>
  <c r="AE57" i="104"/>
  <c r="AE78" i="104" s="1"/>
  <c r="AI364" i="100"/>
  <c r="AG16" i="104"/>
  <c r="AG19" i="164"/>
  <c r="AG61" i="164" s="1"/>
  <c r="AH367" i="100"/>
  <c r="AH366" i="100"/>
  <c r="AH575" i="100" s="1"/>
  <c r="AE35" i="104" s="1"/>
  <c r="AE97" i="104" s="1"/>
  <c r="AM173" i="100"/>
  <c r="AM298" i="100"/>
  <c r="AM268" i="100"/>
  <c r="AM269" i="100"/>
  <c r="AM176" i="100"/>
  <c r="AK294" i="100"/>
  <c r="AG14" i="164"/>
  <c r="AG56" i="164" s="1"/>
  <c r="AK281" i="100"/>
  <c r="AL286" i="100"/>
  <c r="AL560" i="100" s="1"/>
  <c r="AE16" i="164"/>
  <c r="AE58" i="164" s="1"/>
  <c r="AJ162" i="100"/>
  <c r="AF21" i="164"/>
  <c r="AF63" i="164" s="1"/>
  <c r="AP156" i="100"/>
  <c r="AO144" i="100"/>
  <c r="AE15" i="164"/>
  <c r="AE57" i="164" s="1"/>
  <c r="AL289" i="100"/>
  <c r="AL174" i="100"/>
  <c r="AH442" i="100"/>
  <c r="AH567" i="100" s="1"/>
  <c r="AH441" i="100"/>
  <c r="AH566" i="100" s="1"/>
  <c r="AG19" i="104"/>
  <c r="AJ520" i="100"/>
  <c r="AJ526" i="100"/>
  <c r="AF22" i="164"/>
  <c r="AF64" i="164" s="1"/>
  <c r="AK521" i="100"/>
  <c r="AK558" i="100"/>
  <c r="AK319" i="100"/>
  <c r="AK522" i="100"/>
  <c r="AK330" i="100"/>
  <c r="AL285" i="100"/>
  <c r="AE22" i="164"/>
  <c r="AE64" i="164" s="1"/>
  <c r="AG18" i="104"/>
  <c r="AF15" i="164"/>
  <c r="AF57" i="164" s="1"/>
  <c r="AH20" i="104"/>
  <c r="AE21" i="164"/>
  <c r="AE63" i="164" s="1"/>
  <c r="AL291" i="100"/>
  <c r="AJ22" i="104"/>
  <c r="AJ84" i="104" s="1"/>
  <c r="AJ329" i="100"/>
  <c r="AJ557" i="100"/>
  <c r="AG17" i="164"/>
  <c r="AG59" i="164" s="1"/>
  <c r="AJ331" i="100" l="1"/>
  <c r="AJ332" i="100" s="1"/>
  <c r="AM286" i="100"/>
  <c r="AM560" i="100" s="1"/>
  <c r="AM290" i="100"/>
  <c r="AM556" i="100" s="1"/>
  <c r="AL281" i="100"/>
  <c r="AM289" i="100"/>
  <c r="AE59" i="104"/>
  <c r="AJ442" i="100"/>
  <c r="AJ567" i="100" s="1"/>
  <c r="AJ441" i="100"/>
  <c r="AJ566" i="100" s="1"/>
  <c r="AG17" i="104"/>
  <c r="AL321" i="100"/>
  <c r="AL554" i="100"/>
  <c r="AH18" i="104"/>
  <c r="AG22" i="164"/>
  <c r="AG64" i="164" s="1"/>
  <c r="AE26" i="104"/>
  <c r="AE88" i="104" s="1"/>
  <c r="AO190" i="100"/>
  <c r="AO221" i="100" s="1"/>
  <c r="AO223" i="100" s="1"/>
  <c r="AO224" i="100" s="1"/>
  <c r="AO227" i="100" s="1"/>
  <c r="AO168" i="100"/>
  <c r="AO337" i="100" s="1"/>
  <c r="AO562" i="100" s="1"/>
  <c r="AO142" i="100"/>
  <c r="AO175" i="100" s="1"/>
  <c r="AO167" i="100"/>
  <c r="AO336" i="100" s="1"/>
  <c r="AO561" i="100" s="1"/>
  <c r="AK325" i="100"/>
  <c r="AK523" i="100"/>
  <c r="AI367" i="100"/>
  <c r="AI366" i="100"/>
  <c r="AI575" i="100" s="1"/>
  <c r="AF35" i="104" s="1"/>
  <c r="AF97" i="104" s="1"/>
  <c r="AE65" i="104"/>
  <c r="AE80" i="104" s="1"/>
  <c r="AE66" i="104"/>
  <c r="AE81" i="104" s="1"/>
  <c r="AE67" i="104"/>
  <c r="AE82" i="104" s="1"/>
  <c r="AK327" i="100"/>
  <c r="AK517" i="100"/>
  <c r="AK518" i="100"/>
  <c r="AM288" i="100"/>
  <c r="AK350" i="100"/>
  <c r="AK360" i="100" s="1"/>
  <c r="AD68" i="104"/>
  <c r="AN298" i="100"/>
  <c r="AN173" i="100"/>
  <c r="AN268" i="100"/>
  <c r="AN269" i="100"/>
  <c r="AN176" i="100"/>
  <c r="AL330" i="100"/>
  <c r="AL522" i="100"/>
  <c r="AF26" i="104"/>
  <c r="AF88" i="104" s="1"/>
  <c r="AH17" i="104"/>
  <c r="AL299" i="100"/>
  <c r="AH17" i="164"/>
  <c r="AH59" i="164" s="1"/>
  <c r="AG16" i="164"/>
  <c r="AG58" i="164" s="1"/>
  <c r="AE27" i="104"/>
  <c r="AE89" i="104" s="1"/>
  <c r="AP144" i="100"/>
  <c r="AQ156" i="100"/>
  <c r="AI20" i="104"/>
  <c r="AM277" i="100"/>
  <c r="AM294" i="100" s="1"/>
  <c r="AM276" i="100"/>
  <c r="AM293" i="100" s="1"/>
  <c r="AM280" i="100"/>
  <c r="AM297" i="100" s="1"/>
  <c r="AM279" i="100"/>
  <c r="AM296" i="100" s="1"/>
  <c r="AM326" i="100" s="1"/>
  <c r="AM344" i="100" s="1"/>
  <c r="AM278" i="100"/>
  <c r="AM295" i="100" s="1"/>
  <c r="AM177" i="100"/>
  <c r="AM291" i="100"/>
  <c r="AM174" i="100"/>
  <c r="AG14" i="104"/>
  <c r="AG15" i="164"/>
  <c r="AG57" i="164" s="1"/>
  <c r="AH15" i="104"/>
  <c r="AN175" i="100"/>
  <c r="AJ363" i="100"/>
  <c r="AJ532" i="100" s="1"/>
  <c r="AG28" i="164" s="1"/>
  <c r="AG70" i="164" s="1"/>
  <c r="AJ362" i="100"/>
  <c r="AJ531" i="100" s="1"/>
  <c r="AG27" i="164" s="1"/>
  <c r="AG69" i="164" s="1"/>
  <c r="AL521" i="100"/>
  <c r="AL558" i="100"/>
  <c r="AL319" i="100"/>
  <c r="AL325" i="100"/>
  <c r="AL523" i="100"/>
  <c r="AF55" i="104"/>
  <c r="AF76" i="104" s="1"/>
  <c r="AF58" i="104"/>
  <c r="AF79" i="104" s="1"/>
  <c r="AF57" i="104"/>
  <c r="AF78" i="104" s="1"/>
  <c r="AF56" i="104"/>
  <c r="AF77" i="104" s="1"/>
  <c r="AF64" i="104"/>
  <c r="AF27" i="104"/>
  <c r="AF89" i="104" s="1"/>
  <c r="AH18" i="164"/>
  <c r="AH60" i="164" s="1"/>
  <c r="AJ20" i="104"/>
  <c r="AM324" i="100"/>
  <c r="AM555" i="100"/>
  <c r="AL320" i="100"/>
  <c r="AL556" i="100"/>
  <c r="AL559" i="100"/>
  <c r="AK346" i="100"/>
  <c r="AK345" i="100"/>
  <c r="AG21" i="164"/>
  <c r="AG63" i="164" s="1"/>
  <c r="AK527" i="100"/>
  <c r="AK161" i="100"/>
  <c r="AK22" i="104"/>
  <c r="AK84" i="104" s="1"/>
  <c r="AH16" i="104"/>
  <c r="AG15" i="104"/>
  <c r="AL345" i="100"/>
  <c r="AL346" i="100"/>
  <c r="AK299" i="100"/>
  <c r="AH14" i="104"/>
  <c r="AK162" i="100"/>
  <c r="AK440" i="100"/>
  <c r="AL324" i="100"/>
  <c r="AL555" i="100"/>
  <c r="AL350" i="100"/>
  <c r="AL360" i="100" s="1"/>
  <c r="AM285" i="100"/>
  <c r="AL329" i="100"/>
  <c r="AL557" i="100"/>
  <c r="AK21" i="104"/>
  <c r="AK83" i="104" s="1"/>
  <c r="AH19" i="104"/>
  <c r="AJ161" i="100"/>
  <c r="AJ527" i="100"/>
  <c r="AL327" i="100"/>
  <c r="AL517" i="100"/>
  <c r="AL518" i="100"/>
  <c r="AM320" i="100" l="1"/>
  <c r="AK331" i="100"/>
  <c r="AK332" i="100" s="1"/>
  <c r="AM559" i="100"/>
  <c r="AM299" i="100"/>
  <c r="AM350" i="100"/>
  <c r="AM360" i="100" s="1"/>
  <c r="AM363" i="100" s="1"/>
  <c r="AM532" i="100" s="1"/>
  <c r="AJ28" i="164" s="1"/>
  <c r="AJ70" i="164" s="1"/>
  <c r="AE68" i="104"/>
  <c r="AG23" i="164"/>
  <c r="AG65" i="164" s="1"/>
  <c r="AI16" i="104"/>
  <c r="AM527" i="100"/>
  <c r="AF67" i="104"/>
  <c r="AF82" i="104" s="1"/>
  <c r="AF65" i="104"/>
  <c r="AF80" i="104" s="1"/>
  <c r="AF66" i="104"/>
  <c r="AF81" i="104" s="1"/>
  <c r="AL162" i="100"/>
  <c r="AL331" i="100"/>
  <c r="AL332" i="100" s="1"/>
  <c r="AL440" i="100"/>
  <c r="AG54" i="104"/>
  <c r="AM321" i="100"/>
  <c r="AM554" i="100"/>
  <c r="AM327" i="100"/>
  <c r="AM518" i="100"/>
  <c r="AM517" i="100"/>
  <c r="AP190" i="100"/>
  <c r="AP221" i="100" s="1"/>
  <c r="AP223" i="100" s="1"/>
  <c r="AP224" i="100" s="1"/>
  <c r="AP227" i="100" s="1"/>
  <c r="AP142" i="100"/>
  <c r="AP175" i="100" s="1"/>
  <c r="AP167" i="100"/>
  <c r="AP336" i="100" s="1"/>
  <c r="AP561" i="100" s="1"/>
  <c r="AP168" i="100"/>
  <c r="AP337" i="100" s="1"/>
  <c r="AP562" i="100" s="1"/>
  <c r="AN286" i="100"/>
  <c r="AN560" i="100" s="1"/>
  <c r="AH14" i="164"/>
  <c r="AH56" i="164" s="1"/>
  <c r="AL21" i="104"/>
  <c r="AL83" i="104" s="1"/>
  <c r="AJ16" i="104"/>
  <c r="AI13" i="164"/>
  <c r="AI55" i="164" s="1"/>
  <c r="AI17" i="104"/>
  <c r="AI15" i="104"/>
  <c r="AI19" i="104"/>
  <c r="AJ15" i="104"/>
  <c r="AL527" i="100"/>
  <c r="AL161" i="100"/>
  <c r="AI14" i="164"/>
  <c r="AI56" i="164" s="1"/>
  <c r="AM281" i="100"/>
  <c r="AK441" i="100"/>
  <c r="AK566" i="100" s="1"/>
  <c r="AK442" i="100"/>
  <c r="AK567" i="100" s="1"/>
  <c r="AH54" i="104"/>
  <c r="AL526" i="100"/>
  <c r="AL520" i="100"/>
  <c r="AK519" i="100"/>
  <c r="AK525" i="100"/>
  <c r="AI18" i="104"/>
  <c r="AJ364" i="100"/>
  <c r="AM522" i="100"/>
  <c r="AM330" i="100"/>
  <c r="AI18" i="164"/>
  <c r="AI60" i="164" s="1"/>
  <c r="AN285" i="100"/>
  <c r="AK362" i="100"/>
  <c r="AK531" i="100" s="1"/>
  <c r="AH27" i="164" s="1"/>
  <c r="AH69" i="164" s="1"/>
  <c r="AK363" i="100"/>
  <c r="AK532" i="100" s="1"/>
  <c r="AH28" i="164" s="1"/>
  <c r="AH70" i="164" s="1"/>
  <c r="AH13" i="164"/>
  <c r="AH55" i="164" s="1"/>
  <c r="AH19" i="164"/>
  <c r="AH61" i="164" s="1"/>
  <c r="AO298" i="100"/>
  <c r="AO173" i="100"/>
  <c r="AO268" i="100"/>
  <c r="AO269" i="100"/>
  <c r="AO176" i="100"/>
  <c r="AL363" i="100"/>
  <c r="AL532" i="100" s="1"/>
  <c r="AI28" i="164" s="1"/>
  <c r="AI70" i="164" s="1"/>
  <c r="AL362" i="100"/>
  <c r="AL531" i="100" s="1"/>
  <c r="AI27" i="164" s="1"/>
  <c r="AI69" i="164" s="1"/>
  <c r="AL525" i="100"/>
  <c r="AL519" i="100"/>
  <c r="AH23" i="164"/>
  <c r="AH65" i="164" s="1"/>
  <c r="AK526" i="100"/>
  <c r="AK520" i="100"/>
  <c r="AF59" i="104"/>
  <c r="AI19" i="164"/>
  <c r="AI61" i="164" s="1"/>
  <c r="AI17" i="164"/>
  <c r="AI59" i="164" s="1"/>
  <c r="AN174" i="100"/>
  <c r="AN271" i="100"/>
  <c r="AN288" i="100" s="1"/>
  <c r="AN273" i="100"/>
  <c r="AN290" i="100" s="1"/>
  <c r="AN272" i="100"/>
  <c r="AN289" i="100" s="1"/>
  <c r="AN274" i="100"/>
  <c r="AN291" i="100" s="1"/>
  <c r="AM521" i="100"/>
  <c r="AM558" i="100"/>
  <c r="AM319" i="100"/>
  <c r="AM325" i="100"/>
  <c r="AM161" i="100" s="1"/>
  <c r="AM523" i="100"/>
  <c r="AN177" i="100"/>
  <c r="AL22" i="104"/>
  <c r="AL84" i="104" s="1"/>
  <c r="AI14" i="104"/>
  <c r="AG26" i="104"/>
  <c r="AG88" i="104" s="1"/>
  <c r="AM346" i="100"/>
  <c r="AM345" i="100"/>
  <c r="AQ144" i="100"/>
  <c r="AR156" i="100"/>
  <c r="AN276" i="100"/>
  <c r="AN293" i="100" s="1"/>
  <c r="AN277" i="100"/>
  <c r="AN294" i="100" s="1"/>
  <c r="AN280" i="100"/>
  <c r="AN297" i="100" s="1"/>
  <c r="AN279" i="100"/>
  <c r="AN296" i="100" s="1"/>
  <c r="AN326" i="100" s="1"/>
  <c r="AN344" i="100" s="1"/>
  <c r="AN278" i="100"/>
  <c r="AN295" i="100" s="1"/>
  <c r="AM329" i="100"/>
  <c r="AM557" i="100"/>
  <c r="AO174" i="100"/>
  <c r="AO271" i="100"/>
  <c r="AO273" i="100"/>
  <c r="AO274" i="100"/>
  <c r="AO272" i="100"/>
  <c r="AO289" i="100" s="1"/>
  <c r="AJ19" i="104"/>
  <c r="AG27" i="104"/>
  <c r="AG89" i="104" s="1"/>
  <c r="AO290" i="100" l="1"/>
  <c r="AO288" i="100"/>
  <c r="AO329" i="100" s="1"/>
  <c r="AO291" i="100"/>
  <c r="AO321" i="100" s="1"/>
  <c r="AO286" i="100"/>
  <c r="AO560" i="100" s="1"/>
  <c r="AL20" i="104" s="1"/>
  <c r="AO177" i="100"/>
  <c r="AM362" i="100"/>
  <c r="AM531" i="100" s="1"/>
  <c r="AJ27" i="164" s="1"/>
  <c r="AJ69" i="164" s="1"/>
  <c r="AI54" i="104"/>
  <c r="AI56" i="104" s="1"/>
  <c r="AI77" i="104" s="1"/>
  <c r="AN325" i="100"/>
  <c r="AN523" i="100"/>
  <c r="AN281" i="100"/>
  <c r="AH15" i="164"/>
  <c r="AH57" i="164" s="1"/>
  <c r="AH27" i="104"/>
  <c r="AH89" i="104" s="1"/>
  <c r="AM22" i="104"/>
  <c r="AM84" i="104" s="1"/>
  <c r="AJ14" i="104"/>
  <c r="AJ23" i="164"/>
  <c r="AJ65" i="164" s="1"/>
  <c r="AN521" i="100"/>
  <c r="AN558" i="100"/>
  <c r="AN319" i="100"/>
  <c r="AN330" i="100"/>
  <c r="AN522" i="100"/>
  <c r="AM526" i="100"/>
  <c r="AM520" i="100"/>
  <c r="AJ19" i="164"/>
  <c r="AJ61" i="164" s="1"/>
  <c r="AJ17" i="164"/>
  <c r="AJ59" i="164" s="1"/>
  <c r="AN329" i="100"/>
  <c r="AN557" i="100"/>
  <c r="AH22" i="164"/>
  <c r="AH64" i="164" s="1"/>
  <c r="AI21" i="164"/>
  <c r="AI63" i="164" s="1"/>
  <c r="AO285" i="100"/>
  <c r="AI16" i="164"/>
  <c r="AI58" i="164" s="1"/>
  <c r="AH26" i="104"/>
  <c r="AH88" i="104" s="1"/>
  <c r="AP273" i="100"/>
  <c r="AP271" i="100"/>
  <c r="AP274" i="100"/>
  <c r="AP272" i="100"/>
  <c r="AJ13" i="164"/>
  <c r="AJ55" i="164" s="1"/>
  <c r="AF68" i="104"/>
  <c r="AJ18" i="104"/>
  <c r="AI22" i="164"/>
  <c r="AI64" i="164" s="1"/>
  <c r="AI23" i="164"/>
  <c r="AI65" i="164" s="1"/>
  <c r="AM21" i="104"/>
  <c r="AM83" i="104" s="1"/>
  <c r="AJ14" i="164"/>
  <c r="AJ56" i="164" s="1"/>
  <c r="AG55" i="104"/>
  <c r="AG76" i="104" s="1"/>
  <c r="AG56" i="104"/>
  <c r="AG77" i="104" s="1"/>
  <c r="AG57" i="104"/>
  <c r="AG78" i="104" s="1"/>
  <c r="AG58" i="104"/>
  <c r="AG79" i="104" s="1"/>
  <c r="AG64" i="104"/>
  <c r="AO320" i="100"/>
  <c r="AO556" i="100"/>
  <c r="AO559" i="100"/>
  <c r="AM519" i="100"/>
  <c r="AM525" i="100"/>
  <c r="AN320" i="100"/>
  <c r="AN556" i="100"/>
  <c r="AN559" i="100"/>
  <c r="AH16" i="164"/>
  <c r="AH58" i="164" s="1"/>
  <c r="AI15" i="164"/>
  <c r="AI57" i="164" s="1"/>
  <c r="AJ367" i="100"/>
  <c r="AJ366" i="100"/>
  <c r="AJ575" i="100" s="1"/>
  <c r="AG35" i="104" s="1"/>
  <c r="AG97" i="104" s="1"/>
  <c r="AO324" i="100"/>
  <c r="AO555" i="100"/>
  <c r="AN346" i="100"/>
  <c r="AN345" i="100"/>
  <c r="AR144" i="100"/>
  <c r="AS156" i="100"/>
  <c r="AN321" i="100"/>
  <c r="AN554" i="100"/>
  <c r="AL364" i="100"/>
  <c r="AK364" i="100"/>
  <c r="AO554" i="100"/>
  <c r="AJ17" i="104"/>
  <c r="AN327" i="100"/>
  <c r="AN518" i="100"/>
  <c r="AN517" i="100"/>
  <c r="AQ190" i="100"/>
  <c r="AQ221" i="100" s="1"/>
  <c r="AQ223" i="100" s="1"/>
  <c r="AQ224" i="100" s="1"/>
  <c r="AQ227" i="100" s="1"/>
  <c r="AQ142" i="100"/>
  <c r="AQ175" i="100" s="1"/>
  <c r="AQ167" i="100"/>
  <c r="AQ336" i="100" s="1"/>
  <c r="AQ561" i="100" s="1"/>
  <c r="AQ168" i="100"/>
  <c r="AQ337" i="100" s="1"/>
  <c r="AQ562" i="100" s="1"/>
  <c r="AM331" i="100"/>
  <c r="AM332" i="100" s="1"/>
  <c r="AM162" i="100"/>
  <c r="AM440" i="100"/>
  <c r="AN324" i="100"/>
  <c r="AN555" i="100"/>
  <c r="AN350" i="100"/>
  <c r="AN360" i="100" s="1"/>
  <c r="AO277" i="100"/>
  <c r="AO294" i="100" s="1"/>
  <c r="AO276" i="100"/>
  <c r="AO293" i="100" s="1"/>
  <c r="AO279" i="100"/>
  <c r="AO296" i="100" s="1"/>
  <c r="AO326" i="100" s="1"/>
  <c r="AO344" i="100" s="1"/>
  <c r="AO280" i="100"/>
  <c r="AO297" i="100" s="1"/>
  <c r="AO278" i="100"/>
  <c r="AO295" i="100" s="1"/>
  <c r="AN299" i="100"/>
  <c r="AJ18" i="164"/>
  <c r="AJ60" i="164" s="1"/>
  <c r="AH21" i="164"/>
  <c r="AH63" i="164" s="1"/>
  <c r="AH56" i="104"/>
  <c r="AH77" i="104" s="1"/>
  <c r="AH58" i="104"/>
  <c r="AH79" i="104" s="1"/>
  <c r="AH64" i="104"/>
  <c r="AH57" i="104"/>
  <c r="AH78" i="104" s="1"/>
  <c r="AH55" i="104"/>
  <c r="AH76" i="104" s="1"/>
  <c r="AK20" i="104"/>
  <c r="AP298" i="100"/>
  <c r="AP173" i="100"/>
  <c r="AP268" i="100"/>
  <c r="AP269" i="100"/>
  <c r="AP176" i="100"/>
  <c r="AP174" i="100" s="1"/>
  <c r="AL442" i="100"/>
  <c r="AL567" i="100" s="1"/>
  <c r="AL441" i="100"/>
  <c r="AL566" i="100" s="1"/>
  <c r="AO557" i="100" l="1"/>
  <c r="AM364" i="100"/>
  <c r="AI55" i="104"/>
  <c r="AI76" i="104" s="1"/>
  <c r="AI57" i="104"/>
  <c r="AI78" i="104" s="1"/>
  <c r="AI64" i="104"/>
  <c r="AI67" i="104" s="1"/>
  <c r="AI82" i="104" s="1"/>
  <c r="AI58" i="104"/>
  <c r="AI79" i="104" s="1"/>
  <c r="AP286" i="100"/>
  <c r="AP560" i="100" s="1"/>
  <c r="AP291" i="100"/>
  <c r="AP554" i="100" s="1"/>
  <c r="AJ54" i="104"/>
  <c r="AJ57" i="104" s="1"/>
  <c r="AJ78" i="104" s="1"/>
  <c r="AK367" i="100"/>
  <c r="AK366" i="100"/>
  <c r="AK575" i="100" s="1"/>
  <c r="AH35" i="104" s="1"/>
  <c r="AH97" i="104" s="1"/>
  <c r="AK14" i="104"/>
  <c r="AN519" i="100"/>
  <c r="AN525" i="100"/>
  <c r="AO527" i="100"/>
  <c r="AJ21" i="164"/>
  <c r="AJ63" i="164" s="1"/>
  <c r="AP289" i="100"/>
  <c r="AK17" i="104"/>
  <c r="AK18" i="164"/>
  <c r="AK60" i="164" s="1"/>
  <c r="AK17" i="164"/>
  <c r="AK59" i="164" s="1"/>
  <c r="AO522" i="100"/>
  <c r="AO330" i="100"/>
  <c r="AN161" i="100"/>
  <c r="AN527" i="100"/>
  <c r="AI26" i="104"/>
  <c r="AI88" i="104" s="1"/>
  <c r="AH65" i="104"/>
  <c r="AH80" i="104" s="1"/>
  <c r="AH66" i="104"/>
  <c r="AH81" i="104" s="1"/>
  <c r="AH67" i="104"/>
  <c r="AH82" i="104" s="1"/>
  <c r="AO521" i="100"/>
  <c r="AO558" i="100"/>
  <c r="AO319" i="100"/>
  <c r="AN21" i="104"/>
  <c r="AN83" i="104" s="1"/>
  <c r="AK13" i="164"/>
  <c r="AK55" i="164" s="1"/>
  <c r="AN526" i="100"/>
  <c r="AN520" i="100"/>
  <c r="AK19" i="104"/>
  <c r="AG65" i="104"/>
  <c r="AG80" i="104" s="1"/>
  <c r="AG67" i="104"/>
  <c r="AG82" i="104" s="1"/>
  <c r="AG66" i="104"/>
  <c r="AG81" i="104" s="1"/>
  <c r="AP321" i="100"/>
  <c r="AO299" i="100"/>
  <c r="AL17" i="104"/>
  <c r="AI27" i="104"/>
  <c r="AI89" i="104" s="1"/>
  <c r="AP177" i="100"/>
  <c r="AH59" i="104"/>
  <c r="AO327" i="100"/>
  <c r="AO518" i="100"/>
  <c r="AO517" i="100"/>
  <c r="AN363" i="100"/>
  <c r="AN532" i="100" s="1"/>
  <c r="AK28" i="164" s="1"/>
  <c r="AK70" i="164" s="1"/>
  <c r="AN362" i="100"/>
  <c r="AN531" i="100" s="1"/>
  <c r="AK27" i="164" s="1"/>
  <c r="AK69" i="164" s="1"/>
  <c r="AQ271" i="100"/>
  <c r="AQ274" i="100"/>
  <c r="AQ273" i="100"/>
  <c r="AQ272" i="100"/>
  <c r="AK14" i="164"/>
  <c r="AK56" i="164" s="1"/>
  <c r="AL14" i="104"/>
  <c r="AS144" i="100"/>
  <c r="AT156" i="100"/>
  <c r="AO350" i="100"/>
  <c r="AO360" i="100" s="1"/>
  <c r="AK16" i="104"/>
  <c r="AL19" i="104"/>
  <c r="AG59" i="104"/>
  <c r="AP288" i="100"/>
  <c r="AO281" i="100"/>
  <c r="AJ16" i="164"/>
  <c r="AJ58" i="164" s="1"/>
  <c r="AN162" i="100"/>
  <c r="AN331" i="100"/>
  <c r="AN332" i="100" s="1"/>
  <c r="AN440" i="100"/>
  <c r="AK19" i="164"/>
  <c r="AK61" i="164" s="1"/>
  <c r="AM20" i="104"/>
  <c r="AN22" i="104"/>
  <c r="AN84" i="104" s="1"/>
  <c r="AP285" i="100"/>
  <c r="AO523" i="100"/>
  <c r="AO325" i="100"/>
  <c r="AO161" i="100" s="1"/>
  <c r="AM442" i="100"/>
  <c r="AM567" i="100" s="1"/>
  <c r="AM441" i="100"/>
  <c r="AM566" i="100" s="1"/>
  <c r="AJ15" i="164"/>
  <c r="AJ57" i="164" s="1"/>
  <c r="AP277" i="100"/>
  <c r="AP294" i="100" s="1"/>
  <c r="AP276" i="100"/>
  <c r="AP293" i="100" s="1"/>
  <c r="AP280" i="100"/>
  <c r="AP297" i="100" s="1"/>
  <c r="AP279" i="100"/>
  <c r="AP296" i="100" s="1"/>
  <c r="AP326" i="100" s="1"/>
  <c r="AP344" i="100" s="1"/>
  <c r="AP278" i="100"/>
  <c r="AP295" i="100" s="1"/>
  <c r="AO346" i="100"/>
  <c r="AO345" i="100"/>
  <c r="AK15" i="104"/>
  <c r="AQ298" i="100"/>
  <c r="AQ173" i="100"/>
  <c r="AQ269" i="100"/>
  <c r="AQ268" i="100"/>
  <c r="AQ176" i="100"/>
  <c r="AL367" i="100"/>
  <c r="AL366" i="100"/>
  <c r="AL575" i="100" s="1"/>
  <c r="AI35" i="104" s="1"/>
  <c r="AI97" i="104" s="1"/>
  <c r="AR190" i="100"/>
  <c r="AR221" i="100" s="1"/>
  <c r="AR223" i="100" s="1"/>
  <c r="AR224" i="100" s="1"/>
  <c r="AR227" i="100" s="1"/>
  <c r="AR142" i="100"/>
  <c r="AR175" i="100" s="1"/>
  <c r="AR167" i="100"/>
  <c r="AR336" i="100" s="1"/>
  <c r="AR561" i="100" s="1"/>
  <c r="AR168" i="100"/>
  <c r="AR337" i="100" s="1"/>
  <c r="AR562" i="100" s="1"/>
  <c r="AL15" i="104"/>
  <c r="AL16" i="104"/>
  <c r="AP290" i="100"/>
  <c r="AM367" i="100"/>
  <c r="AM366" i="100"/>
  <c r="AM575" i="100" s="1"/>
  <c r="AJ35" i="104" s="1"/>
  <c r="AJ97" i="104" s="1"/>
  <c r="AJ22" i="164"/>
  <c r="AJ64" i="164" s="1"/>
  <c r="AK18" i="104"/>
  <c r="AI65" i="104" l="1"/>
  <c r="AI80" i="104" s="1"/>
  <c r="AI66" i="104"/>
  <c r="AI81" i="104" s="1"/>
  <c r="AI59" i="104"/>
  <c r="AQ286" i="100"/>
  <c r="AQ560" i="100" s="1"/>
  <c r="AQ177" i="100"/>
  <c r="AJ58" i="104"/>
  <c r="AJ79" i="104" s="1"/>
  <c r="AJ56" i="104"/>
  <c r="AJ77" i="104" s="1"/>
  <c r="AJ64" i="104"/>
  <c r="AJ66" i="104" s="1"/>
  <c r="AJ81" i="104" s="1"/>
  <c r="AJ55" i="104"/>
  <c r="AJ76" i="104" s="1"/>
  <c r="AQ291" i="100"/>
  <c r="AK54" i="104"/>
  <c r="AK57" i="104" s="1"/>
  <c r="AK78" i="104" s="1"/>
  <c r="AP320" i="100"/>
  <c r="AP559" i="100"/>
  <c r="AP556" i="100"/>
  <c r="AP327" i="100"/>
  <c r="AP517" i="100"/>
  <c r="AP518" i="100"/>
  <c r="AL19" i="164"/>
  <c r="AL61" i="164" s="1"/>
  <c r="AP522" i="100"/>
  <c r="AP330" i="100"/>
  <c r="AJ26" i="104"/>
  <c r="AJ88" i="104" s="1"/>
  <c r="AP299" i="100"/>
  <c r="AN441" i="100"/>
  <c r="AN566" i="100" s="1"/>
  <c r="AN442" i="100"/>
  <c r="AN567" i="100" s="1"/>
  <c r="AS190" i="100"/>
  <c r="AS221" i="100" s="1"/>
  <c r="AS223" i="100" s="1"/>
  <c r="AS224" i="100" s="1"/>
  <c r="AS227" i="100" s="1"/>
  <c r="AS168" i="100"/>
  <c r="AS337" i="100" s="1"/>
  <c r="AS562" i="100" s="1"/>
  <c r="AS167" i="100"/>
  <c r="AS336" i="100" s="1"/>
  <c r="AS561" i="100" s="1"/>
  <c r="AS142" i="100"/>
  <c r="AQ288" i="100"/>
  <c r="AM14" i="104"/>
  <c r="AK16" i="164"/>
  <c r="AK58" i="164" s="1"/>
  <c r="AL17" i="164"/>
  <c r="AL59" i="164" s="1"/>
  <c r="AH68" i="104"/>
  <c r="AL23" i="164"/>
  <c r="AL65" i="164" s="1"/>
  <c r="AO21" i="104"/>
  <c r="AO83" i="104" s="1"/>
  <c r="AU156" i="100"/>
  <c r="AT144" i="100"/>
  <c r="AQ321" i="100"/>
  <c r="AQ554" i="100"/>
  <c r="AL18" i="104"/>
  <c r="AR271" i="100"/>
  <c r="AR273" i="100"/>
  <c r="AR272" i="100"/>
  <c r="AR274" i="100"/>
  <c r="AO519" i="100"/>
  <c r="AO525" i="100"/>
  <c r="AR298" i="100"/>
  <c r="AR173" i="100"/>
  <c r="AR268" i="100"/>
  <c r="AR269" i="100"/>
  <c r="AR176" i="100"/>
  <c r="AR174" i="100" s="1"/>
  <c r="AQ276" i="100"/>
  <c r="AQ293" i="100" s="1"/>
  <c r="AQ277" i="100"/>
  <c r="AQ294" i="100" s="1"/>
  <c r="AQ280" i="100"/>
  <c r="AQ297" i="100" s="1"/>
  <c r="AQ279" i="100"/>
  <c r="AQ296" i="100" s="1"/>
  <c r="AQ326" i="100" s="1"/>
  <c r="AQ344" i="100" s="1"/>
  <c r="AQ278" i="100"/>
  <c r="AQ295" i="100" s="1"/>
  <c r="AO526" i="100"/>
  <c r="AO520" i="100"/>
  <c r="AP521" i="100"/>
  <c r="AP319" i="100"/>
  <c r="AP558" i="100"/>
  <c r="AP325" i="100"/>
  <c r="AP523" i="100"/>
  <c r="AJ27" i="104"/>
  <c r="AJ89" i="104" s="1"/>
  <c r="AP281" i="100"/>
  <c r="AL54" i="104"/>
  <c r="AQ289" i="100"/>
  <c r="AQ174" i="100"/>
  <c r="AL13" i="164"/>
  <c r="AL55" i="164" s="1"/>
  <c r="AK22" i="164"/>
  <c r="AK64" i="164" s="1"/>
  <c r="AK21" i="164"/>
  <c r="AK63" i="164" s="1"/>
  <c r="AN20" i="104"/>
  <c r="AK23" i="164"/>
  <c r="AK65" i="164" s="1"/>
  <c r="AO22" i="104"/>
  <c r="AO84" i="104" s="1"/>
  <c r="AQ285" i="100"/>
  <c r="AP346" i="100"/>
  <c r="AP345" i="100"/>
  <c r="AP329" i="100"/>
  <c r="AP557" i="100"/>
  <c r="AO362" i="100"/>
  <c r="AO531" i="100" s="1"/>
  <c r="AL27" i="164" s="1"/>
  <c r="AL69" i="164" s="1"/>
  <c r="AO363" i="100"/>
  <c r="AO532" i="100" s="1"/>
  <c r="AL28" i="164" s="1"/>
  <c r="AL70" i="164" s="1"/>
  <c r="AQ290" i="100"/>
  <c r="AN364" i="100"/>
  <c r="AL14" i="164"/>
  <c r="AL56" i="164" s="1"/>
  <c r="AG68" i="104"/>
  <c r="AO162" i="100"/>
  <c r="AO331" i="100"/>
  <c r="AO332" i="100" s="1"/>
  <c r="AO440" i="100"/>
  <c r="AL18" i="164"/>
  <c r="AL60" i="164" s="1"/>
  <c r="AP324" i="100"/>
  <c r="AP555" i="100"/>
  <c r="AP350" i="100"/>
  <c r="AP360" i="100" s="1"/>
  <c r="AK15" i="164"/>
  <c r="AK57" i="164" s="1"/>
  <c r="AI68" i="104" l="1"/>
  <c r="AJ65" i="104"/>
  <c r="AJ80" i="104" s="1"/>
  <c r="AR177" i="100"/>
  <c r="AR291" i="100"/>
  <c r="AR554" i="100" s="1"/>
  <c r="AJ59" i="104"/>
  <c r="AJ67" i="104"/>
  <c r="AJ82" i="104" s="1"/>
  <c r="AK58" i="104"/>
  <c r="AK79" i="104" s="1"/>
  <c r="AK64" i="104"/>
  <c r="AK65" i="104" s="1"/>
  <c r="AK80" i="104" s="1"/>
  <c r="AR286" i="100"/>
  <c r="AR560" i="100" s="1"/>
  <c r="AO364" i="100"/>
  <c r="AO366" i="100" s="1"/>
  <c r="AO575" i="100" s="1"/>
  <c r="AL35" i="104" s="1"/>
  <c r="AL97" i="104" s="1"/>
  <c r="AK56" i="104"/>
  <c r="AK77" i="104" s="1"/>
  <c r="AK55" i="104"/>
  <c r="AK76" i="104" s="1"/>
  <c r="AP161" i="100"/>
  <c r="AP527" i="100"/>
  <c r="AP162" i="100"/>
  <c r="AP331" i="100"/>
  <c r="AP332" i="100" s="1"/>
  <c r="AP440" i="100"/>
  <c r="AV156" i="100"/>
  <c r="AU144" i="100"/>
  <c r="AO441" i="100"/>
  <c r="AO566" i="100" s="1"/>
  <c r="AO442" i="100"/>
  <c r="AO567" i="100" s="1"/>
  <c r="AP520" i="100"/>
  <c r="AP526" i="100"/>
  <c r="AL57" i="104"/>
  <c r="AL78" i="104" s="1"/>
  <c r="AL58" i="104"/>
  <c r="AL79" i="104" s="1"/>
  <c r="AL56" i="104"/>
  <c r="AL77" i="104" s="1"/>
  <c r="AL55" i="104"/>
  <c r="AL76" i="104" s="1"/>
  <c r="AL64" i="104"/>
  <c r="AM19" i="164"/>
  <c r="AM61" i="164" s="1"/>
  <c r="AM17" i="164"/>
  <c r="AM59" i="164" s="1"/>
  <c r="AQ345" i="100"/>
  <c r="AQ346" i="100"/>
  <c r="AR276" i="100"/>
  <c r="AR293" i="100" s="1"/>
  <c r="AR277" i="100"/>
  <c r="AR294" i="100" s="1"/>
  <c r="AR279" i="100"/>
  <c r="AR296" i="100" s="1"/>
  <c r="AR326" i="100" s="1"/>
  <c r="AR344" i="100" s="1"/>
  <c r="AR280" i="100"/>
  <c r="AR297" i="100" s="1"/>
  <c r="AR278" i="100"/>
  <c r="AR295" i="100" s="1"/>
  <c r="AR289" i="100"/>
  <c r="AN14" i="104"/>
  <c r="AQ329" i="100"/>
  <c r="AQ557" i="100"/>
  <c r="AP22" i="104"/>
  <c r="AP84" i="104" s="1"/>
  <c r="AK26" i="104"/>
  <c r="AK88" i="104" s="1"/>
  <c r="AM16" i="104"/>
  <c r="AO20" i="104"/>
  <c r="AP525" i="100"/>
  <c r="AP519" i="100"/>
  <c r="AQ324" i="100"/>
  <c r="AQ555" i="100"/>
  <c r="AQ350" i="100"/>
  <c r="AQ360" i="100" s="1"/>
  <c r="AQ521" i="100"/>
  <c r="AQ558" i="100"/>
  <c r="AQ319" i="100"/>
  <c r="AQ330" i="100"/>
  <c r="AQ522" i="100"/>
  <c r="AP21" i="104"/>
  <c r="AP83" i="104" s="1"/>
  <c r="AK27" i="104"/>
  <c r="AK89" i="104" s="1"/>
  <c r="AN367" i="100"/>
  <c r="AN366" i="100"/>
  <c r="AN575" i="100" s="1"/>
  <c r="AK35" i="104" s="1"/>
  <c r="AK97" i="104" s="1"/>
  <c r="AP362" i="100"/>
  <c r="AP531" i="100" s="1"/>
  <c r="AM27" i="164" s="1"/>
  <c r="AM69" i="164" s="1"/>
  <c r="AP363" i="100"/>
  <c r="AP532" i="100" s="1"/>
  <c r="AM28" i="164" s="1"/>
  <c r="AM70" i="164" s="1"/>
  <c r="AQ320" i="100"/>
  <c r="AQ559" i="100"/>
  <c r="AQ556" i="100"/>
  <c r="AM17" i="104"/>
  <c r="AQ299" i="100"/>
  <c r="AL16" i="164"/>
  <c r="AL58" i="164" s="1"/>
  <c r="AQ327" i="100"/>
  <c r="AQ518" i="100"/>
  <c r="AQ517" i="100"/>
  <c r="AL21" i="164"/>
  <c r="AL63" i="164" s="1"/>
  <c r="AR290" i="100"/>
  <c r="AS298" i="100"/>
  <c r="AS173" i="100"/>
  <c r="AS268" i="100"/>
  <c r="AS269" i="100"/>
  <c r="AS176" i="100"/>
  <c r="AM14" i="164"/>
  <c r="AM56" i="164" s="1"/>
  <c r="AM19" i="104"/>
  <c r="AM15" i="104"/>
  <c r="AJ68" i="104"/>
  <c r="AQ281" i="100"/>
  <c r="AM18" i="104"/>
  <c r="AL22" i="164"/>
  <c r="AL64" i="164" s="1"/>
  <c r="AQ325" i="100"/>
  <c r="AQ523" i="100"/>
  <c r="AR285" i="100"/>
  <c r="AL15" i="164"/>
  <c r="AL57" i="164" s="1"/>
  <c r="AR288" i="100"/>
  <c r="AK67" i="104"/>
  <c r="AK82" i="104" s="1"/>
  <c r="AT190" i="100"/>
  <c r="AT221" i="100" s="1"/>
  <c r="AT223" i="100" s="1"/>
  <c r="AT224" i="100" s="1"/>
  <c r="AT227" i="100" s="1"/>
  <c r="AT142" i="100"/>
  <c r="AT175" i="100" s="1"/>
  <c r="AT168" i="100"/>
  <c r="AT337" i="100" s="1"/>
  <c r="AT562" i="100" s="1"/>
  <c r="AT167" i="100"/>
  <c r="AT336" i="100" s="1"/>
  <c r="AT561" i="100" s="1"/>
  <c r="AS175" i="100"/>
  <c r="AM18" i="164"/>
  <c r="AM60" i="164" s="1"/>
  <c r="AM13" i="164"/>
  <c r="AM55" i="164" s="1"/>
  <c r="AO367" i="100" l="1"/>
  <c r="AR321" i="100"/>
  <c r="AK66" i="104"/>
  <c r="AK81" i="104" s="1"/>
  <c r="AK59" i="104"/>
  <c r="AR299" i="100"/>
  <c r="AM54" i="104"/>
  <c r="AM58" i="104" s="1"/>
  <c r="AM79" i="104" s="1"/>
  <c r="AT271" i="100"/>
  <c r="AT273" i="100"/>
  <c r="AT272" i="100"/>
  <c r="AT274" i="100"/>
  <c r="AQ21" i="104"/>
  <c r="AQ83" i="104" s="1"/>
  <c r="AN19" i="104"/>
  <c r="AO14" i="104"/>
  <c r="AQ162" i="100"/>
  <c r="AQ331" i="100"/>
  <c r="AQ332" i="100" s="1"/>
  <c r="AQ440" i="100"/>
  <c r="AN15" i="104"/>
  <c r="AR517" i="100"/>
  <c r="AR327" i="100"/>
  <c r="AR518" i="100"/>
  <c r="AQ526" i="100"/>
  <c r="AQ520" i="100"/>
  <c r="AM22" i="164"/>
  <c r="AM64" i="164" s="1"/>
  <c r="AU190" i="100"/>
  <c r="AU221" i="100" s="1"/>
  <c r="AU223" i="100" s="1"/>
  <c r="AU224" i="100" s="1"/>
  <c r="AU227" i="100" s="1"/>
  <c r="AU142" i="100"/>
  <c r="AU167" i="100"/>
  <c r="AU336" i="100" s="1"/>
  <c r="AU561" i="100" s="1"/>
  <c r="AU168" i="100"/>
  <c r="AU337" i="100" s="1"/>
  <c r="AU562" i="100" s="1"/>
  <c r="AR329" i="100"/>
  <c r="AR557" i="100"/>
  <c r="AR281" i="100"/>
  <c r="AS286" i="100"/>
  <c r="AS560" i="100" s="1"/>
  <c r="AN13" i="164"/>
  <c r="AN55" i="164" s="1"/>
  <c r="AN18" i="104"/>
  <c r="AQ161" i="100"/>
  <c r="AQ527" i="100"/>
  <c r="AR345" i="100"/>
  <c r="AR346" i="100"/>
  <c r="AQ525" i="100"/>
  <c r="AQ519" i="100"/>
  <c r="AM16" i="164"/>
  <c r="AM58" i="164" s="1"/>
  <c r="AV144" i="100"/>
  <c r="AW156" i="100"/>
  <c r="AS276" i="100"/>
  <c r="AS293" i="100" s="1"/>
  <c r="AS277" i="100"/>
  <c r="AS294" i="100" s="1"/>
  <c r="AS280" i="100"/>
  <c r="AS297" i="100" s="1"/>
  <c r="AS279" i="100"/>
  <c r="AS296" i="100" s="1"/>
  <c r="AS326" i="100" s="1"/>
  <c r="AS344" i="100" s="1"/>
  <c r="AS278" i="100"/>
  <c r="AS295" i="100" s="1"/>
  <c r="AS174" i="100"/>
  <c r="AS271" i="100"/>
  <c r="AS288" i="100" s="1"/>
  <c r="AS273" i="100"/>
  <c r="AS290" i="100" s="1"/>
  <c r="AS274" i="100"/>
  <c r="AS291" i="100" s="1"/>
  <c r="AS272" i="100"/>
  <c r="AS289" i="100" s="1"/>
  <c r="AN19" i="164"/>
  <c r="AN61" i="164" s="1"/>
  <c r="AR320" i="100"/>
  <c r="AR556" i="100"/>
  <c r="AR559" i="100"/>
  <c r="AN18" i="164"/>
  <c r="AN60" i="164" s="1"/>
  <c r="AN17" i="164"/>
  <c r="AN59" i="164" s="1"/>
  <c r="AM15" i="164"/>
  <c r="AM57" i="164" s="1"/>
  <c r="AN17" i="104"/>
  <c r="AR324" i="100"/>
  <c r="AR555" i="100"/>
  <c r="AR350" i="100"/>
  <c r="AR360" i="100" s="1"/>
  <c r="AR325" i="100"/>
  <c r="AR523" i="100"/>
  <c r="AL67" i="104"/>
  <c r="AL82" i="104" s="1"/>
  <c r="AL66" i="104"/>
  <c r="AL81" i="104" s="1"/>
  <c r="AL65" i="104"/>
  <c r="AL80" i="104" s="1"/>
  <c r="AL27" i="104"/>
  <c r="AL89" i="104" s="1"/>
  <c r="AP442" i="100"/>
  <c r="AP567" i="100" s="1"/>
  <c r="AP441" i="100"/>
  <c r="AP566" i="100" s="1"/>
  <c r="AM23" i="164"/>
  <c r="AM65" i="164" s="1"/>
  <c r="AQ22" i="104"/>
  <c r="AQ84" i="104" s="1"/>
  <c r="AS285" i="100"/>
  <c r="AN14" i="164"/>
  <c r="AN56" i="164" s="1"/>
  <c r="AT173" i="100"/>
  <c r="AT298" i="100"/>
  <c r="AT268" i="100"/>
  <c r="AT269" i="100"/>
  <c r="AT176" i="100"/>
  <c r="AS177" i="100"/>
  <c r="AN16" i="104"/>
  <c r="AP364" i="100"/>
  <c r="AQ363" i="100"/>
  <c r="AQ532" i="100" s="1"/>
  <c r="AN28" i="164" s="1"/>
  <c r="AN70" i="164" s="1"/>
  <c r="AQ362" i="100"/>
  <c r="AQ531" i="100" s="1"/>
  <c r="AN27" i="164" s="1"/>
  <c r="AN69" i="164" s="1"/>
  <c r="AM21" i="164"/>
  <c r="AM63" i="164" s="1"/>
  <c r="AR521" i="100"/>
  <c r="AR558" i="100"/>
  <c r="AR319" i="100"/>
  <c r="AR522" i="100"/>
  <c r="AR330" i="100"/>
  <c r="AL59" i="104"/>
  <c r="AL26" i="104"/>
  <c r="AL88" i="104" s="1"/>
  <c r="AK68" i="104" l="1"/>
  <c r="AS281" i="100"/>
  <c r="AS299" i="100"/>
  <c r="AM56" i="104"/>
  <c r="AM77" i="104" s="1"/>
  <c r="AM57" i="104"/>
  <c r="AM78" i="104" s="1"/>
  <c r="AT177" i="100"/>
  <c r="AM55" i="104"/>
  <c r="AM76" i="104" s="1"/>
  <c r="AN54" i="104"/>
  <c r="AN57" i="104" s="1"/>
  <c r="AN78" i="104" s="1"/>
  <c r="AM64" i="104"/>
  <c r="AM66" i="104" s="1"/>
  <c r="AM81" i="104" s="1"/>
  <c r="AO17" i="164"/>
  <c r="AO59" i="164" s="1"/>
  <c r="AT277" i="100"/>
  <c r="AT294" i="100" s="1"/>
  <c r="AT276" i="100"/>
  <c r="AT293" i="100" s="1"/>
  <c r="AT280" i="100"/>
  <c r="AT297" i="100" s="1"/>
  <c r="AT279" i="100"/>
  <c r="AT296" i="100" s="1"/>
  <c r="AT326" i="100" s="1"/>
  <c r="AT344" i="100" s="1"/>
  <c r="AT278" i="100"/>
  <c r="AT295" i="100" s="1"/>
  <c r="AM27" i="104"/>
  <c r="AM89" i="104" s="1"/>
  <c r="AS327" i="100"/>
  <c r="AS517" i="100"/>
  <c r="AS518" i="100"/>
  <c r="AV190" i="100"/>
  <c r="AV221" i="100" s="1"/>
  <c r="AV223" i="100" s="1"/>
  <c r="AV224" i="100" s="1"/>
  <c r="AV227" i="100" s="1"/>
  <c r="AV167" i="100"/>
  <c r="AV336" i="100" s="1"/>
  <c r="AV561" i="100" s="1"/>
  <c r="AV142" i="100"/>
  <c r="AV175" i="100" s="1"/>
  <c r="AV168" i="100"/>
  <c r="AV337" i="100" s="1"/>
  <c r="AV562" i="100" s="1"/>
  <c r="AN21" i="164"/>
  <c r="AN63" i="164" s="1"/>
  <c r="AU298" i="100"/>
  <c r="AU173" i="100"/>
  <c r="AU268" i="100"/>
  <c r="AU269" i="100"/>
  <c r="AU176" i="100"/>
  <c r="AO13" i="164"/>
  <c r="AO55" i="164" s="1"/>
  <c r="AT288" i="100"/>
  <c r="AR363" i="100"/>
  <c r="AR532" i="100" s="1"/>
  <c r="AO28" i="164" s="1"/>
  <c r="AO70" i="164" s="1"/>
  <c r="AR362" i="100"/>
  <c r="AR531" i="100" s="1"/>
  <c r="AO27" i="164" s="1"/>
  <c r="AO69" i="164" s="1"/>
  <c r="AO16" i="104"/>
  <c r="AS324" i="100"/>
  <c r="AS555" i="100"/>
  <c r="AS350" i="100"/>
  <c r="AS360" i="100" s="1"/>
  <c r="AS325" i="100"/>
  <c r="AS523" i="100"/>
  <c r="AR526" i="100"/>
  <c r="AR520" i="100"/>
  <c r="AP20" i="104"/>
  <c r="AU175" i="100"/>
  <c r="AN22" i="164"/>
  <c r="AN64" i="164" s="1"/>
  <c r="AT291" i="100"/>
  <c r="AT174" i="100"/>
  <c r="AO18" i="104"/>
  <c r="AQ364" i="100"/>
  <c r="AO19" i="104"/>
  <c r="AS329" i="100"/>
  <c r="AS557" i="100"/>
  <c r="AN16" i="164"/>
  <c r="AN58" i="164" s="1"/>
  <c r="AQ442" i="100"/>
  <c r="AQ567" i="100" s="1"/>
  <c r="AQ441" i="100"/>
  <c r="AQ566" i="100" s="1"/>
  <c r="AO18" i="164"/>
  <c r="AO60" i="164" s="1"/>
  <c r="AT286" i="100"/>
  <c r="AT560" i="100" s="1"/>
  <c r="AL68" i="104"/>
  <c r="AR162" i="100"/>
  <c r="AR331" i="100"/>
  <c r="AR332" i="100" s="1"/>
  <c r="AR440" i="100"/>
  <c r="AP367" i="100"/>
  <c r="AP366" i="100"/>
  <c r="AP575" i="100" s="1"/>
  <c r="AM35" i="104" s="1"/>
  <c r="AM97" i="104" s="1"/>
  <c r="AT285" i="100"/>
  <c r="AO15" i="104"/>
  <c r="AS321" i="100"/>
  <c r="AS554" i="100"/>
  <c r="AS521" i="100"/>
  <c r="AS558" i="100"/>
  <c r="AS319" i="100"/>
  <c r="AS330" i="100"/>
  <c r="AS522" i="100"/>
  <c r="AR519" i="100"/>
  <c r="AR525" i="100"/>
  <c r="AR22" i="104"/>
  <c r="AR84" i="104" s="1"/>
  <c r="AO14" i="164"/>
  <c r="AO56" i="164" s="1"/>
  <c r="AT289" i="100"/>
  <c r="AM26" i="104"/>
  <c r="AM88" i="104" s="1"/>
  <c r="AO19" i="164"/>
  <c r="AO61" i="164" s="1"/>
  <c r="AR527" i="100"/>
  <c r="AR161" i="100"/>
  <c r="AS320" i="100"/>
  <c r="AS559" i="100"/>
  <c r="AS556" i="100"/>
  <c r="AS345" i="100"/>
  <c r="AS346" i="100"/>
  <c r="AW144" i="100"/>
  <c r="AX156" i="100"/>
  <c r="AN15" i="164"/>
  <c r="AN57" i="164" s="1"/>
  <c r="AN23" i="164"/>
  <c r="AN65" i="164" s="1"/>
  <c r="AO17" i="104"/>
  <c r="AR21" i="104"/>
  <c r="AR83" i="104" s="1"/>
  <c r="AT290" i="100"/>
  <c r="AU286" i="100" l="1"/>
  <c r="AU560" i="100" s="1"/>
  <c r="AM59" i="104"/>
  <c r="AN58" i="104"/>
  <c r="AN79" i="104" s="1"/>
  <c r="AM67" i="104"/>
  <c r="AM82" i="104" s="1"/>
  <c r="AM65" i="104"/>
  <c r="AM80" i="104" s="1"/>
  <c r="AN64" i="104"/>
  <c r="AN67" i="104" s="1"/>
  <c r="AN82" i="104" s="1"/>
  <c r="AN55" i="104"/>
  <c r="AN76" i="104" s="1"/>
  <c r="AN56" i="104"/>
  <c r="AN77" i="104" s="1"/>
  <c r="AR364" i="100"/>
  <c r="AR367" i="100" s="1"/>
  <c r="AO54" i="104"/>
  <c r="AO57" i="104" s="1"/>
  <c r="AO78" i="104" s="1"/>
  <c r="AS21" i="104"/>
  <c r="AS83" i="104" s="1"/>
  <c r="AT345" i="100"/>
  <c r="AT346" i="100"/>
  <c r="AW190" i="100"/>
  <c r="AW221" i="100" s="1"/>
  <c r="AW223" i="100" s="1"/>
  <c r="AW224" i="100" s="1"/>
  <c r="AW227" i="100" s="1"/>
  <c r="AW168" i="100"/>
  <c r="AW337" i="100" s="1"/>
  <c r="AW562" i="100" s="1"/>
  <c r="AW167" i="100"/>
  <c r="AW336" i="100" s="1"/>
  <c r="AW561" i="100" s="1"/>
  <c r="AW142" i="100"/>
  <c r="AW175" i="100"/>
  <c r="AP19" i="104"/>
  <c r="AU174" i="100"/>
  <c r="AU271" i="100"/>
  <c r="AU288" i="100" s="1"/>
  <c r="AU273" i="100"/>
  <c r="AU290" i="100" s="1"/>
  <c r="AU274" i="100"/>
  <c r="AU291" i="100" s="1"/>
  <c r="AU272" i="100"/>
  <c r="AU289" i="100" s="1"/>
  <c r="AP15" i="104"/>
  <c r="AT320" i="100"/>
  <c r="AT556" i="100"/>
  <c r="AT559" i="100"/>
  <c r="AS526" i="100"/>
  <c r="AS520" i="100"/>
  <c r="AO21" i="164"/>
  <c r="AO63" i="164" s="1"/>
  <c r="AS162" i="100"/>
  <c r="AS331" i="100"/>
  <c r="AS332" i="100" s="1"/>
  <c r="AS440" i="100"/>
  <c r="AT299" i="100"/>
  <c r="AR442" i="100"/>
  <c r="AR567" i="100" s="1"/>
  <c r="AR441" i="100"/>
  <c r="AR566" i="100" s="1"/>
  <c r="AN26" i="104"/>
  <c r="AN88" i="104" s="1"/>
  <c r="AQ367" i="100"/>
  <c r="AQ366" i="100"/>
  <c r="AQ575" i="100" s="1"/>
  <c r="AN35" i="104" s="1"/>
  <c r="AN97" i="104" s="1"/>
  <c r="AT321" i="100"/>
  <c r="AT554" i="100"/>
  <c r="AP19" i="164"/>
  <c r="AP61" i="164" s="1"/>
  <c r="AS161" i="100"/>
  <c r="AS527" i="100"/>
  <c r="AU177" i="100"/>
  <c r="AS22" i="104"/>
  <c r="AS84" i="104" s="1"/>
  <c r="AT327" i="100"/>
  <c r="AT518" i="100"/>
  <c r="AT517" i="100"/>
  <c r="AU285" i="100"/>
  <c r="AS519" i="100"/>
  <c r="AS525" i="100"/>
  <c r="AO15" i="164"/>
  <c r="AO57" i="164" s="1"/>
  <c r="AP18" i="104"/>
  <c r="AT281" i="100"/>
  <c r="AQ20" i="104"/>
  <c r="AN27" i="104"/>
  <c r="AN89" i="104" s="1"/>
  <c r="AU276" i="100"/>
  <c r="AU293" i="100" s="1"/>
  <c r="AU277" i="100"/>
  <c r="AU294" i="100" s="1"/>
  <c r="AU280" i="100"/>
  <c r="AU297" i="100" s="1"/>
  <c r="AU279" i="100"/>
  <c r="AU296" i="100" s="1"/>
  <c r="AU326" i="100" s="1"/>
  <c r="AU344" i="100" s="1"/>
  <c r="AU278" i="100"/>
  <c r="AU295" i="100" s="1"/>
  <c r="AV271" i="100"/>
  <c r="AV273" i="100"/>
  <c r="AV274" i="100"/>
  <c r="AV272" i="100"/>
  <c r="AP14" i="164"/>
  <c r="AP56" i="164" s="1"/>
  <c r="AT330" i="100"/>
  <c r="AT522" i="100"/>
  <c r="AT324" i="100"/>
  <c r="AT555" i="100"/>
  <c r="AT350" i="100"/>
  <c r="AT360" i="100" s="1"/>
  <c r="AP14" i="104"/>
  <c r="AO22" i="164"/>
  <c r="AO64" i="164" s="1"/>
  <c r="AX144" i="100"/>
  <c r="AY156" i="100"/>
  <c r="AP16" i="104"/>
  <c r="AO23" i="164"/>
  <c r="AO65" i="164" s="1"/>
  <c r="AP18" i="164"/>
  <c r="AP60" i="164" s="1"/>
  <c r="AP17" i="164"/>
  <c r="AP59" i="164" s="1"/>
  <c r="AP17" i="104"/>
  <c r="AO16" i="164"/>
  <c r="AO58" i="164" s="1"/>
  <c r="AS363" i="100"/>
  <c r="AS532" i="100" s="1"/>
  <c r="AP28" i="164" s="1"/>
  <c r="AP70" i="164" s="1"/>
  <c r="AS362" i="100"/>
  <c r="AS531" i="100" s="1"/>
  <c r="AP27" i="164" s="1"/>
  <c r="AP69" i="164" s="1"/>
  <c r="AT329" i="100"/>
  <c r="AT557" i="100"/>
  <c r="AR20" i="104"/>
  <c r="AV298" i="100"/>
  <c r="AV173" i="100"/>
  <c r="AV177" i="100" s="1"/>
  <c r="AV268" i="100"/>
  <c r="AV269" i="100"/>
  <c r="AV176" i="100"/>
  <c r="AP13" i="164"/>
  <c r="AP55" i="164" s="1"/>
  <c r="AT521" i="100"/>
  <c r="AT558" i="100"/>
  <c r="AT319" i="100"/>
  <c r="AT523" i="100"/>
  <c r="AT325" i="100"/>
  <c r="AR366" i="100" l="1"/>
  <c r="AR575" i="100" s="1"/>
  <c r="AO35" i="104" s="1"/>
  <c r="AO97" i="104" s="1"/>
  <c r="AN65" i="104"/>
  <c r="AN80" i="104" s="1"/>
  <c r="AN66" i="104"/>
  <c r="AN81" i="104" s="1"/>
  <c r="AM68" i="104"/>
  <c r="AO58" i="104"/>
  <c r="AO79" i="104" s="1"/>
  <c r="AO56" i="104"/>
  <c r="AO77" i="104" s="1"/>
  <c r="AN59" i="104"/>
  <c r="AO55" i="104"/>
  <c r="AO76" i="104" s="1"/>
  <c r="AO64" i="104"/>
  <c r="AO67" i="104" s="1"/>
  <c r="AO82" i="104" s="1"/>
  <c r="AV286" i="100"/>
  <c r="AV560" i="100" s="1"/>
  <c r="AV288" i="100"/>
  <c r="AV291" i="100"/>
  <c r="AV554" i="100" s="1"/>
  <c r="AQ17" i="164"/>
  <c r="AQ59" i="164" s="1"/>
  <c r="AY144" i="100"/>
  <c r="AZ156" i="100"/>
  <c r="AT363" i="100"/>
  <c r="AT532" i="100" s="1"/>
  <c r="AQ28" i="164" s="1"/>
  <c r="AQ70" i="164" s="1"/>
  <c r="AT362" i="100"/>
  <c r="AT531" i="100" s="1"/>
  <c r="AQ27" i="164" s="1"/>
  <c r="AQ69" i="164" s="1"/>
  <c r="AU521" i="100"/>
  <c r="AU558" i="100"/>
  <c r="AU319" i="100"/>
  <c r="AU330" i="100"/>
  <c r="AU522" i="100"/>
  <c r="AP23" i="164"/>
  <c r="AP65" i="164" s="1"/>
  <c r="AO26" i="104"/>
  <c r="AO88" i="104" s="1"/>
  <c r="AP16" i="164"/>
  <c r="AP58" i="164" s="1"/>
  <c r="AU329" i="100"/>
  <c r="AU557" i="100"/>
  <c r="AT21" i="104"/>
  <c r="AT83" i="104" s="1"/>
  <c r="AT519" i="100"/>
  <c r="AT525" i="100"/>
  <c r="AQ19" i="164"/>
  <c r="AQ61" i="164" s="1"/>
  <c r="AV285" i="100"/>
  <c r="AX190" i="100"/>
  <c r="AX221" i="100" s="1"/>
  <c r="AX223" i="100" s="1"/>
  <c r="AX224" i="100" s="1"/>
  <c r="AX227" i="100" s="1"/>
  <c r="AX168" i="100"/>
  <c r="AX337" i="100" s="1"/>
  <c r="AX562" i="100" s="1"/>
  <c r="AX167" i="100"/>
  <c r="AX336" i="100" s="1"/>
  <c r="AX561" i="100" s="1"/>
  <c r="AX142" i="100"/>
  <c r="AX175" i="100" s="1"/>
  <c r="AQ15" i="104"/>
  <c r="AV290" i="100"/>
  <c r="AU346" i="100"/>
  <c r="AU345" i="100"/>
  <c r="AQ13" i="164"/>
  <c r="AQ55" i="164" s="1"/>
  <c r="AQ14" i="104"/>
  <c r="AO27" i="104"/>
  <c r="AO89" i="104" s="1"/>
  <c r="AP22" i="164"/>
  <c r="AP64" i="164" s="1"/>
  <c r="AU324" i="100"/>
  <c r="AU555" i="100"/>
  <c r="AU350" i="100"/>
  <c r="AU360" i="100" s="1"/>
  <c r="AT22" i="104"/>
  <c r="AT84" i="104" s="1"/>
  <c r="AS20" i="104"/>
  <c r="AT331" i="100"/>
  <c r="AT332" i="100" s="1"/>
  <c r="AT162" i="100"/>
  <c r="AT440" i="100"/>
  <c r="AP54" i="104"/>
  <c r="AT161" i="100"/>
  <c r="AT527" i="100"/>
  <c r="AV329" i="100"/>
  <c r="AV557" i="100"/>
  <c r="AU327" i="100"/>
  <c r="AU518" i="100"/>
  <c r="AU517" i="100"/>
  <c r="AP21" i="164"/>
  <c r="AP63" i="164" s="1"/>
  <c r="AU299" i="100"/>
  <c r="AQ14" i="164"/>
  <c r="AQ56" i="164" s="1"/>
  <c r="AQ19" i="104"/>
  <c r="AU321" i="100"/>
  <c r="AU554" i="100"/>
  <c r="AW273" i="100"/>
  <c r="AW271" i="100"/>
  <c r="AW272" i="100"/>
  <c r="AW274" i="100"/>
  <c r="AQ18" i="104"/>
  <c r="AV277" i="100"/>
  <c r="AV294" i="100" s="1"/>
  <c r="AV276" i="100"/>
  <c r="AV293" i="100" s="1"/>
  <c r="AV280" i="100"/>
  <c r="AV297" i="100" s="1"/>
  <c r="AV278" i="100"/>
  <c r="AV295" i="100" s="1"/>
  <c r="AV279" i="100"/>
  <c r="AV296" i="100" s="1"/>
  <c r="AV326" i="100" s="1"/>
  <c r="AV344" i="100" s="1"/>
  <c r="AQ17" i="104"/>
  <c r="AS364" i="100"/>
  <c r="AQ18" i="164"/>
  <c r="AQ60" i="164" s="1"/>
  <c r="AV289" i="100"/>
  <c r="AV174" i="100"/>
  <c r="AU325" i="100"/>
  <c r="AU523" i="100"/>
  <c r="AP15" i="164"/>
  <c r="AP57" i="164" s="1"/>
  <c r="AU281" i="100"/>
  <c r="AS441" i="100"/>
  <c r="AS566" i="100" s="1"/>
  <c r="AS442" i="100"/>
  <c r="AS567" i="100" s="1"/>
  <c r="AQ16" i="104"/>
  <c r="AU320" i="100"/>
  <c r="AU559" i="100"/>
  <c r="AU556" i="100"/>
  <c r="AW298" i="100"/>
  <c r="AW173" i="100"/>
  <c r="AW268" i="100"/>
  <c r="AW269" i="100"/>
  <c r="AW176" i="100"/>
  <c r="AT526" i="100"/>
  <c r="AT520" i="100"/>
  <c r="AN68" i="104" l="1"/>
  <c r="AV321" i="100"/>
  <c r="AW286" i="100"/>
  <c r="AW560" i="100" s="1"/>
  <c r="AW177" i="100"/>
  <c r="AO59" i="104"/>
  <c r="AO65" i="104"/>
  <c r="AO80" i="104" s="1"/>
  <c r="AO66" i="104"/>
  <c r="AO81" i="104" s="1"/>
  <c r="AW289" i="100"/>
  <c r="AW555" i="100" s="1"/>
  <c r="AW290" i="100"/>
  <c r="AT364" i="100"/>
  <c r="AT366" i="100" s="1"/>
  <c r="AT575" i="100" s="1"/>
  <c r="AQ35" i="104" s="1"/>
  <c r="AQ97" i="104" s="1"/>
  <c r="AX271" i="100"/>
  <c r="AX272" i="100"/>
  <c r="AX273" i="100"/>
  <c r="AX274" i="100"/>
  <c r="AT20" i="104"/>
  <c r="AR16" i="104"/>
  <c r="AV345" i="100"/>
  <c r="AV346" i="100"/>
  <c r="AV325" i="100"/>
  <c r="AV523" i="100"/>
  <c r="AR14" i="104"/>
  <c r="AS17" i="104"/>
  <c r="AQ23" i="164"/>
  <c r="AQ65" i="164" s="1"/>
  <c r="AR15" i="104"/>
  <c r="AU519" i="100"/>
  <c r="AU525" i="100"/>
  <c r="AU22" i="104"/>
  <c r="AU84" i="104" s="1"/>
  <c r="AV281" i="100"/>
  <c r="AS14" i="104"/>
  <c r="AQ16" i="164"/>
  <c r="AQ58" i="164" s="1"/>
  <c r="AW285" i="100"/>
  <c r="AR19" i="104"/>
  <c r="AS367" i="100"/>
  <c r="AS366" i="100"/>
  <c r="AS575" i="100" s="1"/>
  <c r="AP35" i="104" s="1"/>
  <c r="AP97" i="104" s="1"/>
  <c r="AV521" i="100"/>
  <c r="AV558" i="100"/>
  <c r="AV319" i="100"/>
  <c r="AW288" i="100"/>
  <c r="AR13" i="164"/>
  <c r="AR55" i="164" s="1"/>
  <c r="AU161" i="100"/>
  <c r="AU527" i="100"/>
  <c r="AU526" i="100"/>
  <c r="AU520" i="100"/>
  <c r="AU331" i="100"/>
  <c r="AU332" i="100" s="1"/>
  <c r="AU162" i="100"/>
  <c r="AU440" i="100"/>
  <c r="BA156" i="100"/>
  <c r="AZ144" i="100"/>
  <c r="AP27" i="104"/>
  <c r="AP89" i="104" s="1"/>
  <c r="AQ22" i="164"/>
  <c r="AQ64" i="164" s="1"/>
  <c r="AV324" i="100"/>
  <c r="AV555" i="100"/>
  <c r="AV350" i="100"/>
  <c r="AV360" i="100" s="1"/>
  <c r="AV327" i="100"/>
  <c r="AV518" i="100"/>
  <c r="AV517" i="100"/>
  <c r="AW320" i="100"/>
  <c r="AW559" i="100"/>
  <c r="AW556" i="100"/>
  <c r="AR14" i="164"/>
  <c r="AR56" i="164" s="1"/>
  <c r="AP57" i="104"/>
  <c r="AP78" i="104" s="1"/>
  <c r="AP58" i="104"/>
  <c r="AP79" i="104" s="1"/>
  <c r="AP64" i="104"/>
  <c r="AP55" i="104"/>
  <c r="AP76" i="104" s="1"/>
  <c r="AP56" i="104"/>
  <c r="AP77" i="104" s="1"/>
  <c r="AQ54" i="104"/>
  <c r="AV320" i="100"/>
  <c r="AV559" i="100"/>
  <c r="AV556" i="100"/>
  <c r="AX173" i="100"/>
  <c r="AX298" i="100"/>
  <c r="AX268" i="100"/>
  <c r="AX269" i="100"/>
  <c r="AX176" i="100"/>
  <c r="AQ21" i="164"/>
  <c r="AQ63" i="164" s="1"/>
  <c r="AR17" i="104"/>
  <c r="AR18" i="104"/>
  <c r="AY190" i="100"/>
  <c r="AY221" i="100" s="1"/>
  <c r="AY223" i="100" s="1"/>
  <c r="AY224" i="100" s="1"/>
  <c r="AY227" i="100" s="1"/>
  <c r="AY167" i="100"/>
  <c r="AY336" i="100" s="1"/>
  <c r="AY561" i="100" s="1"/>
  <c r="AY142" i="100"/>
  <c r="AY175" i="100" s="1"/>
  <c r="AY168" i="100"/>
  <c r="AY337" i="100" s="1"/>
  <c r="AY562" i="100" s="1"/>
  <c r="AW276" i="100"/>
  <c r="AW293" i="100" s="1"/>
  <c r="AW277" i="100"/>
  <c r="AW294" i="100" s="1"/>
  <c r="AW280" i="100"/>
  <c r="AW297" i="100" s="1"/>
  <c r="AW279" i="100"/>
  <c r="AW296" i="100" s="1"/>
  <c r="AW326" i="100" s="1"/>
  <c r="AW344" i="100" s="1"/>
  <c r="AW278" i="100"/>
  <c r="AW295" i="100" s="1"/>
  <c r="AP26" i="104"/>
  <c r="AP88" i="104" s="1"/>
  <c r="AR19" i="164"/>
  <c r="AR61" i="164" s="1"/>
  <c r="AV330" i="100"/>
  <c r="AV522" i="100"/>
  <c r="AW291" i="100"/>
  <c r="AW174" i="100"/>
  <c r="AT441" i="100"/>
  <c r="AT566" i="100" s="1"/>
  <c r="AT442" i="100"/>
  <c r="AT567" i="100" s="1"/>
  <c r="AU363" i="100"/>
  <c r="AU532" i="100" s="1"/>
  <c r="AR28" i="164" s="1"/>
  <c r="AR70" i="164" s="1"/>
  <c r="AU362" i="100"/>
  <c r="AU531" i="100" s="1"/>
  <c r="AR27" i="164" s="1"/>
  <c r="AR69" i="164" s="1"/>
  <c r="AU21" i="104"/>
  <c r="AU83" i="104" s="1"/>
  <c r="AV299" i="100"/>
  <c r="AQ15" i="164"/>
  <c r="AQ57" i="164" s="1"/>
  <c r="AR18" i="164"/>
  <c r="AR60" i="164" s="1"/>
  <c r="AR17" i="164"/>
  <c r="AR59" i="164" s="1"/>
  <c r="AX286" i="100" l="1"/>
  <c r="AX560" i="100" s="1"/>
  <c r="AW324" i="100"/>
  <c r="AW527" i="100" s="1"/>
  <c r="AO68" i="104"/>
  <c r="AT367" i="100"/>
  <c r="AU364" i="100"/>
  <c r="AQ26" i="104"/>
  <c r="AQ88" i="104" s="1"/>
  <c r="AW321" i="100"/>
  <c r="AW554" i="100"/>
  <c r="AW325" i="100"/>
  <c r="AW161" i="100" s="1"/>
  <c r="AW523" i="100"/>
  <c r="AY298" i="100"/>
  <c r="AY173" i="100"/>
  <c r="AY268" i="100"/>
  <c r="AY269" i="100"/>
  <c r="AY176" i="100"/>
  <c r="AX276" i="100"/>
  <c r="AX293" i="100" s="1"/>
  <c r="AX277" i="100"/>
  <c r="AX294" i="100" s="1"/>
  <c r="AX279" i="100"/>
  <c r="AX296" i="100" s="1"/>
  <c r="AX326" i="100" s="1"/>
  <c r="AX344" i="100" s="1"/>
  <c r="AX278" i="100"/>
  <c r="AX295" i="100" s="1"/>
  <c r="AX280" i="100"/>
  <c r="AX297" i="100" s="1"/>
  <c r="AX177" i="100"/>
  <c r="AQ58" i="104"/>
  <c r="AQ79" i="104" s="1"/>
  <c r="AQ55" i="104"/>
  <c r="AQ76" i="104" s="1"/>
  <c r="AQ64" i="104"/>
  <c r="AQ56" i="104"/>
  <c r="AQ77" i="104" s="1"/>
  <c r="AQ57" i="104"/>
  <c r="AQ78" i="104" s="1"/>
  <c r="AS13" i="164"/>
  <c r="AS55" i="164" s="1"/>
  <c r="AS15" i="104"/>
  <c r="AU441" i="100"/>
  <c r="AU566" i="100" s="1"/>
  <c r="AU442" i="100"/>
  <c r="AU567" i="100" s="1"/>
  <c r="AV162" i="100"/>
  <c r="AV331" i="100"/>
  <c r="AV332" i="100" s="1"/>
  <c r="AV440" i="100"/>
  <c r="AW281" i="100"/>
  <c r="AR21" i="164"/>
  <c r="AR63" i="164" s="1"/>
  <c r="AR54" i="104"/>
  <c r="AT15" i="104"/>
  <c r="AV519" i="100"/>
  <c r="AV525" i="100"/>
  <c r="AX290" i="100"/>
  <c r="AW330" i="100"/>
  <c r="AW522" i="100"/>
  <c r="AV21" i="104"/>
  <c r="AV83" i="104" s="1"/>
  <c r="AU20" i="104"/>
  <c r="AS16" i="104"/>
  <c r="AT16" i="104"/>
  <c r="AS14" i="164"/>
  <c r="AS56" i="164" s="1"/>
  <c r="AV527" i="100"/>
  <c r="AV161" i="100"/>
  <c r="AR16" i="164"/>
  <c r="AR58" i="164" s="1"/>
  <c r="AS18" i="104"/>
  <c r="AR15" i="164"/>
  <c r="AR57" i="164" s="1"/>
  <c r="AS19" i="164"/>
  <c r="AS61" i="164" s="1"/>
  <c r="AX289" i="100"/>
  <c r="AS18" i="164"/>
  <c r="AS60" i="164" s="1"/>
  <c r="AW521" i="100"/>
  <c r="AW558" i="100"/>
  <c r="AW319" i="100"/>
  <c r="AW345" i="100"/>
  <c r="AW346" i="100"/>
  <c r="AY174" i="100"/>
  <c r="AY273" i="100"/>
  <c r="AY290" i="100" s="1"/>
  <c r="AY271" i="100"/>
  <c r="AY288" i="100" s="1"/>
  <c r="AY274" i="100"/>
  <c r="AY291" i="100" s="1"/>
  <c r="AY272" i="100"/>
  <c r="AY289" i="100" s="1"/>
  <c r="AX285" i="100"/>
  <c r="AS19" i="104"/>
  <c r="AP59" i="104"/>
  <c r="AT19" i="104"/>
  <c r="AZ190" i="100"/>
  <c r="AZ221" i="100" s="1"/>
  <c r="AZ223" i="100" s="1"/>
  <c r="AZ224" i="100" s="1"/>
  <c r="AZ227" i="100" s="1"/>
  <c r="AZ167" i="100"/>
  <c r="AZ336" i="100" s="1"/>
  <c r="AZ561" i="100" s="1"/>
  <c r="AZ142" i="100"/>
  <c r="AZ175" i="100" s="1"/>
  <c r="AZ168" i="100"/>
  <c r="AZ337" i="100" s="1"/>
  <c r="AZ562" i="100" s="1"/>
  <c r="AR22" i="164"/>
  <c r="AR64" i="164" s="1"/>
  <c r="AS17" i="164"/>
  <c r="AS59" i="164" s="1"/>
  <c r="AW350" i="100"/>
  <c r="AW360" i="100" s="1"/>
  <c r="AX288" i="100"/>
  <c r="AQ27" i="104"/>
  <c r="AQ89" i="104" s="1"/>
  <c r="AW327" i="100"/>
  <c r="AW518" i="100"/>
  <c r="AW517" i="100"/>
  <c r="AV22" i="104"/>
  <c r="AV84" i="104" s="1"/>
  <c r="AP66" i="104"/>
  <c r="AP81" i="104" s="1"/>
  <c r="AP65" i="104"/>
  <c r="AP80" i="104" s="1"/>
  <c r="AP67" i="104"/>
  <c r="AP82" i="104" s="1"/>
  <c r="AV362" i="100"/>
  <c r="AV531" i="100" s="1"/>
  <c r="AS27" i="164" s="1"/>
  <c r="AS69" i="164" s="1"/>
  <c r="AV363" i="100"/>
  <c r="AV532" i="100" s="1"/>
  <c r="AS28" i="164" s="1"/>
  <c r="AS70" i="164" s="1"/>
  <c r="BA144" i="100"/>
  <c r="BB156" i="100"/>
  <c r="AR23" i="164"/>
  <c r="AR65" i="164" s="1"/>
  <c r="AW329" i="100"/>
  <c r="AW557" i="100"/>
  <c r="AW299" i="100"/>
  <c r="AV520" i="100"/>
  <c r="AV526" i="100"/>
  <c r="AX291" i="100"/>
  <c r="AX174" i="100"/>
  <c r="AS54" i="104" l="1"/>
  <c r="AS57" i="104" s="1"/>
  <c r="AS78" i="104" s="1"/>
  <c r="AY286" i="100"/>
  <c r="AY560" i="100" s="1"/>
  <c r="AX281" i="100"/>
  <c r="AT13" i="164"/>
  <c r="AT55" i="164" s="1"/>
  <c r="AZ271" i="100"/>
  <c r="AZ273" i="100"/>
  <c r="AZ272" i="100"/>
  <c r="AZ274" i="100"/>
  <c r="AY324" i="100"/>
  <c r="AY555" i="100"/>
  <c r="AT18" i="104"/>
  <c r="AX324" i="100"/>
  <c r="AX555" i="100"/>
  <c r="AX350" i="100"/>
  <c r="AX360" i="100" s="1"/>
  <c r="AS15" i="164"/>
  <c r="AS57" i="164" s="1"/>
  <c r="AQ59" i="104"/>
  <c r="AX521" i="100"/>
  <c r="AX558" i="100"/>
  <c r="AX319" i="100"/>
  <c r="AY276" i="100"/>
  <c r="AY293" i="100" s="1"/>
  <c r="AY277" i="100"/>
  <c r="AY294" i="100" s="1"/>
  <c r="AY280" i="100"/>
  <c r="AY297" i="100" s="1"/>
  <c r="AY279" i="100"/>
  <c r="AY296" i="100" s="1"/>
  <c r="AY326" i="100" s="1"/>
  <c r="AY344" i="100" s="1"/>
  <c r="AY278" i="100"/>
  <c r="AY295" i="100" s="1"/>
  <c r="AS22" i="164"/>
  <c r="AS64" i="164" s="1"/>
  <c r="AT17" i="104"/>
  <c r="BC156" i="100"/>
  <c r="BB144" i="100"/>
  <c r="AV364" i="100"/>
  <c r="AP68" i="104"/>
  <c r="AT14" i="164"/>
  <c r="AT56" i="164" s="1"/>
  <c r="AX329" i="100"/>
  <c r="AX557" i="100"/>
  <c r="AW22" i="104"/>
  <c r="AW84" i="104" s="1"/>
  <c r="AY321" i="100"/>
  <c r="AY554" i="100"/>
  <c r="AW526" i="100"/>
  <c r="AW520" i="100"/>
  <c r="AT17" i="164"/>
  <c r="AT59" i="164" s="1"/>
  <c r="AX346" i="100"/>
  <c r="AX345" i="100"/>
  <c r="AV20" i="104"/>
  <c r="AT19" i="164"/>
  <c r="AT61" i="164" s="1"/>
  <c r="AT23" i="164"/>
  <c r="AT65" i="164" s="1"/>
  <c r="AX321" i="100"/>
  <c r="AX554" i="100"/>
  <c r="AS16" i="164"/>
  <c r="AS58" i="164" s="1"/>
  <c r="BA190" i="100"/>
  <c r="BA221" i="100" s="1"/>
  <c r="BA223" i="100" s="1"/>
  <c r="BA224" i="100" s="1"/>
  <c r="BA227" i="100" s="1"/>
  <c r="BA167" i="100"/>
  <c r="BA336" i="100" s="1"/>
  <c r="BA561" i="100" s="1"/>
  <c r="BA142" i="100"/>
  <c r="BA175" i="100" s="1"/>
  <c r="BA168" i="100"/>
  <c r="BA337" i="100" s="1"/>
  <c r="BA562" i="100" s="1"/>
  <c r="AW363" i="100"/>
  <c r="AW532" i="100" s="1"/>
  <c r="AT28" i="164" s="1"/>
  <c r="AT70" i="164" s="1"/>
  <c r="AW362" i="100"/>
  <c r="AW531" i="100" s="1"/>
  <c r="AT27" i="164" s="1"/>
  <c r="AT69" i="164" s="1"/>
  <c r="AZ173" i="100"/>
  <c r="AZ298" i="100"/>
  <c r="AZ268" i="100"/>
  <c r="AZ269" i="100"/>
  <c r="AZ176" i="100"/>
  <c r="AX299" i="100"/>
  <c r="AY329" i="100"/>
  <c r="AY557" i="100"/>
  <c r="AW519" i="100"/>
  <c r="AW525" i="100"/>
  <c r="AT18" i="164"/>
  <c r="AT60" i="164" s="1"/>
  <c r="AX320" i="100"/>
  <c r="AX556" i="100"/>
  <c r="AX559" i="100"/>
  <c r="AR27" i="104"/>
  <c r="AR89" i="104" s="1"/>
  <c r="AQ66" i="104"/>
  <c r="AQ81" i="104" s="1"/>
  <c r="AQ67" i="104"/>
  <c r="AQ82" i="104" s="1"/>
  <c r="AQ65" i="104"/>
  <c r="AQ80" i="104" s="1"/>
  <c r="AX523" i="100"/>
  <c r="AX325" i="100"/>
  <c r="AY285" i="100"/>
  <c r="AS56" i="104"/>
  <c r="AS77" i="104" s="1"/>
  <c r="AS58" i="104"/>
  <c r="AS79" i="104" s="1"/>
  <c r="AS64" i="104"/>
  <c r="AW21" i="104"/>
  <c r="AW83" i="104" s="1"/>
  <c r="AY320" i="100"/>
  <c r="AY556" i="100"/>
  <c r="AY559" i="100"/>
  <c r="AW331" i="100"/>
  <c r="AW332" i="100" s="1"/>
  <c r="AW162" i="100"/>
  <c r="AW440" i="100"/>
  <c r="AS23" i="164"/>
  <c r="AS65" i="164" s="1"/>
  <c r="AS21" i="164"/>
  <c r="AS63" i="164" s="1"/>
  <c r="AR57" i="104"/>
  <c r="AR78" i="104" s="1"/>
  <c r="AR56" i="104"/>
  <c r="AR77" i="104" s="1"/>
  <c r="AR55" i="104"/>
  <c r="AR76" i="104" s="1"/>
  <c r="AR64" i="104"/>
  <c r="AR58" i="104"/>
  <c r="AR79" i="104" s="1"/>
  <c r="AV441" i="100"/>
  <c r="AV566" i="100" s="1"/>
  <c r="AV442" i="100"/>
  <c r="AV567" i="100" s="1"/>
  <c r="AR26" i="104"/>
  <c r="AR88" i="104" s="1"/>
  <c r="AX327" i="100"/>
  <c r="AX518" i="100"/>
  <c r="AX517" i="100"/>
  <c r="AX330" i="100"/>
  <c r="AX522" i="100"/>
  <c r="AY177" i="100"/>
  <c r="AT14" i="104"/>
  <c r="AU367" i="100"/>
  <c r="AU366" i="100"/>
  <c r="AU575" i="100" s="1"/>
  <c r="AR35" i="104" s="1"/>
  <c r="AR97" i="104" s="1"/>
  <c r="AS55" i="104" l="1"/>
  <c r="AS76" i="104" s="1"/>
  <c r="AZ286" i="100"/>
  <c r="AZ560" i="100" s="1"/>
  <c r="AT54" i="104"/>
  <c r="AT57" i="104" s="1"/>
  <c r="AT78" i="104" s="1"/>
  <c r="AW364" i="100"/>
  <c r="AW366" i="100" s="1"/>
  <c r="AW575" i="100" s="1"/>
  <c r="AT35" i="104" s="1"/>
  <c r="AT97" i="104" s="1"/>
  <c r="AZ289" i="100"/>
  <c r="AZ555" i="100" s="1"/>
  <c r="AZ290" i="100"/>
  <c r="AZ320" i="100" s="1"/>
  <c r="AY350" i="100"/>
  <c r="AY360" i="100" s="1"/>
  <c r="AY363" i="100" s="1"/>
  <c r="AY532" i="100" s="1"/>
  <c r="AV28" i="164" s="1"/>
  <c r="AV70" i="164" s="1"/>
  <c r="AR59" i="104"/>
  <c r="AW441" i="100"/>
  <c r="AW566" i="100" s="1"/>
  <c r="AW442" i="100"/>
  <c r="AW567" i="100" s="1"/>
  <c r="AS65" i="104"/>
  <c r="AS80" i="104" s="1"/>
  <c r="AS66" i="104"/>
  <c r="AS81" i="104" s="1"/>
  <c r="AS67" i="104"/>
  <c r="AS82" i="104" s="1"/>
  <c r="AV17" i="104"/>
  <c r="AU15" i="104"/>
  <c r="AR65" i="104"/>
  <c r="AR80" i="104" s="1"/>
  <c r="AR67" i="104"/>
  <c r="AR82" i="104" s="1"/>
  <c r="AR66" i="104"/>
  <c r="AR81" i="104" s="1"/>
  <c r="AU19" i="164"/>
  <c r="AU61" i="164" s="1"/>
  <c r="AZ285" i="100"/>
  <c r="AV14" i="104"/>
  <c r="AU17" i="104"/>
  <c r="AU14" i="164"/>
  <c r="AU56" i="164" s="1"/>
  <c r="AY299" i="100"/>
  <c r="AU19" i="104"/>
  <c r="AT21" i="164"/>
  <c r="AT63" i="164" s="1"/>
  <c r="AX21" i="104"/>
  <c r="AX83" i="104" s="1"/>
  <c r="AU14" i="104"/>
  <c r="AX519" i="100"/>
  <c r="AX525" i="100"/>
  <c r="AV367" i="100"/>
  <c r="AV366" i="100"/>
  <c r="AV575" i="100" s="1"/>
  <c r="AS35" i="104" s="1"/>
  <c r="AS97" i="104" s="1"/>
  <c r="AY346" i="100"/>
  <c r="AY345" i="100"/>
  <c r="AX162" i="100"/>
  <c r="AX331" i="100"/>
  <c r="AX332" i="100" s="1"/>
  <c r="AX440" i="100"/>
  <c r="AY527" i="100"/>
  <c r="AZ288" i="100"/>
  <c r="AV16" i="104"/>
  <c r="AW20" i="104"/>
  <c r="BA273" i="100"/>
  <c r="BA271" i="100"/>
  <c r="BA274" i="100"/>
  <c r="BA272" i="100"/>
  <c r="AT22" i="164"/>
  <c r="AT64" i="164" s="1"/>
  <c r="BC144" i="100"/>
  <c r="BD156" i="100"/>
  <c r="AY325" i="100"/>
  <c r="AY161" i="100" s="1"/>
  <c r="AY523" i="100"/>
  <c r="AU17" i="164"/>
  <c r="AU59" i="164" s="1"/>
  <c r="AU13" i="164"/>
  <c r="AU55" i="164" s="1"/>
  <c r="AQ68" i="104"/>
  <c r="BA298" i="100"/>
  <c r="BA173" i="100"/>
  <c r="BA268" i="100"/>
  <c r="BA269" i="100"/>
  <c r="BA176" i="100"/>
  <c r="BA174" i="100" s="1"/>
  <c r="AY521" i="100"/>
  <c r="AY558" i="100"/>
  <c r="AY319" i="100"/>
  <c r="AY522" i="100"/>
  <c r="AY330" i="100"/>
  <c r="AX527" i="100"/>
  <c r="AX161" i="100"/>
  <c r="AV15" i="104"/>
  <c r="AS27" i="104"/>
  <c r="AS89" i="104" s="1"/>
  <c r="AU18" i="164"/>
  <c r="AU60" i="164" s="1"/>
  <c r="AS26" i="104"/>
  <c r="AS88" i="104" s="1"/>
  <c r="AV19" i="104"/>
  <c r="AY281" i="100"/>
  <c r="AU16" i="104"/>
  <c r="AT15" i="164"/>
  <c r="AT57" i="164" s="1"/>
  <c r="AZ276" i="100"/>
  <c r="AZ293" i="100" s="1"/>
  <c r="AZ277" i="100"/>
  <c r="AZ294" i="100" s="1"/>
  <c r="AZ279" i="100"/>
  <c r="AZ296" i="100" s="1"/>
  <c r="AZ326" i="100" s="1"/>
  <c r="AZ344" i="100" s="1"/>
  <c r="AZ278" i="100"/>
  <c r="AZ295" i="100" s="1"/>
  <c r="AZ280" i="100"/>
  <c r="AZ297" i="100" s="1"/>
  <c r="AZ177" i="100"/>
  <c r="AX22" i="104"/>
  <c r="AX84" i="104" s="1"/>
  <c r="AX520" i="100"/>
  <c r="AX526" i="100"/>
  <c r="AT16" i="164"/>
  <c r="AT58" i="164" s="1"/>
  <c r="BB190" i="100"/>
  <c r="BB221" i="100" s="1"/>
  <c r="BB223" i="100" s="1"/>
  <c r="BB224" i="100" s="1"/>
  <c r="BB227" i="100" s="1"/>
  <c r="BB168" i="100"/>
  <c r="BB337" i="100" s="1"/>
  <c r="BB562" i="100" s="1"/>
  <c r="BB142" i="100"/>
  <c r="BB167" i="100"/>
  <c r="BB336" i="100" s="1"/>
  <c r="BB561" i="100" s="1"/>
  <c r="AY327" i="100"/>
  <c r="AY518" i="100"/>
  <c r="AY517" i="100"/>
  <c r="AU18" i="104"/>
  <c r="AX362" i="100"/>
  <c r="AX531" i="100" s="1"/>
  <c r="AU27" i="164" s="1"/>
  <c r="AU69" i="164" s="1"/>
  <c r="AX363" i="100"/>
  <c r="AX532" i="100" s="1"/>
  <c r="AU28" i="164" s="1"/>
  <c r="AU70" i="164" s="1"/>
  <c r="AZ291" i="100"/>
  <c r="AZ174" i="100"/>
  <c r="AZ324" i="100" l="1"/>
  <c r="AT64" i="104"/>
  <c r="AT67" i="104" s="1"/>
  <c r="AT82" i="104" s="1"/>
  <c r="AT55" i="104"/>
  <c r="AT76" i="104" s="1"/>
  <c r="AW367" i="100"/>
  <c r="AT56" i="104"/>
  <c r="AT77" i="104" s="1"/>
  <c r="AS59" i="104"/>
  <c r="AZ556" i="100"/>
  <c r="AZ559" i="100"/>
  <c r="AW19" i="104" s="1"/>
  <c r="BA177" i="100"/>
  <c r="AT58" i="104"/>
  <c r="AT79" i="104" s="1"/>
  <c r="AZ350" i="100"/>
  <c r="AZ360" i="100" s="1"/>
  <c r="AZ363" i="100" s="1"/>
  <c r="AZ532" i="100" s="1"/>
  <c r="AW28" i="164" s="1"/>
  <c r="AW70" i="164" s="1"/>
  <c r="AY362" i="100"/>
  <c r="AY531" i="100" s="1"/>
  <c r="AV27" i="164" s="1"/>
  <c r="AV69" i="164" s="1"/>
  <c r="BA289" i="100"/>
  <c r="BA555" i="100" s="1"/>
  <c r="AR68" i="104"/>
  <c r="AY520" i="100"/>
  <c r="AY526" i="100"/>
  <c r="AZ346" i="100"/>
  <c r="AZ345" i="100"/>
  <c r="AV18" i="164"/>
  <c r="AV60" i="164" s="1"/>
  <c r="BA276" i="100"/>
  <c r="BA293" i="100" s="1"/>
  <c r="BA277" i="100"/>
  <c r="BA294" i="100" s="1"/>
  <c r="BA280" i="100"/>
  <c r="BA297" i="100" s="1"/>
  <c r="BA279" i="100"/>
  <c r="BA296" i="100" s="1"/>
  <c r="BA326" i="100" s="1"/>
  <c r="BA344" i="100" s="1"/>
  <c r="BA278" i="100"/>
  <c r="BA295" i="100" s="1"/>
  <c r="AT65" i="104"/>
  <c r="AT80" i="104" s="1"/>
  <c r="AT66" i="104"/>
  <c r="AT81" i="104" s="1"/>
  <c r="BA291" i="100"/>
  <c r="AZ329" i="100"/>
  <c r="AZ557" i="100"/>
  <c r="AU21" i="164"/>
  <c r="AU63" i="164" s="1"/>
  <c r="AS68" i="104"/>
  <c r="AY21" i="104"/>
  <c r="AY83" i="104" s="1"/>
  <c r="AZ521" i="100"/>
  <c r="AZ558" i="100"/>
  <c r="AZ319" i="100"/>
  <c r="BA324" i="100"/>
  <c r="AX442" i="100"/>
  <c r="AX567" i="100" s="1"/>
  <c r="AX441" i="100"/>
  <c r="AX566" i="100" s="1"/>
  <c r="AV14" i="164"/>
  <c r="AV56" i="164" s="1"/>
  <c r="BB173" i="100"/>
  <c r="BB298" i="100"/>
  <c r="BB268" i="100"/>
  <c r="BB269" i="100"/>
  <c r="BB176" i="100"/>
  <c r="AY22" i="104"/>
  <c r="AY84" i="104" s="1"/>
  <c r="AU22" i="164"/>
  <c r="AU64" i="164" s="1"/>
  <c r="AZ523" i="100"/>
  <c r="AZ325" i="100"/>
  <c r="AZ161" i="100" s="1"/>
  <c r="AU23" i="164"/>
  <c r="AU65" i="164" s="1"/>
  <c r="AY162" i="100"/>
  <c r="AY331" i="100"/>
  <c r="AY332" i="100" s="1"/>
  <c r="AY440" i="100"/>
  <c r="BA286" i="100"/>
  <c r="BA560" i="100" s="1"/>
  <c r="BE156" i="100"/>
  <c r="BD144" i="100"/>
  <c r="BA288" i="100"/>
  <c r="AV23" i="164"/>
  <c r="AV65" i="164" s="1"/>
  <c r="AU15" i="164"/>
  <c r="AU57" i="164" s="1"/>
  <c r="AW16" i="104"/>
  <c r="AZ299" i="100"/>
  <c r="AW15" i="104"/>
  <c r="AT27" i="104"/>
  <c r="AT89" i="104" s="1"/>
  <c r="AV13" i="164"/>
  <c r="AV55" i="164" s="1"/>
  <c r="AV17" i="164"/>
  <c r="AV59" i="164" s="1"/>
  <c r="AV19" i="164"/>
  <c r="AV61" i="164" s="1"/>
  <c r="AX364" i="100"/>
  <c r="AZ321" i="100"/>
  <c r="AZ554" i="100"/>
  <c r="BB175" i="100"/>
  <c r="AU16" i="164"/>
  <c r="AU58" i="164" s="1"/>
  <c r="AZ327" i="100"/>
  <c r="AZ518" i="100"/>
  <c r="AZ517" i="100"/>
  <c r="AZ330" i="100"/>
  <c r="AZ522" i="100"/>
  <c r="AV18" i="104"/>
  <c r="BA285" i="100"/>
  <c r="BC190" i="100"/>
  <c r="BC221" i="100" s="1"/>
  <c r="BC223" i="100" s="1"/>
  <c r="BC224" i="100" s="1"/>
  <c r="BC227" i="100" s="1"/>
  <c r="BC142" i="100"/>
  <c r="BC167" i="100"/>
  <c r="BC336" i="100" s="1"/>
  <c r="BC561" i="100" s="1"/>
  <c r="BC168" i="100"/>
  <c r="BC337" i="100" s="1"/>
  <c r="BC562" i="100" s="1"/>
  <c r="BA290" i="100"/>
  <c r="AY519" i="100"/>
  <c r="AY525" i="100"/>
  <c r="AU54" i="104"/>
  <c r="AV54" i="104"/>
  <c r="AZ281" i="100"/>
  <c r="AZ527" i="100"/>
  <c r="AT26" i="104"/>
  <c r="AT88" i="104" s="1"/>
  <c r="BB286" i="100" l="1"/>
  <c r="BB560" i="100" s="1"/>
  <c r="AT59" i="104"/>
  <c r="AY364" i="100"/>
  <c r="AZ362" i="100"/>
  <c r="AZ531" i="100" s="1"/>
  <c r="AW27" i="164" s="1"/>
  <c r="AW69" i="164" s="1"/>
  <c r="BA281" i="100"/>
  <c r="BC298" i="100"/>
  <c r="BC173" i="100"/>
  <c r="BC268" i="100"/>
  <c r="BC176" i="100"/>
  <c r="BC269" i="100"/>
  <c r="BC286" i="100" s="1"/>
  <c r="BC560" i="100" s="1"/>
  <c r="AU57" i="104"/>
  <c r="AU78" i="104" s="1"/>
  <c r="AU58" i="104"/>
  <c r="AU79" i="104" s="1"/>
  <c r="AU56" i="104"/>
  <c r="AU77" i="104" s="1"/>
  <c r="AU55" i="104"/>
  <c r="AU76" i="104" s="1"/>
  <c r="AU64" i="104"/>
  <c r="AZ22" i="104"/>
  <c r="AZ84" i="104" s="1"/>
  <c r="AW13" i="164"/>
  <c r="AW55" i="164" s="1"/>
  <c r="BF156" i="100"/>
  <c r="BE144" i="100"/>
  <c r="AW19" i="164"/>
  <c r="AW61" i="164" s="1"/>
  <c r="AU26" i="104"/>
  <c r="AU88" i="104" s="1"/>
  <c r="BA527" i="100"/>
  <c r="AW18" i="104"/>
  <c r="BA327" i="100"/>
  <c r="BA518" i="100"/>
  <c r="BA517" i="100"/>
  <c r="AW23" i="164"/>
  <c r="AW65" i="164" s="1"/>
  <c r="BA320" i="100"/>
  <c r="BA556" i="100"/>
  <c r="BA559" i="100"/>
  <c r="AW14" i="104"/>
  <c r="AV58" i="104"/>
  <c r="AV79" i="104" s="1"/>
  <c r="AV57" i="104"/>
  <c r="AV78" i="104" s="1"/>
  <c r="AV55" i="104"/>
  <c r="AV76" i="104" s="1"/>
  <c r="AV64" i="104"/>
  <c r="AV56" i="104"/>
  <c r="AV77" i="104" s="1"/>
  <c r="AV21" i="164"/>
  <c r="AV63" i="164" s="1"/>
  <c r="BC175" i="100"/>
  <c r="AW14" i="164"/>
  <c r="AW56" i="164" s="1"/>
  <c r="BB174" i="100"/>
  <c r="BB273" i="100"/>
  <c r="BB290" i="100" s="1"/>
  <c r="BB271" i="100"/>
  <c r="BB288" i="100" s="1"/>
  <c r="BB272" i="100"/>
  <c r="BB289" i="100" s="1"/>
  <c r="BB274" i="100"/>
  <c r="BB291" i="100" s="1"/>
  <c r="AX367" i="100"/>
  <c r="AX366" i="100"/>
  <c r="AX575" i="100" s="1"/>
  <c r="AU35" i="104" s="1"/>
  <c r="AU97" i="104" s="1"/>
  <c r="AX20" i="104"/>
  <c r="BB276" i="100"/>
  <c r="BB293" i="100" s="1"/>
  <c r="BB277" i="100"/>
  <c r="BB294" i="100" s="1"/>
  <c r="BB279" i="100"/>
  <c r="BB296" i="100" s="1"/>
  <c r="BB326" i="100" s="1"/>
  <c r="BB344" i="100" s="1"/>
  <c r="BB280" i="100"/>
  <c r="BB297" i="100" s="1"/>
  <c r="BB278" i="100"/>
  <c r="BB295" i="100" s="1"/>
  <c r="BB177" i="100"/>
  <c r="AU27" i="104"/>
  <c r="AU89" i="104" s="1"/>
  <c r="AW17" i="164"/>
  <c r="AW59" i="164" s="1"/>
  <c r="AW17" i="104"/>
  <c r="AY367" i="100"/>
  <c r="AY366" i="100"/>
  <c r="AY575" i="100" s="1"/>
  <c r="AV35" i="104" s="1"/>
  <c r="AV97" i="104" s="1"/>
  <c r="AT68" i="104"/>
  <c r="BA325" i="100"/>
  <c r="BA161" i="100" s="1"/>
  <c r="BA523" i="100"/>
  <c r="AZ519" i="100"/>
  <c r="AZ525" i="100"/>
  <c r="AV22" i="164"/>
  <c r="AV64" i="164" s="1"/>
  <c r="AV15" i="164"/>
  <c r="AV57" i="164" s="1"/>
  <c r="AZ21" i="104"/>
  <c r="AZ83" i="104" s="1"/>
  <c r="BA299" i="100"/>
  <c r="AW18" i="164"/>
  <c r="AW60" i="164" s="1"/>
  <c r="BA329" i="100"/>
  <c r="BA557" i="100"/>
  <c r="AY442" i="100"/>
  <c r="AY567" i="100" s="1"/>
  <c r="AY441" i="100"/>
  <c r="AY566" i="100" s="1"/>
  <c r="AY20" i="104"/>
  <c r="BA350" i="100"/>
  <c r="BA360" i="100" s="1"/>
  <c r="BA521" i="100"/>
  <c r="BA319" i="100"/>
  <c r="BA558" i="100"/>
  <c r="BA330" i="100"/>
  <c r="BA522" i="100"/>
  <c r="AZ526" i="100"/>
  <c r="AZ520" i="100"/>
  <c r="AV16" i="164"/>
  <c r="AV58" i="164" s="1"/>
  <c r="BD190" i="100"/>
  <c r="BD221" i="100" s="1"/>
  <c r="BD223" i="100" s="1"/>
  <c r="BD224" i="100" s="1"/>
  <c r="BD227" i="100" s="1"/>
  <c r="BD167" i="100"/>
  <c r="BD336" i="100" s="1"/>
  <c r="BD561" i="100" s="1"/>
  <c r="BD168" i="100"/>
  <c r="BD337" i="100" s="1"/>
  <c r="BD562" i="100" s="1"/>
  <c r="BD142" i="100"/>
  <c r="BD175" i="100" s="1"/>
  <c r="BB285" i="100"/>
  <c r="AX15" i="104"/>
  <c r="AZ162" i="100"/>
  <c r="AZ331" i="100"/>
  <c r="AZ332" i="100" s="1"/>
  <c r="AZ440" i="100"/>
  <c r="BA321" i="100"/>
  <c r="BA554" i="100"/>
  <c r="BA346" i="100"/>
  <c r="BA345" i="100"/>
  <c r="AZ364" i="100" l="1"/>
  <c r="AZ366" i="100" s="1"/>
  <c r="AZ575" i="100" s="1"/>
  <c r="AW35" i="104" s="1"/>
  <c r="AW97" i="104" s="1"/>
  <c r="BC177" i="100"/>
  <c r="BD273" i="100"/>
  <c r="BD271" i="100"/>
  <c r="BD274" i="100"/>
  <c r="BD272" i="100"/>
  <c r="AW21" i="164"/>
  <c r="AW63" i="164" s="1"/>
  <c r="BB321" i="100"/>
  <c r="BB554" i="100"/>
  <c r="AU59" i="104"/>
  <c r="BA519" i="100"/>
  <c r="BA525" i="100"/>
  <c r="AZ441" i="100"/>
  <c r="AZ566" i="100" s="1"/>
  <c r="AZ442" i="100"/>
  <c r="AZ567" i="100" s="1"/>
  <c r="AZ367" i="100"/>
  <c r="BA331" i="100"/>
  <c r="BA332" i="100" s="1"/>
  <c r="BA162" i="100"/>
  <c r="BA440" i="100"/>
  <c r="AV26" i="104"/>
  <c r="AV88" i="104" s="1"/>
  <c r="AW15" i="164"/>
  <c r="AW57" i="164" s="1"/>
  <c r="BA520" i="100"/>
  <c r="BA526" i="100"/>
  <c r="BB299" i="100"/>
  <c r="BA22" i="104"/>
  <c r="BA84" i="104" s="1"/>
  <c r="AX18" i="164"/>
  <c r="AX60" i="164" s="1"/>
  <c r="AX17" i="164"/>
  <c r="AX59" i="164" s="1"/>
  <c r="AV27" i="104"/>
  <c r="AV89" i="104" s="1"/>
  <c r="AX19" i="164"/>
  <c r="AX61" i="164" s="1"/>
  <c r="BB325" i="100"/>
  <c r="BB523" i="100"/>
  <c r="BB329" i="100"/>
  <c r="BB557" i="100"/>
  <c r="AX19" i="104"/>
  <c r="AX13" i="164"/>
  <c r="AX55" i="164" s="1"/>
  <c r="BG156" i="100"/>
  <c r="BF144" i="100"/>
  <c r="BC277" i="100"/>
  <c r="BC294" i="100" s="1"/>
  <c r="BC276" i="100"/>
  <c r="BC293" i="100" s="1"/>
  <c r="BC280" i="100"/>
  <c r="BC297" i="100" s="1"/>
  <c r="BC279" i="100"/>
  <c r="BC296" i="100" s="1"/>
  <c r="BC326" i="100" s="1"/>
  <c r="BC344" i="100" s="1"/>
  <c r="BC278" i="100"/>
  <c r="BC295" i="100" s="1"/>
  <c r="AW16" i="164"/>
  <c r="AW58" i="164" s="1"/>
  <c r="AX18" i="104"/>
  <c r="BA363" i="100"/>
  <c r="BA532" i="100" s="1"/>
  <c r="AX28" i="164" s="1"/>
  <c r="AX70" i="164" s="1"/>
  <c r="BA362" i="100"/>
  <c r="BA531" i="100" s="1"/>
  <c r="AX27" i="164" s="1"/>
  <c r="AX69" i="164" s="1"/>
  <c r="BB327" i="100"/>
  <c r="BB518" i="100"/>
  <c r="BB517" i="100"/>
  <c r="AW54" i="104"/>
  <c r="BD298" i="100"/>
  <c r="BD173" i="100"/>
  <c r="BD268" i="100"/>
  <c r="BD269" i="100"/>
  <c r="BD176" i="100"/>
  <c r="BD174" i="100" s="1"/>
  <c r="AW22" i="164"/>
  <c r="AW64" i="164" s="1"/>
  <c r="BB346" i="100"/>
  <c r="BB345" i="100"/>
  <c r="BB324" i="100"/>
  <c r="BB555" i="100"/>
  <c r="BB350" i="100"/>
  <c r="BB360" i="100" s="1"/>
  <c r="BE190" i="100"/>
  <c r="BE221" i="100" s="1"/>
  <c r="BE223" i="100" s="1"/>
  <c r="BE224" i="100" s="1"/>
  <c r="BE227" i="100" s="1"/>
  <c r="BE168" i="100"/>
  <c r="BE337" i="100" s="1"/>
  <c r="BE562" i="100" s="1"/>
  <c r="BE167" i="100"/>
  <c r="BE336" i="100" s="1"/>
  <c r="BE561" i="100" s="1"/>
  <c r="BE142" i="100"/>
  <c r="BE175" i="100" s="1"/>
  <c r="AZ20" i="104"/>
  <c r="AX14" i="104"/>
  <c r="BB281" i="100"/>
  <c r="BA21" i="104"/>
  <c r="BA83" i="104" s="1"/>
  <c r="AX17" i="104"/>
  <c r="BB521" i="100"/>
  <c r="BB558" i="100"/>
  <c r="BB319" i="100"/>
  <c r="BB330" i="100"/>
  <c r="BB522" i="100"/>
  <c r="BB320" i="100"/>
  <c r="BB559" i="100"/>
  <c r="BB556" i="100"/>
  <c r="BC174" i="100"/>
  <c r="BC273" i="100"/>
  <c r="BC290" i="100" s="1"/>
  <c r="BC271" i="100"/>
  <c r="BC288" i="100" s="1"/>
  <c r="BC274" i="100"/>
  <c r="BC291" i="100" s="1"/>
  <c r="BC272" i="100"/>
  <c r="BC289" i="100" s="1"/>
  <c r="AV65" i="104"/>
  <c r="AV80" i="104" s="1"/>
  <c r="AV66" i="104"/>
  <c r="AV81" i="104" s="1"/>
  <c r="AV67" i="104"/>
  <c r="AV82" i="104" s="1"/>
  <c r="AV59" i="104"/>
  <c r="AX16" i="104"/>
  <c r="AX14" i="164"/>
  <c r="AX56" i="164" s="1"/>
  <c r="AX23" i="164"/>
  <c r="AX65" i="164" s="1"/>
  <c r="AU65" i="104"/>
  <c r="AU80" i="104" s="1"/>
  <c r="AU66" i="104"/>
  <c r="AU81" i="104" s="1"/>
  <c r="AU67" i="104"/>
  <c r="AU82" i="104" s="1"/>
  <c r="BC285" i="100"/>
  <c r="BD286" i="100" l="1"/>
  <c r="BD560" i="100" s="1"/>
  <c r="BC281" i="100"/>
  <c r="BD290" i="100"/>
  <c r="BD177" i="100"/>
  <c r="BD289" i="100"/>
  <c r="BD324" i="100" s="1"/>
  <c r="AU68" i="104"/>
  <c r="AX54" i="104"/>
  <c r="AX64" i="104" s="1"/>
  <c r="BC324" i="100"/>
  <c r="BC555" i="100"/>
  <c r="BC350" i="100"/>
  <c r="BC360" i="100" s="1"/>
  <c r="AY18" i="164"/>
  <c r="AY60" i="164" s="1"/>
  <c r="AY17" i="164"/>
  <c r="AY59" i="164" s="1"/>
  <c r="AY15" i="104"/>
  <c r="BD285" i="100"/>
  <c r="AX22" i="164"/>
  <c r="AX64" i="164" s="1"/>
  <c r="BA442" i="100"/>
  <c r="BA567" i="100" s="1"/>
  <c r="BA441" i="100"/>
  <c r="BA566" i="100" s="1"/>
  <c r="AY14" i="104"/>
  <c r="BC321" i="100"/>
  <c r="BC554" i="100"/>
  <c r="BF190" i="100"/>
  <c r="BF221" i="100" s="1"/>
  <c r="BF223" i="100" s="1"/>
  <c r="BF224" i="100" s="1"/>
  <c r="BF227" i="100" s="1"/>
  <c r="BF167" i="100"/>
  <c r="BF336" i="100" s="1"/>
  <c r="BF561" i="100" s="1"/>
  <c r="BF142" i="100"/>
  <c r="BF175" i="100" s="1"/>
  <c r="BF168" i="100"/>
  <c r="BF337" i="100" s="1"/>
  <c r="BF562" i="100" s="1"/>
  <c r="AY19" i="164"/>
  <c r="AY61" i="164" s="1"/>
  <c r="AX16" i="164"/>
  <c r="AX58" i="164" s="1"/>
  <c r="BD555" i="100"/>
  <c r="BC329" i="100"/>
  <c r="BC557" i="100"/>
  <c r="AY19" i="104"/>
  <c r="BB331" i="100"/>
  <c r="BB332" i="100" s="1"/>
  <c r="BB162" i="100"/>
  <c r="BB440" i="100"/>
  <c r="BB21" i="104"/>
  <c r="BB83" i="104" s="1"/>
  <c r="BB525" i="100"/>
  <c r="BB519" i="100"/>
  <c r="BD277" i="100"/>
  <c r="BD294" i="100" s="1"/>
  <c r="BD276" i="100"/>
  <c r="BD293" i="100" s="1"/>
  <c r="BD280" i="100"/>
  <c r="BD297" i="100" s="1"/>
  <c r="BD279" i="100"/>
  <c r="BD296" i="100" s="1"/>
  <c r="BD326" i="100" s="1"/>
  <c r="BD344" i="100" s="1"/>
  <c r="BD278" i="100"/>
  <c r="BD295" i="100" s="1"/>
  <c r="BA364" i="100"/>
  <c r="BC327" i="100"/>
  <c r="BC517" i="100"/>
  <c r="BC518" i="100"/>
  <c r="BH156" i="100"/>
  <c r="BG144" i="100"/>
  <c r="AW26" i="104"/>
  <c r="AW88" i="104" s="1"/>
  <c r="BD291" i="100"/>
  <c r="AY13" i="164"/>
  <c r="AY55" i="164" s="1"/>
  <c r="BC325" i="100"/>
  <c r="BC523" i="100"/>
  <c r="AY16" i="104"/>
  <c r="BE298" i="100"/>
  <c r="BE173" i="100"/>
  <c r="BE268" i="100"/>
  <c r="BE176" i="100"/>
  <c r="BE269" i="100"/>
  <c r="BE286" i="100" s="1"/>
  <c r="BE560" i="100" s="1"/>
  <c r="BB161" i="100"/>
  <c r="BB527" i="100"/>
  <c r="AY14" i="164"/>
  <c r="AY56" i="164" s="1"/>
  <c r="BC345" i="100"/>
  <c r="BC346" i="100"/>
  <c r="AW27" i="104"/>
  <c r="AW89" i="104" s="1"/>
  <c r="BC299" i="100"/>
  <c r="AV68" i="104"/>
  <c r="BC320" i="100"/>
  <c r="BC556" i="100"/>
  <c r="BC559" i="100"/>
  <c r="AY18" i="104"/>
  <c r="BB22" i="104"/>
  <c r="BB84" i="104" s="1"/>
  <c r="BB363" i="100"/>
  <c r="BB532" i="100" s="1"/>
  <c r="AY28" i="164" s="1"/>
  <c r="AY70" i="164" s="1"/>
  <c r="BB362" i="100"/>
  <c r="BB531" i="100" s="1"/>
  <c r="AY27" i="164" s="1"/>
  <c r="AY69" i="164" s="1"/>
  <c r="BB526" i="100"/>
  <c r="BB520" i="100"/>
  <c r="BA20" i="104"/>
  <c r="AW58" i="104"/>
  <c r="AW79" i="104" s="1"/>
  <c r="AW57" i="104"/>
  <c r="AW78" i="104" s="1"/>
  <c r="AW56" i="104"/>
  <c r="AW77" i="104" s="1"/>
  <c r="AW55" i="104"/>
  <c r="AW76" i="104" s="1"/>
  <c r="AW64" i="104"/>
  <c r="BC330" i="100"/>
  <c r="BC522" i="100"/>
  <c r="AY17" i="104"/>
  <c r="AX21" i="164"/>
  <c r="AX63" i="164" s="1"/>
  <c r="BD288" i="100"/>
  <c r="BE174" i="100"/>
  <c r="BE271" i="100"/>
  <c r="BE273" i="100"/>
  <c r="BE272" i="100"/>
  <c r="BE289" i="100" s="1"/>
  <c r="BE274" i="100"/>
  <c r="BC521" i="100"/>
  <c r="BC558" i="100"/>
  <c r="BC319" i="100"/>
  <c r="AX15" i="164"/>
  <c r="AX57" i="164" s="1"/>
  <c r="BD320" i="100"/>
  <c r="BD556" i="100"/>
  <c r="BD559" i="100"/>
  <c r="BE291" i="100" l="1"/>
  <c r="BE290" i="100"/>
  <c r="BE320" i="100" s="1"/>
  <c r="BE288" i="100"/>
  <c r="AX56" i="104"/>
  <c r="AX77" i="104" s="1"/>
  <c r="AX58" i="104"/>
  <c r="AX79" i="104" s="1"/>
  <c r="BE177" i="100"/>
  <c r="BB364" i="100"/>
  <c r="BB366" i="100" s="1"/>
  <c r="BB575" i="100" s="1"/>
  <c r="AY35" i="104" s="1"/>
  <c r="AY97" i="104" s="1"/>
  <c r="AX57" i="104"/>
  <c r="AX78" i="104" s="1"/>
  <c r="AX55" i="104"/>
  <c r="AX76" i="104" s="1"/>
  <c r="BA16" i="104"/>
  <c r="BC331" i="100"/>
  <c r="BC332" i="100" s="1"/>
  <c r="BC162" i="100"/>
  <c r="BC440" i="100"/>
  <c r="AZ18" i="104"/>
  <c r="BE556" i="100"/>
  <c r="AZ17" i="164"/>
  <c r="AZ59" i="164" s="1"/>
  <c r="AX65" i="104"/>
  <c r="AX80" i="104" s="1"/>
  <c r="AX67" i="104"/>
  <c r="AX82" i="104" s="1"/>
  <c r="AX66" i="104"/>
  <c r="AX81" i="104" s="1"/>
  <c r="BD329" i="100"/>
  <c r="BD557" i="100"/>
  <c r="AZ18" i="164"/>
  <c r="AZ60" i="164" s="1"/>
  <c r="AZ19" i="104"/>
  <c r="BE277" i="100"/>
  <c r="BE294" i="100" s="1"/>
  <c r="BE276" i="100"/>
  <c r="BE293" i="100" s="1"/>
  <c r="BE280" i="100"/>
  <c r="BE297" i="100" s="1"/>
  <c r="BE278" i="100"/>
  <c r="BE295" i="100" s="1"/>
  <c r="BE279" i="100"/>
  <c r="BE296" i="100" s="1"/>
  <c r="BE326" i="100" s="1"/>
  <c r="BE344" i="100" s="1"/>
  <c r="BD321" i="100"/>
  <c r="BD554" i="100"/>
  <c r="AZ13" i="164"/>
  <c r="AZ55" i="164" s="1"/>
  <c r="BD346" i="100"/>
  <c r="BD345" i="100"/>
  <c r="AY15" i="164"/>
  <c r="AY57" i="164" s="1"/>
  <c r="BB441" i="100"/>
  <c r="BB566" i="100" s="1"/>
  <c r="BB442" i="100"/>
  <c r="BB567" i="100" s="1"/>
  <c r="BA15" i="104"/>
  <c r="BF298" i="100"/>
  <c r="BF173" i="100"/>
  <c r="BF268" i="100"/>
  <c r="BF269" i="100"/>
  <c r="BF176" i="100"/>
  <c r="AX27" i="104"/>
  <c r="AX89" i="104" s="1"/>
  <c r="AY22" i="164"/>
  <c r="AY64" i="164" s="1"/>
  <c r="BE329" i="100"/>
  <c r="BE557" i="100"/>
  <c r="BA19" i="104"/>
  <c r="BE321" i="100"/>
  <c r="BE554" i="100"/>
  <c r="AZ16" i="104"/>
  <c r="BC526" i="100"/>
  <c r="BC520" i="100"/>
  <c r="AY23" i="164"/>
  <c r="AY65" i="164" s="1"/>
  <c r="BE285" i="100"/>
  <c r="BG190" i="100"/>
  <c r="BG221" i="100" s="1"/>
  <c r="BG223" i="100" s="1"/>
  <c r="BG224" i="100" s="1"/>
  <c r="BG227" i="100" s="1"/>
  <c r="BG167" i="100"/>
  <c r="BG336" i="100" s="1"/>
  <c r="BG561" i="100" s="1"/>
  <c r="BG168" i="100"/>
  <c r="BG337" i="100" s="1"/>
  <c r="BG562" i="100" s="1"/>
  <c r="BG142" i="100"/>
  <c r="BG175" i="100" s="1"/>
  <c r="BD327" i="100"/>
  <c r="BD517" i="100"/>
  <c r="BD518" i="100"/>
  <c r="AY21" i="164"/>
  <c r="AY63" i="164" s="1"/>
  <c r="AZ17" i="104"/>
  <c r="BD527" i="100"/>
  <c r="BC21" i="104"/>
  <c r="BC83" i="104" s="1"/>
  <c r="AY54" i="104"/>
  <c r="BD299" i="100"/>
  <c r="BC363" i="100"/>
  <c r="BC532" i="100" s="1"/>
  <c r="AZ28" i="164" s="1"/>
  <c r="AZ70" i="164" s="1"/>
  <c r="BC362" i="100"/>
  <c r="BC531" i="100" s="1"/>
  <c r="AZ27" i="164" s="1"/>
  <c r="AZ69" i="164" s="1"/>
  <c r="BE324" i="100"/>
  <c r="BE555" i="100"/>
  <c r="AW66" i="104"/>
  <c r="AW81" i="104" s="1"/>
  <c r="AW65" i="104"/>
  <c r="AW80" i="104" s="1"/>
  <c r="AW67" i="104"/>
  <c r="AW82" i="104" s="1"/>
  <c r="AW59" i="104"/>
  <c r="AY16" i="164"/>
  <c r="AY58" i="164" s="1"/>
  <c r="BC519" i="100"/>
  <c r="BC525" i="100"/>
  <c r="AZ19" i="164"/>
  <c r="AZ61" i="164" s="1"/>
  <c r="BH144" i="100"/>
  <c r="BI156" i="100"/>
  <c r="BA367" i="100"/>
  <c r="BA366" i="100"/>
  <c r="BA575" i="100" s="1"/>
  <c r="AX35" i="104" s="1"/>
  <c r="AX97" i="104" s="1"/>
  <c r="BD522" i="100"/>
  <c r="BD330" i="100"/>
  <c r="BF174" i="100"/>
  <c r="BF273" i="100"/>
  <c r="BF271" i="100"/>
  <c r="BF272" i="100"/>
  <c r="BF289" i="100" s="1"/>
  <c r="BF274" i="100"/>
  <c r="BF291" i="100" s="1"/>
  <c r="BD281" i="100"/>
  <c r="AZ15" i="104"/>
  <c r="BB20" i="104"/>
  <c r="AZ14" i="164"/>
  <c r="AZ56" i="164" s="1"/>
  <c r="BD521" i="100"/>
  <c r="BD558" i="100"/>
  <c r="BD319" i="100"/>
  <c r="BD325" i="100"/>
  <c r="BD161" i="100" s="1"/>
  <c r="BD523" i="100"/>
  <c r="BD350" i="100"/>
  <c r="BD360" i="100" s="1"/>
  <c r="BC22" i="104"/>
  <c r="BC84" i="104" s="1"/>
  <c r="AZ14" i="104"/>
  <c r="AX26" i="104"/>
  <c r="AX88" i="104" s="1"/>
  <c r="BC161" i="100"/>
  <c r="BC527" i="100"/>
  <c r="BE350" i="100" l="1"/>
  <c r="BE360" i="100" s="1"/>
  <c r="BE559" i="100"/>
  <c r="BE299" i="100"/>
  <c r="BF288" i="100"/>
  <c r="BF329" i="100" s="1"/>
  <c r="BF290" i="100"/>
  <c r="BF320" i="100" s="1"/>
  <c r="BF286" i="100"/>
  <c r="BF560" i="100" s="1"/>
  <c r="BC20" i="104" s="1"/>
  <c r="BB367" i="100"/>
  <c r="BE281" i="100"/>
  <c r="AX59" i="104"/>
  <c r="AZ54" i="104"/>
  <c r="AZ55" i="104" s="1"/>
  <c r="AZ76" i="104" s="1"/>
  <c r="AW68" i="104"/>
  <c r="AZ23" i="164"/>
  <c r="AZ65" i="164" s="1"/>
  <c r="BD363" i="100"/>
  <c r="BD532" i="100" s="1"/>
  <c r="BA28" i="164" s="1"/>
  <c r="BA70" i="164" s="1"/>
  <c r="BD362" i="100"/>
  <c r="BD531" i="100" s="1"/>
  <c r="BA27" i="164" s="1"/>
  <c r="BA69" i="164" s="1"/>
  <c r="BA18" i="104"/>
  <c r="BF324" i="100"/>
  <c r="BF555" i="100"/>
  <c r="BI144" i="100"/>
  <c r="BJ156" i="100"/>
  <c r="AZ21" i="164"/>
  <c r="AZ63" i="164" s="1"/>
  <c r="BB15" i="104"/>
  <c r="BC364" i="100"/>
  <c r="BA13" i="164"/>
  <c r="BA55" i="164" s="1"/>
  <c r="BD22" i="104"/>
  <c r="BD84" i="104" s="1"/>
  <c r="AZ22" i="164"/>
  <c r="AZ64" i="164" s="1"/>
  <c r="BB14" i="104"/>
  <c r="BB17" i="104"/>
  <c r="BF276" i="100"/>
  <c r="BF293" i="100" s="1"/>
  <c r="BF277" i="100"/>
  <c r="BF294" i="100" s="1"/>
  <c r="BF280" i="100"/>
  <c r="BF297" i="100" s="1"/>
  <c r="BF279" i="100"/>
  <c r="BF296" i="100" s="1"/>
  <c r="BF326" i="100" s="1"/>
  <c r="BF344" i="100" s="1"/>
  <c r="BF278" i="100"/>
  <c r="BF295" i="100" s="1"/>
  <c r="AY26" i="104"/>
  <c r="AY88" i="104" s="1"/>
  <c r="BD520" i="100"/>
  <c r="BD526" i="100"/>
  <c r="BE521" i="100"/>
  <c r="BE558" i="100"/>
  <c r="BE319" i="100"/>
  <c r="BA19" i="164"/>
  <c r="BA61" i="164" s="1"/>
  <c r="BA17" i="164"/>
  <c r="BA59" i="164" s="1"/>
  <c r="BA18" i="164"/>
  <c r="BA60" i="164" s="1"/>
  <c r="BH190" i="100"/>
  <c r="BH221" i="100" s="1"/>
  <c r="BH223" i="100" s="1"/>
  <c r="BH224" i="100" s="1"/>
  <c r="BH227" i="100" s="1"/>
  <c r="BH167" i="100"/>
  <c r="BH336" i="100" s="1"/>
  <c r="BH561" i="100" s="1"/>
  <c r="BH142" i="100"/>
  <c r="BH175" i="100" s="1"/>
  <c r="BH168" i="100"/>
  <c r="BH337" i="100" s="1"/>
  <c r="BH562" i="100" s="1"/>
  <c r="AZ15" i="164"/>
  <c r="AZ57" i="164" s="1"/>
  <c r="BE527" i="100"/>
  <c r="BD21" i="104"/>
  <c r="BD83" i="104" s="1"/>
  <c r="BE327" i="100"/>
  <c r="BE518" i="100"/>
  <c r="BE517" i="100"/>
  <c r="BF556" i="100"/>
  <c r="AY57" i="104"/>
  <c r="AY78" i="104" s="1"/>
  <c r="AY58" i="104"/>
  <c r="AY79" i="104" s="1"/>
  <c r="AY55" i="104"/>
  <c r="AY76" i="104" s="1"/>
  <c r="AY64" i="104"/>
  <c r="AY56" i="104"/>
  <c r="AY77" i="104" s="1"/>
  <c r="BA23" i="164"/>
  <c r="BA65" i="164" s="1"/>
  <c r="BG298" i="100"/>
  <c r="BG173" i="100"/>
  <c r="BG268" i="100"/>
  <c r="BG176" i="100"/>
  <c r="BG174" i="100" s="1"/>
  <c r="BG269" i="100"/>
  <c r="BG286" i="100" s="1"/>
  <c r="BG560" i="100" s="1"/>
  <c r="BF285" i="100"/>
  <c r="BE522" i="100"/>
  <c r="BE330" i="100"/>
  <c r="BA17" i="104"/>
  <c r="BB19" i="104"/>
  <c r="BD162" i="100"/>
  <c r="BD331" i="100"/>
  <c r="BD332" i="100" s="1"/>
  <c r="BD440" i="100"/>
  <c r="BF321" i="100"/>
  <c r="BF554" i="100"/>
  <c r="BE363" i="100"/>
  <c r="BE532" i="100" s="1"/>
  <c r="BB28" i="164" s="1"/>
  <c r="BB70" i="164" s="1"/>
  <c r="BE362" i="100"/>
  <c r="BE531" i="100" s="1"/>
  <c r="BB27" i="164" s="1"/>
  <c r="BB69" i="164" s="1"/>
  <c r="BA14" i="164"/>
  <c r="BA56" i="164" s="1"/>
  <c r="BG273" i="100"/>
  <c r="BG271" i="100"/>
  <c r="BG274" i="100"/>
  <c r="BG291" i="100" s="1"/>
  <c r="BG272" i="100"/>
  <c r="AZ16" i="164"/>
  <c r="AZ58" i="164" s="1"/>
  <c r="BF177" i="100"/>
  <c r="AY27" i="104"/>
  <c r="AY89" i="104" s="1"/>
  <c r="BD519" i="100"/>
  <c r="BD525" i="100"/>
  <c r="BA14" i="104"/>
  <c r="BE345" i="100"/>
  <c r="BE346" i="100"/>
  <c r="BE523" i="100"/>
  <c r="BE325" i="100"/>
  <c r="BE161" i="100" s="1"/>
  <c r="AX68" i="104"/>
  <c r="BB16" i="104"/>
  <c r="BC441" i="100"/>
  <c r="BC566" i="100" s="1"/>
  <c r="BC442" i="100"/>
  <c r="BC567" i="100" s="1"/>
  <c r="BG290" i="100" l="1"/>
  <c r="BF557" i="100"/>
  <c r="BF559" i="100"/>
  <c r="BC19" i="104" s="1"/>
  <c r="BG288" i="100"/>
  <c r="BG329" i="100" s="1"/>
  <c r="BF281" i="100"/>
  <c r="AZ57" i="104"/>
  <c r="AZ78" i="104" s="1"/>
  <c r="BF299" i="100"/>
  <c r="AZ64" i="104"/>
  <c r="AZ65" i="104" s="1"/>
  <c r="AZ80" i="104" s="1"/>
  <c r="BF350" i="100"/>
  <c r="BF360" i="100" s="1"/>
  <c r="BF363" i="100" s="1"/>
  <c r="BF532" i="100" s="1"/>
  <c r="BC28" i="164" s="1"/>
  <c r="BC70" i="164" s="1"/>
  <c r="AZ58" i="104"/>
  <c r="AZ79" i="104" s="1"/>
  <c r="BE364" i="100"/>
  <c r="BE367" i="100" s="1"/>
  <c r="AZ56" i="104"/>
  <c r="AZ77" i="104" s="1"/>
  <c r="BA54" i="104"/>
  <c r="BA56" i="104" s="1"/>
  <c r="BA77" i="104" s="1"/>
  <c r="BH271" i="100"/>
  <c r="BH273" i="100"/>
  <c r="BH274" i="100"/>
  <c r="BH272" i="100"/>
  <c r="BE519" i="100"/>
  <c r="BE525" i="100"/>
  <c r="BA15" i="164"/>
  <c r="BA57" i="164" s="1"/>
  <c r="BG276" i="100"/>
  <c r="BG293" i="100" s="1"/>
  <c r="BG277" i="100"/>
  <c r="BG294" i="100" s="1"/>
  <c r="BG279" i="100"/>
  <c r="BG296" i="100" s="1"/>
  <c r="BG326" i="100" s="1"/>
  <c r="BG344" i="100" s="1"/>
  <c r="BG280" i="100"/>
  <c r="BG297" i="100" s="1"/>
  <c r="BG278" i="100"/>
  <c r="BG295" i="100" s="1"/>
  <c r="BC16" i="104"/>
  <c r="BB14" i="164"/>
  <c r="BB56" i="164" s="1"/>
  <c r="BE21" i="104"/>
  <c r="BE83" i="104" s="1"/>
  <c r="BC17" i="104"/>
  <c r="BE162" i="100"/>
  <c r="BE331" i="100"/>
  <c r="BE332" i="100" s="1"/>
  <c r="BE440" i="100"/>
  <c r="BA16" i="164"/>
  <c r="BA58" i="164" s="1"/>
  <c r="BF345" i="100"/>
  <c r="BF346" i="100"/>
  <c r="BI190" i="100"/>
  <c r="BI221" i="100" s="1"/>
  <c r="BI223" i="100" s="1"/>
  <c r="BI224" i="100" s="1"/>
  <c r="BI227" i="100" s="1"/>
  <c r="BI168" i="100"/>
  <c r="BI337" i="100" s="1"/>
  <c r="BI562" i="100" s="1"/>
  <c r="BI167" i="100"/>
  <c r="BI336" i="100" s="1"/>
  <c r="BI561" i="100" s="1"/>
  <c r="BI142" i="100"/>
  <c r="BD364" i="100"/>
  <c r="AZ26" i="104"/>
  <c r="AZ88" i="104" s="1"/>
  <c r="BE520" i="100"/>
  <c r="BE526" i="100"/>
  <c r="BG320" i="100"/>
  <c r="BG559" i="100"/>
  <c r="BG556" i="100"/>
  <c r="BG285" i="100"/>
  <c r="BB23" i="164"/>
  <c r="BB65" i="164" s="1"/>
  <c r="BE22" i="104"/>
  <c r="BE84" i="104" s="1"/>
  <c r="AZ66" i="104"/>
  <c r="AZ81" i="104" s="1"/>
  <c r="BB18" i="104"/>
  <c r="BF327" i="100"/>
  <c r="BF518" i="100"/>
  <c r="BF517" i="100"/>
  <c r="AZ27" i="104"/>
  <c r="AZ89" i="104" s="1"/>
  <c r="BB19" i="164"/>
  <c r="BB61" i="164" s="1"/>
  <c r="BG289" i="100"/>
  <c r="BC14" i="104"/>
  <c r="BD442" i="100"/>
  <c r="BD567" i="100" s="1"/>
  <c r="BD441" i="100"/>
  <c r="BD566" i="100" s="1"/>
  <c r="BG177" i="100"/>
  <c r="AY59" i="104"/>
  <c r="BB17" i="164"/>
  <c r="BB59" i="164" s="1"/>
  <c r="BF325" i="100"/>
  <c r="BF523" i="100"/>
  <c r="BB54" i="104"/>
  <c r="BC367" i="100"/>
  <c r="BC366" i="100"/>
  <c r="BC575" i="100" s="1"/>
  <c r="AZ35" i="104" s="1"/>
  <c r="AZ97" i="104" s="1"/>
  <c r="BC15" i="104"/>
  <c r="BA21" i="164"/>
  <c r="BA63" i="164" s="1"/>
  <c r="BG321" i="100"/>
  <c r="BG554" i="100"/>
  <c r="BB18" i="164"/>
  <c r="BB60" i="164" s="1"/>
  <c r="BD20" i="104"/>
  <c r="AY66" i="104"/>
  <c r="AY81" i="104" s="1"/>
  <c r="AY67" i="104"/>
  <c r="AY82" i="104" s="1"/>
  <c r="AY65" i="104"/>
  <c r="AY80" i="104" s="1"/>
  <c r="BB13" i="164"/>
  <c r="BB55" i="164" s="1"/>
  <c r="BH298" i="100"/>
  <c r="BH173" i="100"/>
  <c r="BH268" i="100"/>
  <c r="BH269" i="100"/>
  <c r="BH176" i="100"/>
  <c r="BH174" i="100" s="1"/>
  <c r="BA22" i="164"/>
  <c r="BA64" i="164" s="1"/>
  <c r="BF521" i="100"/>
  <c r="BF558" i="100"/>
  <c r="BF319" i="100"/>
  <c r="BF522" i="100"/>
  <c r="BF330" i="100"/>
  <c r="BJ144" i="100"/>
  <c r="BK156" i="100"/>
  <c r="BF161" i="100"/>
  <c r="BF527" i="100"/>
  <c r="BG557" i="100" l="1"/>
  <c r="AZ67" i="104"/>
  <c r="AZ82" i="104" s="1"/>
  <c r="AZ59" i="104"/>
  <c r="BF362" i="100"/>
  <c r="BF531" i="100" s="1"/>
  <c r="BC27" i="164" s="1"/>
  <c r="BC69" i="164" s="1"/>
  <c r="BA64" i="104"/>
  <c r="BA66" i="104" s="1"/>
  <c r="BA81" i="104" s="1"/>
  <c r="BE366" i="100"/>
  <c r="BE575" i="100" s="1"/>
  <c r="BB35" i="104" s="1"/>
  <c r="BB97" i="104" s="1"/>
  <c r="BA58" i="104"/>
  <c r="BA79" i="104" s="1"/>
  <c r="BG281" i="100"/>
  <c r="BA55" i="104"/>
  <c r="BA76" i="104" s="1"/>
  <c r="BH177" i="100"/>
  <c r="BA57" i="104"/>
  <c r="BA78" i="104" s="1"/>
  <c r="AY68" i="104"/>
  <c r="BC17" i="164"/>
  <c r="BC59" i="164" s="1"/>
  <c r="BC13" i="164"/>
  <c r="BC55" i="164" s="1"/>
  <c r="BD19" i="104"/>
  <c r="BB22" i="164"/>
  <c r="BB64" i="164" s="1"/>
  <c r="BD367" i="100"/>
  <c r="BD366" i="100"/>
  <c r="BD575" i="100" s="1"/>
  <c r="BA35" i="104" s="1"/>
  <c r="BA97" i="104" s="1"/>
  <c r="BF22" i="104"/>
  <c r="BF84" i="104" s="1"/>
  <c r="BF526" i="100"/>
  <c r="BF520" i="100"/>
  <c r="BE442" i="100"/>
  <c r="BE567" i="100" s="1"/>
  <c r="BE441" i="100"/>
  <c r="BE566" i="100" s="1"/>
  <c r="BG521" i="100"/>
  <c r="BG319" i="100"/>
  <c r="BG558" i="100"/>
  <c r="BG330" i="100"/>
  <c r="BG522" i="100"/>
  <c r="BH289" i="100"/>
  <c r="BD14" i="104"/>
  <c r="BB57" i="104"/>
  <c r="BB78" i="104" s="1"/>
  <c r="BB55" i="104"/>
  <c r="BB76" i="104" s="1"/>
  <c r="BB58" i="104"/>
  <c r="BB79" i="104" s="1"/>
  <c r="BB64" i="104"/>
  <c r="BB56" i="104"/>
  <c r="BB77" i="104" s="1"/>
  <c r="BA26" i="104"/>
  <c r="BA88" i="104" s="1"/>
  <c r="BG324" i="100"/>
  <c r="BG555" i="100"/>
  <c r="BG350" i="100"/>
  <c r="BG360" i="100" s="1"/>
  <c r="BC14" i="164"/>
  <c r="BC56" i="164" s="1"/>
  <c r="BB16" i="164"/>
  <c r="BB58" i="164" s="1"/>
  <c r="BI173" i="100"/>
  <c r="BI298" i="100"/>
  <c r="BI268" i="100"/>
  <c r="BI269" i="100"/>
  <c r="BI176" i="100"/>
  <c r="BF519" i="100"/>
  <c r="BF525" i="100"/>
  <c r="BG327" i="100"/>
  <c r="BG517" i="100"/>
  <c r="BG518" i="100"/>
  <c r="BH291" i="100"/>
  <c r="BK144" i="100"/>
  <c r="BL156" i="100"/>
  <c r="BH276" i="100"/>
  <c r="BH293" i="100" s="1"/>
  <c r="BH277" i="100"/>
  <c r="BH294" i="100" s="1"/>
  <c r="BH280" i="100"/>
  <c r="BH297" i="100" s="1"/>
  <c r="BH279" i="100"/>
  <c r="BH296" i="100" s="1"/>
  <c r="BH326" i="100" s="1"/>
  <c r="BH344" i="100" s="1"/>
  <c r="BH278" i="100"/>
  <c r="BH295" i="100" s="1"/>
  <c r="BC19" i="164"/>
  <c r="BC61" i="164" s="1"/>
  <c r="BA27" i="104"/>
  <c r="BA89" i="104" s="1"/>
  <c r="AZ68" i="104"/>
  <c r="BA65" i="104"/>
  <c r="BA80" i="104" s="1"/>
  <c r="BA67" i="104"/>
  <c r="BA82" i="104" s="1"/>
  <c r="BI175" i="100"/>
  <c r="BG345" i="100"/>
  <c r="BG346" i="100"/>
  <c r="BD17" i="104"/>
  <c r="BB21" i="164"/>
  <c r="BB63" i="164" s="1"/>
  <c r="BH290" i="100"/>
  <c r="BC23" i="164"/>
  <c r="BC65" i="164" s="1"/>
  <c r="BH285" i="100"/>
  <c r="BC18" i="164"/>
  <c r="BC60" i="164" s="1"/>
  <c r="BF331" i="100"/>
  <c r="BF332" i="100" s="1"/>
  <c r="BF162" i="100"/>
  <c r="BF440" i="100"/>
  <c r="BJ190" i="100"/>
  <c r="BJ221" i="100" s="1"/>
  <c r="BJ223" i="100" s="1"/>
  <c r="BJ224" i="100" s="1"/>
  <c r="BJ227" i="100" s="1"/>
  <c r="BJ142" i="100"/>
  <c r="BJ175" i="100" s="1"/>
  <c r="BJ167" i="100"/>
  <c r="BJ336" i="100" s="1"/>
  <c r="BJ561" i="100" s="1"/>
  <c r="BJ168" i="100"/>
  <c r="BJ337" i="100" s="1"/>
  <c r="BJ562" i="100" s="1"/>
  <c r="BC18" i="104"/>
  <c r="BH286" i="100"/>
  <c r="BH560" i="100" s="1"/>
  <c r="BC54" i="104"/>
  <c r="BG299" i="100"/>
  <c r="BD16" i="104"/>
  <c r="BF21" i="104"/>
  <c r="BF83" i="104" s="1"/>
  <c r="BG325" i="100"/>
  <c r="BG523" i="100"/>
  <c r="BB15" i="164"/>
  <c r="BB57" i="164" s="1"/>
  <c r="BH288" i="100"/>
  <c r="BF364" i="100" l="1"/>
  <c r="BI286" i="100"/>
  <c r="BI560" i="100" s="1"/>
  <c r="BH281" i="100"/>
  <c r="BA59" i="104"/>
  <c r="BA68" i="104"/>
  <c r="BJ273" i="100"/>
  <c r="BJ271" i="100"/>
  <c r="BJ272" i="100"/>
  <c r="BJ274" i="100"/>
  <c r="BG22" i="104"/>
  <c r="BG84" i="104" s="1"/>
  <c r="BG525" i="100"/>
  <c r="BG519" i="100"/>
  <c r="BH345" i="100"/>
  <c r="BH346" i="100"/>
  <c r="BM156" i="100"/>
  <c r="BL144" i="100"/>
  <c r="BD13" i="164"/>
  <c r="BD55" i="164" s="1"/>
  <c r="BC21" i="164"/>
  <c r="BC63" i="164" s="1"/>
  <c r="BI285" i="100"/>
  <c r="BD15" i="104"/>
  <c r="BD54" i="104" s="1"/>
  <c r="BD18" i="104"/>
  <c r="BC22" i="164"/>
  <c r="BC64" i="164" s="1"/>
  <c r="BF367" i="100"/>
  <c r="BF366" i="100"/>
  <c r="BF575" i="100" s="1"/>
  <c r="BC35" i="104" s="1"/>
  <c r="BC97" i="104" s="1"/>
  <c r="BD19" i="164"/>
  <c r="BD61" i="164" s="1"/>
  <c r="BC57" i="104"/>
  <c r="BC78" i="104" s="1"/>
  <c r="BC58" i="104"/>
  <c r="BC79" i="104" s="1"/>
  <c r="BC55" i="104"/>
  <c r="BC76" i="104" s="1"/>
  <c r="BC56" i="104"/>
  <c r="BC77" i="104" s="1"/>
  <c r="BC64" i="104"/>
  <c r="BE20" i="104"/>
  <c r="BF442" i="100"/>
  <c r="BF567" i="100" s="1"/>
  <c r="BF441" i="100"/>
  <c r="BF566" i="100" s="1"/>
  <c r="BI174" i="100"/>
  <c r="BI271" i="100"/>
  <c r="BI288" i="100" s="1"/>
  <c r="BI273" i="100"/>
  <c r="BI290" i="100" s="1"/>
  <c r="BI274" i="100"/>
  <c r="BI291" i="100" s="1"/>
  <c r="BI272" i="100"/>
  <c r="BI289" i="100" s="1"/>
  <c r="BH327" i="100"/>
  <c r="BH518" i="100"/>
  <c r="BH517" i="100"/>
  <c r="BK190" i="100"/>
  <c r="BK221" i="100" s="1"/>
  <c r="BK223" i="100" s="1"/>
  <c r="BK224" i="100" s="1"/>
  <c r="BK227" i="100" s="1"/>
  <c r="BK167" i="100"/>
  <c r="BK336" i="100" s="1"/>
  <c r="BK561" i="100" s="1"/>
  <c r="BK168" i="100"/>
  <c r="BK337" i="100" s="1"/>
  <c r="BK562" i="100" s="1"/>
  <c r="BK142" i="100"/>
  <c r="BK175" i="100" s="1"/>
  <c r="BC15" i="164"/>
  <c r="BC57" i="164" s="1"/>
  <c r="BG161" i="100"/>
  <c r="BG527" i="100"/>
  <c r="BB67" i="104"/>
  <c r="BB82" i="104" s="1"/>
  <c r="BB65" i="104"/>
  <c r="BB80" i="104" s="1"/>
  <c r="BB66" i="104"/>
  <c r="BB81" i="104" s="1"/>
  <c r="BH324" i="100"/>
  <c r="BH555" i="100"/>
  <c r="BH350" i="100"/>
  <c r="BH360" i="100" s="1"/>
  <c r="BG162" i="100"/>
  <c r="BG331" i="100"/>
  <c r="BG332" i="100" s="1"/>
  <c r="BG440" i="100"/>
  <c r="BB26" i="104"/>
  <c r="BB88" i="104" s="1"/>
  <c r="BH329" i="100"/>
  <c r="BH557" i="100"/>
  <c r="BG21" i="104"/>
  <c r="BG83" i="104" s="1"/>
  <c r="BH299" i="100"/>
  <c r="BH320" i="100"/>
  <c r="BH556" i="100"/>
  <c r="BH559" i="100"/>
  <c r="BH325" i="100"/>
  <c r="BH523" i="100"/>
  <c r="BH321" i="100"/>
  <c r="BH554" i="100"/>
  <c r="BI276" i="100"/>
  <c r="BI293" i="100" s="1"/>
  <c r="BI277" i="100"/>
  <c r="BI294" i="100" s="1"/>
  <c r="BI280" i="100"/>
  <c r="BI297" i="100" s="1"/>
  <c r="BI278" i="100"/>
  <c r="BI295" i="100" s="1"/>
  <c r="BI279" i="100"/>
  <c r="BI296" i="100" s="1"/>
  <c r="BI326" i="100" s="1"/>
  <c r="BI344" i="100" s="1"/>
  <c r="BI177" i="100"/>
  <c r="BB59" i="104"/>
  <c r="BD18" i="164"/>
  <c r="BD60" i="164" s="1"/>
  <c r="BD17" i="164"/>
  <c r="BD59" i="164" s="1"/>
  <c r="BB27" i="104"/>
  <c r="BB89" i="104" s="1"/>
  <c r="BJ173" i="100"/>
  <c r="BJ298" i="100"/>
  <c r="BJ268" i="100"/>
  <c r="BJ176" i="100"/>
  <c r="BJ269" i="100"/>
  <c r="BG520" i="100"/>
  <c r="BG526" i="100"/>
  <c r="BH521" i="100"/>
  <c r="BH558" i="100"/>
  <c r="BH319" i="100"/>
  <c r="BH522" i="100"/>
  <c r="BH330" i="100"/>
  <c r="BD14" i="164"/>
  <c r="BD56" i="164" s="1"/>
  <c r="BF20" i="104"/>
  <c r="BG362" i="100"/>
  <c r="BG531" i="100" s="1"/>
  <c r="BD27" i="164" s="1"/>
  <c r="BD69" i="164" s="1"/>
  <c r="BG363" i="100"/>
  <c r="BG532" i="100" s="1"/>
  <c r="BD28" i="164" s="1"/>
  <c r="BD70" i="164" s="1"/>
  <c r="BC16" i="164"/>
  <c r="BC58" i="164" s="1"/>
  <c r="BJ286" i="100" l="1"/>
  <c r="BJ560" i="100" s="1"/>
  <c r="BJ177" i="100"/>
  <c r="BG364" i="100"/>
  <c r="BG367" i="100" s="1"/>
  <c r="BE18" i="104"/>
  <c r="BG20" i="104"/>
  <c r="BI327" i="100"/>
  <c r="BI517" i="100"/>
  <c r="BI518" i="100"/>
  <c r="BE16" i="104"/>
  <c r="BH362" i="100"/>
  <c r="BH531" i="100" s="1"/>
  <c r="BE27" i="164" s="1"/>
  <c r="BE69" i="164" s="1"/>
  <c r="BH363" i="100"/>
  <c r="BH532" i="100" s="1"/>
  <c r="BE28" i="164" s="1"/>
  <c r="BE70" i="164" s="1"/>
  <c r="BK271" i="100"/>
  <c r="BK273" i="100"/>
  <c r="BK274" i="100"/>
  <c r="BK272" i="100"/>
  <c r="BE13" i="164"/>
  <c r="BE55" i="164" s="1"/>
  <c r="BI321" i="100"/>
  <c r="BI554" i="100"/>
  <c r="BC26" i="104"/>
  <c r="BC88" i="104" s="1"/>
  <c r="BC65" i="104"/>
  <c r="BC80" i="104" s="1"/>
  <c r="BC66" i="104"/>
  <c r="BC81" i="104" s="1"/>
  <c r="BC67" i="104"/>
  <c r="BC82" i="104" s="1"/>
  <c r="BI299" i="100"/>
  <c r="BH520" i="100"/>
  <c r="BH526" i="100"/>
  <c r="BJ289" i="100"/>
  <c r="BE17" i="164"/>
  <c r="BE59" i="164" s="1"/>
  <c r="BJ277" i="100"/>
  <c r="BJ294" i="100" s="1"/>
  <c r="BJ276" i="100"/>
  <c r="BJ293" i="100" s="1"/>
  <c r="BJ280" i="100"/>
  <c r="BJ297" i="100" s="1"/>
  <c r="BJ278" i="100"/>
  <c r="BJ295" i="100" s="1"/>
  <c r="BJ279" i="100"/>
  <c r="BJ296" i="100" s="1"/>
  <c r="BJ326" i="100" s="1"/>
  <c r="BJ344" i="100" s="1"/>
  <c r="BD58" i="104"/>
  <c r="BD79" i="104" s="1"/>
  <c r="BD55" i="104"/>
  <c r="BD76" i="104" s="1"/>
  <c r="BD56" i="104"/>
  <c r="BD77" i="104" s="1"/>
  <c r="BD64" i="104"/>
  <c r="BD57" i="104"/>
  <c r="BD78" i="104" s="1"/>
  <c r="BI325" i="100"/>
  <c r="BI523" i="100"/>
  <c r="BE19" i="164"/>
  <c r="BE61" i="164" s="1"/>
  <c r="BE17" i="104"/>
  <c r="BG442" i="100"/>
  <c r="BG567" i="100" s="1"/>
  <c r="BG441" i="100"/>
  <c r="BG566" i="100" s="1"/>
  <c r="BE15" i="104"/>
  <c r="BB68" i="104"/>
  <c r="BH22" i="104"/>
  <c r="BH84" i="104" s="1"/>
  <c r="BE14" i="164"/>
  <c r="BE56" i="164" s="1"/>
  <c r="BI320" i="100"/>
  <c r="BI556" i="100"/>
  <c r="BI559" i="100"/>
  <c r="BC27" i="104"/>
  <c r="BC89" i="104" s="1"/>
  <c r="BC59" i="104"/>
  <c r="BI281" i="100"/>
  <c r="BH519" i="100"/>
  <c r="BH525" i="100"/>
  <c r="BJ288" i="100"/>
  <c r="BE18" i="164"/>
  <c r="BE60" i="164" s="1"/>
  <c r="BI522" i="100"/>
  <c r="BI330" i="100"/>
  <c r="BH527" i="100"/>
  <c r="BH161" i="100"/>
  <c r="BH21" i="104"/>
  <c r="BH83" i="104" s="1"/>
  <c r="BI329" i="100"/>
  <c r="BI557" i="100"/>
  <c r="BL190" i="100"/>
  <c r="BL221" i="100" s="1"/>
  <c r="BL223" i="100" s="1"/>
  <c r="BL224" i="100" s="1"/>
  <c r="BL227" i="100" s="1"/>
  <c r="BL167" i="100"/>
  <c r="BL336" i="100" s="1"/>
  <c r="BL561" i="100" s="1"/>
  <c r="BL168" i="100"/>
  <c r="BL337" i="100" s="1"/>
  <c r="BL562" i="100" s="1"/>
  <c r="BL142" i="100"/>
  <c r="BD15" i="164"/>
  <c r="BD57" i="164" s="1"/>
  <c r="BJ290" i="100"/>
  <c r="BD22" i="164"/>
  <c r="BD64" i="164" s="1"/>
  <c r="BJ285" i="100"/>
  <c r="BI346" i="100"/>
  <c r="BI345" i="100"/>
  <c r="BH331" i="100"/>
  <c r="BH332" i="100" s="1"/>
  <c r="BH162" i="100"/>
  <c r="BH440" i="100"/>
  <c r="BD16" i="164"/>
  <c r="BD58" i="164" s="1"/>
  <c r="BI521" i="100"/>
  <c r="BI558" i="100"/>
  <c r="BI319" i="100"/>
  <c r="BE14" i="104"/>
  <c r="BE19" i="104"/>
  <c r="BD23" i="164"/>
  <c r="BD65" i="164" s="1"/>
  <c r="BK173" i="100"/>
  <c r="BK298" i="100"/>
  <c r="BK268" i="100"/>
  <c r="BK269" i="100"/>
  <c r="BK176" i="100"/>
  <c r="BI324" i="100"/>
  <c r="BI555" i="100"/>
  <c r="BI350" i="100"/>
  <c r="BI360" i="100" s="1"/>
  <c r="BM144" i="100"/>
  <c r="BN156" i="100"/>
  <c r="BD21" i="164"/>
  <c r="BD63" i="164" s="1"/>
  <c r="BJ291" i="100"/>
  <c r="BJ174" i="100"/>
  <c r="BJ281" i="100" l="1"/>
  <c r="BK177" i="100"/>
  <c r="BK291" i="100"/>
  <c r="BK554" i="100" s="1"/>
  <c r="BK288" i="100"/>
  <c r="BK329" i="100" s="1"/>
  <c r="BG366" i="100"/>
  <c r="BG575" i="100" s="1"/>
  <c r="BD35" i="104" s="1"/>
  <c r="BD97" i="104" s="1"/>
  <c r="BC68" i="104"/>
  <c r="BJ321" i="100"/>
  <c r="BJ554" i="100"/>
  <c r="BM190" i="100"/>
  <c r="BM221" i="100" s="1"/>
  <c r="BM223" i="100" s="1"/>
  <c r="BM224" i="100" s="1"/>
  <c r="BM227" i="100" s="1"/>
  <c r="BM167" i="100"/>
  <c r="BM336" i="100" s="1"/>
  <c r="BM561" i="100" s="1"/>
  <c r="BM168" i="100"/>
  <c r="BM337" i="100" s="1"/>
  <c r="BM562" i="100" s="1"/>
  <c r="BM142" i="100"/>
  <c r="BK276" i="100"/>
  <c r="BK293" i="100" s="1"/>
  <c r="BK277" i="100"/>
  <c r="BK294" i="100" s="1"/>
  <c r="BK280" i="100"/>
  <c r="BK297" i="100" s="1"/>
  <c r="BK279" i="100"/>
  <c r="BK296" i="100" s="1"/>
  <c r="BK326" i="100" s="1"/>
  <c r="BK344" i="100" s="1"/>
  <c r="BK278" i="100"/>
  <c r="BK295" i="100" s="1"/>
  <c r="BF18" i="104"/>
  <c r="BH441" i="100"/>
  <c r="BH566" i="100" s="1"/>
  <c r="BH442" i="100"/>
  <c r="BH567" i="100" s="1"/>
  <c r="BI22" i="104"/>
  <c r="BI84" i="104" s="1"/>
  <c r="BF18" i="164"/>
  <c r="BF60" i="164" s="1"/>
  <c r="BE21" i="164"/>
  <c r="BE63" i="164" s="1"/>
  <c r="BD26" i="104"/>
  <c r="BD88" i="104" s="1"/>
  <c r="BJ521" i="100"/>
  <c r="BJ558" i="100"/>
  <c r="BJ319" i="100"/>
  <c r="BE22" i="164"/>
  <c r="BE64" i="164" s="1"/>
  <c r="BK321" i="100"/>
  <c r="BI362" i="100"/>
  <c r="BI531" i="100" s="1"/>
  <c r="BF27" i="164" s="1"/>
  <c r="BF69" i="164" s="1"/>
  <c r="BI363" i="100"/>
  <c r="BI532" i="100" s="1"/>
  <c r="BF28" i="164" s="1"/>
  <c r="BF70" i="164" s="1"/>
  <c r="BK286" i="100"/>
  <c r="BK560" i="100" s="1"/>
  <c r="BE54" i="104"/>
  <c r="BF17" i="164"/>
  <c r="BF59" i="164" s="1"/>
  <c r="BI519" i="100"/>
  <c r="BI525" i="100"/>
  <c r="BI21" i="104"/>
  <c r="BI83" i="104" s="1"/>
  <c r="BF17" i="104"/>
  <c r="BE15" i="164"/>
  <c r="BE57" i="164" s="1"/>
  <c r="BD27" i="104"/>
  <c r="BD89" i="104" s="1"/>
  <c r="BD66" i="104"/>
  <c r="BD81" i="104" s="1"/>
  <c r="BD67" i="104"/>
  <c r="BD82" i="104" s="1"/>
  <c r="BD65" i="104"/>
  <c r="BD80" i="104" s="1"/>
  <c r="BD59" i="104"/>
  <c r="BJ327" i="100"/>
  <c r="BJ518" i="100"/>
  <c r="BJ517" i="100"/>
  <c r="BE16" i="164"/>
  <c r="BE58" i="164" s="1"/>
  <c r="BK290" i="100"/>
  <c r="BF14" i="164"/>
  <c r="BF56" i="164" s="1"/>
  <c r="BF15" i="104"/>
  <c r="BK285" i="100"/>
  <c r="BI526" i="100"/>
  <c r="BI520" i="100"/>
  <c r="BL173" i="100"/>
  <c r="BL298" i="100"/>
  <c r="BL268" i="100"/>
  <c r="BL269" i="100"/>
  <c r="BL176" i="100"/>
  <c r="BE23" i="164"/>
  <c r="BE65" i="164" s="1"/>
  <c r="BF19" i="104"/>
  <c r="BF19" i="164"/>
  <c r="BF61" i="164" s="1"/>
  <c r="BJ522" i="100"/>
  <c r="BJ330" i="100"/>
  <c r="BH364" i="100"/>
  <c r="BF13" i="164"/>
  <c r="BF55" i="164" s="1"/>
  <c r="BN144" i="100"/>
  <c r="BO156" i="100"/>
  <c r="BI161" i="100"/>
  <c r="BI527" i="100"/>
  <c r="BI162" i="100"/>
  <c r="BI331" i="100"/>
  <c r="BI332" i="100" s="1"/>
  <c r="BI440" i="100"/>
  <c r="BJ299" i="100"/>
  <c r="BJ320" i="100"/>
  <c r="BJ556" i="100"/>
  <c r="BJ559" i="100"/>
  <c r="BL175" i="100"/>
  <c r="BJ329" i="100"/>
  <c r="BJ557" i="100"/>
  <c r="BF16" i="104"/>
  <c r="BJ346" i="100"/>
  <c r="BJ345" i="100"/>
  <c r="BJ325" i="100"/>
  <c r="BJ523" i="100"/>
  <c r="BJ324" i="100"/>
  <c r="BJ555" i="100"/>
  <c r="BJ350" i="100"/>
  <c r="BJ360" i="100" s="1"/>
  <c r="BF14" i="104"/>
  <c r="BK289" i="100"/>
  <c r="BK174" i="100"/>
  <c r="BK557" i="100" l="1"/>
  <c r="BL286" i="100"/>
  <c r="BL560" i="100" s="1"/>
  <c r="BK281" i="100"/>
  <c r="BF54" i="104"/>
  <c r="BF57" i="104" s="1"/>
  <c r="BF78" i="104" s="1"/>
  <c r="BI364" i="100"/>
  <c r="BI367" i="100" s="1"/>
  <c r="BL276" i="100"/>
  <c r="BL293" i="100" s="1"/>
  <c r="BL277" i="100"/>
  <c r="BL294" i="100" s="1"/>
  <c r="BL280" i="100"/>
  <c r="BL297" i="100" s="1"/>
  <c r="BL279" i="100"/>
  <c r="BL296" i="100" s="1"/>
  <c r="BL326" i="100" s="1"/>
  <c r="BL344" i="100" s="1"/>
  <c r="BL278" i="100"/>
  <c r="BL295" i="100" s="1"/>
  <c r="BJ527" i="100"/>
  <c r="BJ161" i="100"/>
  <c r="BJ526" i="100"/>
  <c r="BJ520" i="100"/>
  <c r="BG19" i="104"/>
  <c r="BI441" i="100"/>
  <c r="BI566" i="100" s="1"/>
  <c r="BI442" i="100"/>
  <c r="BI567" i="100" s="1"/>
  <c r="BI20" i="104"/>
  <c r="BF16" i="164"/>
  <c r="BF58" i="164" s="1"/>
  <c r="BK320" i="100"/>
  <c r="BK556" i="100"/>
  <c r="BK559" i="100"/>
  <c r="BD68" i="104"/>
  <c r="BF15" i="164"/>
  <c r="BF57" i="164" s="1"/>
  <c r="BH20" i="104"/>
  <c r="BE27" i="104"/>
  <c r="BE89" i="104" s="1"/>
  <c r="BK521" i="100"/>
  <c r="BK558" i="100"/>
  <c r="BK319" i="100"/>
  <c r="BK330" i="100"/>
  <c r="BK522" i="100"/>
  <c r="BJ21" i="104"/>
  <c r="BJ83" i="104" s="1"/>
  <c r="BG16" i="104"/>
  <c r="BO144" i="100"/>
  <c r="BP156" i="100"/>
  <c r="BH14" i="104"/>
  <c r="BJ162" i="100"/>
  <c r="BJ331" i="100"/>
  <c r="BJ332" i="100" s="1"/>
  <c r="BJ440" i="100"/>
  <c r="BE26" i="104"/>
  <c r="BE88" i="104" s="1"/>
  <c r="BK345" i="100"/>
  <c r="BK346" i="100"/>
  <c r="BM298" i="100"/>
  <c r="BM173" i="100"/>
  <c r="BM268" i="100"/>
  <c r="BM269" i="100"/>
  <c r="BM176" i="100"/>
  <c r="BG15" i="104"/>
  <c r="BJ519" i="100"/>
  <c r="BJ525" i="100"/>
  <c r="BL174" i="100"/>
  <c r="BL271" i="100"/>
  <c r="BL288" i="100" s="1"/>
  <c r="BL273" i="100"/>
  <c r="BL290" i="100" s="1"/>
  <c r="BL274" i="100"/>
  <c r="BL291" i="100" s="1"/>
  <c r="BL272" i="100"/>
  <c r="BL289" i="100" s="1"/>
  <c r="BF23" i="164"/>
  <c r="BF65" i="164" s="1"/>
  <c r="BG19" i="164"/>
  <c r="BG61" i="164" s="1"/>
  <c r="BG17" i="104"/>
  <c r="BH367" i="100"/>
  <c r="BH366" i="100"/>
  <c r="BH575" i="100" s="1"/>
  <c r="BE35" i="104" s="1"/>
  <c r="BE97" i="104" s="1"/>
  <c r="BL285" i="100"/>
  <c r="BF22" i="164"/>
  <c r="BF64" i="164" s="1"/>
  <c r="BG13" i="164"/>
  <c r="BG55" i="164" s="1"/>
  <c r="BK324" i="100"/>
  <c r="BK555" i="100"/>
  <c r="BK350" i="100"/>
  <c r="BK360" i="100" s="1"/>
  <c r="BJ362" i="100"/>
  <c r="BJ531" i="100" s="1"/>
  <c r="BG27" i="164" s="1"/>
  <c r="BG69" i="164" s="1"/>
  <c r="BJ363" i="100"/>
  <c r="BJ532" i="100" s="1"/>
  <c r="BG28" i="164" s="1"/>
  <c r="BG70" i="164" s="1"/>
  <c r="BN190" i="100"/>
  <c r="BN221" i="100" s="1"/>
  <c r="BN223" i="100" s="1"/>
  <c r="BN224" i="100" s="1"/>
  <c r="BN227" i="100" s="1"/>
  <c r="BN142" i="100"/>
  <c r="BN167" i="100"/>
  <c r="BN336" i="100" s="1"/>
  <c r="BN561" i="100" s="1"/>
  <c r="BN168" i="100"/>
  <c r="BN337" i="100" s="1"/>
  <c r="BN562" i="100" s="1"/>
  <c r="BH17" i="104"/>
  <c r="BG18" i="164"/>
  <c r="BG60" i="164" s="1"/>
  <c r="BK299" i="100"/>
  <c r="BG14" i="164"/>
  <c r="BG56" i="164" s="1"/>
  <c r="BG18" i="104"/>
  <c r="BK327" i="100"/>
  <c r="BK518" i="100"/>
  <c r="BK517" i="100"/>
  <c r="BM175" i="100"/>
  <c r="BG14" i="104"/>
  <c r="BL177" i="100"/>
  <c r="BF21" i="164"/>
  <c r="BF63" i="164" s="1"/>
  <c r="BE55" i="104"/>
  <c r="BE76" i="104" s="1"/>
  <c r="BE64" i="104"/>
  <c r="BE56" i="104"/>
  <c r="BE77" i="104" s="1"/>
  <c r="BE58" i="104"/>
  <c r="BE79" i="104" s="1"/>
  <c r="BE57" i="104"/>
  <c r="BE78" i="104" s="1"/>
  <c r="BG17" i="164"/>
  <c r="BG59" i="164" s="1"/>
  <c r="BK325" i="100"/>
  <c r="BK523" i="100"/>
  <c r="BJ22" i="104"/>
  <c r="BJ84" i="104" s="1"/>
  <c r="BI366" i="100" l="1"/>
  <c r="BI575" i="100" s="1"/>
  <c r="BF35" i="104" s="1"/>
  <c r="BF97" i="104" s="1"/>
  <c r="BF56" i="104"/>
  <c r="BF77" i="104" s="1"/>
  <c r="BF55" i="104"/>
  <c r="BF76" i="104" s="1"/>
  <c r="BF64" i="104"/>
  <c r="BF65" i="104" s="1"/>
  <c r="BF80" i="104" s="1"/>
  <c r="BF58" i="104"/>
  <c r="BF79" i="104" s="1"/>
  <c r="BM286" i="100"/>
  <c r="BM560" i="100" s="1"/>
  <c r="BL299" i="100"/>
  <c r="BN173" i="100"/>
  <c r="BN298" i="100"/>
  <c r="BN268" i="100"/>
  <c r="BN269" i="100"/>
  <c r="BN176" i="100"/>
  <c r="BJ364" i="100"/>
  <c r="BE66" i="104"/>
  <c r="BE81" i="104" s="1"/>
  <c r="BE67" i="104"/>
  <c r="BE82" i="104" s="1"/>
  <c r="BE65" i="104"/>
  <c r="BE80" i="104" s="1"/>
  <c r="BM174" i="100"/>
  <c r="BM271" i="100"/>
  <c r="BM273" i="100"/>
  <c r="BM272" i="100"/>
  <c r="BM274" i="100"/>
  <c r="BK22" i="104"/>
  <c r="BK84" i="104" s="1"/>
  <c r="BK362" i="100"/>
  <c r="BK531" i="100" s="1"/>
  <c r="BH27" i="164" s="1"/>
  <c r="BH69" i="164" s="1"/>
  <c r="BK363" i="100"/>
  <c r="BK532" i="100" s="1"/>
  <c r="BH28" i="164" s="1"/>
  <c r="BH70" i="164" s="1"/>
  <c r="BL281" i="100"/>
  <c r="BL329" i="100"/>
  <c r="BL557" i="100"/>
  <c r="BM285" i="100"/>
  <c r="BK525" i="100"/>
  <c r="BK519" i="100"/>
  <c r="BG23" i="164"/>
  <c r="BG65" i="164" s="1"/>
  <c r="BL325" i="100"/>
  <c r="BL523" i="100"/>
  <c r="BN175" i="100"/>
  <c r="BH15" i="104"/>
  <c r="BL324" i="100"/>
  <c r="BL555" i="100"/>
  <c r="BL350" i="100"/>
  <c r="BL360" i="100" s="1"/>
  <c r="BM177" i="100"/>
  <c r="K177" i="100" s="1" a="1"/>
  <c r="K177" i="100" s="1"/>
  <c r="BP144" i="100"/>
  <c r="BQ156" i="100"/>
  <c r="BK162" i="100"/>
  <c r="BK331" i="100"/>
  <c r="BK332" i="100" s="1"/>
  <c r="BK440" i="100"/>
  <c r="BF27" i="104"/>
  <c r="BF89" i="104" s="1"/>
  <c r="BG16" i="164"/>
  <c r="BG58" i="164" s="1"/>
  <c r="BL558" i="100"/>
  <c r="BL521" i="100"/>
  <c r="BL319" i="100"/>
  <c r="BL330" i="100"/>
  <c r="BL522" i="100"/>
  <c r="BH19" i="164"/>
  <c r="BH61" i="164" s="1"/>
  <c r="BH13" i="164"/>
  <c r="BH55" i="164" s="1"/>
  <c r="BE59" i="104"/>
  <c r="BG54" i="104"/>
  <c r="BH14" i="164"/>
  <c r="BH56" i="164" s="1"/>
  <c r="BK21" i="104"/>
  <c r="BK83" i="104" s="1"/>
  <c r="BK161" i="100"/>
  <c r="BK527" i="100"/>
  <c r="BL321" i="100"/>
  <c r="BL554" i="100"/>
  <c r="BG21" i="164"/>
  <c r="BG63" i="164" s="1"/>
  <c r="BM276" i="100"/>
  <c r="BM277" i="100"/>
  <c r="BM280" i="100"/>
  <c r="BM278" i="100"/>
  <c r="BM279" i="100"/>
  <c r="BO190" i="100"/>
  <c r="BO221" i="100" s="1"/>
  <c r="BO223" i="100" s="1"/>
  <c r="BO224" i="100" s="1"/>
  <c r="BO227" i="100" s="1"/>
  <c r="BO142" i="100"/>
  <c r="BO175" i="100" s="1"/>
  <c r="BO167" i="100"/>
  <c r="BO336" i="100" s="1"/>
  <c r="BO561" i="100" s="1"/>
  <c r="BO168" i="100"/>
  <c r="BO337" i="100" s="1"/>
  <c r="BO562" i="100" s="1"/>
  <c r="BH18" i="104"/>
  <c r="BH19" i="104"/>
  <c r="BF26" i="104"/>
  <c r="BF88" i="104" s="1"/>
  <c r="BG22" i="164"/>
  <c r="BG64" i="164" s="1"/>
  <c r="BL346" i="100"/>
  <c r="BL345" i="100"/>
  <c r="BL320" i="100"/>
  <c r="BL559" i="100"/>
  <c r="BL556" i="100"/>
  <c r="BG15" i="164"/>
  <c r="BG57" i="164" s="1"/>
  <c r="BJ20" i="104"/>
  <c r="BK526" i="100"/>
  <c r="BK520" i="100"/>
  <c r="BJ442" i="100"/>
  <c r="BJ567" i="100" s="1"/>
  <c r="BJ441" i="100"/>
  <c r="BJ566" i="100" s="1"/>
  <c r="BH18" i="164"/>
  <c r="BH60" i="164" s="1"/>
  <c r="BH17" i="164"/>
  <c r="BH59" i="164" s="1"/>
  <c r="BH16" i="104"/>
  <c r="BL327" i="100"/>
  <c r="BL518" i="100"/>
  <c r="BL517" i="100"/>
  <c r="BF66" i="104" l="1"/>
  <c r="BF81" i="104" s="1"/>
  <c r="BF67" i="104"/>
  <c r="BF82" i="104" s="1"/>
  <c r="BF59" i="104"/>
  <c r="BH54" i="104"/>
  <c r="BH56" i="104" s="1"/>
  <c r="BH77" i="104" s="1"/>
  <c r="BN286" i="100"/>
  <c r="BN560" i="100" s="1"/>
  <c r="BE68" i="104"/>
  <c r="BH22" i="164"/>
  <c r="BH64" i="164" s="1"/>
  <c r="BO271" i="100"/>
  <c r="BO273" i="100"/>
  <c r="BO274" i="100"/>
  <c r="BO272" i="100"/>
  <c r="BG26" i="104"/>
  <c r="BG88" i="104" s="1"/>
  <c r="BI16" i="104"/>
  <c r="BL22" i="104"/>
  <c r="BL84" i="104" s="1"/>
  <c r="BM294" i="100"/>
  <c r="K277" i="100" a="1"/>
  <c r="K277" i="100" s="1"/>
  <c r="BI14" i="104"/>
  <c r="BI18" i="164"/>
  <c r="BI60" i="164" s="1"/>
  <c r="BI18" i="104"/>
  <c r="BL362" i="100"/>
  <c r="BL531" i="100" s="1"/>
  <c r="BI27" i="164" s="1"/>
  <c r="BI69" i="164" s="1"/>
  <c r="BL363" i="100"/>
  <c r="BL532" i="100" s="1"/>
  <c r="BI28" i="164" s="1"/>
  <c r="BI70" i="164" s="1"/>
  <c r="BI19" i="164"/>
  <c r="BI61" i="164" s="1"/>
  <c r="BH15" i="164"/>
  <c r="BH57" i="164" s="1"/>
  <c r="BI17" i="104"/>
  <c r="BM290" i="100"/>
  <c r="K273" i="100" a="1"/>
  <c r="K273" i="100" s="1"/>
  <c r="BJ367" i="100"/>
  <c r="BJ366" i="100"/>
  <c r="BJ575" i="100" s="1"/>
  <c r="BG35" i="104" s="1"/>
  <c r="BG97" i="104" s="1"/>
  <c r="BG27" i="104"/>
  <c r="BG89" i="104" s="1"/>
  <c r="BI19" i="104"/>
  <c r="BL525" i="100"/>
  <c r="BL519" i="100"/>
  <c r="BL21" i="104"/>
  <c r="BL83" i="104" s="1"/>
  <c r="BM296" i="100"/>
  <c r="BM326" i="100" s="1"/>
  <c r="BM344" i="100" s="1"/>
  <c r="K279" i="100" a="1"/>
  <c r="K279" i="100" s="1"/>
  <c r="BM293" i="100"/>
  <c r="K276" i="100" a="1"/>
  <c r="K276" i="100" s="1"/>
  <c r="BR156" i="100"/>
  <c r="BQ144" i="100"/>
  <c r="BI15" i="104"/>
  <c r="BN174" i="100"/>
  <c r="BN271" i="100"/>
  <c r="BN288" i="100" s="1"/>
  <c r="BN273" i="100"/>
  <c r="BN290" i="100" s="1"/>
  <c r="BN274" i="100"/>
  <c r="BN291" i="100" s="1"/>
  <c r="BN272" i="100"/>
  <c r="BN289" i="100" s="1"/>
  <c r="BH21" i="164"/>
  <c r="BH63" i="164" s="1"/>
  <c r="BM288" i="100"/>
  <c r="K271" i="100" a="1"/>
  <c r="K271" i="100" s="1"/>
  <c r="BN277" i="100"/>
  <c r="BN294" i="100" s="1"/>
  <c r="BN276" i="100"/>
  <c r="BN293" i="100" s="1"/>
  <c r="BN279" i="100"/>
  <c r="BN296" i="100" s="1"/>
  <c r="BN326" i="100" s="1"/>
  <c r="BN344" i="100" s="1"/>
  <c r="BN280" i="100"/>
  <c r="BN297" i="100" s="1"/>
  <c r="BN278" i="100"/>
  <c r="BN295" i="100" s="1"/>
  <c r="BN177" i="100"/>
  <c r="BI13" i="164"/>
  <c r="BI55" i="164" s="1"/>
  <c r="BH16" i="164"/>
  <c r="BH58" i="164" s="1"/>
  <c r="BL520" i="100"/>
  <c r="BL526" i="100"/>
  <c r="BO298" i="100"/>
  <c r="BO173" i="100"/>
  <c r="BO268" i="100"/>
  <c r="BO269" i="100"/>
  <c r="BO176" i="100"/>
  <c r="BO174" i="100" s="1"/>
  <c r="BM295" i="100"/>
  <c r="K278" i="100" a="1"/>
  <c r="K278" i="100" s="1"/>
  <c r="BH23" i="164"/>
  <c r="BH65" i="164" s="1"/>
  <c r="BG58" i="104"/>
  <c r="BG79" i="104" s="1"/>
  <c r="BG57" i="104"/>
  <c r="BG78" i="104" s="1"/>
  <c r="BG55" i="104"/>
  <c r="BG76" i="104" s="1"/>
  <c r="BG64" i="104"/>
  <c r="BG56" i="104"/>
  <c r="BG77" i="104" s="1"/>
  <c r="BL162" i="100"/>
  <c r="BL331" i="100"/>
  <c r="BL332" i="100" s="1"/>
  <c r="BL440" i="100"/>
  <c r="BK441" i="100"/>
  <c r="BK566" i="100" s="1"/>
  <c r="BK442" i="100"/>
  <c r="BK567" i="100" s="1"/>
  <c r="BP190" i="100"/>
  <c r="BP221" i="100" s="1"/>
  <c r="BP223" i="100" s="1"/>
  <c r="BP224" i="100" s="1"/>
  <c r="BP227" i="100" s="1"/>
  <c r="BP142" i="100"/>
  <c r="BP167" i="100"/>
  <c r="BP336" i="100" s="1"/>
  <c r="BP561" i="100" s="1"/>
  <c r="BP168" i="100"/>
  <c r="BP337" i="100" s="1"/>
  <c r="BP562" i="100" s="1"/>
  <c r="BL161" i="100"/>
  <c r="BL527" i="100"/>
  <c r="BM291" i="100"/>
  <c r="K274" i="100" a="1"/>
  <c r="K274" i="100" s="1"/>
  <c r="BK20" i="104"/>
  <c r="BI14" i="164"/>
  <c r="BI56" i="164" s="1"/>
  <c r="BM297" i="100"/>
  <c r="K280" i="100" a="1"/>
  <c r="K280" i="100" s="1"/>
  <c r="BI17" i="164"/>
  <c r="BI59" i="164" s="1"/>
  <c r="BM281" i="100"/>
  <c r="BK364" i="100"/>
  <c r="BM289" i="100"/>
  <c r="K272" i="100" a="1"/>
  <c r="K272" i="100" s="1"/>
  <c r="BN285" i="100"/>
  <c r="BF68" i="104" l="1"/>
  <c r="BH55" i="104"/>
  <c r="BH76" i="104" s="1"/>
  <c r="BH58" i="104"/>
  <c r="BH79" i="104" s="1"/>
  <c r="BN281" i="100"/>
  <c r="BO286" i="100"/>
  <c r="BO560" i="100" s="1"/>
  <c r="BH64" i="104"/>
  <c r="BH65" i="104" s="1"/>
  <c r="BH80" i="104" s="1"/>
  <c r="BH57" i="104"/>
  <c r="BH78" i="104" s="1"/>
  <c r="BN299" i="100"/>
  <c r="BO285" i="100"/>
  <c r="BI16" i="164"/>
  <c r="BI58" i="164" s="1"/>
  <c r="BN345" i="100"/>
  <c r="BN346" i="100"/>
  <c r="BM329" i="100"/>
  <c r="BM557" i="100"/>
  <c r="BN321" i="100"/>
  <c r="BN554" i="100"/>
  <c r="BI15" i="164"/>
  <c r="BI57" i="164" s="1"/>
  <c r="BL364" i="100"/>
  <c r="BM523" i="100"/>
  <c r="BM325" i="100"/>
  <c r="BO288" i="100"/>
  <c r="BM321" i="100"/>
  <c r="BM554" i="100"/>
  <c r="BM22" i="104"/>
  <c r="BM84" i="104" s="1"/>
  <c r="BM521" i="100"/>
  <c r="BM558" i="100"/>
  <c r="BM319" i="100"/>
  <c r="BO177" i="100"/>
  <c r="BN522" i="100"/>
  <c r="BN330" i="100"/>
  <c r="BN320" i="100"/>
  <c r="BN556" i="100"/>
  <c r="BN559" i="100"/>
  <c r="BM346" i="100"/>
  <c r="BM345" i="100"/>
  <c r="BI21" i="164"/>
  <c r="BI63" i="164" s="1"/>
  <c r="BM320" i="100"/>
  <c r="BM556" i="100"/>
  <c r="BM559" i="100"/>
  <c r="BI54" i="104"/>
  <c r="BO289" i="100"/>
  <c r="BP298" i="100"/>
  <c r="BP173" i="100"/>
  <c r="BP268" i="100"/>
  <c r="BP269" i="100"/>
  <c r="BP176" i="100"/>
  <c r="BL442" i="100"/>
  <c r="BL567" i="100" s="1"/>
  <c r="BL441" i="100"/>
  <c r="BL566" i="100" s="1"/>
  <c r="BG65" i="104"/>
  <c r="BG80" i="104" s="1"/>
  <c r="BG67" i="104"/>
  <c r="BG82" i="104" s="1"/>
  <c r="BG66" i="104"/>
  <c r="BG81" i="104" s="1"/>
  <c r="BG59" i="104"/>
  <c r="BM324" i="100"/>
  <c r="BM555" i="100"/>
  <c r="BM350" i="100"/>
  <c r="BM360" i="100" s="1"/>
  <c r="BM327" i="100"/>
  <c r="BM518" i="100"/>
  <c r="BM517" i="100"/>
  <c r="BM299" i="100"/>
  <c r="K299" i="100" s="1"/>
  <c r="BP175" i="100"/>
  <c r="BH27" i="104"/>
  <c r="BH89" i="104" s="1"/>
  <c r="BO276" i="100"/>
  <c r="BO293" i="100" s="1"/>
  <c r="BO277" i="100"/>
  <c r="BO294" i="100" s="1"/>
  <c r="BO280" i="100"/>
  <c r="BO297" i="100" s="1"/>
  <c r="BO279" i="100"/>
  <c r="BO296" i="100" s="1"/>
  <c r="BO326" i="100" s="1"/>
  <c r="BO344" i="100" s="1"/>
  <c r="BO278" i="100"/>
  <c r="BO295" i="100" s="1"/>
  <c r="BN521" i="100"/>
  <c r="BN558" i="100"/>
  <c r="BN319" i="100"/>
  <c r="BN325" i="100"/>
  <c r="BN523" i="100"/>
  <c r="BN329" i="100"/>
  <c r="BN557" i="100"/>
  <c r="BQ190" i="100"/>
  <c r="BQ221" i="100" s="1"/>
  <c r="BQ223" i="100" s="1"/>
  <c r="BQ224" i="100" s="1"/>
  <c r="BQ227" i="100" s="1"/>
  <c r="BQ167" i="100"/>
  <c r="BQ336" i="100" s="1"/>
  <c r="BQ561" i="100" s="1"/>
  <c r="BQ142" i="100"/>
  <c r="BQ175" i="100" s="1"/>
  <c r="BQ168" i="100"/>
  <c r="BQ337" i="100" s="1"/>
  <c r="BQ562" i="100" s="1"/>
  <c r="BO291" i="100"/>
  <c r="BH66" i="104"/>
  <c r="BH81" i="104" s="1"/>
  <c r="BH67" i="104"/>
  <c r="BH82" i="104" s="1"/>
  <c r="BK367" i="100"/>
  <c r="BK366" i="100"/>
  <c r="BK575" i="100" s="1"/>
  <c r="BH35" i="104" s="1"/>
  <c r="BH97" i="104" s="1"/>
  <c r="BI23" i="164"/>
  <c r="BI65" i="164" s="1"/>
  <c r="BM21" i="104"/>
  <c r="BM83" i="104" s="1"/>
  <c r="BH26" i="104"/>
  <c r="BH88" i="104" s="1"/>
  <c r="BL20" i="104"/>
  <c r="BI22" i="164"/>
  <c r="BI64" i="164" s="1"/>
  <c r="BN327" i="100"/>
  <c r="BN518" i="100"/>
  <c r="BN517" i="100"/>
  <c r="BN324" i="100"/>
  <c r="BN555" i="100"/>
  <c r="BN350" i="100"/>
  <c r="BN360" i="100" s="1"/>
  <c r="BS156" i="100"/>
  <c r="BR144" i="100"/>
  <c r="BM330" i="100"/>
  <c r="BM522" i="100"/>
  <c r="BO290" i="100"/>
  <c r="BH59" i="104"/>
  <c r="BH68" i="104" l="1"/>
  <c r="BJ18" i="164"/>
  <c r="BJ60" i="164" s="1"/>
  <c r="BK15" i="104"/>
  <c r="BO320" i="100"/>
  <c r="BO559" i="100"/>
  <c r="BO556" i="100"/>
  <c r="BT156" i="100"/>
  <c r="BS144" i="100"/>
  <c r="BK13" i="164"/>
  <c r="BK55" i="164" s="1"/>
  <c r="BQ298" i="100"/>
  <c r="BQ173" i="100"/>
  <c r="BQ268" i="100"/>
  <c r="BQ269" i="100"/>
  <c r="BQ176" i="100"/>
  <c r="BK18" i="104"/>
  <c r="BO327" i="100"/>
  <c r="BO517" i="100"/>
  <c r="BO518" i="100"/>
  <c r="BJ13" i="164"/>
  <c r="BJ55" i="164" s="1"/>
  <c r="BJ15" i="104"/>
  <c r="BI27" i="104"/>
  <c r="BI89" i="104" s="1"/>
  <c r="BP177" i="100"/>
  <c r="BM526" i="100"/>
  <c r="BM520" i="100"/>
  <c r="BM331" i="100"/>
  <c r="BM332" i="100" s="1"/>
  <c r="K332" i="100" s="1"/>
  <c r="BM162" i="100"/>
  <c r="BM440" i="100"/>
  <c r="BJ17" i="104"/>
  <c r="BN362" i="100"/>
  <c r="BN531" i="100" s="1"/>
  <c r="BK27" i="164" s="1"/>
  <c r="BK69" i="164" s="1"/>
  <c r="BN363" i="100"/>
  <c r="BN532" i="100" s="1"/>
  <c r="BK28" i="164" s="1"/>
  <c r="BK70" i="164" s="1"/>
  <c r="BK14" i="164"/>
  <c r="BK56" i="164" s="1"/>
  <c r="BN21" i="104"/>
  <c r="BN83" i="104" s="1"/>
  <c r="BK19" i="164"/>
  <c r="BK61" i="164" s="1"/>
  <c r="BK17" i="164"/>
  <c r="BK59" i="164" s="1"/>
  <c r="BO325" i="100"/>
  <c r="BO523" i="100"/>
  <c r="BP174" i="100"/>
  <c r="BP271" i="100"/>
  <c r="BP288" i="100" s="1"/>
  <c r="BP274" i="100"/>
  <c r="BP291" i="100" s="1"/>
  <c r="BP273" i="100"/>
  <c r="BP290" i="100" s="1"/>
  <c r="BP272" i="100"/>
  <c r="BP289" i="100" s="1"/>
  <c r="BJ14" i="164"/>
  <c r="BJ56" i="164" s="1"/>
  <c r="BM161" i="100"/>
  <c r="BM527" i="100"/>
  <c r="BP276" i="100"/>
  <c r="BP293" i="100" s="1"/>
  <c r="BP277" i="100"/>
  <c r="BP294" i="100" s="1"/>
  <c r="BP280" i="100"/>
  <c r="BP297" i="100" s="1"/>
  <c r="BP279" i="100"/>
  <c r="BP296" i="100" s="1"/>
  <c r="BP326" i="100" s="1"/>
  <c r="BP344" i="100" s="1"/>
  <c r="BP278" i="100"/>
  <c r="BP295" i="100" s="1"/>
  <c r="BK19" i="104"/>
  <c r="BJ18" i="104"/>
  <c r="BJ14" i="104"/>
  <c r="BJ19" i="164"/>
  <c r="BJ61" i="164" s="1"/>
  <c r="BQ174" i="100"/>
  <c r="BQ273" i="100"/>
  <c r="BQ271" i="100"/>
  <c r="BQ274" i="100"/>
  <c r="BQ272" i="100"/>
  <c r="BQ289" i="100" s="1"/>
  <c r="BO521" i="100"/>
  <c r="BO558" i="100"/>
  <c r="BO319" i="100"/>
  <c r="BO522" i="100"/>
  <c r="BO330" i="100"/>
  <c r="BG68" i="104"/>
  <c r="BP286" i="100"/>
  <c r="BP560" i="100" s="1"/>
  <c r="BO324" i="100"/>
  <c r="BO555" i="100"/>
  <c r="BO350" i="100"/>
  <c r="BO360" i="100" s="1"/>
  <c r="BJ19" i="104"/>
  <c r="BK16" i="104"/>
  <c r="BK18" i="164"/>
  <c r="BK60" i="164" s="1"/>
  <c r="BJ17" i="164"/>
  <c r="BJ59" i="164" s="1"/>
  <c r="BK14" i="104"/>
  <c r="BN526" i="100"/>
  <c r="BN520" i="100"/>
  <c r="BO299" i="100"/>
  <c r="BR190" i="100"/>
  <c r="BR221" i="100" s="1"/>
  <c r="BR223" i="100" s="1"/>
  <c r="BR224" i="100" s="1"/>
  <c r="BR227" i="100" s="1"/>
  <c r="BR168" i="100"/>
  <c r="BR337" i="100" s="1"/>
  <c r="BR562" i="100" s="1"/>
  <c r="BR142" i="100"/>
  <c r="BR167" i="100"/>
  <c r="BR336" i="100" s="1"/>
  <c r="BR561" i="100" s="1"/>
  <c r="BN161" i="100"/>
  <c r="BN527" i="100"/>
  <c r="BO321" i="100"/>
  <c r="BO554" i="100"/>
  <c r="BN22" i="104"/>
  <c r="BN84" i="104" s="1"/>
  <c r="BK17" i="104"/>
  <c r="BN331" i="100"/>
  <c r="BN332" i="100" s="1"/>
  <c r="BN162" i="100"/>
  <c r="BN440" i="100"/>
  <c r="BO346" i="100"/>
  <c r="BO345" i="100"/>
  <c r="BM362" i="100"/>
  <c r="BM531" i="100" s="1"/>
  <c r="BJ27" i="164" s="1"/>
  <c r="BJ69" i="164" s="1"/>
  <c r="BM363" i="100"/>
  <c r="BM532" i="100" s="1"/>
  <c r="BJ28" i="164" s="1"/>
  <c r="BJ70" i="164" s="1"/>
  <c r="BI26" i="104"/>
  <c r="BI88" i="104" s="1"/>
  <c r="BP285" i="100"/>
  <c r="BI56" i="104"/>
  <c r="BI77" i="104" s="1"/>
  <c r="BI55" i="104"/>
  <c r="BI76" i="104" s="1"/>
  <c r="BI58" i="104"/>
  <c r="BI79" i="104" s="1"/>
  <c r="BI57" i="104"/>
  <c r="BI78" i="104" s="1"/>
  <c r="BI64" i="104"/>
  <c r="BJ16" i="104"/>
  <c r="BM519" i="100"/>
  <c r="BM525" i="100"/>
  <c r="BO329" i="100"/>
  <c r="BO557" i="100"/>
  <c r="BL367" i="100"/>
  <c r="BL366" i="100"/>
  <c r="BL575" i="100" s="1"/>
  <c r="BI35" i="104" s="1"/>
  <c r="BI97" i="104" s="1"/>
  <c r="BN525" i="100"/>
  <c r="BN519" i="100"/>
  <c r="BO281" i="100"/>
  <c r="BQ288" i="100" l="1"/>
  <c r="BQ290" i="100"/>
  <c r="BQ291" i="100"/>
  <c r="BQ321" i="100" s="1"/>
  <c r="BQ286" i="100"/>
  <c r="BQ560" i="100" s="1"/>
  <c r="BN20" i="104" s="1"/>
  <c r="BP281" i="100"/>
  <c r="BQ177" i="100"/>
  <c r="BP299" i="100"/>
  <c r="BM364" i="100"/>
  <c r="BM367" i="100" s="1"/>
  <c r="BK21" i="164"/>
  <c r="BK63" i="164" s="1"/>
  <c r="BN441" i="100"/>
  <c r="BN566" i="100" s="1"/>
  <c r="BN442" i="100"/>
  <c r="BN567" i="100" s="1"/>
  <c r="BO21" i="104"/>
  <c r="BO83" i="104" s="1"/>
  <c r="BM20" i="104"/>
  <c r="BO331" i="100"/>
  <c r="BO332" i="100" s="1"/>
  <c r="BO162" i="100"/>
  <c r="BO440" i="100"/>
  <c r="BP325" i="100"/>
  <c r="BP523" i="100"/>
  <c r="BP321" i="100"/>
  <c r="BP554" i="100"/>
  <c r="BL16" i="104"/>
  <c r="BJ21" i="164"/>
  <c r="BJ63" i="164" s="1"/>
  <c r="BK23" i="164"/>
  <c r="BK65" i="164" s="1"/>
  <c r="BR173" i="100"/>
  <c r="BR268" i="100"/>
  <c r="BR298" i="100"/>
  <c r="BR269" i="100"/>
  <c r="BR176" i="100"/>
  <c r="BK16" i="164"/>
  <c r="BK58" i="164" s="1"/>
  <c r="BO362" i="100"/>
  <c r="BO531" i="100" s="1"/>
  <c r="BL27" i="164" s="1"/>
  <c r="BL69" i="164" s="1"/>
  <c r="BO363" i="100"/>
  <c r="BO532" i="100" s="1"/>
  <c r="BL28" i="164" s="1"/>
  <c r="BL70" i="164" s="1"/>
  <c r="BL18" i="104"/>
  <c r="BQ329" i="100"/>
  <c r="BQ557" i="100"/>
  <c r="BP521" i="100"/>
  <c r="BP558" i="100"/>
  <c r="BP319" i="100"/>
  <c r="BP330" i="100"/>
  <c r="BP522" i="100"/>
  <c r="BP329" i="100"/>
  <c r="BP557" i="100"/>
  <c r="BJ16" i="164"/>
  <c r="BJ58" i="164" s="1"/>
  <c r="BQ285" i="100"/>
  <c r="BL19" i="104"/>
  <c r="BK22" i="164"/>
  <c r="BK64" i="164" s="1"/>
  <c r="BL15" i="104"/>
  <c r="BL17" i="164"/>
  <c r="BL59" i="164" s="1"/>
  <c r="BQ320" i="100"/>
  <c r="BQ559" i="100"/>
  <c r="BQ556" i="100"/>
  <c r="BP346" i="100"/>
  <c r="BP345" i="100"/>
  <c r="BJ23" i="164"/>
  <c r="BJ65" i="164" s="1"/>
  <c r="BP324" i="100"/>
  <c r="BP555" i="100"/>
  <c r="BP350" i="100"/>
  <c r="BP360" i="100" s="1"/>
  <c r="BM441" i="100"/>
  <c r="BM566" i="100" s="1"/>
  <c r="BM442" i="100"/>
  <c r="BM567" i="100" s="1"/>
  <c r="BJ22" i="164"/>
  <c r="BJ64" i="164" s="1"/>
  <c r="BL14" i="164"/>
  <c r="BL56" i="164" s="1"/>
  <c r="BS190" i="100"/>
  <c r="BS221" i="100" s="1"/>
  <c r="BS223" i="100" s="1"/>
  <c r="BS224" i="100" s="1"/>
  <c r="BS227" i="100" s="1"/>
  <c r="BS167" i="100"/>
  <c r="BS336" i="100" s="1"/>
  <c r="BS561" i="100" s="1"/>
  <c r="BS168" i="100"/>
  <c r="BS337" i="100" s="1"/>
  <c r="BS562" i="100" s="1"/>
  <c r="BS142" i="100"/>
  <c r="BS175" i="100" s="1"/>
  <c r="BI67" i="104"/>
  <c r="BI82" i="104" s="1"/>
  <c r="BI65" i="104"/>
  <c r="BI80" i="104" s="1"/>
  <c r="BI66" i="104"/>
  <c r="BI81" i="104" s="1"/>
  <c r="BJ15" i="164"/>
  <c r="BJ57" i="164" s="1"/>
  <c r="BI59" i="104"/>
  <c r="BO519" i="100"/>
  <c r="BO525" i="100"/>
  <c r="BO22" i="104"/>
  <c r="BO84" i="104" s="1"/>
  <c r="BK15" i="164"/>
  <c r="BK57" i="164" s="1"/>
  <c r="BL17" i="104"/>
  <c r="BO526" i="100"/>
  <c r="BO520" i="100"/>
  <c r="BL14" i="104"/>
  <c r="BR175" i="100"/>
  <c r="BK54" i="104"/>
  <c r="BO527" i="100"/>
  <c r="BO161" i="100"/>
  <c r="BL18" i="164"/>
  <c r="BL60" i="164" s="1"/>
  <c r="BQ324" i="100"/>
  <c r="BQ555" i="100"/>
  <c r="BJ54" i="104"/>
  <c r="BP327" i="100"/>
  <c r="BP518" i="100"/>
  <c r="BP517" i="100"/>
  <c r="BP320" i="100"/>
  <c r="BP559" i="100"/>
  <c r="BP556" i="100"/>
  <c r="BL19" i="164"/>
  <c r="BL61" i="164" s="1"/>
  <c r="BN364" i="100"/>
  <c r="BL13" i="164"/>
  <c r="BL55" i="164" s="1"/>
  <c r="BQ276" i="100"/>
  <c r="BQ293" i="100" s="1"/>
  <c r="BQ277" i="100"/>
  <c r="BQ294" i="100" s="1"/>
  <c r="BQ280" i="100"/>
  <c r="BQ297" i="100" s="1"/>
  <c r="BQ279" i="100"/>
  <c r="BQ296" i="100" s="1"/>
  <c r="BQ326" i="100" s="1"/>
  <c r="BQ344" i="100" s="1"/>
  <c r="BQ278" i="100"/>
  <c r="BQ295" i="100" s="1"/>
  <c r="BT144" i="100"/>
  <c r="BU156" i="100"/>
  <c r="BQ554" i="100" l="1"/>
  <c r="BR286" i="100"/>
  <c r="BR560" i="100" s="1"/>
  <c r="BM366" i="100"/>
  <c r="BM575" i="100" s="1"/>
  <c r="BJ35" i="104" s="1"/>
  <c r="BJ97" i="104" s="1"/>
  <c r="BL54" i="104"/>
  <c r="BL55" i="104" s="1"/>
  <c r="BL76" i="104" s="1"/>
  <c r="BQ527" i="100"/>
  <c r="BT168" i="100"/>
  <c r="BT337" i="100" s="1"/>
  <c r="BT562" i="100" s="1"/>
  <c r="BT190" i="100"/>
  <c r="BT221" i="100" s="1"/>
  <c r="BT223" i="100" s="1"/>
  <c r="BT224" i="100" s="1"/>
  <c r="BT227" i="100" s="1"/>
  <c r="BT167" i="100"/>
  <c r="BT336" i="100" s="1"/>
  <c r="BT561" i="100" s="1"/>
  <c r="BT142" i="100"/>
  <c r="BQ325" i="100"/>
  <c r="BQ161" i="100" s="1"/>
  <c r="BQ523" i="100"/>
  <c r="BQ350" i="100"/>
  <c r="BQ360" i="100" s="1"/>
  <c r="BQ521" i="100"/>
  <c r="BQ558" i="100"/>
  <c r="BQ319" i="100"/>
  <c r="BQ330" i="100"/>
  <c r="BQ522" i="100"/>
  <c r="BM16" i="104"/>
  <c r="BM14" i="164"/>
  <c r="BM56" i="164" s="1"/>
  <c r="BN15" i="104"/>
  <c r="BP21" i="104"/>
  <c r="BP83" i="104" s="1"/>
  <c r="BJ26" i="104"/>
  <c r="BJ88" i="104" s="1"/>
  <c r="BN16" i="104"/>
  <c r="BQ281" i="100"/>
  <c r="BM18" i="104"/>
  <c r="BO364" i="100"/>
  <c r="BO20" i="104"/>
  <c r="BS271" i="100"/>
  <c r="BS273" i="100"/>
  <c r="BS272" i="100"/>
  <c r="BS274" i="100"/>
  <c r="BP362" i="100"/>
  <c r="BP531" i="100" s="1"/>
  <c r="BM27" i="164" s="1"/>
  <c r="BM69" i="164" s="1"/>
  <c r="BP363" i="100"/>
  <c r="BP532" i="100" s="1"/>
  <c r="BM28" i="164" s="1"/>
  <c r="BM70" i="164" s="1"/>
  <c r="BN19" i="104"/>
  <c r="BM18" i="164"/>
  <c r="BM60" i="164" s="1"/>
  <c r="BM17" i="164"/>
  <c r="BM59" i="164" s="1"/>
  <c r="BN14" i="104"/>
  <c r="BQ346" i="100"/>
  <c r="BQ345" i="100"/>
  <c r="BU144" i="100"/>
  <c r="BV156" i="100"/>
  <c r="BQ327" i="100"/>
  <c r="BQ518" i="100"/>
  <c r="BQ517" i="100"/>
  <c r="BJ57" i="104"/>
  <c r="BJ78" i="104" s="1"/>
  <c r="BJ55" i="104"/>
  <c r="BJ76" i="104" s="1"/>
  <c r="BJ56" i="104"/>
  <c r="BJ77" i="104" s="1"/>
  <c r="BJ58" i="104"/>
  <c r="BJ79" i="104" s="1"/>
  <c r="BJ64" i="104"/>
  <c r="BK55" i="104"/>
  <c r="BK76" i="104" s="1"/>
  <c r="BK56" i="104"/>
  <c r="BK77" i="104" s="1"/>
  <c r="BK58" i="104"/>
  <c r="BK79" i="104" s="1"/>
  <c r="BK57" i="104"/>
  <c r="BK78" i="104" s="1"/>
  <c r="BK64" i="104"/>
  <c r="BL16" i="164"/>
  <c r="BL58" i="164" s="1"/>
  <c r="BL21" i="164"/>
  <c r="BL63" i="164" s="1"/>
  <c r="BI68" i="104"/>
  <c r="BS298" i="100"/>
  <c r="BS173" i="100"/>
  <c r="BS268" i="100"/>
  <c r="BS269" i="100"/>
  <c r="BS176" i="100"/>
  <c r="BM15" i="104"/>
  <c r="BP525" i="100"/>
  <c r="BP519" i="100"/>
  <c r="BN17" i="104"/>
  <c r="BR285" i="100"/>
  <c r="BM14" i="104"/>
  <c r="BM19" i="164"/>
  <c r="BM61" i="164" s="1"/>
  <c r="BK27" i="104"/>
  <c r="BK89" i="104" s="1"/>
  <c r="BM19" i="104"/>
  <c r="BL23" i="164"/>
  <c r="BL65" i="164" s="1"/>
  <c r="BN367" i="100"/>
  <c r="BN366" i="100"/>
  <c r="BN575" i="100" s="1"/>
  <c r="BK35" i="104" s="1"/>
  <c r="BK97" i="104" s="1"/>
  <c r="BM13" i="164"/>
  <c r="BM55" i="164" s="1"/>
  <c r="BR174" i="100"/>
  <c r="BR271" i="100"/>
  <c r="BR288" i="100" s="1"/>
  <c r="BR273" i="100"/>
  <c r="BR290" i="100" s="1"/>
  <c r="BR272" i="100"/>
  <c r="BR289" i="100" s="1"/>
  <c r="BR274" i="100"/>
  <c r="BR291" i="100" s="1"/>
  <c r="BL22" i="164"/>
  <c r="BL64" i="164" s="1"/>
  <c r="BL15" i="164"/>
  <c r="BL57" i="164" s="1"/>
  <c r="BP22" i="104"/>
  <c r="BP84" i="104" s="1"/>
  <c r="BJ27" i="104"/>
  <c r="BJ89" i="104" s="1"/>
  <c r="BP161" i="100"/>
  <c r="BP527" i="100"/>
  <c r="BP526" i="100"/>
  <c r="BP520" i="100"/>
  <c r="BQ299" i="100"/>
  <c r="BM17" i="104"/>
  <c r="BP331" i="100"/>
  <c r="BP332" i="100" s="1"/>
  <c r="BP162" i="100"/>
  <c r="BP440" i="100"/>
  <c r="BR276" i="100"/>
  <c r="BR293" i="100" s="1"/>
  <c r="BR277" i="100"/>
  <c r="BR294" i="100" s="1"/>
  <c r="BR280" i="100"/>
  <c r="BR297" i="100" s="1"/>
  <c r="BR279" i="100"/>
  <c r="BR296" i="100" s="1"/>
  <c r="BR326" i="100" s="1"/>
  <c r="BR344" i="100" s="1"/>
  <c r="BR278" i="100"/>
  <c r="BR295" i="100" s="1"/>
  <c r="BR177" i="100"/>
  <c r="BO442" i="100"/>
  <c r="BO567" i="100" s="1"/>
  <c r="BO441" i="100"/>
  <c r="BO566" i="100" s="1"/>
  <c r="BK26" i="104"/>
  <c r="BK88" i="104" s="1"/>
  <c r="BL58" i="104" l="1"/>
  <c r="BL79" i="104" s="1"/>
  <c r="BL56" i="104"/>
  <c r="BL77" i="104" s="1"/>
  <c r="BL57" i="104"/>
  <c r="BL78" i="104" s="1"/>
  <c r="BL64" i="104"/>
  <c r="BL66" i="104" s="1"/>
  <c r="BL81" i="104" s="1"/>
  <c r="BS177" i="100"/>
  <c r="BR330" i="100"/>
  <c r="BR522" i="100"/>
  <c r="BK59" i="104"/>
  <c r="BV144" i="100"/>
  <c r="BW156" i="100"/>
  <c r="BQ519" i="100"/>
  <c r="BQ525" i="100"/>
  <c r="BP364" i="100"/>
  <c r="BS290" i="100"/>
  <c r="BN18" i="104"/>
  <c r="BM23" i="164"/>
  <c r="BM65" i="164" s="1"/>
  <c r="BR321" i="100"/>
  <c r="BR554" i="100"/>
  <c r="BM54" i="104"/>
  <c r="BR281" i="100"/>
  <c r="BM15" i="164"/>
  <c r="BM57" i="164" s="1"/>
  <c r="BS276" i="100"/>
  <c r="BS293" i="100" s="1"/>
  <c r="BS277" i="100"/>
  <c r="BS294" i="100" s="1"/>
  <c r="BS280" i="100"/>
  <c r="BS297" i="100" s="1"/>
  <c r="BS279" i="100"/>
  <c r="BS296" i="100" s="1"/>
  <c r="BS326" i="100" s="1"/>
  <c r="BS344" i="100" s="1"/>
  <c r="BS278" i="100"/>
  <c r="BS295" i="100" s="1"/>
  <c r="BN13" i="164"/>
  <c r="BN55" i="164" s="1"/>
  <c r="BU168" i="100"/>
  <c r="BU337" i="100" s="1"/>
  <c r="BU562" i="100" s="1"/>
  <c r="BU167" i="100"/>
  <c r="BU336" i="100" s="1"/>
  <c r="BU561" i="100" s="1"/>
  <c r="BU190" i="100"/>
  <c r="BU221" i="100" s="1"/>
  <c r="BU223" i="100" s="1"/>
  <c r="BU224" i="100" s="1"/>
  <c r="BU227" i="100" s="1"/>
  <c r="BU142" i="100"/>
  <c r="BU175" i="100" s="1"/>
  <c r="BQ520" i="100"/>
  <c r="BQ526" i="100"/>
  <c r="BS288" i="100"/>
  <c r="BN18" i="164"/>
  <c r="BN60" i="164" s="1"/>
  <c r="BN17" i="164"/>
  <c r="BN59" i="164" s="1"/>
  <c r="BT298" i="100"/>
  <c r="BT173" i="100"/>
  <c r="BT268" i="100"/>
  <c r="BT269" i="100"/>
  <c r="BT286" i="100" s="1"/>
  <c r="BT560" i="100" s="1"/>
  <c r="BT176" i="100"/>
  <c r="BR521" i="100"/>
  <c r="BR558" i="100"/>
  <c r="BR319" i="100"/>
  <c r="BM22" i="164"/>
  <c r="BM64" i="164" s="1"/>
  <c r="BR329" i="100"/>
  <c r="BR557" i="100"/>
  <c r="BP442" i="100"/>
  <c r="BP567" i="100" s="1"/>
  <c r="BP441" i="100"/>
  <c r="BP566" i="100" s="1"/>
  <c r="BR324" i="100"/>
  <c r="BR555" i="100"/>
  <c r="BR350" i="100"/>
  <c r="BR360" i="100" s="1"/>
  <c r="BR299" i="100"/>
  <c r="BM21" i="164"/>
  <c r="BM63" i="164" s="1"/>
  <c r="BS286" i="100"/>
  <c r="BS560" i="100" s="1"/>
  <c r="BN14" i="164"/>
  <c r="BN56" i="164" s="1"/>
  <c r="BN54" i="104"/>
  <c r="BS291" i="100"/>
  <c r="BS174" i="100"/>
  <c r="BO367" i="100"/>
  <c r="BO366" i="100"/>
  <c r="BO575" i="100" s="1"/>
  <c r="BL35" i="104" s="1"/>
  <c r="BL97" i="104" s="1"/>
  <c r="BQ363" i="100"/>
  <c r="BQ532" i="100" s="1"/>
  <c r="BN28" i="164" s="1"/>
  <c r="BN70" i="164" s="1"/>
  <c r="BQ362" i="100"/>
  <c r="BQ531" i="100" s="1"/>
  <c r="BN27" i="164" s="1"/>
  <c r="BN69" i="164" s="1"/>
  <c r="BT175" i="100"/>
  <c r="BN23" i="164"/>
  <c r="BN65" i="164" s="1"/>
  <c r="BR346" i="100"/>
  <c r="BR345" i="100"/>
  <c r="BL26" i="104"/>
  <c r="BL88" i="104" s="1"/>
  <c r="BR327" i="100"/>
  <c r="BR517" i="100"/>
  <c r="BR518" i="100"/>
  <c r="BL27" i="104"/>
  <c r="BL89" i="104" s="1"/>
  <c r="BR325" i="100"/>
  <c r="BR523" i="100"/>
  <c r="BM16" i="164"/>
  <c r="BM58" i="164" s="1"/>
  <c r="BR320" i="100"/>
  <c r="BR556" i="100"/>
  <c r="BR559" i="100"/>
  <c r="BS285" i="100"/>
  <c r="BK66" i="104"/>
  <c r="BK81" i="104" s="1"/>
  <c r="BK67" i="104"/>
  <c r="BK82" i="104" s="1"/>
  <c r="BK65" i="104"/>
  <c r="BK80" i="104" s="1"/>
  <c r="BJ67" i="104"/>
  <c r="BJ82" i="104" s="1"/>
  <c r="BJ65" i="104"/>
  <c r="BJ80" i="104" s="1"/>
  <c r="BJ66" i="104"/>
  <c r="BJ81" i="104" s="1"/>
  <c r="BJ59" i="104"/>
  <c r="BS289" i="100"/>
  <c r="BQ331" i="100"/>
  <c r="BQ332" i="100" s="1"/>
  <c r="BQ162" i="100"/>
  <c r="BQ440" i="100"/>
  <c r="BN19" i="164"/>
  <c r="BN61" i="164" s="1"/>
  <c r="BL59" i="104" l="1"/>
  <c r="BL65" i="104"/>
  <c r="BL80" i="104" s="1"/>
  <c r="BL67" i="104"/>
  <c r="BL82" i="104" s="1"/>
  <c r="BS281" i="100"/>
  <c r="BJ68" i="104"/>
  <c r="BO13" i="164"/>
  <c r="BO55" i="164" s="1"/>
  <c r="BR519" i="100"/>
  <c r="BR525" i="100"/>
  <c r="BT274" i="100"/>
  <c r="BT291" i="100" s="1"/>
  <c r="BT273" i="100"/>
  <c r="BT290" i="100" s="1"/>
  <c r="BT174" i="100"/>
  <c r="BT271" i="100"/>
  <c r="BT288" i="100" s="1"/>
  <c r="BT272" i="100"/>
  <c r="BT289" i="100" s="1"/>
  <c r="BS321" i="100"/>
  <c r="BS554" i="100"/>
  <c r="BP20" i="104"/>
  <c r="BO15" i="104"/>
  <c r="BO17" i="104"/>
  <c r="BR162" i="100"/>
  <c r="BR331" i="100"/>
  <c r="BR332" i="100" s="1"/>
  <c r="BR440" i="100"/>
  <c r="BN22" i="164"/>
  <c r="BN64" i="164" s="1"/>
  <c r="BS325" i="100"/>
  <c r="BS523" i="100"/>
  <c r="BW144" i="100"/>
  <c r="BX156" i="100"/>
  <c r="BR526" i="100"/>
  <c r="BR520" i="100"/>
  <c r="BN56" i="104"/>
  <c r="BN77" i="104" s="1"/>
  <c r="BN58" i="104"/>
  <c r="BN79" i="104" s="1"/>
  <c r="BN64" i="104"/>
  <c r="BN57" i="104"/>
  <c r="BN78" i="104" s="1"/>
  <c r="BN55" i="104"/>
  <c r="BN76" i="104" s="1"/>
  <c r="BR161" i="100"/>
  <c r="BR527" i="100"/>
  <c r="BO18" i="104"/>
  <c r="BT285" i="100"/>
  <c r="BN16" i="164"/>
  <c r="BN58" i="164" s="1"/>
  <c r="BS521" i="100"/>
  <c r="BS558" i="100"/>
  <c r="BS319" i="100"/>
  <c r="BS330" i="100"/>
  <c r="BS522" i="100"/>
  <c r="BM56" i="104"/>
  <c r="BM77" i="104" s="1"/>
  <c r="BM55" i="104"/>
  <c r="BM76" i="104" s="1"/>
  <c r="BM58" i="104"/>
  <c r="BM79" i="104" s="1"/>
  <c r="BM57" i="104"/>
  <c r="BM78" i="104" s="1"/>
  <c r="BM64" i="104"/>
  <c r="BV167" i="100"/>
  <c r="BV336" i="100" s="1"/>
  <c r="BV561" i="100" s="1"/>
  <c r="BV168" i="100"/>
  <c r="BV337" i="100" s="1"/>
  <c r="BV562" i="100" s="1"/>
  <c r="BV190" i="100"/>
  <c r="BV221" i="100" s="1"/>
  <c r="BV223" i="100" s="1"/>
  <c r="BV224" i="100" s="1"/>
  <c r="BV227" i="100" s="1"/>
  <c r="BV142" i="100"/>
  <c r="BV175" i="100" s="1"/>
  <c r="BS324" i="100"/>
  <c r="BS555" i="100"/>
  <c r="BS350" i="100"/>
  <c r="BS360" i="100" s="1"/>
  <c r="BQ441" i="100"/>
  <c r="BQ566" i="100" s="1"/>
  <c r="BQ442" i="100"/>
  <c r="BQ567" i="100" s="1"/>
  <c r="BK68" i="104"/>
  <c r="BO19" i="104"/>
  <c r="BM26" i="104"/>
  <c r="BM88" i="104" s="1"/>
  <c r="BO17" i="164"/>
  <c r="BO59" i="164" s="1"/>
  <c r="BT177" i="100"/>
  <c r="BU271" i="100"/>
  <c r="BU274" i="100"/>
  <c r="BU273" i="100"/>
  <c r="BU272" i="100"/>
  <c r="BS346" i="100"/>
  <c r="BS345" i="100"/>
  <c r="BO14" i="104"/>
  <c r="BS320" i="100"/>
  <c r="BS556" i="100"/>
  <c r="BS559" i="100"/>
  <c r="BN21" i="164"/>
  <c r="BN63" i="164" s="1"/>
  <c r="BO18" i="164"/>
  <c r="BO60" i="164" s="1"/>
  <c r="BS299" i="100"/>
  <c r="BO16" i="104"/>
  <c r="BO19" i="164"/>
  <c r="BO61" i="164" s="1"/>
  <c r="BO14" i="164"/>
  <c r="BO56" i="164" s="1"/>
  <c r="BQ364" i="100"/>
  <c r="BR362" i="100"/>
  <c r="BR531" i="100" s="1"/>
  <c r="BO27" i="164" s="1"/>
  <c r="BO69" i="164" s="1"/>
  <c r="BR363" i="100"/>
  <c r="BR532" i="100" s="1"/>
  <c r="BO28" i="164" s="1"/>
  <c r="BO70" i="164" s="1"/>
  <c r="BM27" i="104"/>
  <c r="BM89" i="104" s="1"/>
  <c r="BT276" i="100"/>
  <c r="BT293" i="100" s="1"/>
  <c r="BT277" i="100"/>
  <c r="BT294" i="100" s="1"/>
  <c r="BT278" i="100"/>
  <c r="BT295" i="100" s="1"/>
  <c r="BT280" i="100"/>
  <c r="BT297" i="100" s="1"/>
  <c r="BT279" i="100"/>
  <c r="BT296" i="100" s="1"/>
  <c r="BT326" i="100" s="1"/>
  <c r="BT344" i="100" s="1"/>
  <c r="BS329" i="100"/>
  <c r="BS557" i="100"/>
  <c r="BU173" i="100"/>
  <c r="BU268" i="100"/>
  <c r="BU298" i="100"/>
  <c r="BU269" i="100"/>
  <c r="BU176" i="100"/>
  <c r="BS518" i="100"/>
  <c r="BS327" i="100"/>
  <c r="BS517" i="100"/>
  <c r="BP367" i="100"/>
  <c r="BP366" i="100"/>
  <c r="BP575" i="100" s="1"/>
  <c r="BM35" i="104" s="1"/>
  <c r="BM97" i="104" s="1"/>
  <c r="BN15" i="164"/>
  <c r="BN57" i="164" s="1"/>
  <c r="BL68" i="104" l="1"/>
  <c r="BU286" i="100"/>
  <c r="BU560" i="100" s="1"/>
  <c r="BU290" i="100"/>
  <c r="BU559" i="100" s="1"/>
  <c r="BR364" i="100"/>
  <c r="BR366" i="100" s="1"/>
  <c r="BR575" i="100" s="1"/>
  <c r="BO35" i="104" s="1"/>
  <c r="BO97" i="104" s="1"/>
  <c r="BV271" i="100"/>
  <c r="BV274" i="100"/>
  <c r="BV272" i="100"/>
  <c r="BV273" i="100"/>
  <c r="BT346" i="100"/>
  <c r="BT345" i="100"/>
  <c r="BU276" i="100"/>
  <c r="BU293" i="100" s="1"/>
  <c r="BU277" i="100"/>
  <c r="BU294" i="100" s="1"/>
  <c r="BU278" i="100"/>
  <c r="BU295" i="100" s="1"/>
  <c r="BU280" i="100"/>
  <c r="BU297" i="100" s="1"/>
  <c r="BU279" i="100"/>
  <c r="BU296" i="100" s="1"/>
  <c r="BU326" i="100" s="1"/>
  <c r="BU344" i="100" s="1"/>
  <c r="BU177" i="100"/>
  <c r="BT518" i="100"/>
  <c r="BT327" i="100"/>
  <c r="BT517" i="100"/>
  <c r="BO54" i="104"/>
  <c r="BU289" i="100"/>
  <c r="BU288" i="100"/>
  <c r="BS362" i="100"/>
  <c r="BS531" i="100" s="1"/>
  <c r="BP27" i="164" s="1"/>
  <c r="BP69" i="164" s="1"/>
  <c r="BS363" i="100"/>
  <c r="BS532" i="100" s="1"/>
  <c r="BP28" i="164" s="1"/>
  <c r="BP70" i="164" s="1"/>
  <c r="BM67" i="104"/>
  <c r="BM82" i="104" s="1"/>
  <c r="BM66" i="104"/>
  <c r="BM81" i="104" s="1"/>
  <c r="BM65" i="104"/>
  <c r="BM80" i="104" s="1"/>
  <c r="BS162" i="100"/>
  <c r="BS331" i="100"/>
  <c r="BS332" i="100" s="1"/>
  <c r="BS440" i="100"/>
  <c r="BW168" i="100"/>
  <c r="BW337" i="100" s="1"/>
  <c r="BW562" i="100" s="1"/>
  <c r="BW190" i="100"/>
  <c r="BW221" i="100" s="1"/>
  <c r="BW223" i="100" s="1"/>
  <c r="BW224" i="100" s="1"/>
  <c r="BW227" i="100" s="1"/>
  <c r="BW142" i="100"/>
  <c r="BW175" i="100" s="1"/>
  <c r="BW167" i="100"/>
  <c r="BW336" i="100" s="1"/>
  <c r="BW561" i="100" s="1"/>
  <c r="BP14" i="104"/>
  <c r="BO15" i="164"/>
  <c r="BO57" i="164" s="1"/>
  <c r="BT558" i="100"/>
  <c r="BT521" i="100"/>
  <c r="BT319" i="100"/>
  <c r="BU320" i="100"/>
  <c r="BP15" i="104"/>
  <c r="BM59" i="104"/>
  <c r="BP18" i="104"/>
  <c r="BT299" i="100"/>
  <c r="BO23" i="164"/>
  <c r="BO65" i="164" s="1"/>
  <c r="BN65" i="104"/>
  <c r="BN80" i="104" s="1"/>
  <c r="BN67" i="104"/>
  <c r="BN82" i="104" s="1"/>
  <c r="BN66" i="104"/>
  <c r="BN81" i="104" s="1"/>
  <c r="BO16" i="164"/>
  <c r="BO58" i="164" s="1"/>
  <c r="BP19" i="164"/>
  <c r="BP61" i="164" s="1"/>
  <c r="BT559" i="100"/>
  <c r="BT556" i="100"/>
  <c r="BT320" i="100"/>
  <c r="BQ367" i="100"/>
  <c r="BQ366" i="100"/>
  <c r="BQ575" i="100" s="1"/>
  <c r="BN35" i="104" s="1"/>
  <c r="BN97" i="104" s="1"/>
  <c r="BP19" i="104"/>
  <c r="BT325" i="100"/>
  <c r="BT523" i="100"/>
  <c r="BP16" i="104"/>
  <c r="BS525" i="100"/>
  <c r="BS519" i="100"/>
  <c r="BU291" i="100"/>
  <c r="BN27" i="104"/>
  <c r="BN89" i="104" s="1"/>
  <c r="BS161" i="100"/>
  <c r="BS527" i="100"/>
  <c r="BP18" i="164"/>
  <c r="BP60" i="164" s="1"/>
  <c r="BP17" i="164"/>
  <c r="BP59" i="164" s="1"/>
  <c r="BT281" i="100"/>
  <c r="BO22" i="164"/>
  <c r="BO64" i="164" s="1"/>
  <c r="BT324" i="100"/>
  <c r="BT555" i="100"/>
  <c r="BT350" i="100"/>
  <c r="BT360" i="100" s="1"/>
  <c r="BT554" i="100"/>
  <c r="BT321" i="100"/>
  <c r="BP14" i="164"/>
  <c r="BP56" i="164" s="1"/>
  <c r="BP17" i="104"/>
  <c r="BP13" i="164"/>
  <c r="BP55" i="164" s="1"/>
  <c r="BU285" i="100"/>
  <c r="BT330" i="100"/>
  <c r="BT522" i="100"/>
  <c r="BS520" i="100"/>
  <c r="BS526" i="100"/>
  <c r="BU174" i="100"/>
  <c r="BN26" i="104"/>
  <c r="BN88" i="104" s="1"/>
  <c r="BV173" i="100"/>
  <c r="BV298" i="100"/>
  <c r="BV268" i="100"/>
  <c r="BV269" i="100"/>
  <c r="BV176" i="100"/>
  <c r="BN59" i="104"/>
  <c r="BX144" i="100"/>
  <c r="BY156" i="100"/>
  <c r="BR441" i="100"/>
  <c r="BR566" i="100" s="1"/>
  <c r="BR442" i="100"/>
  <c r="BR567" i="100" s="1"/>
  <c r="BT329" i="100"/>
  <c r="BT557" i="100"/>
  <c r="BO21" i="164"/>
  <c r="BO63" i="164" s="1"/>
  <c r="BU556" i="100" l="1"/>
  <c r="BV286" i="100"/>
  <c r="BV560" i="100" s="1"/>
  <c r="BR367" i="100"/>
  <c r="BU299" i="100"/>
  <c r="BU281" i="100"/>
  <c r="BS364" i="100"/>
  <c r="BS366" i="100" s="1"/>
  <c r="BS575" i="100" s="1"/>
  <c r="BP35" i="104" s="1"/>
  <c r="BP97" i="104" s="1"/>
  <c r="BO26" i="104"/>
  <c r="BO88" i="104" s="1"/>
  <c r="BV276" i="100"/>
  <c r="BV293" i="100" s="1"/>
  <c r="BV277" i="100"/>
  <c r="BV294" i="100" s="1"/>
  <c r="BV279" i="100"/>
  <c r="BV296" i="100" s="1"/>
  <c r="BV326" i="100" s="1"/>
  <c r="BV344" i="100" s="1"/>
  <c r="BV278" i="100"/>
  <c r="BV295" i="100" s="1"/>
  <c r="BV280" i="100"/>
  <c r="BV297" i="100" s="1"/>
  <c r="BV177" i="100"/>
  <c r="BP22" i="164"/>
  <c r="BP64" i="164" s="1"/>
  <c r="BT161" i="100"/>
  <c r="BT527" i="100"/>
  <c r="BP21" i="164"/>
  <c r="BP63" i="164" s="1"/>
  <c r="BP54" i="104"/>
  <c r="BW298" i="100"/>
  <c r="BW173" i="100"/>
  <c r="BW269" i="100"/>
  <c r="BW268" i="100"/>
  <c r="BW176" i="100"/>
  <c r="BW174" i="100" s="1"/>
  <c r="BS442" i="100"/>
  <c r="BS567" i="100" s="1"/>
  <c r="BS441" i="100"/>
  <c r="BS566" i="100" s="1"/>
  <c r="BM68" i="104"/>
  <c r="BO58" i="104"/>
  <c r="BO79" i="104" s="1"/>
  <c r="BO57" i="104"/>
  <c r="BO78" i="104" s="1"/>
  <c r="BO64" i="104"/>
  <c r="BO55" i="104"/>
  <c r="BO76" i="104" s="1"/>
  <c r="BO56" i="104"/>
  <c r="BO77" i="104" s="1"/>
  <c r="BU523" i="100"/>
  <c r="BU325" i="100"/>
  <c r="BT525" i="100"/>
  <c r="BT519" i="100"/>
  <c r="BV289" i="100"/>
  <c r="BP16" i="164"/>
  <c r="BP58" i="164" s="1"/>
  <c r="BS367" i="100"/>
  <c r="BU346" i="100"/>
  <c r="BU345" i="100"/>
  <c r="BU522" i="100"/>
  <c r="BU330" i="100"/>
  <c r="BT520" i="100"/>
  <c r="BT526" i="100"/>
  <c r="BV291" i="100"/>
  <c r="BT363" i="100"/>
  <c r="BT532" i="100" s="1"/>
  <c r="BT362" i="100"/>
  <c r="BT531" i="100" s="1"/>
  <c r="BP23" i="164"/>
  <c r="BP65" i="164" s="1"/>
  <c r="BU321" i="100"/>
  <c r="BU554" i="100"/>
  <c r="BU329" i="100"/>
  <c r="BU557" i="100"/>
  <c r="BU327" i="100"/>
  <c r="BU518" i="100"/>
  <c r="BU517" i="100"/>
  <c r="BV288" i="100"/>
  <c r="BY144" i="100"/>
  <c r="BZ156" i="100"/>
  <c r="BX190" i="100"/>
  <c r="BX221" i="100" s="1"/>
  <c r="BX223" i="100" s="1"/>
  <c r="BX224" i="100" s="1"/>
  <c r="BX227" i="100" s="1"/>
  <c r="BX168" i="100"/>
  <c r="BX337" i="100" s="1"/>
  <c r="BX562" i="100" s="1"/>
  <c r="BX167" i="100"/>
  <c r="BX336" i="100" s="1"/>
  <c r="BX561" i="100" s="1"/>
  <c r="BX142" i="100"/>
  <c r="BX175" i="100" s="1"/>
  <c r="BV285" i="100"/>
  <c r="BO27" i="104"/>
  <c r="BO89" i="104" s="1"/>
  <c r="BP15" i="164"/>
  <c r="BP57" i="164" s="1"/>
  <c r="BN68" i="104"/>
  <c r="BT162" i="100"/>
  <c r="BT331" i="100"/>
  <c r="BT332" i="100" s="1"/>
  <c r="BT440" i="100"/>
  <c r="BW274" i="100"/>
  <c r="BW291" i="100" s="1"/>
  <c r="BW271" i="100"/>
  <c r="BW273" i="100"/>
  <c r="BW290" i="100" s="1"/>
  <c r="BW272" i="100"/>
  <c r="BU555" i="100"/>
  <c r="BU324" i="100"/>
  <c r="BU350" i="100"/>
  <c r="BU360" i="100" s="1"/>
  <c r="BU521" i="100"/>
  <c r="BU319" i="100"/>
  <c r="BU558" i="100"/>
  <c r="BV290" i="100"/>
  <c r="BV174" i="100"/>
  <c r="BW288" i="100" l="1"/>
  <c r="BW329" i="100" s="1"/>
  <c r="BW177" i="100"/>
  <c r="BW289" i="100"/>
  <c r="BW286" i="100"/>
  <c r="BW560" i="100" s="1"/>
  <c r="BV281" i="100"/>
  <c r="BX274" i="100"/>
  <c r="BX273" i="100"/>
  <c r="BX271" i="100"/>
  <c r="BX272" i="100"/>
  <c r="BU331" i="100"/>
  <c r="BU332" i="100" s="1"/>
  <c r="BU162" i="100"/>
  <c r="BU440" i="100"/>
  <c r="BU362" i="100"/>
  <c r="BU531" i="100" s="1"/>
  <c r="BU363" i="100"/>
  <c r="BU532" i="100" s="1"/>
  <c r="BW320" i="100"/>
  <c r="BW556" i="100"/>
  <c r="BW559" i="100"/>
  <c r="BT442" i="100"/>
  <c r="BT567" i="100" s="1"/>
  <c r="BT441" i="100"/>
  <c r="BT566" i="100" s="1"/>
  <c r="BV299" i="100"/>
  <c r="BY168" i="100"/>
  <c r="BY337" i="100" s="1"/>
  <c r="BY562" i="100" s="1"/>
  <c r="BY190" i="100"/>
  <c r="BY221" i="100" s="1"/>
  <c r="BY223" i="100" s="1"/>
  <c r="BY224" i="100" s="1"/>
  <c r="BY227" i="100" s="1"/>
  <c r="BY167" i="100"/>
  <c r="BY336" i="100" s="1"/>
  <c r="BY561" i="100" s="1"/>
  <c r="BY142" i="100"/>
  <c r="BY175" i="100" s="1"/>
  <c r="BT364" i="100"/>
  <c r="BV321" i="100"/>
  <c r="BV554" i="100"/>
  <c r="BO67" i="104"/>
  <c r="BO82" i="104" s="1"/>
  <c r="BO65" i="104"/>
  <c r="BO80" i="104" s="1"/>
  <c r="BO66" i="104"/>
  <c r="BO81" i="104" s="1"/>
  <c r="BW285" i="100"/>
  <c r="BP55" i="104"/>
  <c r="BP76" i="104" s="1"/>
  <c r="BP56" i="104"/>
  <c r="BP77" i="104" s="1"/>
  <c r="BP57" i="104"/>
  <c r="BP78" i="104" s="1"/>
  <c r="BP64" i="104"/>
  <c r="BP58" i="104"/>
  <c r="BP79" i="104" s="1"/>
  <c r="BV319" i="100"/>
  <c r="BV558" i="100"/>
  <c r="BV521" i="100"/>
  <c r="BW557" i="100"/>
  <c r="BV329" i="100"/>
  <c r="BV557" i="100"/>
  <c r="BU525" i="100"/>
  <c r="BU519" i="100"/>
  <c r="BV555" i="100"/>
  <c r="BV324" i="100"/>
  <c r="BV350" i="100"/>
  <c r="BV360" i="100" s="1"/>
  <c r="BP26" i="104"/>
  <c r="BP88" i="104" s="1"/>
  <c r="BV346" i="100"/>
  <c r="BV345" i="100"/>
  <c r="BU161" i="100"/>
  <c r="BU527" i="100"/>
  <c r="BV556" i="100"/>
  <c r="BV320" i="100"/>
  <c r="BV559" i="100"/>
  <c r="BW321" i="100"/>
  <c r="BW554" i="100"/>
  <c r="BU526" i="100"/>
  <c r="BU520" i="100"/>
  <c r="BO59" i="104"/>
  <c r="BP27" i="104"/>
  <c r="BP89" i="104" s="1"/>
  <c r="BV325" i="100"/>
  <c r="BV523" i="100"/>
  <c r="BX298" i="100"/>
  <c r="BX173" i="100"/>
  <c r="BX269" i="100"/>
  <c r="BX268" i="100"/>
  <c r="BX176" i="100"/>
  <c r="BW324" i="100"/>
  <c r="BW555" i="100"/>
  <c r="BZ144" i="100"/>
  <c r="CA156" i="100"/>
  <c r="BW278" i="100"/>
  <c r="BW295" i="100" s="1"/>
  <c r="BW276" i="100"/>
  <c r="BW293" i="100" s="1"/>
  <c r="BW280" i="100"/>
  <c r="BW297" i="100" s="1"/>
  <c r="BW279" i="100"/>
  <c r="BW296" i="100" s="1"/>
  <c r="BW326" i="100" s="1"/>
  <c r="BW344" i="100" s="1"/>
  <c r="BW277" i="100"/>
  <c r="BW294" i="100" s="1"/>
  <c r="BV327" i="100"/>
  <c r="BV518" i="100"/>
  <c r="BV517" i="100"/>
  <c r="BV522" i="100"/>
  <c r="BV330" i="100"/>
  <c r="BU364" i="100" l="1"/>
  <c r="BU367" i="100" s="1"/>
  <c r="BO68" i="104"/>
  <c r="BW325" i="100"/>
  <c r="BW523" i="100"/>
  <c r="BW346" i="100"/>
  <c r="BW345" i="100"/>
  <c r="BX286" i="100"/>
  <c r="BX560" i="100" s="1"/>
  <c r="BU442" i="100"/>
  <c r="BU567" i="100" s="1"/>
  <c r="BU441" i="100"/>
  <c r="BU566" i="100" s="1"/>
  <c r="BX288" i="100"/>
  <c r="BW330" i="100"/>
  <c r="BW522" i="100"/>
  <c r="BW327" i="100"/>
  <c r="BW518" i="100"/>
  <c r="BW517" i="100"/>
  <c r="CA144" i="100"/>
  <c r="CB156" i="100"/>
  <c r="BW527" i="100"/>
  <c r="BW161" i="100"/>
  <c r="BX177" i="100"/>
  <c r="BV519" i="100"/>
  <c r="BV525" i="100"/>
  <c r="BP67" i="104"/>
  <c r="BP82" i="104" s="1"/>
  <c r="BP66" i="104"/>
  <c r="BP81" i="104" s="1"/>
  <c r="BP65" i="104"/>
  <c r="BP80" i="104" s="1"/>
  <c r="BP59" i="104"/>
  <c r="BT367" i="100"/>
  <c r="BT366" i="100"/>
  <c r="BT575" i="100" s="1"/>
  <c r="BX290" i="100"/>
  <c r="BZ168" i="100"/>
  <c r="BZ337" i="100" s="1"/>
  <c r="BZ562" i="100" s="1"/>
  <c r="BZ167" i="100"/>
  <c r="BZ336" i="100" s="1"/>
  <c r="BZ561" i="100" s="1"/>
  <c r="BZ190" i="100"/>
  <c r="BZ221" i="100" s="1"/>
  <c r="BZ223" i="100" s="1"/>
  <c r="BZ224" i="100" s="1"/>
  <c r="BZ227" i="100" s="1"/>
  <c r="BZ142" i="100"/>
  <c r="BZ175" i="100" s="1"/>
  <c r="BX276" i="100"/>
  <c r="BX293" i="100" s="1"/>
  <c r="BX277" i="100"/>
  <c r="BX294" i="100" s="1"/>
  <c r="BX278" i="100"/>
  <c r="BX295" i="100" s="1"/>
  <c r="BX280" i="100"/>
  <c r="BX297" i="100" s="1"/>
  <c r="BX279" i="100"/>
  <c r="BX296" i="100" s="1"/>
  <c r="BX326" i="100" s="1"/>
  <c r="BX344" i="100" s="1"/>
  <c r="BV520" i="100"/>
  <c r="BV526" i="100"/>
  <c r="BV363" i="100"/>
  <c r="BV532" i="100" s="1"/>
  <c r="BV362" i="100"/>
  <c r="BV531" i="100" s="1"/>
  <c r="BW299" i="100"/>
  <c r="BY271" i="100"/>
  <c r="BY273" i="100"/>
  <c r="BY274" i="100"/>
  <c r="BY272" i="100"/>
  <c r="BX174" i="100"/>
  <c r="BW521" i="100"/>
  <c r="BW558" i="100"/>
  <c r="BW319" i="100"/>
  <c r="BW350" i="100"/>
  <c r="BW360" i="100" s="1"/>
  <c r="BX285" i="100"/>
  <c r="BV527" i="100"/>
  <c r="BV161" i="100"/>
  <c r="BV331" i="100"/>
  <c r="BV332" i="100" s="1"/>
  <c r="BV162" i="100"/>
  <c r="BV440" i="100"/>
  <c r="BW281" i="100"/>
  <c r="BY298" i="100"/>
  <c r="BY173" i="100"/>
  <c r="BY268" i="100"/>
  <c r="BY176" i="100"/>
  <c r="BY269" i="100"/>
  <c r="BY286" i="100" s="1"/>
  <c r="BY560" i="100" s="1"/>
  <c r="BX289" i="100"/>
  <c r="BX291" i="100"/>
  <c r="BU366" i="100" l="1"/>
  <c r="BU575" i="100" s="1"/>
  <c r="BX281" i="100"/>
  <c r="BV442" i="100"/>
  <c r="BV567" i="100" s="1"/>
  <c r="BV441" i="100"/>
  <c r="BV566" i="100" s="1"/>
  <c r="BX299" i="100"/>
  <c r="BY290" i="100"/>
  <c r="BX327" i="100"/>
  <c r="BX517" i="100"/>
  <c r="BX518" i="100"/>
  <c r="BZ298" i="100"/>
  <c r="BZ268" i="100"/>
  <c r="BZ269" i="100"/>
  <c r="BZ173" i="100"/>
  <c r="BZ176" i="100"/>
  <c r="BP68" i="104"/>
  <c r="CC156" i="100"/>
  <c r="CB144" i="100"/>
  <c r="BY276" i="100"/>
  <c r="BY293" i="100" s="1"/>
  <c r="BY277" i="100"/>
  <c r="BY294" i="100" s="1"/>
  <c r="BY278" i="100"/>
  <c r="BY295" i="100" s="1"/>
  <c r="BY279" i="100"/>
  <c r="BY296" i="100" s="1"/>
  <c r="BY326" i="100" s="1"/>
  <c r="BY344" i="100" s="1"/>
  <c r="BY280" i="100"/>
  <c r="BY297" i="100" s="1"/>
  <c r="BX321" i="100"/>
  <c r="BX554" i="100"/>
  <c r="BY285" i="100"/>
  <c r="BX555" i="100"/>
  <c r="BX324" i="100"/>
  <c r="BX350" i="100"/>
  <c r="BX360" i="100" s="1"/>
  <c r="BY177" i="100"/>
  <c r="BW363" i="100"/>
  <c r="BW532" i="100" s="1"/>
  <c r="BW362" i="100"/>
  <c r="BW531" i="100" s="1"/>
  <c r="BY288" i="100"/>
  <c r="BX558" i="100"/>
  <c r="BX521" i="100"/>
  <c r="BX319" i="100"/>
  <c r="BX556" i="100"/>
  <c r="BX320" i="100"/>
  <c r="BX559" i="100"/>
  <c r="CA190" i="100"/>
  <c r="CA221" i="100" s="1"/>
  <c r="CA223" i="100" s="1"/>
  <c r="CA224" i="100" s="1"/>
  <c r="CA227" i="100" s="1"/>
  <c r="CA168" i="100"/>
  <c r="CA337" i="100" s="1"/>
  <c r="CA562" i="100" s="1"/>
  <c r="CA167" i="100"/>
  <c r="CA336" i="100" s="1"/>
  <c r="CA561" i="100" s="1"/>
  <c r="CA142" i="100"/>
  <c r="CA175" i="100" s="1"/>
  <c r="BX329" i="100"/>
  <c r="BX557" i="100"/>
  <c r="BW162" i="100"/>
  <c r="BW331" i="100"/>
  <c r="BW332" i="100" s="1"/>
  <c r="BW440" i="100"/>
  <c r="BY289" i="100"/>
  <c r="BY174" i="100"/>
  <c r="BV364" i="100"/>
  <c r="BX325" i="100"/>
  <c r="BX523" i="100"/>
  <c r="BZ174" i="100"/>
  <c r="BZ271" i="100"/>
  <c r="BZ288" i="100" s="1"/>
  <c r="BZ274" i="100"/>
  <c r="BZ272" i="100"/>
  <c r="BZ273" i="100"/>
  <c r="BZ290" i="100" s="1"/>
  <c r="BW519" i="100"/>
  <c r="BW525" i="100"/>
  <c r="BY291" i="100"/>
  <c r="BX346" i="100"/>
  <c r="BX345" i="100"/>
  <c r="BX522" i="100"/>
  <c r="BX330" i="100"/>
  <c r="BW526" i="100"/>
  <c r="BW520" i="100"/>
  <c r="BZ177" i="100" l="1"/>
  <c r="BZ289" i="100"/>
  <c r="BZ324" i="100" s="1"/>
  <c r="BZ291" i="100"/>
  <c r="BZ554" i="100" s="1"/>
  <c r="BZ286" i="100"/>
  <c r="BZ560" i="100" s="1"/>
  <c r="BX525" i="100"/>
  <c r="BX519" i="100"/>
  <c r="BX520" i="100"/>
  <c r="BX526" i="100"/>
  <c r="BW441" i="100"/>
  <c r="BW566" i="100" s="1"/>
  <c r="BW442" i="100"/>
  <c r="BW567" i="100" s="1"/>
  <c r="BY321" i="100"/>
  <c r="BY554" i="100"/>
  <c r="BZ329" i="100"/>
  <c r="BZ557" i="100"/>
  <c r="BV367" i="100"/>
  <c r="BV366" i="100"/>
  <c r="BV575" i="100" s="1"/>
  <c r="CA298" i="100"/>
  <c r="CA173" i="100"/>
  <c r="CA268" i="100"/>
  <c r="CA269" i="100"/>
  <c r="CA176" i="100"/>
  <c r="CA174" i="100" s="1"/>
  <c r="BW364" i="100"/>
  <c r="BX161" i="100"/>
  <c r="BX527" i="100"/>
  <c r="BY558" i="100"/>
  <c r="BY521" i="100"/>
  <c r="BY319" i="100"/>
  <c r="BZ276" i="100"/>
  <c r="BZ293" i="100" s="1"/>
  <c r="BZ277" i="100"/>
  <c r="BZ294" i="100" s="1"/>
  <c r="BZ278" i="100"/>
  <c r="BZ295" i="100" s="1"/>
  <c r="BZ279" i="100"/>
  <c r="BZ296" i="100" s="1"/>
  <c r="BZ326" i="100" s="1"/>
  <c r="BZ344" i="100" s="1"/>
  <c r="BZ280" i="100"/>
  <c r="BZ297" i="100" s="1"/>
  <c r="BY320" i="100"/>
  <c r="BY556" i="100"/>
  <c r="BY559" i="100"/>
  <c r="BZ320" i="100"/>
  <c r="BZ559" i="100"/>
  <c r="BZ556" i="100"/>
  <c r="BY325" i="100"/>
  <c r="BY523" i="100"/>
  <c r="CB190" i="100"/>
  <c r="CB221" i="100" s="1"/>
  <c r="CB223" i="100" s="1"/>
  <c r="CB224" i="100" s="1"/>
  <c r="CB227" i="100" s="1"/>
  <c r="CB167" i="100"/>
  <c r="CB336" i="100" s="1"/>
  <c r="CB561" i="100" s="1"/>
  <c r="CB168" i="100"/>
  <c r="CB337" i="100" s="1"/>
  <c r="CB562" i="100" s="1"/>
  <c r="CB142" i="100"/>
  <c r="CB175" i="100" s="1"/>
  <c r="BY555" i="100"/>
  <c r="BY324" i="100"/>
  <c r="BY350" i="100"/>
  <c r="BY360" i="100" s="1"/>
  <c r="BY329" i="100"/>
  <c r="BY557" i="100"/>
  <c r="BY281" i="100"/>
  <c r="BY327" i="100"/>
  <c r="BY518" i="100"/>
  <c r="BY517" i="100"/>
  <c r="BY522" i="100"/>
  <c r="BY330" i="100"/>
  <c r="CD156" i="100"/>
  <c r="CD144" i="100" s="1"/>
  <c r="CC144" i="100"/>
  <c r="CA273" i="100"/>
  <c r="CA271" i="100"/>
  <c r="CA288" i="100" s="1"/>
  <c r="CA272" i="100"/>
  <c r="CA274" i="100"/>
  <c r="CA291" i="100" s="1"/>
  <c r="BX162" i="100"/>
  <c r="BX440" i="100"/>
  <c r="BX331" i="100"/>
  <c r="BX332" i="100" s="1"/>
  <c r="BX363" i="100"/>
  <c r="BX532" i="100" s="1"/>
  <c r="BX362" i="100"/>
  <c r="BX531" i="100" s="1"/>
  <c r="BY299" i="100"/>
  <c r="BY345" i="100"/>
  <c r="BY346" i="100"/>
  <c r="BZ285" i="100"/>
  <c r="BZ321" i="100" l="1"/>
  <c r="BZ555" i="100"/>
  <c r="CA289" i="100"/>
  <c r="CA324" i="100" s="1"/>
  <c r="CA290" i="100"/>
  <c r="BX364" i="100"/>
  <c r="BX366" i="100" s="1"/>
  <c r="BX575" i="100" s="1"/>
  <c r="BZ299" i="100"/>
  <c r="BZ350" i="100"/>
  <c r="BZ360" i="100" s="1"/>
  <c r="BZ363" i="100" s="1"/>
  <c r="BZ532" i="100" s="1"/>
  <c r="BZ281" i="100"/>
  <c r="BY525" i="100"/>
  <c r="BY519" i="100"/>
  <c r="CA321" i="100"/>
  <c r="CA554" i="100"/>
  <c r="BY161" i="100"/>
  <c r="BY527" i="100"/>
  <c r="CB274" i="100"/>
  <c r="CB271" i="100"/>
  <c r="CB273" i="100"/>
  <c r="CB272" i="100"/>
  <c r="BZ325" i="100"/>
  <c r="BZ161" i="100" s="1"/>
  <c r="BZ523" i="100"/>
  <c r="CA277" i="100"/>
  <c r="CA294" i="100" s="1"/>
  <c r="CA278" i="100"/>
  <c r="CA295" i="100" s="1"/>
  <c r="CA276" i="100"/>
  <c r="CA293" i="100" s="1"/>
  <c r="CA280" i="100"/>
  <c r="CA297" i="100" s="1"/>
  <c r="CA279" i="100"/>
  <c r="CA296" i="100" s="1"/>
  <c r="CA326" i="100" s="1"/>
  <c r="CA344" i="100" s="1"/>
  <c r="BZ527" i="100"/>
  <c r="CA555" i="100"/>
  <c r="CC167" i="100"/>
  <c r="CC336" i="100" s="1"/>
  <c r="CC561" i="100" s="1"/>
  <c r="CC190" i="100"/>
  <c r="CC221" i="100" s="1"/>
  <c r="CC223" i="100" s="1"/>
  <c r="CC224" i="100" s="1"/>
  <c r="CC227" i="100" s="1"/>
  <c r="CC168" i="100"/>
  <c r="CC337" i="100" s="1"/>
  <c r="CC562" i="100" s="1"/>
  <c r="CC142" i="100"/>
  <c r="CC175" i="100" s="1"/>
  <c r="CB298" i="100"/>
  <c r="CB173" i="100"/>
  <c r="CB269" i="100"/>
  <c r="CB268" i="100"/>
  <c r="CB176" i="100"/>
  <c r="CB174" i="100" s="1"/>
  <c r="BZ327" i="100"/>
  <c r="BZ518" i="100"/>
  <c r="BZ517" i="100"/>
  <c r="BZ330" i="100"/>
  <c r="BZ522" i="100"/>
  <c r="CA286" i="100"/>
  <c r="CA560" i="100" s="1"/>
  <c r="BX442" i="100"/>
  <c r="BX567" i="100" s="1"/>
  <c r="BX441" i="100"/>
  <c r="BX566" i="100" s="1"/>
  <c r="CA329" i="100"/>
  <c r="CA557" i="100"/>
  <c r="CD167" i="100"/>
  <c r="CD336" i="100" s="1"/>
  <c r="CD561" i="100" s="1"/>
  <c r="CD190" i="100"/>
  <c r="CD221" i="100" s="1"/>
  <c r="CD223" i="100" s="1"/>
  <c r="CD224" i="100" s="1"/>
  <c r="CD227" i="100" s="1"/>
  <c r="CD168" i="100"/>
  <c r="CD337" i="100" s="1"/>
  <c r="CD562" i="100" s="1"/>
  <c r="CD142" i="100"/>
  <c r="CD175" i="100" s="1"/>
  <c r="BZ346" i="100"/>
  <c r="BZ345" i="100"/>
  <c r="BY331" i="100"/>
  <c r="BY332" i="100" s="1"/>
  <c r="BY162" i="100"/>
  <c r="BY440" i="100"/>
  <c r="CA285" i="100"/>
  <c r="BY526" i="100"/>
  <c r="BY520" i="100"/>
  <c r="CA556" i="100"/>
  <c r="CA559" i="100"/>
  <c r="CA320" i="100"/>
  <c r="BY363" i="100"/>
  <c r="BY532" i="100" s="1"/>
  <c r="BY362" i="100"/>
  <c r="BY531" i="100" s="1"/>
  <c r="BZ319" i="100"/>
  <c r="BZ558" i="100"/>
  <c r="BZ521" i="100"/>
  <c r="BW366" i="100"/>
  <c r="BW575" i="100" s="1"/>
  <c r="BW367" i="100"/>
  <c r="CA177" i="100"/>
  <c r="CB286" i="100" l="1"/>
  <c r="CB560" i="100" s="1"/>
  <c r="BZ362" i="100"/>
  <c r="BZ531" i="100" s="1"/>
  <c r="BX367" i="100"/>
  <c r="CB288" i="100"/>
  <c r="CB557" i="100" s="1"/>
  <c r="CB177" i="100"/>
  <c r="CB290" i="100"/>
  <c r="CA281" i="100"/>
  <c r="CA350" i="100"/>
  <c r="CA360" i="100" s="1"/>
  <c r="CA363" i="100" s="1"/>
  <c r="CA532" i="100" s="1"/>
  <c r="CA299" i="100"/>
  <c r="BY364" i="100"/>
  <c r="CC298" i="100"/>
  <c r="CC173" i="100"/>
  <c r="CC268" i="100"/>
  <c r="CC269" i="100"/>
  <c r="CC176" i="100"/>
  <c r="CC174" i="100" s="1"/>
  <c r="CA330" i="100"/>
  <c r="CA522" i="100"/>
  <c r="BZ525" i="100"/>
  <c r="BZ519" i="100"/>
  <c r="CD271" i="100"/>
  <c r="CD274" i="100"/>
  <c r="CD273" i="100"/>
  <c r="CD272" i="100"/>
  <c r="CA558" i="100"/>
  <c r="CA521" i="100"/>
  <c r="CA319" i="100"/>
  <c r="BZ364" i="100"/>
  <c r="BY441" i="100"/>
  <c r="BY566" i="100" s="1"/>
  <c r="BY442" i="100"/>
  <c r="BY567" i="100" s="1"/>
  <c r="BZ526" i="100"/>
  <c r="BZ520" i="100"/>
  <c r="CD173" i="100"/>
  <c r="CD298" i="100"/>
  <c r="CD269" i="100"/>
  <c r="CD268" i="100"/>
  <c r="CD176" i="100"/>
  <c r="CB276" i="100"/>
  <c r="CB293" i="100" s="1"/>
  <c r="CB278" i="100"/>
  <c r="CB295" i="100" s="1"/>
  <c r="CB277" i="100"/>
  <c r="CB294" i="100" s="1"/>
  <c r="CB279" i="100"/>
  <c r="CB296" i="100" s="1"/>
  <c r="CB326" i="100" s="1"/>
  <c r="CB344" i="100" s="1"/>
  <c r="CB280" i="100"/>
  <c r="CB297" i="100" s="1"/>
  <c r="CA527" i="100"/>
  <c r="CA346" i="100"/>
  <c r="CA345" i="100"/>
  <c r="CA325" i="100"/>
  <c r="CA161" i="100" s="1"/>
  <c r="CA523" i="100"/>
  <c r="CB289" i="100"/>
  <c r="CB291" i="100"/>
  <c r="BZ331" i="100"/>
  <c r="BZ332" i="100" s="1"/>
  <c r="BZ162" i="100"/>
  <c r="BZ440" i="100"/>
  <c r="CB285" i="100"/>
  <c r="CC271" i="100"/>
  <c r="CC288" i="100" s="1"/>
  <c r="CC272" i="100"/>
  <c r="CC274" i="100"/>
  <c r="CC273" i="100"/>
  <c r="CA327" i="100"/>
  <c r="CA518" i="100"/>
  <c r="CA517" i="100"/>
  <c r="CB320" i="100"/>
  <c r="CB556" i="100"/>
  <c r="CB559" i="100"/>
  <c r="CB329" i="100" l="1"/>
  <c r="CC290" i="100"/>
  <c r="CC291" i="100"/>
  <c r="CC289" i="100"/>
  <c r="CC324" i="100" s="1"/>
  <c r="CC286" i="100"/>
  <c r="CC560" i="100" s="1"/>
  <c r="CC177" i="100"/>
  <c r="CA362" i="100"/>
  <c r="CA531" i="100" s="1"/>
  <c r="CD291" i="100"/>
  <c r="CD321" i="100" s="1"/>
  <c r="CD286" i="100"/>
  <c r="CD560" i="100" s="1"/>
  <c r="CB299" i="100"/>
  <c r="BZ441" i="100"/>
  <c r="BZ566" i="100" s="1"/>
  <c r="BZ442" i="100"/>
  <c r="BZ567" i="100" s="1"/>
  <c r="CB554" i="100"/>
  <c r="CB321" i="100"/>
  <c r="CA519" i="100"/>
  <c r="CA525" i="100"/>
  <c r="CB558" i="100"/>
  <c r="CB521" i="100"/>
  <c r="CB319" i="100"/>
  <c r="CD277" i="100"/>
  <c r="CD294" i="100" s="1"/>
  <c r="CD278" i="100"/>
  <c r="CD295" i="100" s="1"/>
  <c r="CD280" i="100"/>
  <c r="CD297" i="100" s="1"/>
  <c r="CD279" i="100"/>
  <c r="CD296" i="100" s="1"/>
  <c r="CD326" i="100" s="1"/>
  <c r="CD344" i="100" s="1"/>
  <c r="CD276" i="100"/>
  <c r="CD293" i="100" s="1"/>
  <c r="CD177" i="100"/>
  <c r="BZ367" i="100"/>
  <c r="BZ366" i="100"/>
  <c r="BZ575" i="100" s="1"/>
  <c r="CD554" i="100"/>
  <c r="BY367" i="100"/>
  <c r="BY366" i="100"/>
  <c r="BY575" i="100" s="1"/>
  <c r="CB281" i="100"/>
  <c r="CB324" i="100"/>
  <c r="CB555" i="100"/>
  <c r="CB350" i="100"/>
  <c r="CB360" i="100" s="1"/>
  <c r="CA526" i="100"/>
  <c r="CA520" i="100"/>
  <c r="CB327" i="100"/>
  <c r="CB518" i="100"/>
  <c r="CB517" i="100"/>
  <c r="CB330" i="100"/>
  <c r="CB522" i="100"/>
  <c r="CD285" i="100"/>
  <c r="CD174" i="100"/>
  <c r="CC285" i="100"/>
  <c r="CD289" i="100"/>
  <c r="CD288" i="100"/>
  <c r="CC321" i="100"/>
  <c r="CC554" i="100"/>
  <c r="CC557" i="100"/>
  <c r="CC329" i="100"/>
  <c r="CB346" i="100"/>
  <c r="CB345" i="100"/>
  <c r="CC559" i="100"/>
  <c r="CC320" i="100"/>
  <c r="CC556" i="100"/>
  <c r="CB325" i="100"/>
  <c r="CB523" i="100"/>
  <c r="CA162" i="100"/>
  <c r="CA331" i="100"/>
  <c r="CA332" i="100" s="1"/>
  <c r="CA440" i="100"/>
  <c r="CD290" i="100"/>
  <c r="CC276" i="100"/>
  <c r="CC293" i="100" s="1"/>
  <c r="CC277" i="100"/>
  <c r="CC294" i="100" s="1"/>
  <c r="CC278" i="100"/>
  <c r="CC295" i="100" s="1"/>
  <c r="CC279" i="100"/>
  <c r="CC296" i="100" s="1"/>
  <c r="CC326" i="100" s="1"/>
  <c r="CC344" i="100" s="1"/>
  <c r="CC280" i="100"/>
  <c r="CC297" i="100" s="1"/>
  <c r="CC555" i="100" l="1"/>
  <c r="CA364" i="100"/>
  <c r="CA366" i="100" s="1"/>
  <c r="CA575" i="100" s="1"/>
  <c r="CC350" i="100"/>
  <c r="CC360" i="100" s="1"/>
  <c r="CC363" i="100" s="1"/>
  <c r="CC532" i="100" s="1"/>
  <c r="CD281" i="100"/>
  <c r="CC345" i="100"/>
  <c r="CC346" i="100"/>
  <c r="CC325" i="100"/>
  <c r="CC161" i="100" s="1"/>
  <c r="CC523" i="100"/>
  <c r="CB520" i="100"/>
  <c r="CB526" i="100"/>
  <c r="CD329" i="100"/>
  <c r="CD557" i="100"/>
  <c r="CD299" i="100"/>
  <c r="CB362" i="100"/>
  <c r="CB531" i="100" s="1"/>
  <c r="CB363" i="100"/>
  <c r="CB532" i="100" s="1"/>
  <c r="CC527" i="100"/>
  <c r="CD518" i="100"/>
  <c r="CD327" i="100"/>
  <c r="CD517" i="100"/>
  <c r="CC330" i="100"/>
  <c r="CC522" i="100"/>
  <c r="CD555" i="100"/>
  <c r="CD324" i="100"/>
  <c r="CD350" i="100"/>
  <c r="CD360" i="100" s="1"/>
  <c r="CD521" i="100"/>
  <c r="CD558" i="100"/>
  <c r="CD319" i="100"/>
  <c r="CD320" i="100"/>
  <c r="CD556" i="100"/>
  <c r="CD559" i="100"/>
  <c r="CC299" i="100"/>
  <c r="CB527" i="100"/>
  <c r="CB161" i="100"/>
  <c r="CD330" i="100"/>
  <c r="CD522" i="100"/>
  <c r="CD325" i="100"/>
  <c r="CD523" i="100"/>
  <c r="CC327" i="100"/>
  <c r="CC518" i="100"/>
  <c r="CC517" i="100"/>
  <c r="CC521" i="100"/>
  <c r="CC558" i="100"/>
  <c r="CC319" i="100"/>
  <c r="CA441" i="100"/>
  <c r="CA566" i="100" s="1"/>
  <c r="CA442" i="100"/>
  <c r="CA567" i="100" s="1"/>
  <c r="CB519" i="100"/>
  <c r="CB525" i="100"/>
  <c r="CC281" i="100"/>
  <c r="CD346" i="100"/>
  <c r="CD345" i="100"/>
  <c r="CB162" i="100"/>
  <c r="CB331" i="100"/>
  <c r="CB332" i="100" s="1"/>
  <c r="CB440" i="100"/>
  <c r="CA367" i="100" l="1"/>
  <c r="CC362" i="100"/>
  <c r="CC531" i="100" s="1"/>
  <c r="CB364" i="100"/>
  <c r="CB366" i="100" s="1"/>
  <c r="CB575" i="100" s="1"/>
  <c r="CD525" i="100"/>
  <c r="CD519" i="100"/>
  <c r="CC519" i="100"/>
  <c r="CC525" i="100"/>
  <c r="CB442" i="100"/>
  <c r="CB567" i="100" s="1"/>
  <c r="CB441" i="100"/>
  <c r="CB566" i="100" s="1"/>
  <c r="CD526" i="100"/>
  <c r="CD520" i="100"/>
  <c r="CC331" i="100"/>
  <c r="CC332" i="100" s="1"/>
  <c r="CC162" i="100"/>
  <c r="CC440" i="100"/>
  <c r="CD162" i="100"/>
  <c r="CD331" i="100"/>
  <c r="CD332" i="100" s="1"/>
  <c r="CD440" i="100"/>
  <c r="CD362" i="100"/>
  <c r="CD531" i="100" s="1"/>
  <c r="CD363" i="100"/>
  <c r="CD532" i="100" s="1"/>
  <c r="CD161" i="100"/>
  <c r="CD527" i="100"/>
  <c r="CC526" i="100"/>
  <c r="CC520" i="100"/>
  <c r="CB367" i="100" l="1"/>
  <c r="CC364" i="100"/>
  <c r="CD364" i="100"/>
  <c r="CD441" i="100"/>
  <c r="CD566" i="100" s="1"/>
  <c r="CD442" i="100"/>
  <c r="CD567" i="100" s="1"/>
  <c r="CC442" i="100"/>
  <c r="CC567" i="100" s="1"/>
  <c r="CC441" i="100"/>
  <c r="CC566" i="100" s="1"/>
  <c r="CC366" i="100" l="1"/>
  <c r="CC575" i="100" s="1"/>
  <c r="CC367" i="100"/>
  <c r="CD367" i="100"/>
  <c r="CD366" i="100"/>
  <c r="CD575" i="100" s="1"/>
</calcChain>
</file>

<file path=xl/sharedStrings.xml><?xml version="1.0" encoding="utf-8"?>
<sst xmlns="http://schemas.openxmlformats.org/spreadsheetml/2006/main" count="1196" uniqueCount="550">
  <si>
    <t>Fixed.operator.market.share</t>
  </si>
  <si>
    <t>Mobile.operator.market.share</t>
  </si>
  <si>
    <t>Micro/indoor</t>
  </si>
  <si>
    <t>xDSL data backhaul</t>
  </si>
  <si>
    <t>MB</t>
  </si>
  <si>
    <t>Incoming mobile min (on-net + off-net)</t>
  </si>
  <si>
    <t>GPRS</t>
  </si>
  <si>
    <t>EDGE</t>
  </si>
  <si>
    <t>R99</t>
  </si>
  <si>
    <t>Downlink</t>
  </si>
  <si>
    <t>Uplink</t>
  </si>
  <si>
    <t>HSDPA</t>
  </si>
  <si>
    <t>HSUPA</t>
  </si>
  <si>
    <t>Local</t>
  </si>
  <si>
    <t>Mbps</t>
  </si>
  <si>
    <t>FTN</t>
  </si>
  <si>
    <t>scurve forecast</t>
  </si>
  <si>
    <t>Saturation.Mobile</t>
  </si>
  <si>
    <t>Base.Mobile</t>
  </si>
  <si>
    <t>TimeA.Mobile</t>
  </si>
  <si>
    <t>NumberA.Mobile</t>
  </si>
  <si>
    <t>TimeB.Mobile</t>
  </si>
  <si>
    <t>NumberB.Mobile</t>
  </si>
  <si>
    <t>A.Mobile</t>
  </si>
  <si>
    <t>B.Mobile</t>
  </si>
  <si>
    <t>Mobile.technologies</t>
  </si>
  <si>
    <t>2G</t>
  </si>
  <si>
    <t>R.99</t>
  </si>
  <si>
    <t>HSPA</t>
  </si>
  <si>
    <t>Voice.technologies</t>
  </si>
  <si>
    <t>Data.technologies</t>
  </si>
  <si>
    <t>IPTV</t>
  </si>
  <si>
    <t>Mobile.Retail.Services.Volumes</t>
  </si>
  <si>
    <t>Fixed.Retail.Services.Volumes</t>
  </si>
  <si>
    <t>Fixed.Retail.Services.Units</t>
  </si>
  <si>
    <t>unlocked</t>
  </si>
  <si>
    <t>locked</t>
  </si>
  <si>
    <t>Calculation</t>
  </si>
  <si>
    <t>Output</t>
  </si>
  <si>
    <t>Highlight</t>
  </si>
  <si>
    <t>A cell that is special in some way</t>
  </si>
  <si>
    <t>Input Parameter</t>
  </si>
  <si>
    <t>Input Data</t>
  </si>
  <si>
    <t>Input Calculation</t>
  </si>
  <si>
    <t>Input Link</t>
  </si>
  <si>
    <t>Name</t>
  </si>
  <si>
    <t>A calculation of the model</t>
  </si>
  <si>
    <t>A piece of real data (only change if you have better data)</t>
  </si>
  <si>
    <t>An input to the model that it is expected the user will change (change at will)</t>
  </si>
  <si>
    <t>An input to the model that has, none the less, been calculated from other inputs (e.g. interpolated input values)</t>
  </si>
  <si>
    <t>Input Estimate</t>
  </si>
  <si>
    <t>An estimate used in the absence of real data (only change if you have a better estimate, or real data )</t>
  </si>
  <si>
    <t>Input cell styles</t>
  </si>
  <si>
    <t>Other cell styles</t>
  </si>
  <si>
    <t>Total</t>
  </si>
  <si>
    <t xml:space="preserve"> </t>
  </si>
  <si>
    <t>Input Link (different Workbook)</t>
  </si>
  <si>
    <t>An input to this part of the model, which is linked to a source on a worksheet in a different workbook</t>
  </si>
  <si>
    <t>Checksum</t>
  </si>
  <si>
    <t>An input to this part of the model, which is linked to a source on this or another worksheet within this workbook</t>
  </si>
  <si>
    <t>Market.Years</t>
  </si>
  <si>
    <t>On-net SMS</t>
  </si>
  <si>
    <t>Mobile.Retail.Services</t>
  </si>
  <si>
    <t>Fixed.Retail.Services</t>
  </si>
  <si>
    <t>Mobile.Retail.Services.Units</t>
  </si>
  <si>
    <t>Urban</t>
  </si>
  <si>
    <t>Suburban</t>
  </si>
  <si>
    <t>Rural</t>
  </si>
  <si>
    <t>geotypes</t>
  </si>
  <si>
    <t>#</t>
  </si>
  <si>
    <t>%</t>
  </si>
  <si>
    <t>Saturation</t>
  </si>
  <si>
    <t>Base</t>
  </si>
  <si>
    <t>TimeA</t>
  </si>
  <si>
    <t>NumberA</t>
  </si>
  <si>
    <t>TimeB</t>
  </si>
  <si>
    <t>NumberB</t>
  </si>
  <si>
    <t>A</t>
  </si>
  <si>
    <t>B</t>
  </si>
  <si>
    <t>spare</t>
  </si>
  <si>
    <t>Market.Subscribers</t>
  </si>
  <si>
    <t>Fixed.Connections</t>
  </si>
  <si>
    <t>Mobile.subscribers</t>
  </si>
  <si>
    <t>mins</t>
  </si>
  <si>
    <t>residential.fixed.connections</t>
  </si>
  <si>
    <t>SMS</t>
  </si>
  <si>
    <t>TV.technologies</t>
  </si>
  <si>
    <t>Saturation.TV</t>
  </si>
  <si>
    <t>Base.TV</t>
  </si>
  <si>
    <t>TimeA.TV</t>
  </si>
  <si>
    <t>NumberA.TV</t>
  </si>
  <si>
    <t>TimeB.TV</t>
  </si>
  <si>
    <t>NumberB.TV</t>
  </si>
  <si>
    <t>A.TV</t>
  </si>
  <si>
    <t>B.TV</t>
  </si>
  <si>
    <t>a</t>
  </si>
  <si>
    <t>b</t>
  </si>
  <si>
    <t>Check</t>
  </si>
  <si>
    <t>Number of operators</t>
  </si>
  <si>
    <t>min</t>
  </si>
  <si>
    <t>kbps per sub</t>
  </si>
  <si>
    <t>kbps.per.Mbps</t>
  </si>
  <si>
    <t>Tecnologia de Voz</t>
  </si>
  <si>
    <t>Lineas moviles</t>
  </si>
  <si>
    <t>Fijas PSTN</t>
  </si>
  <si>
    <t>Fijas (otros)</t>
  </si>
  <si>
    <t>Modelo de demanda para servicios fijos y móviles</t>
  </si>
  <si>
    <t>Factores macroeconómicos</t>
  </si>
  <si>
    <t>Población</t>
  </si>
  <si>
    <t>Crecimiento poblacional</t>
  </si>
  <si>
    <t>Viviendas</t>
  </si>
  <si>
    <t>Crecimiento de viviendas</t>
  </si>
  <si>
    <t>Fuente</t>
  </si>
  <si>
    <t>Notas</t>
  </si>
  <si>
    <t>Periodo</t>
  </si>
  <si>
    <t>Unidades</t>
  </si>
  <si>
    <t>Conexiones</t>
  </si>
  <si>
    <t>Fin de año</t>
  </si>
  <si>
    <t>Conexiones móviles</t>
  </si>
  <si>
    <t>Penetración móvil activa</t>
  </si>
  <si>
    <t>Usuarios móviles activos</t>
  </si>
  <si>
    <t>Pronóstico con curva S</t>
  </si>
  <si>
    <t>Parametros de curva exponencial</t>
  </si>
  <si>
    <t>pendiente</t>
  </si>
  <si>
    <t>Conexiones de Voz</t>
  </si>
  <si>
    <t>Usuarios moviles activos</t>
  </si>
  <si>
    <t>Microondas</t>
  </si>
  <si>
    <t>Conexiones de Internet (banda ancha)</t>
  </si>
  <si>
    <t>Datos originales</t>
  </si>
  <si>
    <t>Voz fija</t>
  </si>
  <si>
    <t>Llamadas a moviles</t>
  </si>
  <si>
    <t>Llamadas internacionales</t>
  </si>
  <si>
    <t>minutos</t>
  </si>
  <si>
    <t>Año</t>
  </si>
  <si>
    <t>INEGI</t>
  </si>
  <si>
    <t>CONAPO</t>
  </si>
  <si>
    <t>Crecimiento en base a Conapo</t>
  </si>
  <si>
    <t>Mitad de año</t>
  </si>
  <si>
    <t>Hogares</t>
  </si>
  <si>
    <t>Conexiones fijas totales</t>
  </si>
  <si>
    <t>Conecciones fijas activas</t>
  </si>
  <si>
    <t>Penetración</t>
  </si>
  <si>
    <t>Crecimiento</t>
  </si>
  <si>
    <t>Penetración (viviendas)</t>
  </si>
  <si>
    <t>Cable</t>
  </si>
  <si>
    <t>Móvil</t>
  </si>
  <si>
    <t>Fija</t>
  </si>
  <si>
    <t>Banda ancha móvil</t>
  </si>
  <si>
    <t>Conexiones de banda ancha por tecnología</t>
  </si>
  <si>
    <t xml:space="preserve">Penetración </t>
  </si>
  <si>
    <t>Usuarios</t>
  </si>
  <si>
    <t>Conectividad para datos corporativos</t>
  </si>
  <si>
    <t>Satelite</t>
  </si>
  <si>
    <t>Conexiones de TV de paga</t>
  </si>
  <si>
    <t>Conexiones de TV de paga por tecnología</t>
  </si>
  <si>
    <t>Subscriptores</t>
  </si>
  <si>
    <t>Cuota de TV de paga por tecnología</t>
  </si>
  <si>
    <t>Trafico local</t>
  </si>
  <si>
    <t>Entrantes</t>
  </si>
  <si>
    <t>Salientes</t>
  </si>
  <si>
    <t>Trafico larga distancia nacional</t>
  </si>
  <si>
    <t>Voz Móvil</t>
  </si>
  <si>
    <t>Tráfico saliente</t>
  </si>
  <si>
    <t>Tráfico entrante</t>
  </si>
  <si>
    <t>SMS Móvil</t>
  </si>
  <si>
    <t>mensajes</t>
  </si>
  <si>
    <t>Demanda de Servicios</t>
  </si>
  <si>
    <t>Televisión de Paga</t>
  </si>
  <si>
    <t>Tráfico de voz originado (incl. on-net)</t>
  </si>
  <si>
    <t>Originado en fijo</t>
  </si>
  <si>
    <t>Originado en móvil</t>
  </si>
  <si>
    <t>Originado internacional</t>
  </si>
  <si>
    <t>Internacional a móvil</t>
  </si>
  <si>
    <t>Internacional a fijo</t>
  </si>
  <si>
    <t>Tráfico de voz terminado</t>
  </si>
  <si>
    <t>Terminado en fijo</t>
  </si>
  <si>
    <t>Terminado en móvil</t>
  </si>
  <si>
    <t>Originación de trafico de voz</t>
  </si>
  <si>
    <t>Originación internacional</t>
  </si>
  <si>
    <t>Originación Móvil</t>
  </si>
  <si>
    <t>Móvil a Internacional</t>
  </si>
  <si>
    <t>Móvil a Fijo</t>
  </si>
  <si>
    <t>Móvil a Móvil off-net</t>
  </si>
  <si>
    <t>Móvil a Móvil on-net</t>
  </si>
  <si>
    <t>Originación Fija</t>
  </si>
  <si>
    <t>Fijo a Internacional</t>
  </si>
  <si>
    <t>Fijo a Móvil</t>
  </si>
  <si>
    <t>Fijo a fijo off-net</t>
  </si>
  <si>
    <t>Fijo a fijo on-net</t>
  </si>
  <si>
    <t>Terminación móvil</t>
  </si>
  <si>
    <t>Terminación Fija</t>
  </si>
  <si>
    <t>Terminación Internacional</t>
  </si>
  <si>
    <t>Terminación de voz total</t>
  </si>
  <si>
    <t>Originación de voz total</t>
  </si>
  <si>
    <t>Resúmen de originación de voz</t>
  </si>
  <si>
    <t>Resúmen de terminación de voz</t>
  </si>
  <si>
    <t>Como porcentaje de tráfico originado</t>
  </si>
  <si>
    <t>Demanda de servicios</t>
  </si>
  <si>
    <t>Servicios de voz</t>
  </si>
  <si>
    <t>Originación de voz</t>
  </si>
  <si>
    <t>Resúmen</t>
  </si>
  <si>
    <t>Originación nacional</t>
  </si>
  <si>
    <t>Originación móvil</t>
  </si>
  <si>
    <t>Originación fija</t>
  </si>
  <si>
    <t>Originación a internacional como porcentaje de originación móvil</t>
  </si>
  <si>
    <t>Promedio del mercado</t>
  </si>
  <si>
    <t>Originación a nacional como porcentaje de originación móvil</t>
  </si>
  <si>
    <t>Originación Móvil a Fijo</t>
  </si>
  <si>
    <t>Originación Móvil a Móvil</t>
  </si>
  <si>
    <t>Originación Móvil a Móvil - porcentaje on-net</t>
  </si>
  <si>
    <t>Operador modelado</t>
  </si>
  <si>
    <t>Cuota de mercado del operador</t>
  </si>
  <si>
    <t>Tendencia adicional para hacer una llamada on-net</t>
  </si>
  <si>
    <t>Coeficiente C</t>
  </si>
  <si>
    <t>(Uno de) los otros operadores</t>
  </si>
  <si>
    <t>Total del mercado</t>
  </si>
  <si>
    <t>Originación Fija a internacional y no geográficos</t>
  </si>
  <si>
    <t>Originación Fija a internacional como porcentaje del originación total fija</t>
  </si>
  <si>
    <t>Originación Fija a no geográficos como porcentaje del originación total fija</t>
  </si>
  <si>
    <t>Originación local y nacional</t>
  </si>
  <si>
    <t>Originación Fija a Móvil</t>
  </si>
  <si>
    <t>como porcentaje del tráfico nacional generado</t>
  </si>
  <si>
    <t>en comparación con una llamada móvil a fija</t>
  </si>
  <si>
    <t>Tendencia a realizar una llamada a un fijo</t>
  </si>
  <si>
    <t>Cuota de móvil</t>
  </si>
  <si>
    <t>Roaming in - terminación</t>
  </si>
  <si>
    <t>Roaming in - originación</t>
  </si>
  <si>
    <t>Promedio de originación a móvil sobre total (a fijo y a móvil)</t>
  </si>
  <si>
    <t>Promedio de originación a fijo sobre total (a fijo y a móvil)</t>
  </si>
  <si>
    <t>Proporción correspondiente a fijo</t>
  </si>
  <si>
    <t>Porcentaje de originación fijo a fijo</t>
  </si>
  <si>
    <t>Porcentaje de originación fijo a móvil</t>
  </si>
  <si>
    <t>Originación fijo a fijo</t>
  </si>
  <si>
    <t>como porcentaje del tráfico móvil a móvil</t>
  </si>
  <si>
    <t>como porcentaje del tráfico fijo a fijo</t>
  </si>
  <si>
    <t>Originación Fija a Fija on-net</t>
  </si>
  <si>
    <t>Originación Fija a Fija off-net</t>
  </si>
  <si>
    <t>El otro operador</t>
  </si>
  <si>
    <t>Operador modelado como porcentaje del total</t>
  </si>
  <si>
    <t>El competidor como porcentaje del total</t>
  </si>
  <si>
    <t>Originación fijo a fijo on-net</t>
  </si>
  <si>
    <t>Originación fijo a fijo off-net</t>
  </si>
  <si>
    <t>Distribución fijo a fijo on-net entre local y nacional</t>
  </si>
  <si>
    <t>Nacional</t>
  </si>
  <si>
    <t>Resumen para output (mercado)</t>
  </si>
  <si>
    <t>Terminación de Voz</t>
  </si>
  <si>
    <t>Terminación Móvil a Móvil - porcentaje off-net</t>
  </si>
  <si>
    <t>Terminación Móvil a Móvil - off-net</t>
  </si>
  <si>
    <t>Un competidor como porcentaje del total</t>
  </si>
  <si>
    <t>Terminación Fija a Fija - off-net</t>
  </si>
  <si>
    <t>Terminación Fija a Fija - porcentaje off-net</t>
  </si>
  <si>
    <t>Servicios de Roaming</t>
  </si>
  <si>
    <t>Llamadas salientes Local on-net</t>
  </si>
  <si>
    <t>Llamadas salientes Larga Distancia on-net</t>
  </si>
  <si>
    <t>Llamadas salientes Local a otros operadores fijos</t>
  </si>
  <si>
    <t>Llamadas salientes larga Distancia a otros operadores fijos</t>
  </si>
  <si>
    <t>Llamadas salientes a móvil</t>
  </si>
  <si>
    <t>Llamadas salientes a internacional</t>
  </si>
  <si>
    <t>Llamadas salientes a números no geográficos</t>
  </si>
  <si>
    <t>Llamadas entrantes Local de otros operadores fijos</t>
  </si>
  <si>
    <t>Llamadas entrantes Larga Distancia de otros operadores fijos</t>
  </si>
  <si>
    <t>Llamadas entrantes de móvil</t>
  </si>
  <si>
    <t>Llamadas entrantes de internacional</t>
  </si>
  <si>
    <t>Llamadas entrantes de números no geográficos</t>
  </si>
  <si>
    <t>Llamadas en tránsito Larga Distancia</t>
  </si>
  <si>
    <t>SMS on-net</t>
  </si>
  <si>
    <t>Distribución del tráfico</t>
  </si>
  <si>
    <t>Servicios de tránsito</t>
  </si>
  <si>
    <t>Tránsito total del mercado</t>
  </si>
  <si>
    <t>Distribución del tráfico (como % del tránsito)</t>
  </si>
  <si>
    <t>Volúmen de los servicios relevantes</t>
  </si>
  <si>
    <t>Servicios de SMS</t>
  </si>
  <si>
    <t>Originación de SMS</t>
  </si>
  <si>
    <t>SMS Móviles</t>
  </si>
  <si>
    <t>Distribución de SMS móviles</t>
  </si>
  <si>
    <t>Tendencia adicional para enviar un SMS on-net</t>
  </si>
  <si>
    <t>Originación SMS on-net</t>
  </si>
  <si>
    <t>Originación SMS off-net</t>
  </si>
  <si>
    <t>Uno de los competidores como porcentaje del total</t>
  </si>
  <si>
    <t>SMS off-net</t>
  </si>
  <si>
    <t>On-net</t>
  </si>
  <si>
    <t>Enviados off-net</t>
  </si>
  <si>
    <t>Recibidos off-net</t>
  </si>
  <si>
    <t>Distribución de la terminación de SMS</t>
  </si>
  <si>
    <t>SMS entrantes de otros operadores</t>
  </si>
  <si>
    <t>Resúmen de SMS móviles (total del mercado)</t>
  </si>
  <si>
    <t>SMS salientes a otras redes</t>
  </si>
  <si>
    <t>Servicio de correo de voz (VMS)</t>
  </si>
  <si>
    <t>VMS recuperación</t>
  </si>
  <si>
    <t>VMS depósito</t>
  </si>
  <si>
    <t>Servicios de banda ancha</t>
  </si>
  <si>
    <t>Banda ancha móvil total</t>
  </si>
  <si>
    <t>Backhaul por usuario residencial xDSL</t>
  </si>
  <si>
    <t>Banda ancha fija total</t>
  </si>
  <si>
    <t>Usuarios propios y ajenos</t>
  </si>
  <si>
    <t>Proporción de usuarios propios</t>
  </si>
  <si>
    <t>xDSL propio (contendido)</t>
  </si>
  <si>
    <t>xDSL propio (líneas)</t>
  </si>
  <si>
    <t>xDSL ajeno (bitstream)</t>
  </si>
  <si>
    <t>xDSL ajeno (líneas)</t>
  </si>
  <si>
    <t>xDSL ajeno</t>
  </si>
  <si>
    <t>xDSL propio</t>
  </si>
  <si>
    <t>Banda ancha por usuario</t>
  </si>
  <si>
    <t>Distribución de tráfico de la banda ancha móvil</t>
  </si>
  <si>
    <t>Distribución de tráfico de la banda ancha móvil (%)</t>
  </si>
  <si>
    <t>Lineas dedicadas</t>
  </si>
  <si>
    <t>Demanda del operador fijo modelado</t>
  </si>
  <si>
    <t>Período</t>
  </si>
  <si>
    <t>Año promedio</t>
  </si>
  <si>
    <t>Demanda del operador móvil modelado</t>
  </si>
  <si>
    <t>Minutos</t>
  </si>
  <si>
    <t>Fijo a numeros no geográficos</t>
  </si>
  <si>
    <t># lineas</t>
  </si>
  <si>
    <t>Fijo a no geográfico</t>
  </si>
  <si>
    <t>Llamadas entrantes de otros operadores fijos off-net</t>
  </si>
  <si>
    <t>Número de Operadores</t>
  </si>
  <si>
    <t>Panel de Control</t>
  </si>
  <si>
    <t>Operadores Móviles</t>
  </si>
  <si>
    <t>Cuota de Mercado</t>
  </si>
  <si>
    <t>Cuota Fija</t>
  </si>
  <si>
    <t>Cuota Móvil</t>
  </si>
  <si>
    <t>Migración en cuota de mercado</t>
  </si>
  <si>
    <t>Serie de tiempo</t>
  </si>
  <si>
    <t>Mercado</t>
  </si>
  <si>
    <t>Usuarios / Conexiones</t>
  </si>
  <si>
    <t>Tráfico anual</t>
  </si>
  <si>
    <t>Demanda del operador modelado</t>
  </si>
  <si>
    <t>Cuota de mercado</t>
  </si>
  <si>
    <t>Usuarios o conexiones</t>
  </si>
  <si>
    <t>De usuarios</t>
  </si>
  <si>
    <t>De usuarios fijos</t>
  </si>
  <si>
    <t>Listas</t>
  </si>
  <si>
    <t>Años</t>
  </si>
  <si>
    <t>Servicios móviles a nivel de mercado</t>
  </si>
  <si>
    <t>Servicios fijos a nivel de mercado</t>
  </si>
  <si>
    <t>Geotipos</t>
  </si>
  <si>
    <t>Tecnologías Móviles</t>
  </si>
  <si>
    <t>Acceso a Internet</t>
  </si>
  <si>
    <t>Tecnologías de Televisión de Paga</t>
  </si>
  <si>
    <t>Llamadas en tránsito Local</t>
  </si>
  <si>
    <t>Líneas Móviles</t>
  </si>
  <si>
    <t>Líneas fijas - banda ancha</t>
  </si>
  <si>
    <t>Promedio</t>
  </si>
  <si>
    <t>Fijas (cable e IPTV)</t>
  </si>
  <si>
    <t>Otras (satelital y microondas)</t>
  </si>
  <si>
    <t>Trafico originado por usuario fijo</t>
  </si>
  <si>
    <t>Trafico originado por usuario movil</t>
  </si>
  <si>
    <t>mins/usuario</t>
  </si>
  <si>
    <t>mins/línea</t>
  </si>
  <si>
    <t>Originación</t>
  </si>
  <si>
    <t>SMS por usuario</t>
  </si>
  <si>
    <t>---&gt; PRONOSTICOS</t>
  </si>
  <si>
    <t>Correos de voz como % de minutos entrantes móviles</t>
  </si>
  <si>
    <t>Llamadas on-net</t>
  </si>
  <si>
    <t>Llamadas a redes fijas</t>
  </si>
  <si>
    <t>Llamadas a otras redes móviles</t>
  </si>
  <si>
    <t>Llamadas a internacional</t>
  </si>
  <si>
    <t>Llamadas entrantes de fijos</t>
  </si>
  <si>
    <t>Llamadas entrantes de otros móviles</t>
  </si>
  <si>
    <t>Llamadas entrantes internacionales</t>
  </si>
  <si>
    <t>Tráfico de roaming Internacional</t>
  </si>
  <si>
    <t>Basado en observaciones en otros paises</t>
  </si>
  <si>
    <t>Roaming in / orginación total</t>
  </si>
  <si>
    <t>Roaming in: originación/roaming total</t>
  </si>
  <si>
    <t>Proporción de HSPA downlink y uplink</t>
  </si>
  <si>
    <t>Anual</t>
  </si>
  <si>
    <t>Uso de datos total anual</t>
  </si>
  <si>
    <t>Operador modelado como porcentaje del mercado total</t>
  </si>
  <si>
    <t>Uno de los competidores como porcentaje del mercado total</t>
  </si>
  <si>
    <t xml:space="preserve">como porcentaje del trafico nacional generado </t>
  </si>
  <si>
    <t>Proporción de Internacional a móvil sobre internacional a fijo</t>
  </si>
  <si>
    <t>Conexiones del mercado fijo</t>
  </si>
  <si>
    <t>Conexiones fijas calculadas</t>
  </si>
  <si>
    <t>Servicios del mercado fijo</t>
  </si>
  <si>
    <t>Usuarios del mercado móvil</t>
  </si>
  <si>
    <t>Servicios del mercado móvil</t>
  </si>
  <si>
    <t>Guía de estilo</t>
  </si>
  <si>
    <t>A total</t>
  </si>
  <si>
    <t>A side calculation intended solely to cross check a result</t>
  </si>
  <si>
    <t>A key result from this part of the model</t>
  </si>
  <si>
    <t>An Excel Name applying to one or more adjacent cells</t>
  </si>
  <si>
    <t>Escenarios de demanda</t>
  </si>
  <si>
    <t>Escenario para enlaces dedicados:</t>
  </si>
  <si>
    <t>Escenario para xDSL:</t>
  </si>
  <si>
    <t>Escenario para televisión:</t>
  </si>
  <si>
    <t>Escenario para voz fija:</t>
  </si>
  <si>
    <t>Escenario para SMS móvil:</t>
  </si>
  <si>
    <t>Escenario para voz móvil:</t>
  </si>
  <si>
    <t>Escenario para datos móviles:</t>
  </si>
  <si>
    <t>Escenarios:</t>
  </si>
  <si>
    <t>Agresivo</t>
  </si>
  <si>
    <t>Conservador</t>
  </si>
  <si>
    <t>scenario.mobile.voice</t>
  </si>
  <si>
    <t>scenario.fixed.voice</t>
  </si>
  <si>
    <t>scenario.mobile.SMS</t>
  </si>
  <si>
    <t>scenario.mobile.data</t>
  </si>
  <si>
    <t>scenario.fixed.links</t>
  </si>
  <si>
    <t>scenario.fixed.DSL</t>
  </si>
  <si>
    <t>scenario.fixed.television</t>
  </si>
  <si>
    <t>Escenario para penetración móvil:</t>
  </si>
  <si>
    <t>Escenario para penetración fija:</t>
  </si>
  <si>
    <t>scenario.mobile.voice.selected</t>
  </si>
  <si>
    <t>scenario.fixed.voice.selected</t>
  </si>
  <si>
    <t>scenario.mobile.SMS.selected</t>
  </si>
  <si>
    <t>scenario.mobile.data.selected</t>
  </si>
  <si>
    <t>scenario.fixed.links.selected</t>
  </si>
  <si>
    <t>scenario.fixed.DSL.selected</t>
  </si>
  <si>
    <t>scenario.fixed.television.selected</t>
  </si>
  <si>
    <t>scenarios</t>
  </si>
  <si>
    <t>Crecimiento base</t>
  </si>
  <si>
    <t>Crecimiento escenario seleccionado</t>
  </si>
  <si>
    <t>scenario.mobile.penetration.selected</t>
  </si>
  <si>
    <t>scenario.fixed.penetration.selected</t>
  </si>
  <si>
    <t>scenario.mobile.penetration</t>
  </si>
  <si>
    <t>scenario.fixed.penetration</t>
  </si>
  <si>
    <t>Escenario para penetración banda ancha:</t>
  </si>
  <si>
    <t>scenario.bb.penetration.selected</t>
  </si>
  <si>
    <t>scenario.bb.penetration</t>
  </si>
  <si>
    <t>Pronóstico de conexiones de banda ancha fija</t>
  </si>
  <si>
    <t>Pronóstico de conexiones de banda ancha móvil</t>
  </si>
  <si>
    <t>Saturation.Broadband.Fixed</t>
  </si>
  <si>
    <t>Base.Broadband.Fixed</t>
  </si>
  <si>
    <t>TimeA.Broadband.Fixed</t>
  </si>
  <si>
    <t>NumberA.Broadband.Fixed</t>
  </si>
  <si>
    <t>TimeB.Broadband.Fixed</t>
  </si>
  <si>
    <t>NumberB.Broadband.Fixed</t>
  </si>
  <si>
    <t>A.Broadband.Fixed</t>
  </si>
  <si>
    <t>B.Broadband.Fixed</t>
  </si>
  <si>
    <t>Saturation.Broadband.Mobile</t>
  </si>
  <si>
    <t>Base.Broadband.Mobile</t>
  </si>
  <si>
    <t>TimeA.Broadband.Mobile</t>
  </si>
  <si>
    <t>NumberA.Broadband.Mobile</t>
  </si>
  <si>
    <t>TimeB.Broadband.Mobile</t>
  </si>
  <si>
    <t>NumberB.Broadband.Mobile</t>
  </si>
  <si>
    <t>A.Broadband.Mobile</t>
  </si>
  <si>
    <t>B.Broadband.Mobile</t>
  </si>
  <si>
    <t>Trafico originado en fijo</t>
  </si>
  <si>
    <t>Off-net</t>
  </si>
  <si>
    <t>Proporcion de trafico saliente que es on-net</t>
  </si>
  <si>
    <t>Originación Móvil on-net</t>
  </si>
  <si>
    <t>Originación Móvil off-net</t>
  </si>
  <si>
    <t>Tráfico on-net</t>
  </si>
  <si>
    <t>Tráfico off-net</t>
  </si>
  <si>
    <t>Tráfico saliente (total)</t>
  </si>
  <si>
    <t>Tráfico entrante (total)</t>
  </si>
  <si>
    <t>Market.Retail.Services.Volumes.Fijo</t>
  </si>
  <si>
    <t>Market.Retail.Services.Volumes.Movil</t>
  </si>
  <si>
    <t>Market.Subscribers.Fijo</t>
  </si>
  <si>
    <t>Proporción de tráfico urbano</t>
  </si>
  <si>
    <t>Operator.Retail.Services.Proporcion.Urbano</t>
  </si>
  <si>
    <t>Market.Retail.Services.Proporcion.Urbano</t>
  </si>
  <si>
    <t>Localidad urbana: mas de 2500 habitantes</t>
  </si>
  <si>
    <t>COFETEL: Base localidad 3.0</t>
  </si>
  <si>
    <t>Movil</t>
  </si>
  <si>
    <t>Fijo</t>
  </si>
  <si>
    <t>Fijos</t>
  </si>
  <si>
    <t>Televisión</t>
  </si>
  <si>
    <t>Prepago</t>
  </si>
  <si>
    <t>Pospago</t>
  </si>
  <si>
    <t xml:space="preserve">CONAPO </t>
  </si>
  <si>
    <t>Crecimiento en base de viviendas de CONAPO</t>
  </si>
  <si>
    <t>thousand</t>
  </si>
  <si>
    <t>oversubscription.factor</t>
  </si>
  <si>
    <t>based on the slowest Telmex packet at 3Mbps</t>
  </si>
  <si>
    <t>% de llamada a moviles</t>
  </si>
  <si>
    <t>% de local trafico a moviles y a fijo</t>
  </si>
  <si>
    <t>share.of.average.speed</t>
  </si>
  <si>
    <t>Supuesto: 50% of the average speed and 1/(oversubscriptionfactor)Mbps</t>
  </si>
  <si>
    <t>Slowest Telmex packet (mbps) per connection</t>
  </si>
  <si>
    <t>Average speed per connection</t>
  </si>
  <si>
    <t>IFT: incluye todo el transito off net</t>
  </si>
  <si>
    <t>IFT</t>
  </si>
  <si>
    <t>Distribución del tráfico de transito movil y fijo (como % del tránsito)</t>
  </si>
  <si>
    <t>Modelo fijo</t>
  </si>
  <si>
    <t>Modelo móvil</t>
  </si>
  <si>
    <t>cuota_operador_fijo_1</t>
  </si>
  <si>
    <t>cuota_operador_fijo_2</t>
  </si>
  <si>
    <t>cuota_operador_fijo_3</t>
  </si>
  <si>
    <t>cuota_operador_fijo_4</t>
  </si>
  <si>
    <t>cuota_operador_fijo_5</t>
  </si>
  <si>
    <t>cuota_operador_fijo_6</t>
  </si>
  <si>
    <t>cuota_operador_movil_1</t>
  </si>
  <si>
    <t>cuota_operador_movil_2</t>
  </si>
  <si>
    <t>cuota_operador_movil_3</t>
  </si>
  <si>
    <t>cuota_operador_movil_4</t>
  </si>
  <si>
    <t>cuota_operador_movil_5</t>
  </si>
  <si>
    <t>Incluye PSTN, ISDN y VoIP</t>
  </si>
  <si>
    <t>LTE</t>
  </si>
  <si>
    <t>CONAPO (2015), proyecciones 2010-2050</t>
  </si>
  <si>
    <t>INEGI (Censo 2010) y Encuesta Intercensal 2015</t>
  </si>
  <si>
    <t>Datos elegidos para el modelo</t>
  </si>
  <si>
    <t>INEGI, Encuesta Intercensal 2015</t>
  </si>
  <si>
    <t>Total de SMS enviados</t>
  </si>
  <si>
    <t>Datos historicos de modelos anteriores, Información Estadísticas UPR.xlsx</t>
  </si>
  <si>
    <t>Lineas Fijas - telefonia fija</t>
  </si>
  <si>
    <t>Incluye banda ancha movil y dongles</t>
  </si>
  <si>
    <t>Conexiones fijas (residenciales y no residenciales)</t>
  </si>
  <si>
    <t>Otras conexiones fijas</t>
  </si>
  <si>
    <t>Habitantes por Hogar</t>
  </si>
  <si>
    <t>Operator.Subscribers.Share.Mobile</t>
  </si>
  <si>
    <t>Usuarios o conexiones de banda ancha móvil</t>
  </si>
  <si>
    <t>Mobile.data.subscribers</t>
  </si>
  <si>
    <t>Market.Data.Subscribers</t>
  </si>
  <si>
    <t>Penetración por tecnología</t>
  </si>
  <si>
    <t>Poblacion</t>
  </si>
  <si>
    <t>Lineas dedicadas / circuitos IP/VPN</t>
  </si>
  <si>
    <t>Datos historicos de modelos anteriores</t>
  </si>
  <si>
    <t>Datos historicos de modelos anteriores, Larga Distancia Internacional a dic 2015.xlsx</t>
  </si>
  <si>
    <t>Consumo anual</t>
  </si>
  <si>
    <t>Operator.Retail.Services.Volumes.Fijo</t>
  </si>
  <si>
    <t>Operator.Subscribers.Fijo</t>
  </si>
  <si>
    <t>Operator.Subscribers.Share.Fijo</t>
  </si>
  <si>
    <t>Operator.Subscribers.Movil</t>
  </si>
  <si>
    <t>Operator.data.Subscribers.Movil</t>
  </si>
  <si>
    <t>MB por año por usuario (promedio)</t>
  </si>
  <si>
    <t>IFT para 2015</t>
  </si>
  <si>
    <t>Porcentaje de tráfico off-net (%)</t>
  </si>
  <si>
    <t>Tráfico off-net (%)</t>
  </si>
  <si>
    <t>Cuota de mercado (%)</t>
  </si>
  <si>
    <t>Distribución de los usuarios de banda ancha móvil por tecnología</t>
  </si>
  <si>
    <t>Tráfico mensual DL por usuario de banda ancha móvil y por tecnología</t>
  </si>
  <si>
    <t>MB / mes</t>
  </si>
  <si>
    <t>LTE (4G)</t>
  </si>
  <si>
    <t>2G + 2.5G (GPRS y EDGE)</t>
  </si>
  <si>
    <t>3G + 3.5G (R99 y HSPA)</t>
  </si>
  <si>
    <t>Usuarios 4G sobre el total de usuarios de banda ancha móvil</t>
  </si>
  <si>
    <t>Operator.4G.proportion.Movil</t>
  </si>
  <si>
    <t>Cálculo para particion rural-urbana y de trafico por ASL</t>
  </si>
  <si>
    <t>Por suscriptor</t>
  </si>
  <si>
    <t>Mins</t>
  </si>
  <si>
    <t>SMS salientes</t>
  </si>
  <si>
    <t>SMS entrantes</t>
  </si>
  <si>
    <t>Resúmen de SMS fijos (total del mercado)</t>
  </si>
  <si>
    <t>Enviados (por la red fija) off-net por usuario móvil por mes</t>
  </si>
  <si>
    <t>Recibidos (en la red fija) off-net por usuario móvil por mes</t>
  </si>
  <si>
    <t>cuota_operador_movil_elegido</t>
  </si>
  <si>
    <t>Enlaces dedicados locales</t>
  </si>
  <si>
    <t>Enlaces dedicados larga distancia</t>
  </si>
  <si>
    <t>Tráfico total mercado de enlaces dedicados locales</t>
  </si>
  <si>
    <t>Tráfico total mercado de enlaces dedicados de larga distancia</t>
  </si>
  <si>
    <t>.</t>
  </si>
  <si>
    <t>Tráfico total originado (sin incluir LDI)</t>
  </si>
  <si>
    <t>Modelo de mercado de enlaces dedicados - Ajustado para el total del mercado</t>
  </si>
  <si>
    <t>Fuente: Informe Estadístico 4º Trimestre 2018 (IFT)</t>
  </si>
  <si>
    <t>Con información del IFT basado en CONAPO</t>
  </si>
  <si>
    <t>Estimación con información del IFT</t>
  </si>
  <si>
    <t>Supuesto del IFT</t>
  </si>
  <si>
    <t>Estimado del IFT</t>
  </si>
  <si>
    <t>Supuesto del IFT considerando ubicuidad de PdIs</t>
  </si>
  <si>
    <t>Datos obtenidos del 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</si>
</sst>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4">
    <numFmt numFmtId="43" formatCode="_-* #,##0.00_-;\-* #,##0.00_-;_-* &quot;-&quot;??_-;_-@_-"/>
    <numFmt numFmtId="164" formatCode="_-* #,##0.00\ _€_-;\-* #,##0.00\ _€_-;_-* &quot;-&quot;??\ _€_-;_-@_-"/>
    <numFmt numFmtId="165" formatCode="#,##0_);[Red]\-#,##0_);0_);@_)"/>
    <numFmt numFmtId="166" formatCode="#,##0.00_);[Red]\-#,##0.00_);0.00_);@_)"/>
    <numFmt numFmtId="167" formatCode="#,##0%;[Red]\-#,##0%;0%;@_)"/>
    <numFmt numFmtId="168" formatCode="#,##0.00%;[Red]\-#,##0.00%;0.00%;@_)"/>
    <numFmt numFmtId="169" formatCode="dd\ mmm\ yy_)"/>
    <numFmt numFmtId="170" formatCode="* _(#,##0_);[Red]* \(#,##0\);* _(&quot;-&quot;?_);@_)"/>
    <numFmt numFmtId="171" formatCode="* _(#,##0.00_);[Red]* \(#,##0.00\);* _(&quot;-&quot;?_);@_)"/>
    <numFmt numFmtId="172" formatCode="\€\ * _(#,##0_);[Red]\€\ * \(#,##0\);\€\ * _(&quot;-&quot;?_);@_)"/>
    <numFmt numFmtId="173" formatCode="\€\ * _(#,##0.00_);[Red]\€\ * \(#,##0.00\);\€\ * _(&quot;-&quot;?_);@_)"/>
    <numFmt numFmtId="174" formatCode="[$EUR]\ * _(#,##0_);[Red][$EUR]\ * \(#,##0\);[$EUR]\ * _(&quot;-&quot;?_);@_)"/>
    <numFmt numFmtId="175" formatCode="[$EUR]\ * _(#,##0.00_);[Red][$EUR]\ * \(#,##0.00\);[$EUR]\ * _(&quot;-&quot;?_);@_)"/>
    <numFmt numFmtId="176" formatCode="\$\ * _(#,##0_);[Red]\$\ * \(#,##0\);\$\ * _(&quot;-&quot;?_);@_)"/>
    <numFmt numFmtId="177" formatCode="\$\ * _(#,##0.00_);[Red]\$\ * \(#,##0.00\);\$\ * _(&quot;-&quot;?_);@_)"/>
    <numFmt numFmtId="178" formatCode="[$USD]\ * _(#,##0_);[Red][$USD]\ * \(#,##0\);[$USD]\ * _(&quot;-&quot;?_);@_)"/>
    <numFmt numFmtId="179" formatCode="[$USD]\ * _(#,##0.00_);[Red][$USD]\ * \(#,##0.00\);[$USD]\ * _(&quot;-&quot;?_);@_)"/>
    <numFmt numFmtId="180" formatCode="\£\ * _(#,##0_);[Red]\£\ * \(#,##0\);\£\ * _(&quot;-&quot;?_);@_)"/>
    <numFmt numFmtId="181" formatCode="\£\ * _(#,##0.00_);[Red]\£\ * \(#,##0.00\);\£\ * _(&quot;-&quot;?_);@_)"/>
    <numFmt numFmtId="182" formatCode="[$GBP]\ * _(#,##0_);[Red][$GBP]\ * \(#,##0\);[$GBP]\ * _(&quot;-&quot;?_);@_)"/>
    <numFmt numFmtId="183" formatCode="[$GBP]\ * _(#,##0.00_);[Red][$GBP]\ * \(#,##0.00\);[$GBP]\ * _(&quot;-&quot;?_);@_)"/>
    <numFmt numFmtId="184" formatCode="mmm\ yy_)"/>
    <numFmt numFmtId="185" formatCode="yyyy_)"/>
    <numFmt numFmtId="186" formatCode="0.0%"/>
    <numFmt numFmtId="187" formatCode="#,##0.0%;[Red]\-#,##0.0%;0.0%;@_)"/>
    <numFmt numFmtId="188" formatCode="0.00000000000000000%"/>
    <numFmt numFmtId="189" formatCode="_(* #,##0.00_);_(* \(#,##0.00\);_(* &quot;-&quot;??_);_(@_)"/>
    <numFmt numFmtId="190" formatCode="_-[$€-2]* #,##0.00_-;\-[$€-2]* #,##0.00_-;_-[$€-2]* &quot;-&quot;??_-"/>
    <numFmt numFmtId="191" formatCode="#,##0.0000000%;[Red]\-#,##0.0000000%;0.0000000%;@_)"/>
    <numFmt numFmtId="192" formatCode="_(* #,##0_);_(* \(#,##0\);_(* &quot;-&quot;_);_(@_)"/>
    <numFmt numFmtId="193" formatCode="_(&quot;$&quot;* #,##0.00_);_(&quot;$&quot;* \(#,##0.00\);_(&quot;$&quot;* &quot;-&quot;??_);_(@_)"/>
    <numFmt numFmtId="194" formatCode="#,##0.0_);\(#,##0.0\)"/>
    <numFmt numFmtId="195" formatCode="0.0_)\%;\(0.0\)\%;0.0_)\%;@_)_%"/>
    <numFmt numFmtId="196" formatCode="0.0_)%;\(0.0&quot;)%&quot;;0.0_)%;@_)_%"/>
    <numFmt numFmtId="197" formatCode="&quot;£&quot;_(#,##0.00_);&quot;£&quot;\(#,##0.00\);&quot;£&quot;_(0.00_);@_)"/>
    <numFmt numFmtId="198" formatCode="#,##0.0_)_%;\(#,##0.0\)_%;0.0_)_%;@_)_%"/>
    <numFmt numFmtId="199" formatCode="\€_(#,##0.00_);\€\(#,##0.00\);\€_(0.00_);@_)"/>
    <numFmt numFmtId="200" formatCode="#,##0.0_);\(#,##0.0\);#,##0.0_);@_)"/>
    <numFmt numFmtId="201" formatCode="#,##0_)\x;\(#,##0\)\x;0_)\x;@_)_x"/>
    <numFmt numFmtId="202" formatCode="\£_(#,##0.00_);&quot;£(&quot;#,##0.00\);\£_(0.00_);@_)"/>
    <numFmt numFmtId="203" formatCode="&quot;$&quot;#,##0.000_);\(&quot;$&quot;#,##0.000\)"/>
    <numFmt numFmtId="204" formatCode="#,##0.00_);\(#,##0.00\);0.00_);@_)"/>
    <numFmt numFmtId="205" formatCode="0.0000000"/>
    <numFmt numFmtId="206" formatCode="#,##0\ \ "/>
    <numFmt numFmtId="207" formatCode="#,##0.00_ ;[Red]\-#,##0.00;\-"/>
    <numFmt numFmtId="208" formatCode="[&gt;=0]&quot;OK ...     &quot;;[Red]General;&quot;???&quot;;[Red]General"/>
    <numFmt numFmtId="209" formatCode="#,##0_ ;[Red]\-#,##0;\-"/>
    <numFmt numFmtId="210" formatCode="0.000"/>
    <numFmt numFmtId="211" formatCode="\€_(#,##0.00_);&quot;€(&quot;#,##0.00\);\€_(0.00_);@_)"/>
    <numFmt numFmtId="212" formatCode="0.0_)"/>
    <numFmt numFmtId="213" formatCode="_(* #,##0.00_);_(* \(#,##0.00\);_(* \-??_);_(@_)"/>
    <numFmt numFmtId="214" formatCode="0.0000"/>
    <numFmt numFmtId="215" formatCode="#,##0_)\x;\(#,##0&quot;)x&quot;;0_)\x;@_)_x"/>
    <numFmt numFmtId="216" formatCode="&quot;$&quot;#,##0.0_);\(&quot;$&quot;#,##0.0\)"/>
    <numFmt numFmtId="217" formatCode="#,##0_)_x;\(#,##0\)_x;0_)_x;@_)_x"/>
    <numFmt numFmtId="218" formatCode="d/m/yyyy"/>
    <numFmt numFmtId="219" formatCode="0.00;[Red]0.00"/>
    <numFmt numFmtId="220" formatCode="00000000"/>
    <numFmt numFmtId="221" formatCode="#,##0,;\-#,##0,"/>
    <numFmt numFmtId="222" formatCode="0.000_)"/>
    <numFmt numFmtId="223" formatCode="_-* #,##0\ _P_t_s_-;\-* #,##0\ _P_t_s_-;_-* &quot;-&quot;\ _P_t_s_-;_-@_-"/>
    <numFmt numFmtId="224" formatCode="0.0"/>
    <numFmt numFmtId="225" formatCode="ddd* yyyy\-mm\-dd"/>
    <numFmt numFmtId="226" formatCode="_-* #,##0.00\ [$€]_-;\-* #,##0.00\ [$€]_-;_-* &quot;-&quot;??\ [$€]_-;_-@_-"/>
    <numFmt numFmtId="227" formatCode="_([$€-2]* #,##0.00_);_([$€-2]* \(#,##0.00\);_([$€-2]* &quot;-&quot;??_)"/>
    <numFmt numFmtId="228" formatCode="####"/>
    <numFmt numFmtId="229" formatCode="#,##0.0"/>
    <numFmt numFmtId="230" formatCode="[=0]#;#,##0.0"/>
    <numFmt numFmtId="231" formatCode="#,##0.0\ \P;[Red]\-#,##0.0\ \P"/>
    <numFmt numFmtId="232" formatCode="&quot;Re-Nr. 2001-&quot;00\ 00\ 00"/>
    <numFmt numFmtId="233" formatCode="0%\);[Red]\(0%"/>
    <numFmt numFmtId="234" formatCode="#,##0.0000_);[Red]\-#,##0.0000_);0.0000_);@_)"/>
    <numFmt numFmtId="235" formatCode="0.000000%"/>
    <numFmt numFmtId="236" formatCode="#,##0_);[Red]\-#,##0_);&quot;-&quot;?_);@_)"/>
  </numFmts>
  <fonts count="91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i/>
      <sz val="9"/>
      <color indexed="55"/>
      <name val="Arial"/>
      <family val="2"/>
    </font>
    <font>
      <u/>
      <sz val="9"/>
      <name val="Arial"/>
      <family val="2"/>
    </font>
    <font>
      <i/>
      <sz val="9"/>
      <color indexed="16"/>
      <name val="Arial"/>
      <family val="2"/>
    </font>
    <font>
      <b/>
      <u/>
      <sz val="9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i/>
      <sz val="9"/>
      <color indexed="23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i/>
      <sz val="9"/>
      <color indexed="55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u/>
      <sz val="10"/>
      <color theme="10"/>
      <name val="Arial"/>
      <family val="2"/>
    </font>
    <font>
      <sz val="10.25"/>
      <name val="Arial"/>
      <family val="2"/>
    </font>
    <font>
      <sz val="10"/>
      <name val="MS Sans Serif"/>
      <family val="2"/>
    </font>
    <font>
      <sz val="10"/>
      <name val="Arial MT"/>
    </font>
    <font>
      <sz val="10"/>
      <name val="Tahoma"/>
      <family val="2"/>
    </font>
    <font>
      <b/>
      <sz val="10"/>
      <name val="Arial"/>
      <family val="2"/>
    </font>
    <font>
      <b/>
      <sz val="10"/>
      <name val="Tahoma"/>
      <family val="2"/>
    </font>
    <font>
      <i/>
      <sz val="10"/>
      <name val="Arial"/>
      <family val="2"/>
    </font>
    <font>
      <i/>
      <sz val="10"/>
      <name val="Tahoma"/>
      <family val="2"/>
    </font>
    <font>
      <b/>
      <i/>
      <sz val="10"/>
      <name val="Arial"/>
      <family val="2"/>
    </font>
    <font>
      <b/>
      <i/>
      <sz val="10"/>
      <name val="Tahoma"/>
      <family val="2"/>
    </font>
    <font>
      <b/>
      <i/>
      <sz val="9"/>
      <name val="Arial"/>
      <family val="2"/>
    </font>
    <font>
      <b/>
      <i/>
      <sz val="9"/>
      <name val="Tahoma"/>
      <family val="2"/>
    </font>
    <font>
      <b/>
      <sz val="9"/>
      <name val="Tahoma"/>
      <family val="2"/>
    </font>
    <font>
      <sz val="8"/>
      <name val="Tahoma"/>
      <family val="2"/>
    </font>
    <font>
      <sz val="10"/>
      <name val="CorpoS"/>
    </font>
    <font>
      <i/>
      <sz val="9"/>
      <name val="Tahoma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/>
      <sz val="10"/>
      <color indexed="18"/>
      <name val="Arial"/>
      <family val="2"/>
    </font>
    <font>
      <sz val="10"/>
      <name val="Helv"/>
    </font>
    <font>
      <sz val="12"/>
      <name val="DTMLetterRegular"/>
    </font>
    <font>
      <sz val="9"/>
      <name val="Helv"/>
    </font>
    <font>
      <sz val="8"/>
      <name val="Antique Olive"/>
      <family val="2"/>
    </font>
    <font>
      <sz val="8"/>
      <name val="Geneva"/>
      <family val="2"/>
    </font>
    <font>
      <sz val="8"/>
      <name val="Times New Roman"/>
      <family val="1"/>
    </font>
    <font>
      <b/>
      <sz val="10"/>
      <name val="Helv"/>
    </font>
    <font>
      <sz val="11"/>
      <name val="Tms Rmn"/>
    </font>
    <font>
      <i/>
      <sz val="6"/>
      <name val="Times New Roman"/>
      <family val="1"/>
    </font>
    <font>
      <b/>
      <sz val="11"/>
      <name val="Arial"/>
      <family val="2"/>
    </font>
    <font>
      <u/>
      <sz val="10"/>
      <color theme="10"/>
      <name val="Times New Roman"/>
      <family val="1"/>
    </font>
    <font>
      <sz val="12"/>
      <name val="Helv"/>
    </font>
    <font>
      <sz val="12"/>
      <color indexed="18"/>
      <name val="Tele-GroteskNor"/>
    </font>
    <font>
      <b/>
      <i/>
      <sz val="16"/>
      <name val="Helv"/>
    </font>
    <font>
      <sz val="9"/>
      <name val="Times New Roman"/>
      <family val="1"/>
    </font>
    <font>
      <sz val="10"/>
      <name val="Arial CE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2"/>
      <color indexed="20"/>
      <name val="Arial"/>
      <family val="2"/>
    </font>
    <font>
      <sz val="9"/>
      <color indexed="20"/>
      <name val="Arial"/>
      <family val="2"/>
    </font>
    <font>
      <b/>
      <sz val="9"/>
      <name val="Helv"/>
    </font>
    <font>
      <sz val="12"/>
      <name val="Arial"/>
      <family val="2"/>
    </font>
    <font>
      <b/>
      <sz val="8"/>
      <color indexed="8"/>
      <name val="Arial"/>
      <family val="2"/>
    </font>
    <font>
      <b/>
      <sz val="11"/>
      <name val="Helv"/>
    </font>
    <font>
      <b/>
      <sz val="16"/>
      <color indexed="62"/>
      <name val="Arial"/>
      <family val="2"/>
    </font>
    <font>
      <sz val="10"/>
      <name val="ＭＳ 明朝"/>
      <family val="3"/>
      <charset val="128"/>
    </font>
    <font>
      <b/>
      <sz val="22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i/>
      <sz val="9"/>
      <name val="Arial"/>
      <family val="2"/>
    </font>
    <font>
      <sz val="9"/>
      <color indexed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sz val="14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color indexed="16"/>
      <name val="Arial"/>
      <family val="2"/>
    </font>
    <font>
      <sz val="9"/>
      <color rgb="FFFF0000"/>
      <name val="Arial"/>
      <family val="2"/>
    </font>
    <font>
      <b/>
      <sz val="12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41"/>
        <bgColor indexed="27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57"/>
      </top>
      <bottom style="dotted">
        <color indexed="57"/>
      </bottom>
      <diagonal/>
    </border>
    <border>
      <left/>
      <right/>
      <top style="thin">
        <color indexed="57"/>
      </top>
      <bottom style="thin">
        <color indexed="57"/>
      </bottom>
      <diagonal/>
    </border>
    <border>
      <left/>
      <right/>
      <top/>
      <bottom style="dotted">
        <color indexed="57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57"/>
      </right>
      <top style="dotted">
        <color indexed="57"/>
      </top>
      <bottom style="dotted">
        <color indexed="57"/>
      </bottom>
      <diagonal/>
    </border>
  </borders>
  <cellStyleXfs count="705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Alignment="0">
      <alignment vertical="center"/>
    </xf>
    <xf numFmtId="166" fontId="10" fillId="0" borderId="0" applyNumberFormat="0" applyAlignment="0">
      <alignment vertical="center"/>
    </xf>
    <xf numFmtId="0" fontId="7" fillId="2" borderId="0" applyNumberFormat="0">
      <alignment horizontal="center" vertical="top" wrapText="1"/>
    </xf>
    <xf numFmtId="0" fontId="7" fillId="2" borderId="0" applyNumberFormat="0">
      <alignment horizontal="left" vertical="top" wrapText="1"/>
    </xf>
    <xf numFmtId="0" fontId="7" fillId="2" borderId="0" applyNumberFormat="0">
      <alignment horizontal="centerContinuous" vertical="top"/>
    </xf>
    <xf numFmtId="0" fontId="4" fillId="2" borderId="0" applyNumberFormat="0">
      <alignment horizontal="center" vertical="top" wrapText="1"/>
    </xf>
    <xf numFmtId="165" fontId="4" fillId="0" borderId="0" applyFont="0" applyFill="0" applyBorder="0" applyAlignment="0" applyProtection="0">
      <alignment vertical="center"/>
    </xf>
    <xf numFmtId="189" fontId="15" fillId="0" borderId="0" applyFont="0" applyFill="0" applyBorder="0" applyAlignment="0" applyProtection="0"/>
    <xf numFmtId="170" fontId="4" fillId="0" borderId="0" applyFont="0" applyFill="0" applyBorder="0" applyAlignment="0" applyProtection="0">
      <alignment vertical="center"/>
    </xf>
    <xf numFmtId="171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4" fontId="4" fillId="0" borderId="0" applyFont="0" applyFill="0" applyBorder="0" applyAlignment="0" applyProtection="0">
      <alignment vertical="center"/>
    </xf>
    <xf numFmtId="175" fontId="4" fillId="0" borderId="0" applyFont="0" applyFill="0" applyBorder="0" applyAlignment="0" applyProtection="0">
      <alignment vertical="center"/>
    </xf>
    <xf numFmtId="172" fontId="4" fillId="0" borderId="0" applyFont="0" applyFill="0" applyBorder="0" applyAlignment="0" applyProtection="0">
      <alignment vertical="center"/>
    </xf>
    <xf numFmtId="173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69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90" fontId="15" fillId="0" borderId="0" applyFont="0" applyFill="0" applyBorder="0" applyAlignment="0" applyProtection="0"/>
    <xf numFmtId="0" fontId="8" fillId="2" borderId="0" applyNumberFormat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horizontal="left" vertical="center"/>
    </xf>
    <xf numFmtId="0" fontId="7" fillId="0" borderId="0" applyNumberFormat="0" applyFill="0" applyBorder="0" applyAlignment="0" applyProtection="0">
      <alignment vertical="center"/>
    </xf>
    <xf numFmtId="0" fontId="4" fillId="3" borderId="0" applyNumberFormat="0" applyFont="0" applyBorder="0" applyAlignment="0" applyProtection="0">
      <alignment vertical="center"/>
    </xf>
    <xf numFmtId="0" fontId="4" fillId="0" borderId="1" applyNumberFormat="0" applyAlignment="0">
      <alignment vertical="center"/>
    </xf>
    <xf numFmtId="0" fontId="4" fillId="0" borderId="2" applyNumberFormat="0" applyAlignment="0">
      <alignment vertical="center"/>
      <protection locked="0"/>
    </xf>
    <xf numFmtId="165" fontId="4" fillId="4" borderId="2" applyNumberFormat="0" applyAlignment="0">
      <alignment vertical="center"/>
      <protection locked="0"/>
    </xf>
    <xf numFmtId="0" fontId="4" fillId="5" borderId="0" applyNumberFormat="0" applyAlignment="0">
      <alignment vertical="center"/>
    </xf>
    <xf numFmtId="0" fontId="4" fillId="6" borderId="0" applyNumberFormat="0" applyAlignment="0">
      <alignment vertical="center"/>
    </xf>
    <xf numFmtId="0" fontId="4" fillId="0" borderId="3" applyNumberFormat="0" applyAlignment="0">
      <alignment vertical="center"/>
      <protection locked="0"/>
    </xf>
    <xf numFmtId="43" fontId="15" fillId="0" borderId="0" applyFont="0" applyFill="0" applyBorder="0" applyAlignment="0" applyProtection="0"/>
    <xf numFmtId="0" fontId="12" fillId="0" borderId="0" applyNumberFormat="0" applyAlignment="0">
      <alignment vertical="center"/>
    </xf>
    <xf numFmtId="0" fontId="4" fillId="0" borderId="0"/>
    <xf numFmtId="0" fontId="4" fillId="0" borderId="0"/>
    <xf numFmtId="0" fontId="15" fillId="0" borderId="0"/>
    <xf numFmtId="0" fontId="20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65" fontId="4" fillId="0" borderId="0" applyFont="0" applyFill="0" applyBorder="0" applyAlignment="0" applyProtection="0">
      <alignment vertical="center"/>
    </xf>
    <xf numFmtId="166" fontId="4" fillId="0" borderId="0" applyFont="0" applyFill="0" applyBorder="0" applyAlignment="0" applyProtection="0">
      <alignment vertical="center"/>
    </xf>
    <xf numFmtId="0" fontId="4" fillId="7" borderId="0" applyNumberFormat="0" applyFont="0" applyBorder="0" applyAlignment="0" applyProtection="0">
      <alignment vertical="center"/>
    </xf>
    <xf numFmtId="167" fontId="4" fillId="0" borderId="0" applyFont="0" applyFill="0" applyBorder="0" applyAlignment="0" applyProtection="0">
      <alignment vertical="center"/>
    </xf>
    <xf numFmtId="167" fontId="4" fillId="0" borderId="0" applyFont="0" applyFill="0" applyBorder="0" applyAlignment="0" applyProtection="0">
      <alignment horizontal="right" vertical="center"/>
    </xf>
    <xf numFmtId="168" fontId="4" fillId="0" borderId="0" applyFont="0" applyFill="0" applyBorder="0" applyAlignment="0" applyProtection="0">
      <alignment vertical="center"/>
    </xf>
    <xf numFmtId="0" fontId="7" fillId="0" borderId="0" applyNumberFormat="0" applyFill="0" applyBorder="0">
      <alignment horizontal="left" vertical="center" wrapText="1"/>
    </xf>
    <xf numFmtId="0" fontId="4" fillId="0" borderId="0" applyNumberFormat="0" applyFill="0" applyBorder="0">
      <alignment horizontal="left" vertical="center" wrapText="1" indent="1"/>
    </xf>
    <xf numFmtId="165" fontId="7" fillId="0" borderId="4" applyNumberFormat="0" applyFill="0" applyAlignment="0" applyProtection="0">
      <alignment vertical="center"/>
    </xf>
    <xf numFmtId="165" fontId="4" fillId="0" borderId="5" applyNumberFormat="0" applyFont="0" applyFill="0" applyAlignment="0" applyProtection="0">
      <alignment vertical="center"/>
    </xf>
    <xf numFmtId="0" fontId="4" fillId="8" borderId="0" applyNumberFormat="0" applyFont="0" applyBorder="0" applyAlignment="0" applyProtection="0">
      <alignment vertical="center"/>
    </xf>
    <xf numFmtId="0" fontId="4" fillId="0" borderId="0" applyNumberFormat="0" applyFont="0" applyFill="0" applyAlignment="0" applyProtection="0">
      <alignment vertical="center"/>
    </xf>
    <xf numFmtId="165" fontId="4" fillId="0" borderId="0" applyNumberFormat="0" applyFont="0" applyBorder="0" applyAlignment="0" applyProtection="0">
      <alignment vertical="center"/>
    </xf>
    <xf numFmtId="49" fontId="4" fillId="0" borderId="0" applyFont="0" applyFill="0" applyBorder="0" applyAlignment="0" applyProtection="0">
      <alignment horizontal="center" vertical="center"/>
    </xf>
    <xf numFmtId="165" fontId="7" fillId="0" borderId="0" applyNumberFormat="0" applyFill="0" applyBorder="0" applyAlignment="0" applyProtection="0">
      <alignment vertical="center"/>
    </xf>
    <xf numFmtId="165" fontId="7" fillId="2" borderId="0" applyNumberFormat="0" applyAlignment="0" applyProtection="0">
      <alignment vertical="center"/>
    </xf>
    <xf numFmtId="0" fontId="4" fillId="0" borderId="0" applyNumberFormat="0" applyFont="0" applyBorder="0" applyAlignment="0" applyProtection="0">
      <alignment vertical="center"/>
    </xf>
    <xf numFmtId="0" fontId="4" fillId="0" borderId="0" applyNumberFormat="0" applyFont="0" applyAlignment="0" applyProtection="0">
      <alignment vertical="center"/>
    </xf>
    <xf numFmtId="0" fontId="22" fillId="0" borderId="0"/>
    <xf numFmtId="189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5" fillId="0" borderId="0"/>
    <xf numFmtId="0" fontId="1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15" fillId="0" borderId="0"/>
    <xf numFmtId="0" fontId="22" fillId="0" borderId="0"/>
    <xf numFmtId="0" fontId="23" fillId="0" borderId="0"/>
    <xf numFmtId="0" fontId="23" fillId="0" borderId="0"/>
    <xf numFmtId="0" fontId="15" fillId="0" borderId="0"/>
    <xf numFmtId="0" fontId="15" fillId="0" borderId="0"/>
    <xf numFmtId="38" fontId="26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27" fillId="0" borderId="0" applyFont="0" applyFill="0" applyAlignment="0" applyProtection="0"/>
    <xf numFmtId="195" fontId="15" fillId="0" borderId="0" applyFont="0" applyFill="0" applyBorder="0" applyAlignment="0" applyProtection="0"/>
    <xf numFmtId="196" fontId="27" fillId="0" borderId="0" applyFont="0" applyFill="0" applyAlignment="0" applyProtection="0"/>
    <xf numFmtId="196" fontId="27" fillId="0" borderId="0" applyFont="0" applyFill="0" applyAlignment="0" applyProtection="0"/>
    <xf numFmtId="0" fontId="15" fillId="0" borderId="0" applyFont="0" applyFill="0" applyAlignment="0" applyProtection="0"/>
    <xf numFmtId="196" fontId="27" fillId="0" borderId="0" applyFont="0" applyFill="0" applyAlignment="0" applyProtection="0"/>
    <xf numFmtId="196" fontId="27" fillId="0" borderId="0" applyFont="0" applyFill="0" applyAlignment="0" applyProtection="0"/>
    <xf numFmtId="0" fontId="15" fillId="0" borderId="0" applyFont="0" applyFill="0" applyAlignment="0" applyProtection="0"/>
    <xf numFmtId="195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8" fontId="27" fillId="0" borderId="0" applyFont="0" applyFill="0" applyAlignment="0" applyProtection="0"/>
    <xf numFmtId="198" fontId="15" fillId="0" borderId="0" applyFont="0" applyFill="0" applyBorder="0" applyAlignment="0" applyProtection="0"/>
    <xf numFmtId="198" fontId="27" fillId="0" borderId="0" applyFont="0" applyFill="0" applyAlignment="0" applyProtection="0"/>
    <xf numFmtId="198" fontId="27" fillId="0" borderId="0" applyFont="0" applyFill="0" applyAlignment="0" applyProtection="0"/>
    <xf numFmtId="0" fontId="15" fillId="0" borderId="0" applyFont="0" applyFill="0" applyAlignment="0" applyProtection="0"/>
    <xf numFmtId="198" fontId="27" fillId="0" borderId="0" applyFont="0" applyFill="0" applyAlignment="0" applyProtection="0"/>
    <xf numFmtId="198" fontId="27" fillId="0" borderId="0" applyFont="0" applyFill="0" applyAlignment="0" applyProtection="0"/>
    <xf numFmtId="0" fontId="15" fillId="0" borderId="0" applyFont="0" applyFill="0" applyAlignment="0" applyProtection="0"/>
    <xf numFmtId="198" fontId="15" fillId="0" borderId="0" applyFont="0" applyFill="0" applyBorder="0" applyAlignment="0" applyProtection="0"/>
    <xf numFmtId="0" fontId="15" fillId="8" borderId="0"/>
    <xf numFmtId="0" fontId="15" fillId="8" borderId="0"/>
    <xf numFmtId="0" fontId="15" fillId="8" borderId="0"/>
    <xf numFmtId="0" fontId="28" fillId="9" borderId="0">
      <alignment vertical="center" wrapText="1"/>
    </xf>
    <xf numFmtId="0" fontId="28" fillId="9" borderId="0">
      <alignment vertical="center" wrapText="1"/>
    </xf>
    <xf numFmtId="0" fontId="28" fillId="9" borderId="0">
      <alignment vertical="center" wrapText="1"/>
    </xf>
    <xf numFmtId="0" fontId="15" fillId="8" borderId="0"/>
    <xf numFmtId="0" fontId="15" fillId="8" borderId="0"/>
    <xf numFmtId="0" fontId="29" fillId="8" borderId="0"/>
    <xf numFmtId="0" fontId="29" fillId="8" borderId="0"/>
    <xf numFmtId="0" fontId="29" fillId="8" borderId="0"/>
    <xf numFmtId="0" fontId="30" fillId="9" borderId="0">
      <alignment vertical="center" wrapText="1"/>
    </xf>
    <xf numFmtId="0" fontId="30" fillId="9" borderId="0">
      <alignment vertical="center" wrapText="1"/>
    </xf>
    <xf numFmtId="0" fontId="30" fillId="9" borderId="0">
      <alignment vertical="center" wrapText="1"/>
    </xf>
    <xf numFmtId="0" fontId="29" fillId="8" borderId="0"/>
    <xf numFmtId="0" fontId="29" fillId="8" borderId="0"/>
    <xf numFmtId="0" fontId="31" fillId="8" borderId="0"/>
    <xf numFmtId="0" fontId="31" fillId="8" borderId="0"/>
    <xf numFmtId="0" fontId="31" fillId="8" borderId="0"/>
    <xf numFmtId="0" fontId="32" fillId="9" borderId="0">
      <alignment vertical="center" wrapText="1"/>
    </xf>
    <xf numFmtId="0" fontId="32" fillId="9" borderId="0">
      <alignment vertical="center" wrapText="1"/>
    </xf>
    <xf numFmtId="0" fontId="32" fillId="9" borderId="0">
      <alignment vertical="center" wrapText="1"/>
    </xf>
    <xf numFmtId="0" fontId="31" fillId="8" borderId="0"/>
    <xf numFmtId="0" fontId="31" fillId="8" borderId="0"/>
    <xf numFmtId="0" fontId="33" fillId="8" borderId="0"/>
    <xf numFmtId="0" fontId="33" fillId="8" borderId="0"/>
    <xf numFmtId="0" fontId="33" fillId="8" borderId="0"/>
    <xf numFmtId="0" fontId="34" fillId="9" borderId="0">
      <alignment vertical="center" wrapText="1"/>
    </xf>
    <xf numFmtId="0" fontId="34" fillId="9" borderId="0">
      <alignment vertical="center" wrapText="1"/>
    </xf>
    <xf numFmtId="0" fontId="34" fillId="9" borderId="0">
      <alignment vertical="center" wrapText="1"/>
    </xf>
    <xf numFmtId="0" fontId="33" fillId="8" borderId="0"/>
    <xf numFmtId="0" fontId="33" fillId="8" borderId="0"/>
    <xf numFmtId="0" fontId="35" fillId="8" borderId="0"/>
    <xf numFmtId="0" fontId="35" fillId="8" borderId="0"/>
    <xf numFmtId="0" fontId="35" fillId="8" borderId="0"/>
    <xf numFmtId="0" fontId="36" fillId="9" borderId="0">
      <alignment vertical="center" wrapText="1"/>
    </xf>
    <xf numFmtId="0" fontId="36" fillId="9" borderId="0">
      <alignment vertical="center" wrapText="1"/>
    </xf>
    <xf numFmtId="0" fontId="36" fillId="9" borderId="0">
      <alignment vertical="center" wrapText="1"/>
    </xf>
    <xf numFmtId="0" fontId="35" fillId="8" borderId="0"/>
    <xf numFmtId="0" fontId="35" fillId="8" borderId="0"/>
    <xf numFmtId="0" fontId="7" fillId="8" borderId="0"/>
    <xf numFmtId="0" fontId="7" fillId="8" borderId="0"/>
    <xf numFmtId="0" fontId="7" fillId="8" borderId="0"/>
    <xf numFmtId="0" fontId="37" fillId="9" borderId="0">
      <alignment vertical="center" wrapText="1"/>
    </xf>
    <xf numFmtId="0" fontId="37" fillId="9" borderId="0">
      <alignment vertical="center" wrapText="1"/>
    </xf>
    <xf numFmtId="0" fontId="37" fillId="9" borderId="0">
      <alignment vertical="center" wrapText="1"/>
    </xf>
    <xf numFmtId="0" fontId="7" fillId="8" borderId="0"/>
    <xf numFmtId="0" fontId="7" fillId="8" borderId="0"/>
    <xf numFmtId="0" fontId="9" fillId="8" borderId="0"/>
    <xf numFmtId="0" fontId="9" fillId="8" borderId="0"/>
    <xf numFmtId="0" fontId="9" fillId="8" borderId="0"/>
    <xf numFmtId="0" fontId="38" fillId="9" borderId="0">
      <alignment vertical="center" wrapText="1"/>
    </xf>
    <xf numFmtId="0" fontId="38" fillId="9" borderId="0">
      <alignment vertical="center" wrapText="1"/>
    </xf>
    <xf numFmtId="0" fontId="38" fillId="9" borderId="0">
      <alignment vertical="center" wrapText="1"/>
    </xf>
    <xf numFmtId="0" fontId="9" fillId="8" borderId="0"/>
    <xf numFmtId="0" fontId="9" fillId="8" borderId="0"/>
    <xf numFmtId="199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200" fontId="27" fillId="0" borderId="0" applyFont="0" applyFill="0" applyAlignment="0" applyProtection="0"/>
    <xf numFmtId="200" fontId="15" fillId="0" borderId="0" applyFont="0" applyFill="0" applyBorder="0" applyAlignment="0" applyProtection="0"/>
    <xf numFmtId="200" fontId="27" fillId="0" borderId="0" applyFont="0" applyFill="0" applyAlignment="0" applyProtection="0"/>
    <xf numFmtId="200" fontId="27" fillId="0" borderId="0" applyFont="0" applyFill="0" applyAlignment="0" applyProtection="0"/>
    <xf numFmtId="0" fontId="15" fillId="0" borderId="0" applyFont="0" applyFill="0" applyAlignment="0" applyProtection="0"/>
    <xf numFmtId="200" fontId="27" fillId="0" borderId="0" applyFont="0" applyFill="0" applyAlignment="0" applyProtection="0"/>
    <xf numFmtId="200" fontId="27" fillId="0" borderId="0" applyFont="0" applyFill="0" applyAlignment="0" applyProtection="0"/>
    <xf numFmtId="0" fontId="15" fillId="0" borderId="0" applyFont="0" applyFill="0" applyAlignment="0" applyProtection="0"/>
    <xf numFmtId="20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202" fontId="27" fillId="0" borderId="0" applyFont="0" applyFill="0" applyAlignment="0" applyProtection="0"/>
    <xf numFmtId="197" fontId="15" fillId="0" borderId="0" applyFont="0" applyFill="0" applyBorder="0" applyAlignment="0" applyProtection="0"/>
    <xf numFmtId="202" fontId="27" fillId="0" borderId="0" applyFont="0" applyFill="0" applyAlignment="0" applyProtection="0"/>
    <xf numFmtId="202" fontId="27" fillId="0" borderId="0" applyFont="0" applyFill="0" applyAlignment="0" applyProtection="0"/>
    <xf numFmtId="0" fontId="15" fillId="0" borderId="0" applyFont="0" applyFill="0" applyAlignment="0" applyProtection="0"/>
    <xf numFmtId="202" fontId="27" fillId="0" borderId="0" applyFont="0" applyFill="0" applyAlignment="0" applyProtection="0"/>
    <xf numFmtId="202" fontId="27" fillId="0" borderId="0" applyFont="0" applyFill="0" applyAlignment="0" applyProtection="0"/>
    <xf numFmtId="0" fontId="15" fillId="0" borderId="0" applyFont="0" applyFill="0" applyAlignment="0" applyProtection="0"/>
    <xf numFmtId="197" fontId="15" fillId="0" borderId="0" applyFont="0" applyFill="0" applyBorder="0" applyAlignment="0" applyProtection="0"/>
    <xf numFmtId="203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3" fontId="15" fillId="0" borderId="0" applyFont="0" applyFill="0" applyBorder="0" applyAlignment="0" applyProtection="0"/>
    <xf numFmtId="203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04" fontId="27" fillId="0" borderId="0" applyFont="0" applyFill="0" applyAlignment="0" applyProtection="0"/>
    <xf numFmtId="204" fontId="15" fillId="0" borderId="0" applyFont="0" applyFill="0" applyBorder="0" applyAlignment="0" applyProtection="0"/>
    <xf numFmtId="204" fontId="27" fillId="0" borderId="0" applyFont="0" applyFill="0" applyAlignment="0" applyProtection="0"/>
    <xf numFmtId="204" fontId="27" fillId="0" borderId="0" applyFont="0" applyFill="0" applyAlignment="0" applyProtection="0"/>
    <xf numFmtId="0" fontId="15" fillId="0" borderId="0" applyFont="0" applyFill="0" applyAlignment="0" applyProtection="0"/>
    <xf numFmtId="204" fontId="27" fillId="0" borderId="0" applyFont="0" applyFill="0" applyAlignment="0" applyProtection="0"/>
    <xf numFmtId="204" fontId="27" fillId="0" borderId="0" applyFont="0" applyFill="0" applyAlignment="0" applyProtection="0"/>
    <xf numFmtId="0" fontId="15" fillId="0" borderId="0" applyFont="0" applyFill="0" applyAlignment="0" applyProtection="0"/>
    <xf numFmtId="204" fontId="15" fillId="0" borderId="0" applyFont="0" applyFill="0" applyBorder="0" applyAlignment="0" applyProtection="0"/>
    <xf numFmtId="205" fontId="15" fillId="11" borderId="12"/>
    <xf numFmtId="205" fontId="15" fillId="11" borderId="12"/>
    <xf numFmtId="205" fontId="15" fillId="11" borderId="12"/>
    <xf numFmtId="206" fontId="39" fillId="11" borderId="12"/>
    <xf numFmtId="205" fontId="15" fillId="11" borderId="12"/>
    <xf numFmtId="206" fontId="39" fillId="11" borderId="12"/>
    <xf numFmtId="205" fontId="15" fillId="11" borderId="12"/>
    <xf numFmtId="206" fontId="39" fillId="11" borderId="12"/>
    <xf numFmtId="205" fontId="15" fillId="11" borderId="12"/>
    <xf numFmtId="205" fontId="15" fillId="11" borderId="12"/>
    <xf numFmtId="205" fontId="15" fillId="11" borderId="12"/>
    <xf numFmtId="205" fontId="15" fillId="11" borderId="12"/>
    <xf numFmtId="205" fontId="15" fillId="11" borderId="12"/>
    <xf numFmtId="205" fontId="15" fillId="11" borderId="12"/>
    <xf numFmtId="206" fontId="39" fillId="11" borderId="12"/>
    <xf numFmtId="206" fontId="39" fillId="11" borderId="12"/>
    <xf numFmtId="205" fontId="15" fillId="11" borderId="12"/>
    <xf numFmtId="206" fontId="39" fillId="11" borderId="12"/>
    <xf numFmtId="206" fontId="39" fillId="11" borderId="12"/>
    <xf numFmtId="206" fontId="39" fillId="11" borderId="12"/>
    <xf numFmtId="206" fontId="39" fillId="11" borderId="12"/>
    <xf numFmtId="206" fontId="39" fillId="11" borderId="12"/>
    <xf numFmtId="206" fontId="39" fillId="11" borderId="12"/>
    <xf numFmtId="207" fontId="15" fillId="11" borderId="12"/>
    <xf numFmtId="205" fontId="15" fillId="11" borderId="12"/>
    <xf numFmtId="206" fontId="39" fillId="11" borderId="12"/>
    <xf numFmtId="205" fontId="15" fillId="11" borderId="12"/>
    <xf numFmtId="206" fontId="39" fillId="11" borderId="12"/>
    <xf numFmtId="208" fontId="15" fillId="11" borderId="12"/>
    <xf numFmtId="209" fontId="28" fillId="0" borderId="12">
      <alignment vertical="center" wrapText="1"/>
    </xf>
    <xf numFmtId="209" fontId="28" fillId="0" borderId="12">
      <alignment vertical="center" wrapText="1"/>
    </xf>
    <xf numFmtId="209" fontId="28" fillId="0" borderId="12">
      <alignment vertical="center" wrapText="1"/>
    </xf>
    <xf numFmtId="205" fontId="15" fillId="11" borderId="12"/>
    <xf numFmtId="205" fontId="15" fillId="11" borderId="12"/>
    <xf numFmtId="205" fontId="15" fillId="11" borderId="12"/>
    <xf numFmtId="205" fontId="15" fillId="11" borderId="12"/>
    <xf numFmtId="205" fontId="15" fillId="11" borderId="12"/>
    <xf numFmtId="205" fontId="15" fillId="11" borderId="12"/>
    <xf numFmtId="206" fontId="39" fillId="11" borderId="12"/>
    <xf numFmtId="205" fontId="15" fillId="11" borderId="12"/>
    <xf numFmtId="205" fontId="15" fillId="11" borderId="12"/>
    <xf numFmtId="205" fontId="15" fillId="11" borderId="12"/>
    <xf numFmtId="205" fontId="15" fillId="11" borderId="12"/>
    <xf numFmtId="205" fontId="15" fillId="11" borderId="12"/>
    <xf numFmtId="205" fontId="15" fillId="11" borderId="12"/>
    <xf numFmtId="207" fontId="15" fillId="11" borderId="12"/>
    <xf numFmtId="205" fontId="15" fillId="11" borderId="12"/>
    <xf numFmtId="206" fontId="39" fillId="11" borderId="12"/>
    <xf numFmtId="206" fontId="39" fillId="11" borderId="12"/>
    <xf numFmtId="206" fontId="39" fillId="11" borderId="12"/>
    <xf numFmtId="206" fontId="39" fillId="11" borderId="12"/>
    <xf numFmtId="205" fontId="15" fillId="11" borderId="12"/>
    <xf numFmtId="205" fontId="15" fillId="11" borderId="12"/>
    <xf numFmtId="207" fontId="15" fillId="11" borderId="12"/>
    <xf numFmtId="210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11" fontId="27" fillId="0" borderId="0" applyFont="0" applyFill="0" applyAlignment="0" applyProtection="0"/>
    <xf numFmtId="199" fontId="15" fillId="0" borderId="0" applyFont="0" applyFill="0" applyBorder="0" applyAlignment="0" applyProtection="0"/>
    <xf numFmtId="211" fontId="27" fillId="0" borderId="0" applyFont="0" applyFill="0" applyAlignment="0" applyProtection="0"/>
    <xf numFmtId="211" fontId="27" fillId="0" borderId="0" applyFont="0" applyFill="0" applyAlignment="0" applyProtection="0"/>
    <xf numFmtId="0" fontId="15" fillId="0" borderId="0" applyFont="0" applyFill="0" applyAlignment="0" applyProtection="0"/>
    <xf numFmtId="211" fontId="27" fillId="0" borderId="0" applyFont="0" applyFill="0" applyAlignment="0" applyProtection="0"/>
    <xf numFmtId="211" fontId="27" fillId="0" borderId="0" applyFont="0" applyFill="0" applyAlignment="0" applyProtection="0"/>
    <xf numFmtId="0" fontId="15" fillId="0" borderId="0" applyFont="0" applyFill="0" applyAlignment="0" applyProtection="0"/>
    <xf numFmtId="199" fontId="15" fillId="0" borderId="0" applyFont="0" applyFill="0" applyBorder="0" applyAlignment="0" applyProtection="0"/>
    <xf numFmtId="0" fontId="31" fillId="11" borderId="0"/>
    <xf numFmtId="0" fontId="31" fillId="11" borderId="0"/>
    <xf numFmtId="0" fontId="31" fillId="11" borderId="0"/>
    <xf numFmtId="0" fontId="40" fillId="0" borderId="0">
      <alignment vertical="center" wrapText="1"/>
    </xf>
    <xf numFmtId="0" fontId="40" fillId="0" borderId="0">
      <alignment vertical="center" wrapText="1"/>
    </xf>
    <xf numFmtId="0" fontId="40" fillId="0" borderId="0">
      <alignment vertical="center" wrapText="1"/>
    </xf>
    <xf numFmtId="0" fontId="31" fillId="11" borderId="0"/>
    <xf numFmtId="0" fontId="31" fillId="11" borderId="0"/>
    <xf numFmtId="0" fontId="41" fillId="0" borderId="0" applyNumberFormat="0" applyFill="0" applyBorder="0" applyAlignment="0" applyProtection="0"/>
    <xf numFmtId="212" fontId="41" fillId="0" borderId="0" applyFill="0" applyAlignment="0" applyProtection="0"/>
    <xf numFmtId="0" fontId="41" fillId="0" borderId="0" applyNumberFormat="0" applyFill="0" applyBorder="0" applyAlignment="0" applyProtection="0"/>
    <xf numFmtId="212" fontId="41" fillId="0" borderId="0" applyFill="0" applyAlignment="0" applyProtection="0"/>
    <xf numFmtId="212" fontId="41" fillId="0" borderId="0" applyFill="0" applyAlignment="0" applyProtection="0"/>
    <xf numFmtId="213" fontId="41" fillId="0" borderId="0" applyFill="0" applyAlignment="0" applyProtection="0"/>
    <xf numFmtId="212" fontId="41" fillId="0" borderId="0" applyFill="0" applyAlignment="0" applyProtection="0"/>
    <xf numFmtId="212" fontId="41" fillId="0" borderId="0" applyFill="0" applyAlignment="0" applyProtection="0"/>
    <xf numFmtId="213" fontId="41" fillId="0" borderId="0" applyFill="0" applyAlignment="0" applyProtection="0"/>
    <xf numFmtId="0" fontId="41" fillId="0" borderId="0" applyNumberFormat="0" applyFill="0" applyBorder="0" applyAlignment="0" applyProtection="0"/>
    <xf numFmtId="0" fontId="15" fillId="12" borderId="0" applyNumberFormat="0" applyFont="0" applyAlignment="0" applyProtection="0"/>
    <xf numFmtId="212" fontId="27" fillId="13" borderId="0" applyFont="0" applyAlignment="0" applyProtection="0"/>
    <xf numFmtId="0" fontId="15" fillId="12" borderId="0" applyNumberFormat="0" applyFont="0" applyAlignment="0" applyProtection="0"/>
    <xf numFmtId="212" fontId="27" fillId="13" borderId="0" applyFont="0" applyAlignment="0" applyProtection="0"/>
    <xf numFmtId="212" fontId="27" fillId="13" borderId="0" applyFont="0" applyAlignment="0" applyProtection="0"/>
    <xf numFmtId="0" fontId="15" fillId="13" borderId="0" applyFont="0" applyAlignment="0" applyProtection="0"/>
    <xf numFmtId="212" fontId="27" fillId="13" borderId="0" applyFont="0" applyAlignment="0" applyProtection="0"/>
    <xf numFmtId="212" fontId="27" fillId="13" borderId="0" applyFont="0" applyAlignment="0" applyProtection="0"/>
    <xf numFmtId="0" fontId="15" fillId="13" borderId="0" applyFont="0" applyAlignment="0" applyProtection="0"/>
    <xf numFmtId="0" fontId="15" fillId="12" borderId="0" applyNumberFormat="0" applyFont="0" applyAlignment="0" applyProtection="0"/>
    <xf numFmtId="214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15" fontId="27" fillId="0" borderId="0" applyFont="0" applyFill="0" applyAlignment="0" applyProtection="0"/>
    <xf numFmtId="201" fontId="15" fillId="0" borderId="0" applyFont="0" applyFill="0" applyBorder="0" applyAlignment="0" applyProtection="0"/>
    <xf numFmtId="215" fontId="27" fillId="0" borderId="0" applyFont="0" applyFill="0" applyAlignment="0" applyProtection="0"/>
    <xf numFmtId="215" fontId="27" fillId="0" borderId="0" applyFont="0" applyFill="0" applyAlignment="0" applyProtection="0"/>
    <xf numFmtId="0" fontId="15" fillId="0" borderId="0" applyFont="0" applyFill="0" applyAlignment="0" applyProtection="0"/>
    <xf numFmtId="215" fontId="27" fillId="0" borderId="0" applyFont="0" applyFill="0" applyAlignment="0" applyProtection="0"/>
    <xf numFmtId="215" fontId="27" fillId="0" borderId="0" applyFont="0" applyFill="0" applyAlignment="0" applyProtection="0"/>
    <xf numFmtId="0" fontId="15" fillId="0" borderId="0" applyFont="0" applyFill="0" applyAlignment="0" applyProtection="0"/>
    <xf numFmtId="201" fontId="15" fillId="0" borderId="0" applyFont="0" applyFill="0" applyBorder="0" applyAlignment="0" applyProtection="0"/>
    <xf numFmtId="216" fontId="15" fillId="0" borderId="0" applyFont="0" applyFill="0" applyBorder="0" applyProtection="0">
      <alignment horizontal="right"/>
    </xf>
    <xf numFmtId="217" fontId="15" fillId="0" borderId="0" applyFont="0" applyFill="0" applyBorder="0" applyProtection="0">
      <alignment horizontal="right"/>
    </xf>
    <xf numFmtId="216" fontId="15" fillId="0" borderId="0" applyFont="0" applyFill="0" applyBorder="0" applyProtection="0">
      <alignment horizontal="right"/>
    </xf>
    <xf numFmtId="216" fontId="15" fillId="0" borderId="0" applyFont="0" applyFill="0" applyBorder="0" applyProtection="0">
      <alignment horizontal="right"/>
    </xf>
    <xf numFmtId="203" fontId="15" fillId="0" borderId="0" applyFont="0" applyFill="0" applyBorder="0" applyProtection="0">
      <alignment horizontal="right"/>
    </xf>
    <xf numFmtId="217" fontId="27" fillId="0" borderId="0" applyFont="0" applyFill="0" applyProtection="0">
      <alignment horizontal="right"/>
    </xf>
    <xf numFmtId="217" fontId="15" fillId="0" borderId="0" applyFont="0" applyFill="0" applyBorder="0" applyProtection="0">
      <alignment horizontal="right"/>
    </xf>
    <xf numFmtId="217" fontId="27" fillId="0" borderId="0" applyFont="0" applyFill="0" applyProtection="0">
      <alignment horizontal="right"/>
    </xf>
    <xf numFmtId="217" fontId="27" fillId="0" borderId="0" applyFont="0" applyFill="0" applyProtection="0">
      <alignment horizontal="right"/>
    </xf>
    <xf numFmtId="0" fontId="15" fillId="0" borderId="0" applyFont="0" applyFill="0" applyProtection="0">
      <alignment horizontal="right"/>
    </xf>
    <xf numFmtId="217" fontId="27" fillId="0" borderId="0" applyFont="0" applyFill="0" applyProtection="0">
      <alignment horizontal="right"/>
    </xf>
    <xf numFmtId="217" fontId="27" fillId="0" borderId="0" applyFont="0" applyFill="0" applyProtection="0">
      <alignment horizontal="right"/>
    </xf>
    <xf numFmtId="0" fontId="15" fillId="0" borderId="0" applyFont="0" applyFill="0" applyProtection="0">
      <alignment horizontal="right"/>
    </xf>
    <xf numFmtId="217" fontId="15" fillId="0" borderId="0" applyFont="0" applyFill="0" applyBorder="0" applyProtection="0">
      <alignment horizontal="right"/>
    </xf>
    <xf numFmtId="0" fontId="15" fillId="8" borderId="0"/>
    <xf numFmtId="0" fontId="15" fillId="8" borderId="0"/>
    <xf numFmtId="0" fontId="15" fillId="8" borderId="0"/>
    <xf numFmtId="0" fontId="28" fillId="14" borderId="0">
      <alignment vertical="center" wrapText="1"/>
    </xf>
    <xf numFmtId="0" fontId="28" fillId="14" borderId="0">
      <alignment vertical="center" wrapText="1"/>
    </xf>
    <xf numFmtId="0" fontId="28" fillId="14" borderId="0">
      <alignment vertical="center" wrapText="1"/>
    </xf>
    <xf numFmtId="0" fontId="15" fillId="8" borderId="0"/>
    <xf numFmtId="0" fontId="15" fillId="8" borderId="0"/>
    <xf numFmtId="0" fontId="29" fillId="8" borderId="0"/>
    <xf numFmtId="0" fontId="29" fillId="8" borderId="0"/>
    <xf numFmtId="0" fontId="29" fillId="8" borderId="0"/>
    <xf numFmtId="0" fontId="28" fillId="14" borderId="0">
      <alignment vertical="center" wrapText="1"/>
    </xf>
    <xf numFmtId="0" fontId="28" fillId="14" borderId="0">
      <alignment vertical="center" wrapText="1"/>
    </xf>
    <xf numFmtId="0" fontId="28" fillId="14" borderId="0">
      <alignment vertical="center" wrapText="1"/>
    </xf>
    <xf numFmtId="0" fontId="29" fillId="8" borderId="0"/>
    <xf numFmtId="0" fontId="29" fillId="8" borderId="0"/>
    <xf numFmtId="0" fontId="31" fillId="8" borderId="0"/>
    <xf numFmtId="0" fontId="31" fillId="8" borderId="0"/>
    <xf numFmtId="0" fontId="31" fillId="8" borderId="0"/>
    <xf numFmtId="0" fontId="32" fillId="14" borderId="0">
      <alignment vertical="center" wrapText="1"/>
    </xf>
    <xf numFmtId="0" fontId="32" fillId="14" borderId="0">
      <alignment vertical="center" wrapText="1"/>
    </xf>
    <xf numFmtId="0" fontId="32" fillId="14" borderId="0">
      <alignment vertical="center" wrapText="1"/>
    </xf>
    <xf numFmtId="0" fontId="31" fillId="8" borderId="0"/>
    <xf numFmtId="0" fontId="31" fillId="8" borderId="0"/>
    <xf numFmtId="0" fontId="15" fillId="8" borderId="0"/>
    <xf numFmtId="0" fontId="15" fillId="8" borderId="0"/>
    <xf numFmtId="0" fontId="15" fillId="8" borderId="0"/>
    <xf numFmtId="0" fontId="28" fillId="14" borderId="0">
      <alignment vertical="center" wrapText="1"/>
    </xf>
    <xf numFmtId="0" fontId="28" fillId="14" borderId="0">
      <alignment vertical="center" wrapText="1"/>
    </xf>
    <xf numFmtId="0" fontId="28" fillId="14" borderId="0">
      <alignment vertical="center" wrapText="1"/>
    </xf>
    <xf numFmtId="0" fontId="15" fillId="8" borderId="0"/>
    <xf numFmtId="0" fontId="15" fillId="8" borderId="0"/>
    <xf numFmtId="0" fontId="35" fillId="8" borderId="0"/>
    <xf numFmtId="0" fontId="35" fillId="8" borderId="0"/>
    <xf numFmtId="0" fontId="35" fillId="8" borderId="0"/>
    <xf numFmtId="0" fontId="36" fillId="14" borderId="0">
      <alignment vertical="center" wrapText="1"/>
    </xf>
    <xf numFmtId="0" fontId="36" fillId="14" borderId="0">
      <alignment vertical="center" wrapText="1"/>
    </xf>
    <xf numFmtId="0" fontId="36" fillId="14" borderId="0">
      <alignment vertical="center" wrapText="1"/>
    </xf>
    <xf numFmtId="0" fontId="35" fillId="8" borderId="0"/>
    <xf numFmtId="0" fontId="35" fillId="8" borderId="0"/>
    <xf numFmtId="0" fontId="7" fillId="8" borderId="0"/>
    <xf numFmtId="0" fontId="7" fillId="8" borderId="0"/>
    <xf numFmtId="0" fontId="7" fillId="8" borderId="0"/>
    <xf numFmtId="0" fontId="37" fillId="14" borderId="0">
      <alignment vertical="center" wrapText="1"/>
    </xf>
    <xf numFmtId="0" fontId="37" fillId="14" borderId="0">
      <alignment vertical="center" wrapText="1"/>
    </xf>
    <xf numFmtId="0" fontId="37" fillId="14" borderId="0">
      <alignment vertical="center" wrapText="1"/>
    </xf>
    <xf numFmtId="0" fontId="7" fillId="8" borderId="0"/>
    <xf numFmtId="0" fontId="7" fillId="8" borderId="0"/>
    <xf numFmtId="0" fontId="9" fillId="8" borderId="0"/>
    <xf numFmtId="0" fontId="9" fillId="8" borderId="0"/>
    <xf numFmtId="0" fontId="9" fillId="8" borderId="0"/>
    <xf numFmtId="0" fontId="38" fillId="14" borderId="0">
      <alignment vertical="center" wrapText="1"/>
    </xf>
    <xf numFmtId="0" fontId="38" fillId="14" borderId="0">
      <alignment vertical="center" wrapText="1"/>
    </xf>
    <xf numFmtId="0" fontId="38" fillId="14" borderId="0">
      <alignment vertical="center" wrapText="1"/>
    </xf>
    <xf numFmtId="0" fontId="9" fillId="8" borderId="0"/>
    <xf numFmtId="0" fontId="9" fillId="8" borderId="0"/>
    <xf numFmtId="0" fontId="42" fillId="0" borderId="0" applyNumberFormat="0" applyFill="0" applyBorder="0" applyProtection="0">
      <alignment vertical="top"/>
    </xf>
    <xf numFmtId="212" fontId="42" fillId="0" borderId="0" applyFill="0" applyProtection="0">
      <alignment vertical="top"/>
    </xf>
    <xf numFmtId="0" fontId="42" fillId="0" borderId="0" applyNumberFormat="0" applyFill="0" applyBorder="0" applyProtection="0">
      <alignment vertical="top"/>
    </xf>
    <xf numFmtId="212" fontId="42" fillId="0" borderId="0" applyFill="0" applyProtection="0">
      <alignment vertical="top"/>
    </xf>
    <xf numFmtId="212" fontId="42" fillId="0" borderId="0" applyFill="0" applyProtection="0">
      <alignment vertical="top"/>
    </xf>
    <xf numFmtId="212" fontId="42" fillId="0" borderId="0" applyFill="0" applyProtection="0">
      <alignment vertical="top"/>
    </xf>
    <xf numFmtId="212" fontId="42" fillId="0" borderId="0" applyFill="0" applyProtection="0">
      <alignment vertical="top"/>
    </xf>
    <xf numFmtId="212" fontId="42" fillId="0" borderId="0" applyFill="0" applyProtection="0">
      <alignment vertical="top"/>
    </xf>
    <xf numFmtId="212" fontId="42" fillId="0" borderId="0" applyFill="0" applyProtection="0">
      <alignment vertical="top"/>
    </xf>
    <xf numFmtId="0" fontId="42" fillId="0" borderId="0" applyNumberFormat="0" applyFill="0" applyBorder="0" applyProtection="0">
      <alignment vertical="top"/>
    </xf>
    <xf numFmtId="0" fontId="43" fillId="0" borderId="13" applyNumberFormat="0" applyFill="0" applyAlignment="0" applyProtection="0"/>
    <xf numFmtId="212" fontId="43" fillId="0" borderId="13" applyFill="0" applyAlignment="0" applyProtection="0"/>
    <xf numFmtId="0" fontId="43" fillId="0" borderId="13" applyNumberFormat="0" applyFill="0" applyAlignment="0" applyProtection="0"/>
    <xf numFmtId="212" fontId="43" fillId="0" borderId="13" applyFill="0" applyAlignment="0" applyProtection="0"/>
    <xf numFmtId="212" fontId="43" fillId="0" borderId="13" applyFill="0" applyAlignment="0" applyProtection="0"/>
    <xf numFmtId="212" fontId="43" fillId="0" borderId="13" applyFill="0" applyAlignment="0" applyProtection="0"/>
    <xf numFmtId="212" fontId="43" fillId="0" borderId="13" applyFill="0" applyAlignment="0" applyProtection="0"/>
    <xf numFmtId="212" fontId="43" fillId="0" borderId="13" applyFill="0" applyAlignment="0" applyProtection="0"/>
    <xf numFmtId="212" fontId="43" fillId="0" borderId="13" applyFill="0" applyAlignment="0" applyProtection="0"/>
    <xf numFmtId="0" fontId="43" fillId="0" borderId="13" applyNumberFormat="0" applyFill="0" applyAlignment="0" applyProtection="0"/>
    <xf numFmtId="0" fontId="44" fillId="0" borderId="14" applyNumberFormat="0" applyFill="0" applyProtection="0">
      <alignment horizontal="center"/>
    </xf>
    <xf numFmtId="212" fontId="44" fillId="0" borderId="14" applyFill="0" applyProtection="0">
      <alignment horizontal="center"/>
    </xf>
    <xf numFmtId="0" fontId="44" fillId="0" borderId="14" applyNumberFormat="0" applyFill="0" applyProtection="0">
      <alignment horizontal="center"/>
    </xf>
    <xf numFmtId="212" fontId="44" fillId="0" borderId="14" applyFill="0" applyProtection="0">
      <alignment horizontal="center"/>
    </xf>
    <xf numFmtId="212" fontId="44" fillId="0" borderId="14" applyFill="0" applyProtection="0">
      <alignment horizontal="center"/>
    </xf>
    <xf numFmtId="212" fontId="44" fillId="0" borderId="14" applyFill="0" applyProtection="0">
      <alignment horizontal="center"/>
    </xf>
    <xf numFmtId="212" fontId="44" fillId="0" borderId="14" applyFill="0" applyProtection="0">
      <alignment horizontal="center"/>
    </xf>
    <xf numFmtId="212" fontId="44" fillId="0" borderId="14" applyFill="0" applyProtection="0">
      <alignment horizontal="center"/>
    </xf>
    <xf numFmtId="212" fontId="44" fillId="0" borderId="14" applyFill="0" applyProtection="0">
      <alignment horizontal="center"/>
    </xf>
    <xf numFmtId="0" fontId="44" fillId="0" borderId="14" applyNumberFormat="0" applyFill="0" applyProtection="0">
      <alignment horizontal="center"/>
    </xf>
    <xf numFmtId="0" fontId="44" fillId="0" borderId="0" applyNumberFormat="0" applyFill="0" applyBorder="0" applyProtection="0">
      <alignment horizontal="left"/>
    </xf>
    <xf numFmtId="212" fontId="44" fillId="0" borderId="0" applyFill="0" applyProtection="0">
      <alignment horizontal="left"/>
    </xf>
    <xf numFmtId="0" fontId="44" fillId="0" borderId="0" applyNumberFormat="0" applyFill="0" applyBorder="0" applyProtection="0">
      <alignment horizontal="left"/>
    </xf>
    <xf numFmtId="212" fontId="44" fillId="0" borderId="0" applyFill="0" applyProtection="0">
      <alignment horizontal="left"/>
    </xf>
    <xf numFmtId="212" fontId="44" fillId="0" borderId="0" applyFill="0" applyProtection="0">
      <alignment horizontal="left"/>
    </xf>
    <xf numFmtId="212" fontId="44" fillId="0" borderId="0" applyFill="0" applyProtection="0">
      <alignment horizontal="left"/>
    </xf>
    <xf numFmtId="212" fontId="44" fillId="0" borderId="0" applyFill="0" applyProtection="0">
      <alignment horizontal="left"/>
    </xf>
    <xf numFmtId="212" fontId="44" fillId="0" borderId="0" applyFill="0" applyProtection="0">
      <alignment horizontal="left"/>
    </xf>
    <xf numFmtId="212" fontId="44" fillId="0" borderId="0" applyFill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5" fillId="0" borderId="0" applyNumberFormat="0" applyFill="0" applyBorder="0" applyProtection="0">
      <alignment horizontal="centerContinuous"/>
    </xf>
    <xf numFmtId="212" fontId="46" fillId="0" borderId="0" applyFill="0" applyProtection="0">
      <alignment horizontal="center"/>
    </xf>
    <xf numFmtId="0" fontId="45" fillId="0" borderId="0" applyNumberFormat="0" applyFill="0" applyBorder="0" applyProtection="0">
      <alignment horizontal="centerContinuous"/>
    </xf>
    <xf numFmtId="212" fontId="46" fillId="0" borderId="0" applyFill="0" applyProtection="0">
      <alignment horizontal="center"/>
    </xf>
    <xf numFmtId="212" fontId="46" fillId="0" borderId="0" applyFill="0" applyProtection="0">
      <alignment horizontal="center"/>
    </xf>
    <xf numFmtId="0" fontId="15" fillId="0" borderId="0" applyFill="0" applyProtection="0">
      <alignment horizontal="center"/>
    </xf>
    <xf numFmtId="212" fontId="46" fillId="0" borderId="0" applyFill="0" applyProtection="0">
      <alignment horizontal="center"/>
    </xf>
    <xf numFmtId="212" fontId="46" fillId="0" borderId="0" applyFill="0" applyProtection="0">
      <alignment horizontal="center"/>
    </xf>
    <xf numFmtId="0" fontId="15" fillId="0" borderId="0" applyFill="0" applyProtection="0">
      <alignment horizontal="center"/>
    </xf>
    <xf numFmtId="0" fontId="45" fillId="0" borderId="0" applyNumberFormat="0" applyFill="0" applyBorder="0" applyProtection="0">
      <alignment horizontal="centerContinuous"/>
    </xf>
    <xf numFmtId="0" fontId="47" fillId="0" borderId="0"/>
    <xf numFmtId="0" fontId="23" fillId="0" borderId="0" applyNumberFormat="0" applyFill="0" applyBorder="0" applyAlignment="0" applyProtection="0"/>
    <xf numFmtId="0" fontId="23" fillId="0" borderId="0" applyNumberFormat="0" applyFill="0" applyAlignment="0" applyProtection="0"/>
    <xf numFmtId="212" fontId="23" fillId="0" borderId="0" applyFill="0" applyAlignment="0" applyProtection="0"/>
    <xf numFmtId="0" fontId="23" fillId="0" borderId="0" applyNumberFormat="0" applyFill="0" applyAlignment="0" applyProtection="0"/>
    <xf numFmtId="212" fontId="23" fillId="0" borderId="0" applyFill="0" applyAlignment="0" applyProtection="0"/>
    <xf numFmtId="0" fontId="48" fillId="0" borderId="0"/>
    <xf numFmtId="218" fontId="49" fillId="0" borderId="15">
      <alignment horizontal="centerContinuous"/>
    </xf>
    <xf numFmtId="218" fontId="49" fillId="0" borderId="15">
      <alignment horizontal="center"/>
    </xf>
    <xf numFmtId="219" fontId="50" fillId="0" borderId="0">
      <alignment horizontal="left"/>
    </xf>
    <xf numFmtId="220" fontId="51" fillId="0" borderId="0">
      <alignment horizontal="left"/>
    </xf>
    <xf numFmtId="0" fontId="47" fillId="0" borderId="0">
      <protection locked="0"/>
    </xf>
    <xf numFmtId="0" fontId="52" fillId="0" borderId="0">
      <alignment horizontal="center" wrapText="1"/>
      <protection locked="0"/>
    </xf>
    <xf numFmtId="221" fontId="15" fillId="0" borderId="0" applyFont="0" applyFill="0" applyBorder="0" applyAlignment="0" applyProtection="0"/>
    <xf numFmtId="0" fontId="51" fillId="0" borderId="0" applyFont="0" applyFill="0" applyBorder="0" applyAlignment="0" applyProtection="0">
      <alignment horizontal="right"/>
    </xf>
    <xf numFmtId="0" fontId="15" fillId="0" borderId="0"/>
    <xf numFmtId="0" fontId="53" fillId="0" borderId="0"/>
    <xf numFmtId="222" fontId="54" fillId="0" borderId="0"/>
    <xf numFmtId="222" fontId="54" fillId="0" borderId="0"/>
    <xf numFmtId="222" fontId="54" fillId="0" borderId="0"/>
    <xf numFmtId="222" fontId="54" fillId="0" borderId="0"/>
    <xf numFmtId="222" fontId="54" fillId="0" borderId="0"/>
    <xf numFmtId="222" fontId="54" fillId="0" borderId="0"/>
    <xf numFmtId="222" fontId="54" fillId="0" borderId="0"/>
    <xf numFmtId="222" fontId="54" fillId="0" borderId="0"/>
    <xf numFmtId="223" fontId="15" fillId="0" borderId="0" applyFont="0" applyFill="0" applyBorder="0" applyAlignment="0" applyProtection="0"/>
    <xf numFmtId="192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86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4" fontId="15" fillId="0" borderId="11" applyFill="0" applyBorder="0"/>
    <xf numFmtId="225" fontId="1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26" fontId="15" fillId="0" borderId="0" applyFont="0" applyFill="0" applyBorder="0" applyAlignment="0" applyProtection="0"/>
    <xf numFmtId="227" fontId="15" fillId="0" borderId="0" applyFont="0" applyFill="0" applyBorder="0" applyAlignment="0" applyProtection="0"/>
    <xf numFmtId="226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27" fillId="0" borderId="0" applyFont="0" applyFill="0" applyAlignment="0" applyProtection="0"/>
    <xf numFmtId="3" fontId="27" fillId="0" borderId="0" applyFont="0" applyFill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0" fontId="55" fillId="0" borderId="0" applyNumberFormat="0" applyFill="0" applyBorder="0" applyAlignment="0" applyProtection="0"/>
    <xf numFmtId="38" fontId="9" fillId="8" borderId="0" applyNumberFormat="0" applyBorder="0" applyAlignment="0" applyProtection="0"/>
    <xf numFmtId="38" fontId="9" fillId="8" borderId="0" applyNumberFormat="0" applyBorder="0" applyAlignment="0" applyProtection="0"/>
    <xf numFmtId="38" fontId="9" fillId="8" borderId="0" applyNumberFormat="0" applyBorder="0" applyAlignment="0" applyProtection="0"/>
    <xf numFmtId="38" fontId="9" fillId="8" borderId="0" applyNumberFormat="0" applyBorder="0" applyAlignment="0" applyProtection="0"/>
    <xf numFmtId="228" fontId="56" fillId="0" borderId="0" applyNumberFormat="0" applyFill="0" applyBorder="0" applyProtection="0">
      <alignment horizontal="right"/>
    </xf>
    <xf numFmtId="0" fontId="3" fillId="0" borderId="16" applyNumberFormat="0" applyAlignment="0" applyProtection="0">
      <alignment horizontal="left" vertical="center"/>
    </xf>
    <xf numFmtId="0" fontId="3" fillId="0" borderId="17">
      <alignment horizontal="left"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10" fontId="9" fillId="11" borderId="18" applyNumberFormat="0" applyBorder="0" applyAlignment="0" applyProtection="0"/>
    <xf numFmtId="10" fontId="9" fillId="11" borderId="18" applyNumberFormat="0" applyBorder="0" applyAlignment="0" applyProtection="0"/>
    <xf numFmtId="10" fontId="9" fillId="11" borderId="18" applyNumberFormat="0" applyBorder="0" applyAlignment="0" applyProtection="0"/>
    <xf numFmtId="10" fontId="9" fillId="11" borderId="18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94" fontId="58" fillId="15" borderId="0"/>
    <xf numFmtId="229" fontId="59" fillId="0" borderId="0"/>
    <xf numFmtId="194" fontId="15" fillId="16" borderId="0"/>
    <xf numFmtId="0" fontId="15" fillId="17" borderId="0" applyNumberFormat="0" applyFont="0" applyBorder="0" applyAlignment="0"/>
    <xf numFmtId="230" fontId="15" fillId="18" borderId="19" applyNumberFormat="0" applyFont="0" applyBorder="0" applyAlignment="0"/>
    <xf numFmtId="212" fontId="27" fillId="19" borderId="0" applyFont="0" applyAlignment="0"/>
    <xf numFmtId="40" fontId="26" fillId="0" borderId="0" applyFont="0" applyFill="0" applyBorder="0" applyAlignment="0" applyProtection="0"/>
    <xf numFmtId="0" fontId="15" fillId="0" borderId="10"/>
    <xf numFmtId="231" fontId="15" fillId="0" borderId="20" applyBorder="0" applyAlignment="0" applyProtection="0">
      <alignment horizontal="center"/>
    </xf>
    <xf numFmtId="224" fontId="60" fillId="0" borderId="0"/>
    <xf numFmtId="0" fontId="22" fillId="0" borderId="0"/>
    <xf numFmtId="0" fontId="15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61" fillId="0" borderId="0"/>
    <xf numFmtId="0" fontId="62" fillId="0" borderId="0"/>
    <xf numFmtId="3" fontId="4" fillId="0" borderId="0" applyBorder="0"/>
    <xf numFmtId="0" fontId="15" fillId="0" borderId="0" applyNumberFormat="0" applyFill="0" applyBorder="0" applyAlignment="0" applyProtection="0"/>
    <xf numFmtId="14" fontId="52" fillId="0" borderId="0">
      <alignment horizontal="center" wrapText="1"/>
      <protection locked="0"/>
    </xf>
    <xf numFmtId="186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15" fillId="0" borderId="10">
      <alignment horizontal="center"/>
    </xf>
    <xf numFmtId="3" fontId="26" fillId="0" borderId="0" applyFont="0" applyFill="0" applyBorder="0" applyAlignment="0" applyProtection="0"/>
    <xf numFmtId="0" fontId="26" fillId="20" borderId="0" applyNumberFormat="0" applyFont="0" applyBorder="0" applyAlignment="0" applyProtection="0"/>
    <xf numFmtId="232" fontId="15" fillId="0" borderId="0" applyFont="0" applyFill="0" applyBorder="0" applyAlignment="0" applyProtection="0"/>
    <xf numFmtId="49" fontId="4" fillId="0" borderId="0">
      <alignment horizontal="right"/>
    </xf>
    <xf numFmtId="4" fontId="63" fillId="12" borderId="21" applyNumberFormat="0" applyProtection="0">
      <alignment vertical="center"/>
    </xf>
    <xf numFmtId="4" fontId="64" fillId="21" borderId="21" applyNumberFormat="0" applyProtection="0">
      <alignment vertical="center"/>
    </xf>
    <xf numFmtId="4" fontId="63" fillId="21" borderId="21" applyNumberFormat="0" applyProtection="0">
      <alignment horizontal="left" vertical="center" indent="1"/>
    </xf>
    <xf numFmtId="0" fontId="63" fillId="21" borderId="21" applyNumberFormat="0" applyProtection="0">
      <alignment horizontal="left" vertical="top" indent="1"/>
    </xf>
    <xf numFmtId="4" fontId="63" fillId="22" borderId="0" applyNumberFormat="0" applyProtection="0">
      <alignment horizontal="left" vertical="center" indent="1"/>
    </xf>
    <xf numFmtId="4" fontId="65" fillId="23" borderId="21" applyNumberFormat="0" applyProtection="0">
      <alignment horizontal="right" vertical="center"/>
    </xf>
    <xf numFmtId="4" fontId="65" fillId="24" borderId="21" applyNumberFormat="0" applyProtection="0">
      <alignment horizontal="right" vertical="center"/>
    </xf>
    <xf numFmtId="4" fontId="65" fillId="25" borderId="21" applyNumberFormat="0" applyProtection="0">
      <alignment horizontal="right" vertical="center"/>
    </xf>
    <xf numFmtId="4" fontId="65" fillId="26" borderId="21" applyNumberFormat="0" applyProtection="0">
      <alignment horizontal="right" vertical="center"/>
    </xf>
    <xf numFmtId="4" fontId="65" fillId="27" borderId="21" applyNumberFormat="0" applyProtection="0">
      <alignment horizontal="right" vertical="center"/>
    </xf>
    <xf numFmtId="4" fontId="65" fillId="28" borderId="21" applyNumberFormat="0" applyProtection="0">
      <alignment horizontal="right" vertical="center"/>
    </xf>
    <xf numFmtId="4" fontId="65" fillId="29" borderId="21" applyNumberFormat="0" applyProtection="0">
      <alignment horizontal="right" vertical="center"/>
    </xf>
    <xf numFmtId="4" fontId="65" fillId="30" borderId="21" applyNumberFormat="0" applyProtection="0">
      <alignment horizontal="right" vertical="center"/>
    </xf>
    <xf numFmtId="4" fontId="65" fillId="31" borderId="21" applyNumberFormat="0" applyProtection="0">
      <alignment horizontal="right" vertical="center"/>
    </xf>
    <xf numFmtId="4" fontId="63" fillId="32" borderId="22" applyNumberFormat="0" applyProtection="0">
      <alignment horizontal="left" vertical="center" indent="1"/>
    </xf>
    <xf numFmtId="4" fontId="65" fillId="33" borderId="0" applyNumberFormat="0" applyProtection="0">
      <alignment horizontal="left" vertical="center" indent="1"/>
    </xf>
    <xf numFmtId="4" fontId="66" fillId="34" borderId="0" applyNumberFormat="0" applyProtection="0">
      <alignment horizontal="left" vertical="center" indent="1"/>
    </xf>
    <xf numFmtId="4" fontId="65" fillId="35" borderId="21" applyNumberFormat="0" applyProtection="0">
      <alignment horizontal="right" vertical="center"/>
    </xf>
    <xf numFmtId="4" fontId="65" fillId="33" borderId="0" applyNumberFormat="0" applyProtection="0">
      <alignment horizontal="left" vertical="center" indent="1"/>
    </xf>
    <xf numFmtId="4" fontId="65" fillId="22" borderId="0" applyNumberFormat="0" applyProtection="0">
      <alignment horizontal="left" vertical="center" indent="1"/>
    </xf>
    <xf numFmtId="0" fontId="15" fillId="34" borderId="21" applyNumberFormat="0" applyProtection="0">
      <alignment horizontal="left" vertical="center" indent="1"/>
    </xf>
    <xf numFmtId="0" fontId="15" fillId="34" borderId="21" applyNumberFormat="0" applyProtection="0">
      <alignment horizontal="left" vertical="top" indent="1"/>
    </xf>
    <xf numFmtId="0" fontId="15" fillId="22" borderId="21" applyNumberFormat="0" applyProtection="0">
      <alignment horizontal="left" vertical="center" indent="1"/>
    </xf>
    <xf numFmtId="0" fontId="15" fillId="22" borderId="21" applyNumberFormat="0" applyProtection="0">
      <alignment horizontal="left" vertical="top" indent="1"/>
    </xf>
    <xf numFmtId="0" fontId="15" fillId="9" borderId="21" applyNumberFormat="0" applyProtection="0">
      <alignment horizontal="left" vertical="center" indent="1"/>
    </xf>
    <xf numFmtId="0" fontId="15" fillId="9" borderId="21" applyNumberFormat="0" applyProtection="0">
      <alignment horizontal="left" vertical="top" indent="1"/>
    </xf>
    <xf numFmtId="0" fontId="15" fillId="2" borderId="21" applyNumberFormat="0" applyProtection="0">
      <alignment horizontal="left" vertical="center" indent="1"/>
    </xf>
    <xf numFmtId="0" fontId="15" fillId="2" borderId="21" applyNumberFormat="0" applyProtection="0">
      <alignment horizontal="left" vertical="top" indent="1"/>
    </xf>
    <xf numFmtId="4" fontId="65" fillId="11" borderId="21" applyNumberFormat="0" applyProtection="0">
      <alignment vertical="center"/>
    </xf>
    <xf numFmtId="4" fontId="67" fillId="11" borderId="21" applyNumberFormat="0" applyProtection="0">
      <alignment vertical="center"/>
    </xf>
    <xf numFmtId="4" fontId="65" fillId="11" borderId="21" applyNumberFormat="0" applyProtection="0">
      <alignment horizontal="left" vertical="center" indent="1"/>
    </xf>
    <xf numFmtId="0" fontId="65" fillId="11" borderId="21" applyNumberFormat="0" applyProtection="0">
      <alignment horizontal="left" vertical="top" indent="1"/>
    </xf>
    <xf numFmtId="4" fontId="65" fillId="33" borderId="21" applyNumberFormat="0" applyProtection="0">
      <alignment horizontal="right" vertical="center"/>
    </xf>
    <xf numFmtId="4" fontId="67" fillId="33" borderId="21" applyNumberFormat="0" applyProtection="0">
      <alignment horizontal="right" vertical="center"/>
    </xf>
    <xf numFmtId="4" fontId="65" fillId="35" borderId="21" applyNumberFormat="0" applyProtection="0">
      <alignment horizontal="left" vertical="center" indent="1"/>
    </xf>
    <xf numFmtId="0" fontId="65" fillId="22" borderId="21" applyNumberFormat="0" applyProtection="0">
      <alignment horizontal="left" vertical="top" indent="1"/>
    </xf>
    <xf numFmtId="4" fontId="68" fillId="15" borderId="0" applyNumberFormat="0" applyProtection="0">
      <alignment horizontal="left" vertical="center" indent="1"/>
    </xf>
    <xf numFmtId="4" fontId="69" fillId="33" borderId="21" applyNumberFormat="0" applyProtection="0">
      <alignment horizontal="right" vertical="center"/>
    </xf>
    <xf numFmtId="0" fontId="15" fillId="0" borderId="0" applyNumberFormat="0" applyFont="0" applyFill="0" applyBorder="0" applyAlignment="0" applyProtection="0"/>
    <xf numFmtId="49" fontId="70" fillId="36" borderId="23"/>
    <xf numFmtId="49" fontId="70" fillId="36" borderId="0"/>
    <xf numFmtId="0" fontId="71" fillId="10" borderId="23">
      <protection locked="0"/>
    </xf>
    <xf numFmtId="0" fontId="71" fillId="36" borderId="0"/>
    <xf numFmtId="3" fontId="9" fillId="0" borderId="0"/>
    <xf numFmtId="0" fontId="47" fillId="0" borderId="0" applyFill="0"/>
    <xf numFmtId="4" fontId="72" fillId="0" borderId="0"/>
    <xf numFmtId="4" fontId="49" fillId="0" borderId="0">
      <alignment horizontal="center"/>
    </xf>
    <xf numFmtId="0" fontId="15" fillId="0" borderId="0"/>
    <xf numFmtId="3" fontId="4" fillId="0" borderId="0"/>
    <xf numFmtId="0" fontId="73" fillId="0" borderId="0"/>
    <xf numFmtId="0" fontId="15" fillId="0" borderId="0"/>
    <xf numFmtId="4" fontId="74" fillId="0" borderId="24" applyFill="0" applyProtection="0"/>
    <xf numFmtId="3" fontId="7" fillId="0" borderId="0" applyNumberFormat="0"/>
    <xf numFmtId="0" fontId="15" fillId="0" borderId="0"/>
    <xf numFmtId="0" fontId="6" fillId="0" borderId="0" applyNumberFormat="0" applyFont="0" applyBorder="0" applyAlignment="0"/>
    <xf numFmtId="4" fontId="75" fillId="0" borderId="0">
      <alignment horizontal="left"/>
    </xf>
    <xf numFmtId="0" fontId="15" fillId="0" borderId="15" applyFill="0" applyAlignment="0" applyProtection="0"/>
    <xf numFmtId="3" fontId="76" fillId="0" borderId="0"/>
    <xf numFmtId="0" fontId="7" fillId="0" borderId="17">
      <alignment horizontal="right" wrapText="1"/>
    </xf>
    <xf numFmtId="3" fontId="7" fillId="0" borderId="15" applyNumberFormat="0"/>
    <xf numFmtId="233" fontId="15" fillId="0" borderId="0" applyBorder="0" applyProtection="0"/>
    <xf numFmtId="4" fontId="49" fillId="0" borderId="0"/>
    <xf numFmtId="233" fontId="15" fillId="0" borderId="0" applyBorder="0"/>
    <xf numFmtId="0" fontId="15" fillId="0" borderId="0"/>
    <xf numFmtId="0" fontId="77" fillId="0" borderId="0" applyNumberFormat="0" applyFont="0" applyFill="0" applyBorder="0" applyProtection="0">
      <alignment vertical="center"/>
    </xf>
    <xf numFmtId="0" fontId="1" fillId="0" borderId="0"/>
    <xf numFmtId="170" fontId="4" fillId="0" borderId="0">
      <alignment vertical="center"/>
    </xf>
  </cellStyleXfs>
  <cellXfs count="361">
    <xf numFmtId="0" fontId="0" fillId="0" borderId="0" xfId="0" applyAlignment="1">
      <alignment vertical="center"/>
    </xf>
    <xf numFmtId="0" fontId="7" fillId="2" borderId="0" xfId="5">
      <alignment horizontal="center" vertical="top" wrapText="1"/>
    </xf>
    <xf numFmtId="0" fontId="0" fillId="0" borderId="0" xfId="0" applyFill="1" applyAlignment="1">
      <alignment vertical="center"/>
    </xf>
    <xf numFmtId="165" fontId="0" fillId="0" borderId="0" xfId="49" applyFont="1">
      <alignment vertical="center"/>
    </xf>
    <xf numFmtId="0" fontId="7" fillId="0" borderId="0" xfId="55">
      <alignment horizontal="left" vertical="center" wrapText="1"/>
    </xf>
    <xf numFmtId="0" fontId="6" fillId="0" borderId="0" xfId="31">
      <alignment vertical="center"/>
    </xf>
    <xf numFmtId="165" fontId="4" fillId="0" borderId="3" xfId="40" applyNumberFormat="1">
      <alignment vertical="center"/>
      <protection locked="0"/>
    </xf>
    <xf numFmtId="165" fontId="4" fillId="0" borderId="1" xfId="35" applyNumberFormat="1">
      <alignment vertical="center"/>
    </xf>
    <xf numFmtId="165" fontId="4" fillId="0" borderId="2" xfId="36" applyNumberFormat="1">
      <alignment vertical="center"/>
      <protection locked="0"/>
    </xf>
    <xf numFmtId="165" fontId="4" fillId="5" borderId="0" xfId="38" applyNumberFormat="1">
      <alignment vertical="center"/>
    </xf>
    <xf numFmtId="165" fontId="4" fillId="0" borderId="0" xfId="3" applyNumberFormat="1">
      <alignment vertical="center"/>
    </xf>
    <xf numFmtId="165" fontId="4" fillId="7" borderId="0" xfId="51" applyNumberFormat="1">
      <alignment vertical="center"/>
    </xf>
    <xf numFmtId="165" fontId="4" fillId="3" borderId="0" xfId="34" applyNumberFormat="1">
      <alignment vertical="center"/>
    </xf>
    <xf numFmtId="166" fontId="0" fillId="0" borderId="0" xfId="50" applyFont="1">
      <alignment vertical="center"/>
    </xf>
    <xf numFmtId="0" fontId="9" fillId="0" borderId="0" xfId="48">
      <alignment vertical="center"/>
    </xf>
    <xf numFmtId="0" fontId="7" fillId="0" borderId="0" xfId="33">
      <alignment vertical="center"/>
    </xf>
    <xf numFmtId="0" fontId="3" fillId="0" borderId="0" xfId="32" applyAlignment="1">
      <alignment vertical="center"/>
    </xf>
    <xf numFmtId="165" fontId="12" fillId="0" borderId="0" xfId="42" applyNumberFormat="1">
      <alignment vertical="center"/>
    </xf>
    <xf numFmtId="0" fontId="12" fillId="0" borderId="0" xfId="42">
      <alignment vertical="center"/>
    </xf>
    <xf numFmtId="0" fontId="0" fillId="0" borderId="0" xfId="65" applyFont="1">
      <alignment vertical="center"/>
    </xf>
    <xf numFmtId="165" fontId="4" fillId="4" borderId="2" xfId="37">
      <alignment vertical="center"/>
      <protection locked="0"/>
    </xf>
    <xf numFmtId="0" fontId="7" fillId="0" borderId="0" xfId="55" applyAlignment="1">
      <alignment horizontal="left" vertical="center" wrapText="1"/>
    </xf>
    <xf numFmtId="0" fontId="0" fillId="0" borderId="0" xfId="0" applyBorder="1" applyAlignment="1">
      <alignment vertical="center"/>
    </xf>
    <xf numFmtId="165" fontId="4" fillId="6" borderId="0" xfId="39" applyNumberFormat="1" applyFill="1">
      <alignment vertical="center"/>
    </xf>
    <xf numFmtId="166" fontId="10" fillId="0" borderId="0" xfId="4">
      <alignment vertical="center"/>
    </xf>
    <xf numFmtId="165" fontId="7" fillId="0" borderId="0" xfId="63">
      <alignment vertical="center"/>
    </xf>
    <xf numFmtId="0" fontId="7" fillId="2" borderId="0" xfId="7">
      <alignment horizontal="centerContinuous" vertical="top"/>
    </xf>
    <xf numFmtId="0" fontId="0" fillId="0" borderId="0" xfId="0" applyAlignment="1">
      <alignment horizontal="center" vertical="center"/>
    </xf>
    <xf numFmtId="0" fontId="8" fillId="0" borderId="0" xfId="29" applyFill="1" applyAlignment="1">
      <alignment horizontal="center" vertical="center"/>
    </xf>
    <xf numFmtId="0" fontId="8" fillId="0" borderId="0" xfId="29" applyFill="1" applyBorder="1">
      <alignment vertical="center"/>
    </xf>
    <xf numFmtId="0" fontId="8" fillId="0" borderId="0" xfId="29" applyFill="1">
      <alignment vertical="center"/>
    </xf>
    <xf numFmtId="0" fontId="7" fillId="2" borderId="0" xfId="5" applyFont="1">
      <alignment horizontal="center" vertical="top" wrapText="1"/>
    </xf>
    <xf numFmtId="0" fontId="4" fillId="0" borderId="3" xfId="40">
      <alignment vertical="center"/>
      <protection locked="0"/>
    </xf>
    <xf numFmtId="0" fontId="4" fillId="0" borderId="1" xfId="35">
      <alignment vertical="center"/>
    </xf>
    <xf numFmtId="0" fontId="4" fillId="0" borderId="2" xfId="36">
      <alignment vertical="center"/>
      <protection locked="0"/>
    </xf>
    <xf numFmtId="0" fontId="8" fillId="0" borderId="0" xfId="29" applyFont="1" applyFill="1">
      <alignment vertical="center"/>
    </xf>
    <xf numFmtId="165" fontId="0" fillId="0" borderId="0" xfId="0" applyNumberFormat="1" applyAlignment="1">
      <alignment vertical="center"/>
    </xf>
    <xf numFmtId="0" fontId="4" fillId="5" borderId="0" xfId="38">
      <alignment vertical="center"/>
    </xf>
    <xf numFmtId="0" fontId="7" fillId="0" borderId="0" xfId="33" applyFont="1">
      <alignment vertical="center"/>
    </xf>
    <xf numFmtId="0" fontId="4" fillId="0" borderId="0" xfId="1" applyFont="1">
      <alignment vertical="center"/>
    </xf>
    <xf numFmtId="167" fontId="4" fillId="0" borderId="1" xfId="35" applyNumberFormat="1">
      <alignment vertical="center"/>
    </xf>
    <xf numFmtId="0" fontId="13" fillId="0" borderId="0" xfId="33" applyFont="1" applyAlignment="1">
      <alignment horizontal="left" vertical="center"/>
    </xf>
    <xf numFmtId="0" fontId="7" fillId="0" borderId="0" xfId="1" applyFont="1">
      <alignment vertical="center"/>
    </xf>
    <xf numFmtId="167" fontId="4" fillId="5" borderId="0" xfId="52" applyFill="1">
      <alignment vertical="center"/>
    </xf>
    <xf numFmtId="0" fontId="14" fillId="0" borderId="0" xfId="0" applyFont="1" applyAlignment="1">
      <alignment vertical="center"/>
    </xf>
    <xf numFmtId="166" fontId="4" fillId="0" borderId="1" xfId="35" applyNumberFormat="1">
      <alignment vertical="center"/>
    </xf>
    <xf numFmtId="0" fontId="4" fillId="0" borderId="0" xfId="1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vertical="center"/>
    </xf>
    <xf numFmtId="165" fontId="4" fillId="0" borderId="1" xfId="35" applyNumberFormat="1" applyAlignment="1"/>
    <xf numFmtId="165" fontId="4" fillId="5" borderId="0" xfId="38" applyNumberFormat="1" applyAlignment="1"/>
    <xf numFmtId="0" fontId="10" fillId="0" borderId="0" xfId="4" applyNumberFormat="1">
      <alignment vertical="center"/>
    </xf>
    <xf numFmtId="166" fontId="4" fillId="3" borderId="3" xfId="34" applyNumberFormat="1" applyBorder="1" applyProtection="1">
      <alignment vertical="center"/>
      <protection locked="0"/>
    </xf>
    <xf numFmtId="167" fontId="4" fillId="0" borderId="0" xfId="53" applyFont="1" applyAlignment="1">
      <alignment vertical="center"/>
    </xf>
    <xf numFmtId="167" fontId="0" fillId="0" borderId="0" xfId="53" applyFont="1" applyAlignment="1">
      <alignment vertical="center"/>
    </xf>
    <xf numFmtId="0" fontId="4" fillId="0" borderId="0" xfId="33" applyFont="1">
      <alignment vertical="center"/>
    </xf>
    <xf numFmtId="0" fontId="7" fillId="0" borderId="0" xfId="0" applyFont="1" applyAlignment="1">
      <alignment vertical="center"/>
    </xf>
    <xf numFmtId="167" fontId="4" fillId="0" borderId="1" xfId="53" applyBorder="1" applyAlignment="1">
      <alignment vertical="center"/>
    </xf>
    <xf numFmtId="167" fontId="4" fillId="3" borderId="3" xfId="53" applyFill="1" applyBorder="1" applyAlignment="1" applyProtection="1">
      <alignment vertical="center"/>
      <protection locked="0"/>
    </xf>
    <xf numFmtId="0" fontId="7" fillId="0" borderId="0" xfId="65" applyFont="1">
      <alignment vertical="center"/>
    </xf>
    <xf numFmtId="0" fontId="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65" fontId="17" fillId="0" borderId="0" xfId="9" applyFont="1" applyAlignment="1"/>
    <xf numFmtId="0" fontId="17" fillId="0" borderId="0" xfId="0" applyFont="1" applyAlignment="1">
      <alignment horizontal="left" vertical="center" indent="1"/>
    </xf>
    <xf numFmtId="0" fontId="10" fillId="0" borderId="0" xfId="4" applyNumberFormat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6" fillId="8" borderId="6" xfId="0" applyFont="1" applyFill="1" applyBorder="1" applyAlignment="1"/>
    <xf numFmtId="0" fontId="18" fillId="8" borderId="6" xfId="0" applyFont="1" applyFill="1" applyBorder="1" applyAlignment="1"/>
    <xf numFmtId="0" fontId="18" fillId="0" borderId="0" xfId="0" applyFont="1" applyAlignment="1"/>
    <xf numFmtId="0" fontId="7" fillId="0" borderId="0" xfId="33" applyFont="1" applyAlignment="1">
      <alignment horizontal="left" vertical="center"/>
    </xf>
    <xf numFmtId="0" fontId="7" fillId="0" borderId="0" xfId="65" applyFont="1" applyAlignment="1">
      <alignment horizontal="left" vertical="center"/>
    </xf>
    <xf numFmtId="166" fontId="4" fillId="0" borderId="1" xfId="50" applyBorder="1" applyAlignment="1">
      <alignment horizontal="center" vertical="center"/>
    </xf>
    <xf numFmtId="166" fontId="7" fillId="2" borderId="0" xfId="50" applyFont="1" applyFill="1" applyAlignment="1">
      <alignment horizontal="centerContinuous" vertical="top"/>
    </xf>
    <xf numFmtId="166" fontId="7" fillId="2" borderId="0" xfId="50" applyFont="1" applyFill="1" applyAlignment="1">
      <alignment horizontal="center" vertical="top" wrapText="1"/>
    </xf>
    <xf numFmtId="166" fontId="18" fillId="8" borderId="6" xfId="50" applyFont="1" applyFill="1" applyBorder="1" applyAlignment="1"/>
    <xf numFmtId="166" fontId="17" fillId="0" borderId="0" xfId="50" applyFont="1">
      <alignment vertical="center"/>
    </xf>
    <xf numFmtId="167" fontId="4" fillId="5" borderId="0" xfId="53" applyFill="1" applyAlignment="1">
      <alignment vertical="center"/>
    </xf>
    <xf numFmtId="0" fontId="4" fillId="0" borderId="0" xfId="33" applyFont="1" applyAlignment="1">
      <alignment horizontal="left" vertical="center" indent="1"/>
    </xf>
    <xf numFmtId="0" fontId="11" fillId="0" borderId="0" xfId="0" applyFont="1" applyAlignment="1">
      <alignment vertical="center"/>
    </xf>
    <xf numFmtId="166" fontId="4" fillId="5" borderId="0" xfId="38" applyNumberFormat="1">
      <alignment vertical="center"/>
    </xf>
    <xf numFmtId="0" fontId="19" fillId="0" borderId="0" xfId="4" applyNumberFormat="1" applyFont="1">
      <alignment vertical="center"/>
    </xf>
    <xf numFmtId="165" fontId="4" fillId="0" borderId="0" xfId="49" applyFont="1">
      <alignment vertical="center"/>
    </xf>
    <xf numFmtId="167" fontId="0" fillId="0" borderId="0" xfId="0" applyNumberFormat="1" applyAlignment="1">
      <alignment vertical="center"/>
    </xf>
    <xf numFmtId="0" fontId="4" fillId="0" borderId="2" xfId="65" applyBorder="1" applyProtection="1">
      <alignment vertical="center"/>
      <protection locked="0"/>
    </xf>
    <xf numFmtId="0" fontId="4" fillId="0" borderId="0" xfId="47">
      <alignment vertical="center"/>
    </xf>
    <xf numFmtId="0" fontId="0" fillId="0" borderId="0" xfId="0" applyFill="1" applyBorder="1" applyAlignment="1">
      <alignment vertical="center"/>
    </xf>
    <xf numFmtId="170" fontId="4" fillId="7" borderId="0" xfId="11" applyFill="1">
      <alignment vertical="center"/>
    </xf>
    <xf numFmtId="170" fontId="0" fillId="7" borderId="0" xfId="11" applyFont="1" applyFill="1">
      <alignment vertical="center"/>
    </xf>
    <xf numFmtId="170" fontId="4" fillId="5" borderId="0" xfId="11" applyFill="1">
      <alignment vertical="center"/>
    </xf>
    <xf numFmtId="0" fontId="17" fillId="0" borderId="0" xfId="0" applyFont="1" applyAlignment="1">
      <alignment horizontal="left" vertical="center"/>
    </xf>
    <xf numFmtId="170" fontId="12" fillId="0" borderId="0" xfId="11" applyFont="1">
      <alignment vertical="center"/>
    </xf>
    <xf numFmtId="170" fontId="0" fillId="0" borderId="0" xfId="0" applyNumberFormat="1" applyAlignment="1">
      <alignment vertical="center"/>
    </xf>
    <xf numFmtId="0" fontId="14" fillId="0" borderId="0" xfId="0" applyFont="1" applyFill="1" applyAlignment="1">
      <alignment vertical="center"/>
    </xf>
    <xf numFmtId="187" fontId="4" fillId="0" borderId="1" xfId="53" applyNumberFormat="1" applyBorder="1" applyAlignment="1">
      <alignment vertical="center"/>
    </xf>
    <xf numFmtId="0" fontId="14" fillId="0" borderId="0" xfId="39" applyFont="1" applyFill="1">
      <alignment vertical="center"/>
    </xf>
    <xf numFmtId="187" fontId="4" fillId="4" borderId="2" xfId="37" applyNumberFormat="1" applyAlignment="1">
      <alignment vertical="center"/>
      <protection locked="0"/>
    </xf>
    <xf numFmtId="0" fontId="0" fillId="0" borderId="0" xfId="34" applyFont="1" applyFill="1">
      <alignment vertical="center"/>
    </xf>
    <xf numFmtId="0" fontId="7" fillId="0" borderId="0" xfId="34" applyFont="1" applyFill="1" applyAlignment="1">
      <alignment horizontal="left" vertical="center"/>
    </xf>
    <xf numFmtId="0" fontId="13" fillId="0" borderId="0" xfId="34" applyFont="1" applyFill="1" applyAlignment="1">
      <alignment horizontal="left" vertical="center"/>
    </xf>
    <xf numFmtId="167" fontId="4" fillId="4" borderId="2" xfId="37" applyNumberFormat="1" applyAlignment="1">
      <alignment vertical="center"/>
      <protection locked="0"/>
    </xf>
    <xf numFmtId="0" fontId="14" fillId="0" borderId="0" xfId="34" applyFont="1" applyFill="1">
      <alignment vertical="center"/>
    </xf>
    <xf numFmtId="165" fontId="4" fillId="0" borderId="0" xfId="49" applyBorder="1" applyAlignment="1">
      <alignment horizontal="center" vertical="center"/>
    </xf>
    <xf numFmtId="167" fontId="4" fillId="0" borderId="1" xfId="35" applyNumberFormat="1" applyAlignment="1">
      <alignment vertical="center"/>
    </xf>
    <xf numFmtId="43" fontId="0" fillId="0" borderId="0" xfId="0" applyNumberFormat="1" applyAlignment="1">
      <alignment vertical="center"/>
    </xf>
    <xf numFmtId="187" fontId="0" fillId="0" borderId="0" xfId="52" applyNumberFormat="1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4" fillId="0" borderId="0" xfId="38" applyFill="1">
      <alignment vertical="center"/>
    </xf>
    <xf numFmtId="0" fontId="4" fillId="3" borderId="3" xfId="40" applyFill="1">
      <alignment vertical="center"/>
      <protection locked="0"/>
    </xf>
    <xf numFmtId="0" fontId="14" fillId="0" borderId="0" xfId="0" applyFont="1" applyFill="1" applyBorder="1" applyAlignment="1">
      <alignment vertical="center"/>
    </xf>
    <xf numFmtId="0" fontId="19" fillId="0" borderId="0" xfId="4" applyNumberFormat="1" applyFont="1" applyBorder="1">
      <alignment vertical="center"/>
    </xf>
    <xf numFmtId="166" fontId="0" fillId="0" borderId="0" xfId="50" applyFont="1" applyBorder="1">
      <alignment vertical="center"/>
    </xf>
    <xf numFmtId="0" fontId="4" fillId="0" borderId="0" xfId="1" applyFont="1" applyBorder="1">
      <alignment vertical="center"/>
    </xf>
    <xf numFmtId="165" fontId="4" fillId="0" borderId="0" xfId="49" applyFill="1">
      <alignment vertical="center"/>
    </xf>
    <xf numFmtId="165" fontId="0" fillId="0" borderId="0" xfId="49" applyFont="1" applyAlignment="1">
      <alignment vertical="center"/>
    </xf>
    <xf numFmtId="165" fontId="4" fillId="0" borderId="0" xfId="49" applyFill="1" applyAlignment="1">
      <alignment vertical="center"/>
    </xf>
    <xf numFmtId="165" fontId="4" fillId="0" borderId="0" xfId="49" applyFont="1" applyAlignment="1">
      <alignment vertical="center"/>
    </xf>
    <xf numFmtId="0" fontId="19" fillId="0" borderId="0" xfId="4" applyNumberFormat="1" applyFont="1" applyAlignment="1">
      <alignment vertical="center"/>
    </xf>
    <xf numFmtId="168" fontId="0" fillId="0" borderId="0" xfId="52" applyNumberFormat="1" applyFont="1" applyAlignment="1">
      <alignment vertical="center"/>
    </xf>
    <xf numFmtId="0" fontId="4" fillId="0" borderId="0" xfId="38" applyFill="1" applyAlignment="1">
      <alignment vertical="center"/>
    </xf>
    <xf numFmtId="0" fontId="4" fillId="0" borderId="0" xfId="1" applyFont="1" applyAlignment="1">
      <alignment vertical="center"/>
    </xf>
    <xf numFmtId="166" fontId="0" fillId="0" borderId="0" xfId="50" applyFont="1" applyAlignment="1">
      <alignment vertical="center"/>
    </xf>
    <xf numFmtId="168" fontId="4" fillId="5" borderId="0" xfId="38" applyNumberFormat="1" applyAlignment="1">
      <alignment vertical="center"/>
    </xf>
    <xf numFmtId="167" fontId="4" fillId="3" borderId="3" xfId="40" applyNumberFormat="1" applyFill="1">
      <alignment vertical="center"/>
      <protection locked="0"/>
    </xf>
    <xf numFmtId="0" fontId="4" fillId="0" borderId="0" xfId="1" applyFont="1" applyFill="1" applyBorder="1" applyAlignment="1">
      <alignment vertical="center"/>
    </xf>
    <xf numFmtId="0" fontId="19" fillId="0" borderId="0" xfId="4" applyNumberFormat="1" applyFont="1" applyFill="1" applyBorder="1" applyAlignment="1">
      <alignment vertical="center"/>
    </xf>
    <xf numFmtId="187" fontId="4" fillId="0" borderId="0" xfId="52" applyNumberFormat="1" applyFill="1" applyBorder="1" applyAlignment="1">
      <alignment vertical="center"/>
    </xf>
    <xf numFmtId="166" fontId="0" fillId="0" borderId="0" xfId="50" applyFont="1" applyFill="1" applyBorder="1" applyAlignment="1">
      <alignment vertical="center"/>
    </xf>
    <xf numFmtId="0" fontId="0" fillId="0" borderId="0" xfId="0" applyAlignment="1">
      <alignment horizontal="left" vertical="center" indent="2"/>
    </xf>
    <xf numFmtId="0" fontId="17" fillId="0" borderId="0" xfId="1" applyFont="1" applyBorder="1">
      <alignment vertical="center"/>
    </xf>
    <xf numFmtId="166" fontId="17" fillId="0" borderId="0" xfId="50" applyFont="1" applyBorder="1">
      <alignment vertical="center"/>
    </xf>
    <xf numFmtId="0" fontId="4" fillId="0" borderId="0" xfId="34" applyFont="1" applyFill="1" applyAlignment="1">
      <alignment horizontal="left" vertical="center" indent="1"/>
    </xf>
    <xf numFmtId="191" fontId="0" fillId="0" borderId="0" xfId="0" applyNumberForma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167" fontId="4" fillId="5" borderId="0" xfId="52" applyFill="1" applyAlignment="1">
      <alignment vertical="center"/>
    </xf>
    <xf numFmtId="165" fontId="4" fillId="0" borderId="2" xfId="36" applyNumberFormat="1" applyAlignment="1">
      <alignment vertical="center"/>
      <protection locked="0"/>
    </xf>
    <xf numFmtId="165" fontId="4" fillId="0" borderId="7" xfId="35" applyNumberFormat="1" applyBorder="1" applyAlignment="1">
      <alignment vertical="center"/>
    </xf>
    <xf numFmtId="165" fontId="4" fillId="0" borderId="1" xfId="35" applyNumberFormat="1" applyAlignment="1">
      <alignment vertical="center"/>
    </xf>
    <xf numFmtId="165" fontId="4" fillId="0" borderId="8" xfId="35" applyNumberFormat="1" applyBorder="1" applyAlignment="1">
      <alignment vertical="center"/>
    </xf>
    <xf numFmtId="165" fontId="4" fillId="0" borderId="2" xfId="9" applyBorder="1" applyAlignment="1" applyProtection="1">
      <alignment vertical="center"/>
      <protection locked="0"/>
    </xf>
    <xf numFmtId="165" fontId="4" fillId="0" borderId="0" xfId="9" applyBorder="1" applyAlignment="1" applyProtection="1">
      <alignment vertical="center"/>
      <protection locked="0"/>
    </xf>
    <xf numFmtId="167" fontId="4" fillId="0" borderId="0" xfId="35" applyNumberFormat="1" applyBorder="1" applyAlignment="1">
      <alignment vertical="center"/>
    </xf>
    <xf numFmtId="187" fontId="4" fillId="4" borderId="2" xfId="52" applyNumberFormat="1" applyFill="1" applyBorder="1" applyAlignment="1" applyProtection="1">
      <alignment vertical="center"/>
      <protection locked="0"/>
    </xf>
    <xf numFmtId="166" fontId="0" fillId="0" borderId="0" xfId="9" applyNumberFormat="1" applyFont="1" applyAlignment="1">
      <alignment vertical="center"/>
    </xf>
    <xf numFmtId="165" fontId="4" fillId="5" borderId="0" xfId="38" applyNumberFormat="1" applyAlignment="1">
      <alignment vertical="center"/>
    </xf>
    <xf numFmtId="187" fontId="4" fillId="0" borderId="1" xfId="35" applyNumberFormat="1" applyAlignment="1">
      <alignment vertical="center"/>
    </xf>
    <xf numFmtId="187" fontId="4" fillId="5" borderId="0" xfId="38" applyNumberFormat="1" applyAlignment="1">
      <alignment vertical="center"/>
    </xf>
    <xf numFmtId="165" fontId="4" fillId="5" borderId="0" xfId="9" applyFill="1" applyAlignment="1">
      <alignment vertical="center"/>
    </xf>
    <xf numFmtId="165" fontId="4" fillId="4" borderId="2" xfId="37" applyNumberFormat="1" applyAlignment="1">
      <alignment vertical="center"/>
      <protection locked="0"/>
    </xf>
    <xf numFmtId="167" fontId="4" fillId="4" borderId="2" xfId="52" applyFill="1" applyBorder="1" applyAlignment="1" applyProtection="1">
      <alignment vertical="center"/>
      <protection locked="0"/>
    </xf>
    <xf numFmtId="187" fontId="17" fillId="0" borderId="0" xfId="54" applyNumberFormat="1" applyFont="1" applyBorder="1" applyAlignment="1">
      <alignment vertical="center"/>
    </xf>
    <xf numFmtId="187" fontId="17" fillId="0" borderId="0" xfId="52" applyNumberFormat="1" applyFont="1" applyBorder="1" applyAlignment="1">
      <alignment vertical="center"/>
    </xf>
    <xf numFmtId="187" fontId="4" fillId="0" borderId="0" xfId="35" applyNumberFormat="1" applyBorder="1" applyAlignment="1">
      <alignment vertical="center"/>
    </xf>
    <xf numFmtId="168" fontId="10" fillId="0" borderId="0" xfId="4" applyNumberFormat="1" applyAlignment="1">
      <alignment vertical="center"/>
    </xf>
    <xf numFmtId="167" fontId="4" fillId="5" borderId="0" xfId="38" applyNumberFormat="1" applyAlignment="1">
      <alignment vertical="center"/>
    </xf>
    <xf numFmtId="0" fontId="4" fillId="5" borderId="0" xfId="38" applyAlignment="1">
      <alignment vertical="center"/>
    </xf>
    <xf numFmtId="166" fontId="4" fillId="0" borderId="1" xfId="35" applyNumberFormat="1" applyAlignment="1">
      <alignment vertical="center"/>
    </xf>
    <xf numFmtId="10" fontId="4" fillId="5" borderId="0" xfId="38" applyNumberFormat="1" applyAlignment="1">
      <alignment vertical="center"/>
    </xf>
    <xf numFmtId="10" fontId="4" fillId="3" borderId="3" xfId="34" applyNumberFormat="1" applyBorder="1" applyAlignment="1" applyProtection="1">
      <alignment vertical="center"/>
      <protection locked="0"/>
    </xf>
    <xf numFmtId="167" fontId="4" fillId="9" borderId="0" xfId="38" applyNumberFormat="1" applyFill="1" applyAlignment="1">
      <alignment vertical="center"/>
    </xf>
    <xf numFmtId="166" fontId="4" fillId="9" borderId="0" xfId="38" applyNumberFormat="1" applyFill="1" applyAlignment="1">
      <alignment vertical="center"/>
    </xf>
    <xf numFmtId="167" fontId="10" fillId="0" borderId="0" xfId="4" applyNumberFormat="1" applyAlignment="1">
      <alignment vertical="center"/>
    </xf>
    <xf numFmtId="165" fontId="4" fillId="0" borderId="1" xfId="65" applyNumberFormat="1" applyBorder="1" applyAlignment="1">
      <alignment vertical="center"/>
    </xf>
    <xf numFmtId="165" fontId="4" fillId="0" borderId="1" xfId="49" applyBorder="1" applyAlignment="1">
      <alignment vertical="center"/>
    </xf>
    <xf numFmtId="165" fontId="10" fillId="0" borderId="0" xfId="4" applyNumberFormat="1" applyAlignment="1">
      <alignment vertical="center"/>
    </xf>
    <xf numFmtId="165" fontId="17" fillId="5" borderId="0" xfId="49" applyFont="1" applyFill="1" applyAlignment="1">
      <alignment vertical="center"/>
    </xf>
    <xf numFmtId="9" fontId="4" fillId="3" borderId="3" xfId="34" applyNumberFormat="1" applyBorder="1" applyAlignment="1" applyProtection="1">
      <alignment vertical="center"/>
      <protection locked="0"/>
    </xf>
    <xf numFmtId="9" fontId="4" fillId="5" borderId="0" xfId="38" applyNumberFormat="1" applyAlignment="1">
      <alignment vertical="center"/>
    </xf>
    <xf numFmtId="165" fontId="4" fillId="0" borderId="0" xfId="65" applyNumberFormat="1" applyAlignment="1">
      <alignment vertical="center"/>
    </xf>
    <xf numFmtId="170" fontId="4" fillId="5" borderId="0" xfId="11" applyFill="1" applyAlignment="1">
      <alignment vertical="center"/>
    </xf>
    <xf numFmtId="170" fontId="4" fillId="0" borderId="1" xfId="35" applyNumberFormat="1" applyAlignment="1">
      <alignment vertical="center"/>
    </xf>
    <xf numFmtId="170" fontId="4" fillId="0" borderId="1" xfId="11" applyBorder="1" applyAlignment="1">
      <alignment vertical="center"/>
    </xf>
    <xf numFmtId="43" fontId="4" fillId="0" borderId="1" xfId="11" applyNumberFormat="1" applyBorder="1" applyAlignment="1">
      <alignment vertical="center"/>
    </xf>
    <xf numFmtId="170" fontId="4" fillId="0" borderId="0" xfId="11" applyBorder="1" applyAlignment="1">
      <alignment vertical="center"/>
    </xf>
    <xf numFmtId="9" fontId="4" fillId="0" borderId="3" xfId="40" applyNumberFormat="1" applyAlignment="1">
      <alignment vertical="center"/>
      <protection locked="0"/>
    </xf>
    <xf numFmtId="9" fontId="4" fillId="0" borderId="1" xfId="35" applyNumberFormat="1" applyAlignment="1">
      <alignment vertical="center"/>
    </xf>
    <xf numFmtId="165" fontId="0" fillId="7" borderId="0" xfId="51" applyNumberFormat="1" applyFont="1" applyAlignment="1">
      <alignment vertical="center"/>
    </xf>
    <xf numFmtId="170" fontId="0" fillId="7" borderId="0" xfId="11" applyFont="1" applyFill="1" applyAlignment="1">
      <alignment vertical="center"/>
    </xf>
    <xf numFmtId="165" fontId="4" fillId="7" borderId="0" xfId="51" applyNumberFormat="1" applyAlignment="1">
      <alignment vertical="center"/>
    </xf>
    <xf numFmtId="165" fontId="4" fillId="0" borderId="1" xfId="9" applyBorder="1" applyAlignment="1">
      <alignment vertical="center"/>
    </xf>
    <xf numFmtId="165" fontId="4" fillId="0" borderId="0" xfId="35" applyNumberFormat="1" applyBorder="1" applyAlignment="1">
      <alignment vertical="center"/>
    </xf>
    <xf numFmtId="165" fontId="17" fillId="0" borderId="0" xfId="9" applyFont="1" applyBorder="1" applyAlignment="1">
      <alignment vertical="center"/>
    </xf>
    <xf numFmtId="165" fontId="17" fillId="0" borderId="9" xfId="9" applyFont="1" applyBorder="1" applyAlignment="1">
      <alignment vertical="center"/>
    </xf>
    <xf numFmtId="0" fontId="0" fillId="0" borderId="0" xfId="0" applyFont="1" applyAlignment="1">
      <alignment horizontal="left" vertical="center" indent="1"/>
    </xf>
    <xf numFmtId="186" fontId="4" fillId="5" borderId="0" xfId="38" applyNumberFormat="1" applyAlignment="1">
      <alignment vertical="center"/>
    </xf>
    <xf numFmtId="0" fontId="8" fillId="0" borderId="0" xfId="29" quotePrefix="1" applyFill="1" applyBorder="1">
      <alignment vertical="center"/>
    </xf>
    <xf numFmtId="167" fontId="4" fillId="4" borderId="2" xfId="37" applyNumberFormat="1" applyAlignment="1">
      <alignment vertical="center"/>
      <protection locked="0"/>
    </xf>
    <xf numFmtId="0" fontId="21" fillId="0" borderId="0" xfId="0" applyFont="1" applyAlignment="1">
      <alignment vertical="center"/>
    </xf>
    <xf numFmtId="167" fontId="0" fillId="0" borderId="0" xfId="52" applyNumberFormat="1" applyFont="1" applyAlignment="1">
      <alignment vertical="center"/>
    </xf>
    <xf numFmtId="0" fontId="0" fillId="0" borderId="0" xfId="0" applyBorder="1" applyAlignment="1">
      <alignment horizontal="left" vertical="center"/>
    </xf>
    <xf numFmtId="167" fontId="4" fillId="0" borderId="3" xfId="40" applyNumberFormat="1" applyAlignment="1">
      <alignment vertical="center"/>
      <protection locked="0"/>
    </xf>
    <xf numFmtId="0" fontId="4" fillId="0" borderId="3" xfId="40" applyAlignment="1">
      <alignment vertical="center"/>
      <protection locked="0"/>
    </xf>
    <xf numFmtId="167" fontId="4" fillId="37" borderId="3" xfId="53" applyFill="1" applyBorder="1" applyAlignment="1" applyProtection="1">
      <alignment vertical="center"/>
      <protection locked="0"/>
    </xf>
    <xf numFmtId="167" fontId="0" fillId="0" borderId="0" xfId="52" applyFont="1" applyAlignment="1">
      <alignment vertical="center"/>
    </xf>
    <xf numFmtId="167" fontId="0" fillId="0" borderId="0" xfId="52" applyFont="1" applyAlignment="1">
      <alignment horizontal="left" vertical="center"/>
    </xf>
    <xf numFmtId="167" fontId="0" fillId="0" borderId="0" xfId="52" applyFont="1" applyAlignment="1">
      <alignment horizontal="left" vertical="center" indent="1"/>
    </xf>
    <xf numFmtId="167" fontId="4" fillId="37" borderId="3" xfId="52" applyFill="1" applyBorder="1" applyAlignment="1" applyProtection="1">
      <alignment vertical="center"/>
      <protection locked="0"/>
    </xf>
    <xf numFmtId="0" fontId="0" fillId="0" borderId="0" xfId="0">
      <alignment vertical="center"/>
    </xf>
    <xf numFmtId="168" fontId="4" fillId="0" borderId="1" xfId="54" applyBorder="1" applyAlignment="1">
      <alignment vertical="center"/>
    </xf>
    <xf numFmtId="0" fontId="10" fillId="0" borderId="0" xfId="4" applyNumberFormat="1" applyAlignment="1">
      <alignment vertical="center"/>
    </xf>
    <xf numFmtId="168" fontId="4" fillId="0" borderId="0" xfId="54" applyBorder="1" applyAlignment="1">
      <alignment vertical="center"/>
    </xf>
    <xf numFmtId="165" fontId="4" fillId="5" borderId="0" xfId="49" applyFill="1" applyAlignment="1">
      <alignment vertical="center"/>
    </xf>
    <xf numFmtId="0" fontId="12" fillId="0" borderId="0" xfId="42" applyAlignment="1">
      <alignment vertical="center"/>
    </xf>
    <xf numFmtId="187" fontId="4" fillId="37" borderId="1" xfId="35" applyNumberFormat="1" applyFill="1" applyAlignment="1">
      <alignment vertical="center"/>
    </xf>
    <xf numFmtId="168" fontId="0" fillId="0" borderId="0" xfId="54" applyFont="1">
      <alignment vertical="center"/>
    </xf>
    <xf numFmtId="165" fontId="4" fillId="0" borderId="2" xfId="49" applyBorder="1" applyAlignment="1" applyProtection="1">
      <alignment vertical="center"/>
      <protection locked="0"/>
    </xf>
    <xf numFmtId="187" fontId="0" fillId="0" borderId="0" xfId="54" applyNumberFormat="1" applyFont="1" applyAlignment="1">
      <alignment vertical="center"/>
    </xf>
    <xf numFmtId="187" fontId="4" fillId="4" borderId="2" xfId="54" applyNumberFormat="1" applyFill="1" applyBorder="1" applyAlignment="1" applyProtection="1">
      <alignment vertical="center"/>
      <protection locked="0"/>
    </xf>
    <xf numFmtId="168" fontId="0" fillId="0" borderId="0" xfId="54" applyFont="1" applyAlignment="1">
      <alignment vertical="center"/>
    </xf>
    <xf numFmtId="168" fontId="4" fillId="0" borderId="1" xfId="35" applyNumberFormat="1" applyAlignment="1">
      <alignment vertical="center"/>
    </xf>
    <xf numFmtId="0" fontId="4" fillId="0" borderId="0" xfId="0" applyFont="1" applyAlignment="1">
      <alignment horizontal="center" vertical="top"/>
    </xf>
    <xf numFmtId="168" fontId="4" fillId="0" borderId="3" xfId="54" applyBorder="1" applyAlignment="1" applyProtection="1">
      <alignment vertical="center"/>
      <protection locked="0"/>
    </xf>
    <xf numFmtId="168" fontId="4" fillId="5" borderId="0" xfId="54" applyFill="1">
      <alignment vertical="center"/>
    </xf>
    <xf numFmtId="168" fontId="4" fillId="5" borderId="0" xfId="54" applyFill="1" applyAlignment="1">
      <alignment vertical="center"/>
    </xf>
    <xf numFmtId="168" fontId="0" fillId="38" borderId="0" xfId="54" applyFont="1" applyFill="1" applyAlignment="1">
      <alignment vertical="center"/>
    </xf>
    <xf numFmtId="0" fontId="78" fillId="0" borderId="0" xfId="29" applyFont="1" applyFill="1" applyBorder="1">
      <alignment vertical="center"/>
    </xf>
    <xf numFmtId="0" fontId="79" fillId="0" borderId="0" xfId="0" applyFont="1" applyAlignment="1">
      <alignment vertical="center"/>
    </xf>
    <xf numFmtId="0" fontId="80" fillId="8" borderId="6" xfId="0" applyFont="1" applyFill="1" applyBorder="1" applyAlignment="1"/>
    <xf numFmtId="165" fontId="79" fillId="0" borderId="0" xfId="49" applyFont="1" applyAlignment="1">
      <alignment vertical="center"/>
    </xf>
    <xf numFmtId="0" fontId="79" fillId="0" borderId="0" xfId="0" applyFont="1" applyFill="1" applyBorder="1" applyAlignment="1">
      <alignment vertical="center"/>
    </xf>
    <xf numFmtId="0" fontId="80" fillId="8" borderId="6" xfId="0" applyFont="1" applyFill="1" applyBorder="1" applyAlignment="1">
      <alignment horizontal="center" vertical="top"/>
    </xf>
    <xf numFmtId="0" fontId="79" fillId="0" borderId="0" xfId="0" applyFont="1" applyAlignment="1">
      <alignment horizontal="center" vertical="top"/>
    </xf>
    <xf numFmtId="9" fontId="4" fillId="7" borderId="0" xfId="51" applyNumberFormat="1">
      <alignment vertical="center"/>
    </xf>
    <xf numFmtId="9" fontId="4" fillId="7" borderId="0" xfId="51" applyNumberFormat="1" applyAlignment="1">
      <alignment vertical="center"/>
    </xf>
    <xf numFmtId="9" fontId="0" fillId="7" borderId="0" xfId="51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165" fontId="0" fillId="7" borderId="0" xfId="49" applyFont="1" applyFill="1" applyAlignment="1">
      <alignment vertical="center"/>
    </xf>
    <xf numFmtId="0" fontId="4" fillId="5" borderId="0" xfId="38" quotePrefix="1">
      <alignment vertical="center"/>
    </xf>
    <xf numFmtId="0" fontId="0" fillId="8" borderId="0" xfId="59" applyFont="1" applyAlignment="1">
      <alignment vertical="center"/>
    </xf>
    <xf numFmtId="0" fontId="0" fillId="0" borderId="0" xfId="0">
      <alignment vertical="center"/>
    </xf>
    <xf numFmtId="165" fontId="4" fillId="0" borderId="1" xfId="49" applyBorder="1">
      <alignment vertical="center"/>
    </xf>
    <xf numFmtId="0" fontId="81" fillId="0" borderId="0" xfId="0" applyFont="1" applyAlignment="1">
      <alignment horizontal="left" vertical="center" indent="1"/>
    </xf>
    <xf numFmtId="0" fontId="0" fillId="0" borderId="0" xfId="0">
      <alignment vertical="center"/>
    </xf>
    <xf numFmtId="0" fontId="4" fillId="0" borderId="2" xfId="36" applyAlignment="1">
      <alignment vertical="center"/>
      <protection locked="0"/>
    </xf>
    <xf numFmtId="0" fontId="82" fillId="0" borderId="0" xfId="42" applyFont="1" applyAlignment="1">
      <alignment vertical="center"/>
    </xf>
    <xf numFmtId="165" fontId="82" fillId="0" borderId="0" xfId="42" applyNumberFormat="1" applyFont="1" applyAlignment="1">
      <alignment vertical="center"/>
    </xf>
    <xf numFmtId="3" fontId="4" fillId="0" borderId="2" xfId="36" applyNumberFormat="1" applyAlignment="1">
      <alignment vertical="center"/>
      <protection locked="0"/>
    </xf>
    <xf numFmtId="165" fontId="4" fillId="0" borderId="9" xfId="35" applyNumberFormat="1" applyBorder="1" applyAlignment="1">
      <alignment vertical="center"/>
    </xf>
    <xf numFmtId="188" fontId="10" fillId="0" borderId="0" xfId="4" applyNumberFormat="1" applyAlignment="1">
      <alignment vertical="center"/>
    </xf>
    <xf numFmtId="168" fontId="81" fillId="5" borderId="0" xfId="38" applyNumberFormat="1" applyFont="1" applyAlignment="1">
      <alignment vertical="center"/>
    </xf>
    <xf numFmtId="168" fontId="81" fillId="0" borderId="0" xfId="52" applyNumberFormat="1" applyFont="1" applyAlignment="1">
      <alignment vertical="center"/>
    </xf>
    <xf numFmtId="166" fontId="0" fillId="0" borderId="0" xfId="50" applyFont="1">
      <alignment vertical="center"/>
    </xf>
    <xf numFmtId="3" fontId="10" fillId="0" borderId="0" xfId="4" applyNumberFormat="1" applyAlignment="1">
      <alignment vertical="center"/>
    </xf>
    <xf numFmtId="0" fontId="0" fillId="0" borderId="0" xfId="0" applyAlignment="1">
      <alignment horizontal="left" vertical="center" indent="3"/>
    </xf>
    <xf numFmtId="168" fontId="81" fillId="0" borderId="0" xfId="54" applyFont="1" applyBorder="1" applyAlignment="1">
      <alignment vertical="center"/>
    </xf>
    <xf numFmtId="234" fontId="4" fillId="0" borderId="1" xfId="35" applyNumberFormat="1" applyAlignment="1">
      <alignment vertical="center"/>
    </xf>
    <xf numFmtId="0" fontId="82" fillId="0" borderId="0" xfId="42" applyFont="1">
      <alignment vertical="center"/>
    </xf>
    <xf numFmtId="170" fontId="4" fillId="3" borderId="2" xfId="34" applyNumberFormat="1" applyBorder="1" applyAlignment="1" applyProtection="1">
      <alignment vertical="center"/>
      <protection locked="0"/>
    </xf>
    <xf numFmtId="165" fontId="4" fillId="3" borderId="1" xfId="49" applyFont="1" applyFill="1" applyBorder="1" applyAlignment="1">
      <alignment vertical="center"/>
    </xf>
    <xf numFmtId="165" fontId="4" fillId="3" borderId="1" xfId="34" applyNumberFormat="1" applyBorder="1" applyAlignment="1">
      <alignment vertical="center"/>
    </xf>
    <xf numFmtId="0" fontId="4" fillId="0" borderId="1" xfId="35" applyAlignment="1">
      <alignment vertical="center"/>
    </xf>
    <xf numFmtId="168" fontId="4" fillId="0" borderId="1" xfId="35" applyNumberFormat="1">
      <alignment vertical="center"/>
    </xf>
    <xf numFmtId="0" fontId="79" fillId="8" borderId="0" xfId="59" applyFont="1" applyAlignment="1">
      <alignment vertical="center"/>
    </xf>
    <xf numFmtId="0" fontId="3" fillId="8" borderId="0" xfId="59" applyFont="1" applyAlignment="1">
      <alignment vertical="center"/>
    </xf>
    <xf numFmtId="0" fontId="14" fillId="8" borderId="0" xfId="59" applyFont="1" applyAlignment="1">
      <alignment vertical="center"/>
    </xf>
    <xf numFmtId="0" fontId="19" fillId="8" borderId="0" xfId="59" applyNumberFormat="1" applyFont="1">
      <alignment vertical="center"/>
    </xf>
    <xf numFmtId="166" fontId="0" fillId="8" borderId="0" xfId="59" applyNumberFormat="1" applyFont="1">
      <alignment vertical="center"/>
    </xf>
    <xf numFmtId="0" fontId="7" fillId="0" borderId="0" xfId="33" applyAlignment="1">
      <alignment horizontal="left" vertical="center" indent="1"/>
    </xf>
    <xf numFmtId="186" fontId="4" fillId="0" borderId="1" xfId="35" applyNumberFormat="1" applyAlignment="1">
      <alignment vertical="center"/>
    </xf>
    <xf numFmtId="187" fontId="4" fillId="3" borderId="0" xfId="34" applyNumberFormat="1" applyAlignment="1">
      <alignment vertical="center"/>
    </xf>
    <xf numFmtId="165" fontId="4" fillId="39" borderId="0" xfId="9" applyFill="1" applyAlignment="1">
      <alignment vertical="center"/>
    </xf>
    <xf numFmtId="168" fontId="4" fillId="37" borderId="1" xfId="54" applyFill="1" applyBorder="1" applyAlignment="1">
      <alignment vertical="center"/>
    </xf>
    <xf numFmtId="168" fontId="4" fillId="4" borderId="2" xfId="54" applyFill="1" applyBorder="1" applyAlignment="1" applyProtection="1">
      <alignment vertical="center"/>
      <protection locked="0"/>
    </xf>
    <xf numFmtId="9" fontId="4" fillId="3" borderId="0" xfId="34" applyNumberFormat="1" applyAlignment="1">
      <alignment vertical="center"/>
    </xf>
    <xf numFmtId="167" fontId="4" fillId="0" borderId="2" xfId="36" applyNumberFormat="1" applyAlignment="1">
      <alignment vertical="center"/>
      <protection locked="0"/>
    </xf>
    <xf numFmtId="0" fontId="82" fillId="0" borderId="0" xfId="42" applyNumberFormat="1" applyFont="1" applyAlignment="1">
      <alignment vertical="center"/>
    </xf>
    <xf numFmtId="168" fontId="81" fillId="0" borderId="1" xfId="35" applyNumberFormat="1" applyFont="1" applyAlignment="1">
      <alignment vertical="center"/>
    </xf>
    <xf numFmtId="186" fontId="4" fillId="3" borderId="3" xfId="34" applyNumberFormat="1" applyBorder="1" applyAlignment="1" applyProtection="1">
      <alignment vertical="center"/>
      <protection locked="0"/>
    </xf>
    <xf numFmtId="187" fontId="4" fillId="0" borderId="3" xfId="40" applyNumberFormat="1" applyAlignment="1">
      <alignment vertical="center"/>
      <protection locked="0"/>
    </xf>
    <xf numFmtId="0" fontId="7" fillId="0" borderId="0" xfId="29" quotePrefix="1" applyFont="1" applyFill="1" applyBorder="1">
      <alignment vertical="center"/>
    </xf>
    <xf numFmtId="168" fontId="4" fillId="0" borderId="2" xfId="36" applyNumberFormat="1" applyAlignment="1">
      <alignment vertical="center"/>
      <protection locked="0"/>
    </xf>
    <xf numFmtId="0" fontId="4" fillId="6" borderId="0" xfId="39">
      <alignment vertical="center"/>
    </xf>
    <xf numFmtId="3" fontId="4" fillId="0" borderId="2" xfId="49" applyNumberFormat="1" applyBorder="1" applyAlignment="1" applyProtection="1">
      <alignment vertical="center"/>
      <protection locked="0"/>
    </xf>
    <xf numFmtId="165" fontId="4" fillId="40" borderId="2" xfId="36" applyNumberFormat="1" applyFill="1">
      <alignment vertical="center"/>
      <protection locked="0"/>
    </xf>
    <xf numFmtId="166" fontId="4" fillId="0" borderId="2" xfId="36" applyNumberFormat="1">
      <alignment vertical="center"/>
      <protection locked="0"/>
    </xf>
    <xf numFmtId="165" fontId="4" fillId="5" borderId="0" xfId="49" applyFill="1">
      <alignment vertical="center"/>
    </xf>
    <xf numFmtId="165" fontId="4" fillId="0" borderId="2" xfId="36" applyNumberFormat="1" applyAlignment="1">
      <protection locked="0"/>
    </xf>
    <xf numFmtId="165" fontId="4" fillId="40" borderId="1" xfId="35" applyNumberFormat="1" applyFill="1" applyAlignment="1">
      <alignment vertical="center"/>
    </xf>
    <xf numFmtId="165" fontId="0" fillId="40" borderId="0" xfId="9" applyFont="1" applyFill="1" applyAlignment="1">
      <alignment vertical="center"/>
    </xf>
    <xf numFmtId="167" fontId="4" fillId="40" borderId="1" xfId="35" applyNumberFormat="1" applyFill="1" applyAlignment="1">
      <alignment vertical="center"/>
    </xf>
    <xf numFmtId="168" fontId="4" fillId="5" borderId="0" xfId="38" applyNumberFormat="1">
      <alignment vertical="center"/>
    </xf>
    <xf numFmtId="170" fontId="4" fillId="40" borderId="0" xfId="11" applyFill="1">
      <alignment vertical="center"/>
    </xf>
    <xf numFmtId="165" fontId="4" fillId="40" borderId="0" xfId="38" applyNumberFormat="1" applyFill="1">
      <alignment vertical="center"/>
    </xf>
    <xf numFmtId="165" fontId="4" fillId="40" borderId="0" xfId="49" applyFill="1">
      <alignment vertical="center"/>
    </xf>
    <xf numFmtId="168" fontId="4" fillId="40" borderId="0" xfId="38" applyNumberFormat="1" applyFill="1" applyAlignment="1">
      <alignment vertical="center"/>
    </xf>
    <xf numFmtId="168" fontId="4" fillId="40" borderId="0" xfId="38" applyNumberFormat="1" applyFill="1">
      <alignment vertical="center"/>
    </xf>
    <xf numFmtId="167" fontId="0" fillId="7" borderId="0" xfId="51" applyNumberFormat="1" applyFont="1" applyAlignment="1">
      <alignment vertical="center"/>
    </xf>
    <xf numFmtId="9" fontId="4" fillId="40" borderId="0" xfId="51" applyNumberFormat="1" applyFill="1">
      <alignment vertical="center"/>
    </xf>
    <xf numFmtId="9" fontId="4" fillId="40" borderId="0" xfId="51" applyNumberFormat="1" applyFill="1" applyAlignment="1">
      <alignment vertical="center"/>
    </xf>
    <xf numFmtId="9" fontId="0" fillId="40" borderId="0" xfId="51" applyNumberFormat="1" applyFont="1" applyFill="1" applyAlignment="1">
      <alignment vertical="center"/>
    </xf>
    <xf numFmtId="167" fontId="0" fillId="40" borderId="0" xfId="53" applyFont="1" applyFill="1" applyAlignment="1">
      <alignment vertical="center"/>
    </xf>
    <xf numFmtId="167" fontId="4" fillId="40" borderId="0" xfId="52" applyFill="1">
      <alignment vertical="center"/>
    </xf>
    <xf numFmtId="167" fontId="4" fillId="5" borderId="0" xfId="38" applyNumberFormat="1">
      <alignment vertical="center"/>
    </xf>
    <xf numFmtId="170" fontId="4" fillId="5" borderId="0" xfId="38" applyNumberFormat="1">
      <alignment vertical="center"/>
    </xf>
    <xf numFmtId="170" fontId="4" fillId="5" borderId="0" xfId="38" applyNumberFormat="1" applyAlignment="1">
      <alignment vertical="center"/>
    </xf>
    <xf numFmtId="165" fontId="4" fillId="4" borderId="2" xfId="37" applyNumberFormat="1">
      <alignment vertical="center"/>
      <protection locked="0"/>
    </xf>
    <xf numFmtId="168" fontId="4" fillId="4" borderId="2" xfId="37" applyNumberFormat="1" applyAlignment="1">
      <alignment vertical="center"/>
      <protection locked="0"/>
    </xf>
    <xf numFmtId="166" fontId="17" fillId="0" borderId="0" xfId="50" applyFont="1" applyAlignment="1">
      <alignment vertical="center"/>
    </xf>
    <xf numFmtId="187" fontId="4" fillId="37" borderId="1" xfId="53" applyNumberFormat="1" applyFill="1" applyBorder="1" applyAlignment="1">
      <alignment vertical="center"/>
    </xf>
    <xf numFmtId="165" fontId="4" fillId="37" borderId="1" xfId="35" applyNumberFormat="1" applyFill="1" applyAlignment="1">
      <alignment vertical="center"/>
    </xf>
    <xf numFmtId="167" fontId="4" fillId="0" borderId="1" xfId="53" applyNumberFormat="1" applyBorder="1" applyAlignment="1">
      <alignment vertical="center"/>
    </xf>
    <xf numFmtId="187" fontId="0" fillId="0" borderId="0" xfId="53" applyNumberFormat="1" applyFont="1" applyAlignment="1">
      <alignment vertical="center"/>
    </xf>
    <xf numFmtId="187" fontId="4" fillId="41" borderId="1" xfId="35" applyNumberFormat="1" applyFill="1" applyAlignment="1">
      <alignment vertical="center"/>
    </xf>
    <xf numFmtId="187" fontId="4" fillId="42" borderId="1" xfId="35" applyNumberFormat="1" applyFill="1" applyAlignment="1">
      <alignment vertical="center"/>
    </xf>
    <xf numFmtId="168" fontId="7" fillId="0" borderId="0" xfId="53" applyNumberFormat="1" applyFont="1" applyAlignment="1">
      <alignment vertical="center"/>
    </xf>
    <xf numFmtId="167" fontId="7" fillId="0" borderId="0" xfId="53" applyFont="1" applyAlignment="1">
      <alignment vertical="center"/>
    </xf>
    <xf numFmtId="214" fontId="0" fillId="0" borderId="0" xfId="0" applyNumberFormat="1" applyAlignment="1">
      <alignment vertical="center"/>
    </xf>
    <xf numFmtId="166" fontId="4" fillId="0" borderId="1" xfId="49" applyNumberFormat="1" applyBorder="1" applyAlignment="1">
      <alignment vertical="center"/>
    </xf>
    <xf numFmtId="167" fontId="4" fillId="37" borderId="1" xfId="35" applyNumberFormat="1" applyFill="1" applyAlignment="1">
      <alignment vertical="center"/>
    </xf>
    <xf numFmtId="167" fontId="0" fillId="7" borderId="0" xfId="53" applyFont="1" applyFill="1" applyAlignment="1">
      <alignment vertical="center"/>
    </xf>
    <xf numFmtId="187" fontId="4" fillId="0" borderId="2" xfId="36" applyNumberFormat="1" applyAlignment="1">
      <alignment vertical="center"/>
      <protection locked="0"/>
    </xf>
    <xf numFmtId="165" fontId="4" fillId="41" borderId="1" xfId="35" applyNumberFormat="1" applyFill="1" applyAlignment="1">
      <alignment vertical="center"/>
    </xf>
    <xf numFmtId="43" fontId="4" fillId="43" borderId="1" xfId="11" applyNumberFormat="1" applyFill="1" applyBorder="1" applyAlignment="1">
      <alignment vertical="center"/>
    </xf>
    <xf numFmtId="0" fontId="4" fillId="0" borderId="0" xfId="47" applyAlignment="1">
      <alignment horizontal="left" vertical="center" indent="1"/>
    </xf>
    <xf numFmtId="186" fontId="4" fillId="40" borderId="0" xfId="51" applyNumberFormat="1" applyFill="1">
      <alignment vertical="center"/>
    </xf>
    <xf numFmtId="186" fontId="4" fillId="7" borderId="0" xfId="51" applyNumberFormat="1">
      <alignment vertical="center"/>
    </xf>
    <xf numFmtId="186" fontId="0" fillId="7" borderId="0" xfId="51" applyNumberFormat="1" applyFont="1" applyAlignment="1">
      <alignment vertical="center"/>
    </xf>
    <xf numFmtId="164" fontId="0" fillId="0" borderId="0" xfId="0" applyNumberFormat="1" applyAlignment="1">
      <alignment vertical="center"/>
    </xf>
    <xf numFmtId="187" fontId="4" fillId="37" borderId="2" xfId="53" applyNumberFormat="1" applyFill="1" applyBorder="1" applyAlignment="1" applyProtection="1">
      <alignment vertical="center"/>
      <protection locked="0"/>
    </xf>
    <xf numFmtId="235" fontId="0" fillId="0" borderId="0" xfId="0" applyNumberFormat="1" applyAlignment="1">
      <alignment vertical="center"/>
    </xf>
    <xf numFmtId="168" fontId="4" fillId="0" borderId="3" xfId="40" applyNumberFormat="1" applyAlignment="1">
      <alignment vertical="center"/>
      <protection locked="0"/>
    </xf>
    <xf numFmtId="0" fontId="4" fillId="0" borderId="0" xfId="0" applyFont="1" applyAlignment="1">
      <alignment horizontal="left" vertical="center" indent="1"/>
    </xf>
    <xf numFmtId="0" fontId="83" fillId="0" borderId="0" xfId="29" applyFont="1" applyFill="1" applyBorder="1">
      <alignment vertical="center"/>
    </xf>
    <xf numFmtId="0" fontId="83" fillId="0" borderId="0" xfId="29" applyFont="1" applyFill="1">
      <alignment vertical="center"/>
    </xf>
    <xf numFmtId="0" fontId="84" fillId="8" borderId="6" xfId="0" applyFont="1" applyFill="1" applyBorder="1" applyAlignment="1"/>
    <xf numFmtId="0" fontId="85" fillId="8" borderId="6" xfId="0" applyFont="1" applyFill="1" applyBorder="1" applyAlignment="1"/>
    <xf numFmtId="166" fontId="85" fillId="8" borderId="6" xfId="50" applyFont="1" applyFill="1" applyBorder="1" applyAlignment="1"/>
    <xf numFmtId="0" fontId="85" fillId="0" borderId="0" xfId="0" applyFont="1" applyAlignment="1"/>
    <xf numFmtId="0" fontId="86" fillId="0" borderId="0" xfId="0" applyFont="1" applyAlignment="1">
      <alignment vertical="center"/>
    </xf>
    <xf numFmtId="0" fontId="86" fillId="6" borderId="0" xfId="39" applyNumberFormat="1" applyFont="1" applyAlignment="1">
      <alignment vertical="center"/>
    </xf>
    <xf numFmtId="0" fontId="87" fillId="2" borderId="0" xfId="5" applyFont="1">
      <alignment horizontal="center" vertical="top" wrapText="1"/>
    </xf>
    <xf numFmtId="0" fontId="86" fillId="6" borderId="0" xfId="39" applyFont="1" applyAlignment="1">
      <alignment vertical="center"/>
    </xf>
    <xf numFmtId="186" fontId="86" fillId="0" borderId="3" xfId="40" applyNumberFormat="1" applyFont="1" applyAlignment="1">
      <alignment vertical="center"/>
      <protection locked="0"/>
    </xf>
    <xf numFmtId="0" fontId="88" fillId="0" borderId="0" xfId="42" applyFont="1" applyAlignment="1">
      <alignment vertical="center"/>
    </xf>
    <xf numFmtId="0" fontId="89" fillId="0" borderId="0" xfId="0" applyFont="1" applyAlignment="1">
      <alignment vertical="center"/>
    </xf>
    <xf numFmtId="187" fontId="86" fillId="0" borderId="1" xfId="35" applyNumberFormat="1" applyFont="1" applyAlignment="1">
      <alignment vertical="center"/>
    </xf>
    <xf numFmtId="187" fontId="86" fillId="0" borderId="3" xfId="40" applyNumberFormat="1" applyFont="1" applyAlignment="1">
      <alignment vertical="center"/>
      <protection locked="0"/>
    </xf>
    <xf numFmtId="0" fontId="86" fillId="0" borderId="0" xfId="0" applyFont="1" applyFill="1" applyAlignment="1">
      <alignment vertical="center"/>
    </xf>
    <xf numFmtId="0" fontId="86" fillId="3" borderId="3" xfId="34" applyFont="1" applyBorder="1" applyProtection="1">
      <alignment vertical="center"/>
      <protection locked="0"/>
    </xf>
    <xf numFmtId="187" fontId="86" fillId="0" borderId="1" xfId="53" applyNumberFormat="1" applyFont="1" applyBorder="1" applyAlignment="1">
      <alignment vertical="center"/>
    </xf>
    <xf numFmtId="0" fontId="86" fillId="0" borderId="0" xfId="0" applyFont="1" applyBorder="1" applyAlignment="1">
      <alignment vertical="center"/>
    </xf>
    <xf numFmtId="9" fontId="86" fillId="0" borderId="0" xfId="0" applyNumberFormat="1" applyFont="1" applyAlignment="1">
      <alignment vertical="center"/>
    </xf>
    <xf numFmtId="0" fontId="90" fillId="0" borderId="0" xfId="32" applyFont="1" applyAlignment="1">
      <alignment vertical="center"/>
    </xf>
    <xf numFmtId="0" fontId="87" fillId="0" borderId="0" xfId="0" applyFont="1" applyAlignment="1">
      <alignment vertical="center"/>
    </xf>
    <xf numFmtId="167" fontId="86" fillId="3" borderId="3" xfId="34" applyNumberFormat="1" applyFont="1" applyBorder="1" applyProtection="1">
      <alignment vertical="center"/>
      <protection locked="0"/>
    </xf>
    <xf numFmtId="168" fontId="86" fillId="0" borderId="1" xfId="35" applyNumberFormat="1" applyFont="1">
      <alignment vertical="center"/>
    </xf>
    <xf numFmtId="167" fontId="86" fillId="5" borderId="0" xfId="38" applyNumberFormat="1" applyFont="1">
      <alignment vertical="center"/>
    </xf>
    <xf numFmtId="167" fontId="86" fillId="40" borderId="0" xfId="38" applyNumberFormat="1" applyFont="1" applyFill="1">
      <alignment vertical="center"/>
    </xf>
    <xf numFmtId="0" fontId="88" fillId="0" borderId="0" xfId="42" applyFont="1">
      <alignment vertical="center"/>
    </xf>
    <xf numFmtId="167" fontId="86" fillId="40" borderId="1" xfId="35" applyNumberFormat="1" applyFont="1" applyFill="1">
      <alignment vertical="center"/>
    </xf>
    <xf numFmtId="0" fontId="86" fillId="0" borderId="3" xfId="40" applyFont="1" applyAlignment="1">
      <alignment vertical="center"/>
      <protection locked="0"/>
    </xf>
    <xf numFmtId="0" fontId="87" fillId="0" borderId="0" xfId="0" applyFont="1" applyAlignment="1">
      <alignment horizontal="left" vertical="center"/>
    </xf>
    <xf numFmtId="167" fontId="86" fillId="0" borderId="2" xfId="53" applyFont="1" applyBorder="1" applyAlignment="1" applyProtection="1">
      <alignment vertical="center"/>
      <protection locked="0"/>
    </xf>
    <xf numFmtId="187" fontId="4" fillId="0" borderId="25" xfId="35" applyNumberFormat="1" applyBorder="1" applyAlignment="1">
      <alignment vertical="center"/>
    </xf>
    <xf numFmtId="170" fontId="4" fillId="45" borderId="1" xfId="11" applyFill="1" applyBorder="1" applyAlignment="1">
      <alignment vertical="center"/>
    </xf>
    <xf numFmtId="170" fontId="4" fillId="45" borderId="1" xfId="35" applyNumberFormat="1" applyFill="1" applyAlignment="1">
      <alignment vertical="center"/>
    </xf>
    <xf numFmtId="236" fontId="4" fillId="0" borderId="1" xfId="35" applyNumberFormat="1">
      <alignment vertical="center"/>
    </xf>
    <xf numFmtId="165" fontId="4" fillId="4" borderId="2" xfId="49" applyFill="1" applyBorder="1" applyAlignment="1" applyProtection="1">
      <alignment vertical="center"/>
      <protection locked="0"/>
    </xf>
    <xf numFmtId="165" fontId="4" fillId="44" borderId="0" xfId="38" applyNumberFormat="1" applyFill="1" applyAlignment="1">
      <alignment vertical="center"/>
    </xf>
  </cellXfs>
  <cellStyles count="705">
    <cellStyle name="_x000a_shell=progma" xfId="1"/>
    <cellStyle name="%" xfId="2"/>
    <cellStyle name="% 2" xfId="72"/>
    <cellStyle name="% 2 2" xfId="73"/>
    <cellStyle name="% 2 2 2" xfId="74"/>
    <cellStyle name="% 2 2 3" xfId="75"/>
    <cellStyle name="% 2 3" xfId="76"/>
    <cellStyle name="% 2 4" xfId="77"/>
    <cellStyle name="% 2 5" xfId="78"/>
    <cellStyle name="% 3" xfId="79"/>
    <cellStyle name="% 3 2" xfId="80"/>
    <cellStyle name="% 3 3" xfId="81"/>
    <cellStyle name="% 4" xfId="82"/>
    <cellStyle name="% 5" xfId="83"/>
    <cellStyle name="% 6" xfId="84"/>
    <cellStyle name="% 7" xfId="85"/>
    <cellStyle name="% 8" xfId="71"/>
    <cellStyle name="%_FT_AME_mini_models_deliverables_2Q08_mobile" xfId="86"/>
    <cellStyle name="%_Mobile_Q1_analysis" xfId="87"/>
    <cellStyle name="@_x000a_" xfId="88"/>
    <cellStyle name="_%(SignOnly)" xfId="89"/>
    <cellStyle name="_%(SignOnly)_AfricaMiddleEastMobileDemand3Q2005" xfId="90"/>
    <cellStyle name="_%(SignOnly)_AME Mobile Demand and Data Aggregation - 1Q06" xfId="91"/>
    <cellStyle name="_%(SignOnly)_AP Mobile Demand Aggregation and Check file - 1Q06 - USE THIS ONE" xfId="92"/>
    <cellStyle name="_%(SignOnly)_AP Mobile Demand Check File 1q2006 v.Linked" xfId="93"/>
    <cellStyle name="_%(SignOnly)_Definitions" xfId="94"/>
    <cellStyle name="_%(SignOnly)_FCMBEMEA_R" xfId="95"/>
    <cellStyle name="_%(SignOnly)_FCMBLABRA" xfId="96"/>
    <cellStyle name="_%(SignOnly)_MTN_Custom_Forecasts_Q1_2008" xfId="97"/>
    <cellStyle name="_%(SignOnly)_PakistabMob2005" xfId="98"/>
    <cellStyle name="_%(SignSpaceOnly)" xfId="99"/>
    <cellStyle name="_%(SignSpaceOnly) 2" xfId="100"/>
    <cellStyle name="_%(SignSpaceOnly) 3" xfId="101"/>
    <cellStyle name="_%(SignSpaceOnly) 4" xfId="102"/>
    <cellStyle name="_%(SignSpaceOnly)_AfricaMiddleEastMobileDemand3Q2005" xfId="103"/>
    <cellStyle name="_%(SignSpaceOnly)_AME Mobile Demand and Data Aggregation - 1Q06" xfId="104"/>
    <cellStyle name="_%(SignSpaceOnly)_AP Mobile Demand Aggregation and Check file - 1Q06 - USE THIS ONE" xfId="105"/>
    <cellStyle name="_%(SignSpaceOnly)_AP Mobile Demand Check File 1q2006 v.Linked" xfId="106"/>
    <cellStyle name="_%(SignSpaceOnly)_Definitions" xfId="107"/>
    <cellStyle name="_%(SignSpaceOnly)_FCMBEMEA_R" xfId="108"/>
    <cellStyle name="_%(SignSpaceOnly)_FCMBLABRA" xfId="109"/>
    <cellStyle name="_%(SignSpaceOnly)_MTN_Custom_Forecasts_Q1_2008" xfId="110"/>
    <cellStyle name="_%(SignSpaceOnly)_PakistabMob2005" xfId="111"/>
    <cellStyle name="_Column1" xfId="112"/>
    <cellStyle name="_Column1_GF-Kennzahlen" xfId="113"/>
    <cellStyle name="_Column1_kgfums" xfId="114"/>
    <cellStyle name="_Column1_KMR-back up-Folien Pa 2006 04 12" xfId="115"/>
    <cellStyle name="_Column1_KMR-back up-Folien Pa 2006 04 121" xfId="116"/>
    <cellStyle name="_Column1_KMR-back up-Folien Pa 2006 04 124" xfId="117"/>
    <cellStyle name="_Column1_Säulen" xfId="118"/>
    <cellStyle name="_Column1_Vorjahreswerte Anpassung 06 2001" xfId="119"/>
    <cellStyle name="_Column2" xfId="120"/>
    <cellStyle name="_Column2_GF-Kennzahlen" xfId="121"/>
    <cellStyle name="_Column2_kgfums" xfId="122"/>
    <cellStyle name="_Column2_KMR-back up-Folien Pa 2006 04 12" xfId="123"/>
    <cellStyle name="_Column2_KMR-back up-Folien Pa 2006 04 121" xfId="124"/>
    <cellStyle name="_Column2_KMR-back up-Folien Pa 2006 04 124" xfId="125"/>
    <cellStyle name="_Column2_Säulen" xfId="126"/>
    <cellStyle name="_Column2_Vorjahreswerte Anpassung 06 2001" xfId="127"/>
    <cellStyle name="_Column3" xfId="128"/>
    <cellStyle name="_Column3_GF-Kennzahlen" xfId="129"/>
    <cellStyle name="_Column3_kgfums" xfId="130"/>
    <cellStyle name="_Column3_KMR-back up-Folien Pa 2006 04 12" xfId="131"/>
    <cellStyle name="_Column3_KMR-back up-Folien Pa 2006 04 121" xfId="132"/>
    <cellStyle name="_Column3_KMR-back up-Folien Pa 2006 04 124" xfId="133"/>
    <cellStyle name="_Column3_Säulen" xfId="134"/>
    <cellStyle name="_Column3_Vorjahreswerte Anpassung 06 2001" xfId="135"/>
    <cellStyle name="_Column4" xfId="136"/>
    <cellStyle name="_Column4_GF-Kennzahlen" xfId="137"/>
    <cellStyle name="_Column4_kgfums" xfId="138"/>
    <cellStyle name="_Column4_KMR-back up-Folien Pa 2006 04 12" xfId="139"/>
    <cellStyle name="_Column4_KMR-back up-Folien Pa 2006 04 121" xfId="140"/>
    <cellStyle name="_Column4_KMR-back up-Folien Pa 2006 04 124" xfId="141"/>
    <cellStyle name="_Column4_Säulen" xfId="142"/>
    <cellStyle name="_Column4_Vorjahreswerte Anpassung 06 2001" xfId="143"/>
    <cellStyle name="_Column5" xfId="144"/>
    <cellStyle name="_Column5_GF-Kennzahlen" xfId="145"/>
    <cellStyle name="_Column5_kgfums" xfId="146"/>
    <cellStyle name="_Column5_KMR-back up-Folien Pa 2006 04 12" xfId="147"/>
    <cellStyle name="_Column5_KMR-back up-Folien Pa 2006 04 121" xfId="148"/>
    <cellStyle name="_Column5_KMR-back up-Folien Pa 2006 04 124" xfId="149"/>
    <cellStyle name="_Column5_Säulen" xfId="150"/>
    <cellStyle name="_Column5_Vorjahreswerte Anpassung 06 2001" xfId="151"/>
    <cellStyle name="_Column6" xfId="152"/>
    <cellStyle name="_Column6_GF-Kennzahlen" xfId="153"/>
    <cellStyle name="_Column6_kgfums" xfId="154"/>
    <cellStyle name="_Column6_KMR-back up-Folien Pa 2006 04 12" xfId="155"/>
    <cellStyle name="_Column6_KMR-back up-Folien Pa 2006 04 121" xfId="156"/>
    <cellStyle name="_Column6_KMR-back up-Folien Pa 2006 04 124" xfId="157"/>
    <cellStyle name="_Column6_Säulen" xfId="158"/>
    <cellStyle name="_Column6_Vorjahreswerte Anpassung 06 2001" xfId="159"/>
    <cellStyle name="_Column7" xfId="160"/>
    <cellStyle name="_Column7_GF-Kennzahlen" xfId="161"/>
    <cellStyle name="_Column7_kgfums" xfId="162"/>
    <cellStyle name="_Column7_KMR-back up-Folien Pa 2006 04 12" xfId="163"/>
    <cellStyle name="_Column7_KMR-back up-Folien Pa 2006 04 121" xfId="164"/>
    <cellStyle name="_Column7_KMR-back up-Folien Pa 2006 04 124" xfId="165"/>
    <cellStyle name="_Column7_Säulen" xfId="166"/>
    <cellStyle name="_Column7_Vorjahreswerte Anpassung 06 2001" xfId="167"/>
    <cellStyle name="_Comma" xfId="168"/>
    <cellStyle name="_Comma 2" xfId="169"/>
    <cellStyle name="_Comma 3" xfId="170"/>
    <cellStyle name="_Comma 4" xfId="171"/>
    <cellStyle name="_Comma_2Q08 AME Mobile Demand Aggregation copy" xfId="172"/>
    <cellStyle name="_Comma_AfricaMiddleEastMobileDemand3Q2005" xfId="173"/>
    <cellStyle name="_Comma_AME Mobile Demand and Data Aggregation - 1Q06" xfId="174"/>
    <cellStyle name="_Comma_AP Mobile Demand Aggregation and Check file - 1Q06 - USE THIS ONE" xfId="175"/>
    <cellStyle name="_Comma_AP Mobile Demand Check File 1q2006 v.Linked" xfId="176"/>
    <cellStyle name="_Comma_Definitions" xfId="177"/>
    <cellStyle name="_Comma_FCMBEMEA_R" xfId="178"/>
    <cellStyle name="_Comma_FCMBLABRA" xfId="179"/>
    <cellStyle name="_Comma_MTN_Custom_Forecasts_Q1_2008" xfId="180"/>
    <cellStyle name="_Comma_PakistabMob2005" xfId="181"/>
    <cellStyle name="_Currency" xfId="182"/>
    <cellStyle name="_Currency 2" xfId="183"/>
    <cellStyle name="_Currency 3" xfId="184"/>
    <cellStyle name="_Currency 4" xfId="185"/>
    <cellStyle name="_Currency_2Q08 AME Mobile Demand Aggregation copy" xfId="186"/>
    <cellStyle name="_Currency_AfricaMiddleEastMobileDemand3Q2005" xfId="187"/>
    <cellStyle name="_Currency_AME Mobile Demand and Data Aggregation - 1Q06" xfId="188"/>
    <cellStyle name="_Currency_AP Mobile Demand Aggregation and Check file - 1Q06 - USE THIS ONE" xfId="189"/>
    <cellStyle name="_Currency_AP Mobile Demand Check File 1q2006 v.Linked" xfId="190"/>
    <cellStyle name="_Currency_Definitions" xfId="191"/>
    <cellStyle name="_Currency_FCMBEMEA_R" xfId="192"/>
    <cellStyle name="_Currency_FCMBLABRA" xfId="193"/>
    <cellStyle name="_Currency_MTN_Custom_Forecasts_Q1_2008" xfId="194"/>
    <cellStyle name="_Currency_PakistabMob2005" xfId="195"/>
    <cellStyle name="_CurrencySpace" xfId="196"/>
    <cellStyle name="_CurrencySpace 2" xfId="197"/>
    <cellStyle name="_CurrencySpace 3" xfId="198"/>
    <cellStyle name="_CurrencySpace 4" xfId="199"/>
    <cellStyle name="_CurrencySpace_2Q08 AME Mobile Demand Aggregation copy" xfId="200"/>
    <cellStyle name="_CurrencySpace_AfricaMiddleEastMobileDemand3Q2005" xfId="201"/>
    <cellStyle name="_CurrencySpace_AME Mobile Demand and Data Aggregation - 1Q06" xfId="202"/>
    <cellStyle name="_CurrencySpace_AP Mobile Demand Aggregation and Check file - 1Q06 - USE THIS ONE" xfId="203"/>
    <cellStyle name="_CurrencySpace_AP Mobile Demand Check File 1q2006 v.Linked" xfId="204"/>
    <cellStyle name="_CurrencySpace_Definitions" xfId="205"/>
    <cellStyle name="_CurrencySpace_FCMBEMEA_R" xfId="206"/>
    <cellStyle name="_CurrencySpace_FCMBLABRA" xfId="207"/>
    <cellStyle name="_CurrencySpace_MTN_Custom_Forecasts_Q1_2008" xfId="208"/>
    <cellStyle name="_CurrencySpace_PakistabMob2005" xfId="209"/>
    <cellStyle name="_Data" xfId="210"/>
    <cellStyle name="_Data_030813 Überleitung &amp; Dash Board 2003" xfId="211"/>
    <cellStyle name="_Data_040727 ReviewMaßnahmen Juni 04" xfId="212"/>
    <cellStyle name="_Data_208-20004-v013" xfId="213"/>
    <cellStyle name="_Data_Auftragseingang" xfId="214"/>
    <cellStyle name="_Data_Budget-KPI 2004" xfId="215"/>
    <cellStyle name="_Data_EBIT nach SL" xfId="216"/>
    <cellStyle name="_Data_Ebita -Ebitda (ITS)" xfId="217"/>
    <cellStyle name="_Data_EBITDA nach SL" xfId="218"/>
    <cellStyle name="_Data_Eingabe KPI" xfId="219"/>
    <cellStyle name="_Data_Eingabe RFC" xfId="220"/>
    <cellStyle name="_Data_Eingabegabe-Sheet" xfId="221"/>
    <cellStyle name="_Data_Eingabe-Sheet" xfId="222"/>
    <cellStyle name="_Data_Eingabe-SL" xfId="223"/>
    <cellStyle name="_Data_Ereignisse die die TSI nicht zu vertreten hat 2002" xfId="224"/>
    <cellStyle name="_Data_Flash Apr 05" xfId="225"/>
    <cellStyle name="_Data_Flash Eckdaten" xfId="226"/>
    <cellStyle name="_Data_Flash März 05" xfId="227"/>
    <cellStyle name="_Data_Flash_2004" xfId="228"/>
    <cellStyle name="_Data_Flash_2004 o Entkonsolid" xfId="229"/>
    <cellStyle name="_Data_Flash_2004 ohne Entkonsolidierungen" xfId="230"/>
    <cellStyle name="_Data_Flash_IL_Eingabe_AKTUELL" xfId="231"/>
    <cellStyle name="_Data_Flash-Zahlen int Budget" xfId="232"/>
    <cellStyle name="_Data_GF-Kennzahlen" xfId="233"/>
    <cellStyle name="_Data_IL-Budget 2004 DTAG" xfId="234"/>
    <cellStyle name="_Data_Input für AR DTAG Q3 060202 final Rü Hr. Gärtner" xfId="235"/>
    <cellStyle name="_Data_Investitionen nach SL" xfId="236"/>
    <cellStyle name="_Data_Ist-KPI 2004" xfId="237"/>
    <cellStyle name="_Data_kgfums" xfId="238"/>
    <cellStyle name="_Data_KMR-back up-Folien Pa 2006 04 12" xfId="239"/>
    <cellStyle name="_Data_KMR-back up-Folien Pa 2006 04 121" xfId="240"/>
    <cellStyle name="_Data_KMR-back up-Folien Pa 2006 04 124" xfId="241"/>
    <cellStyle name="_Data_KPI" xfId="242"/>
    <cellStyle name="_Data_KPI IT" xfId="243"/>
    <cellStyle name="_Data_MMR-Report int Budget" xfId="244"/>
    <cellStyle name="_Data_MMR-Report_2004Teil1" xfId="245"/>
    <cellStyle name="_Data_MMR-Report_2004Teil1_neu" xfId="246"/>
    <cellStyle name="_Data_Personal nach SL" xfId="247"/>
    <cellStyle name="_Data_Personal-Aufträge (ITS)" xfId="248"/>
    <cellStyle name="_Data_Retrieve Flash 2003 030505" xfId="249"/>
    <cellStyle name="_Data_Retrieve KPI 2004" xfId="250"/>
    <cellStyle name="_Data_Retrieve MMR 2005" xfId="251"/>
    <cellStyle name="_Data_Retrieve_FLASH_2004 Forecast" xfId="252"/>
    <cellStyle name="_Data_Review&amp;Maßnahmen Jul 04" xfId="253"/>
    <cellStyle name="_Data_Roll FC Umsatz + EBITDA" xfId="254"/>
    <cellStyle name="_Data_Säulen" xfId="255"/>
    <cellStyle name="_Data_SL SI (II)" xfId="256"/>
    <cellStyle name="_Data_TSI Grafischer_Bericht_Template_TEC Herrn Heil mit Sternausrichtung" xfId="257"/>
    <cellStyle name="_Data_Übergabesheet MMR" xfId="258"/>
    <cellStyle name="_Data_Umsatz -Aussenumsatz (TCS)" xfId="259"/>
    <cellStyle name="_Data_Umsatz extern-intern für MMR" xfId="260"/>
    <cellStyle name="_Data_Umsatz nach SL" xfId="261"/>
    <cellStyle name="_Data_Umsatzstruktur GK Sep 05" xfId="262"/>
    <cellStyle name="_Data_Vorjahreswerte Anpassung 06 2001" xfId="263"/>
    <cellStyle name="_Euro" xfId="264"/>
    <cellStyle name="_Euro 2" xfId="265"/>
    <cellStyle name="_Euro 3" xfId="266"/>
    <cellStyle name="_Euro 4" xfId="267"/>
    <cellStyle name="_Euro_2Q08 AME Mobile Demand Aggregation copy" xfId="268"/>
    <cellStyle name="_Euro_AfricaMiddleEastMobileDemand3Q2005" xfId="269"/>
    <cellStyle name="_Euro_AME Mobile Demand and Data Aggregation - 1Q06" xfId="270"/>
    <cellStyle name="_Euro_AP Mobile Demand Aggregation and Check file - 1Q06 - USE THIS ONE" xfId="271"/>
    <cellStyle name="_Euro_AP Mobile Demand Check File 1q2006 v.Linked" xfId="272"/>
    <cellStyle name="_Euro_Definitions" xfId="273"/>
    <cellStyle name="_Euro_FCMBEMEA_R" xfId="274"/>
    <cellStyle name="_Euro_FCMBLABRA" xfId="275"/>
    <cellStyle name="_Euro_MTN_Custom_Forecasts_Q1_2008" xfId="276"/>
    <cellStyle name="_Euro_PakistabMob2005" xfId="277"/>
    <cellStyle name="_Header" xfId="278"/>
    <cellStyle name="_Header_GF-Kennzahlen" xfId="279"/>
    <cellStyle name="_Header_kgfums" xfId="280"/>
    <cellStyle name="_Header_KMR-back up-Folien Pa 2006 04 12" xfId="281"/>
    <cellStyle name="_Header_KMR-back up-Folien Pa 2006 04 121" xfId="282"/>
    <cellStyle name="_Header_KMR-back up-Folien Pa 2006 04 124" xfId="283"/>
    <cellStyle name="_Header_Säulen" xfId="284"/>
    <cellStyle name="_Header_Vorjahreswerte Anpassung 06 2001" xfId="285"/>
    <cellStyle name="_Heading" xfId="286"/>
    <cellStyle name="_Heading_AfricaMiddleEastMobileDemand3Q2005" xfId="287"/>
    <cellStyle name="_Heading_AME Mobile Demand and Data Aggregation - 1Q06" xfId="288"/>
    <cellStyle name="_Heading_AP Mobile Demand Aggregation and Check file - 1Q06 - USE THIS ONE" xfId="289"/>
    <cellStyle name="_Heading_AP Mobile Demand Check File 1q2006 v.Linked" xfId="290"/>
    <cellStyle name="_Heading_Definitions" xfId="291"/>
    <cellStyle name="_Heading_FCMBEMEA_R" xfId="292"/>
    <cellStyle name="_Heading_FCMBLABRA" xfId="293"/>
    <cellStyle name="_Heading_MTN_Custom_Forecasts_Q1_2008" xfId="294"/>
    <cellStyle name="_Heading_PakistabMob2005" xfId="295"/>
    <cellStyle name="_Highlight" xfId="296"/>
    <cellStyle name="_Highlight_AfricaMiddleEastMobileDemand3Q2005" xfId="297"/>
    <cellStyle name="_Highlight_AME Mobile Demand and Data Aggregation - 1Q06" xfId="298"/>
    <cellStyle name="_Highlight_AP Mobile Demand Aggregation and Check file - 1Q06 - USE THIS ONE" xfId="299"/>
    <cellStyle name="_Highlight_AP Mobile Demand Check File 1q2006 v.Linked" xfId="300"/>
    <cellStyle name="_Highlight_Definitions" xfId="301"/>
    <cellStyle name="_Highlight_FCMBEMEA_R" xfId="302"/>
    <cellStyle name="_Highlight_FCMBLABRA" xfId="303"/>
    <cellStyle name="_Highlight_MTN_Custom_Forecasts_Q1_2008" xfId="304"/>
    <cellStyle name="_Highlight_PakistabMob2005" xfId="305"/>
    <cellStyle name="_Multiple" xfId="306"/>
    <cellStyle name="_Multiple 2" xfId="307"/>
    <cellStyle name="_Multiple 3" xfId="308"/>
    <cellStyle name="_Multiple 4" xfId="309"/>
    <cellStyle name="_Multiple_2Q08 AME Mobile Demand Aggregation copy" xfId="310"/>
    <cellStyle name="_Multiple_AfricaMiddleEastMobileDemand3Q2005" xfId="311"/>
    <cellStyle name="_Multiple_AME Mobile Demand and Data Aggregation - 1Q06" xfId="312"/>
    <cellStyle name="_Multiple_AP Mobile Demand Aggregation and Check file - 1Q06 - USE THIS ONE" xfId="313"/>
    <cellStyle name="_Multiple_AP Mobile Demand Check File 1q2006 v.Linked" xfId="314"/>
    <cellStyle name="_Multiple_Definitions" xfId="315"/>
    <cellStyle name="_Multiple_FCMBEMEA_R" xfId="316"/>
    <cellStyle name="_Multiple_FCMBLABRA" xfId="317"/>
    <cellStyle name="_Multiple_MTN_Custom_Forecasts_Q1_2008" xfId="318"/>
    <cellStyle name="_Multiple_PakistabMob2005" xfId="319"/>
    <cellStyle name="_MultipleSpace" xfId="320"/>
    <cellStyle name="_MultipleSpace 2" xfId="321"/>
    <cellStyle name="_MultipleSpace 3" xfId="322"/>
    <cellStyle name="_MultipleSpace 4" xfId="323"/>
    <cellStyle name="_MultipleSpace_2Q08 AME Mobile Demand Aggregation copy" xfId="324"/>
    <cellStyle name="_MultipleSpace_AfricaMiddleEastMobileDemand3Q2005" xfId="325"/>
    <cellStyle name="_MultipleSpace_AME Mobile Demand and Data Aggregation - 1Q06" xfId="326"/>
    <cellStyle name="_MultipleSpace_AP Mobile Demand Aggregation and Check file - 1Q06 - USE THIS ONE" xfId="327"/>
    <cellStyle name="_MultipleSpace_AP Mobile Demand Check File 1q2006 v.Linked" xfId="328"/>
    <cellStyle name="_MultipleSpace_Definitions" xfId="329"/>
    <cellStyle name="_MultipleSpace_FCMBEMEA_R" xfId="330"/>
    <cellStyle name="_MultipleSpace_FCMBLABRA" xfId="331"/>
    <cellStyle name="_MultipleSpace_MTN_Custom_Forecasts_Q1_2008" xfId="332"/>
    <cellStyle name="_MultipleSpace_PakistabMob2005" xfId="333"/>
    <cellStyle name="_Row1" xfId="334"/>
    <cellStyle name="_Row1_GF-Kennzahlen" xfId="335"/>
    <cellStyle name="_Row1_kgfums" xfId="336"/>
    <cellStyle name="_Row1_KMR-back up-Folien Pa 2006 04 12" xfId="337"/>
    <cellStyle name="_Row1_KMR-back up-Folien Pa 2006 04 121" xfId="338"/>
    <cellStyle name="_Row1_KMR-back up-Folien Pa 2006 04 124" xfId="339"/>
    <cellStyle name="_Row1_Säulen" xfId="340"/>
    <cellStyle name="_Row1_Vorjahreswerte Anpassung 06 2001" xfId="341"/>
    <cellStyle name="_Row2" xfId="342"/>
    <cellStyle name="_Row2_GF-Kennzahlen" xfId="343"/>
    <cellStyle name="_Row2_kgfums" xfId="344"/>
    <cellStyle name="_Row2_KMR-back up-Folien Pa 2006 04 12" xfId="345"/>
    <cellStyle name="_Row2_KMR-back up-Folien Pa 2006 04 121" xfId="346"/>
    <cellStyle name="_Row2_KMR-back up-Folien Pa 2006 04 124" xfId="347"/>
    <cellStyle name="_Row2_Säulen" xfId="348"/>
    <cellStyle name="_Row2_Vorjahreswerte Anpassung 06 2001" xfId="349"/>
    <cellStyle name="_Row3" xfId="350"/>
    <cellStyle name="_Row3_GF-Kennzahlen" xfId="351"/>
    <cellStyle name="_Row3_kgfums" xfId="352"/>
    <cellStyle name="_Row3_KMR-back up-Folien Pa 2006 04 12" xfId="353"/>
    <cellStyle name="_Row3_KMR-back up-Folien Pa 2006 04 121" xfId="354"/>
    <cellStyle name="_Row3_KMR-back up-Folien Pa 2006 04 124" xfId="355"/>
    <cellStyle name="_Row3_Säulen" xfId="356"/>
    <cellStyle name="_Row3_Vorjahreswerte Anpassung 06 2001" xfId="357"/>
    <cellStyle name="_Row4" xfId="358"/>
    <cellStyle name="_Row4_GF-Kennzahlen" xfId="359"/>
    <cellStyle name="_Row4_kgfums" xfId="360"/>
    <cellStyle name="_Row4_KMR-back up-Folien Pa 2006 04 12" xfId="361"/>
    <cellStyle name="_Row4_KMR-back up-Folien Pa 2006 04 121" xfId="362"/>
    <cellStyle name="_Row4_KMR-back up-Folien Pa 2006 04 124" xfId="363"/>
    <cellStyle name="_Row4_Säulen" xfId="364"/>
    <cellStyle name="_Row4_Vorjahreswerte Anpassung 06 2001" xfId="365"/>
    <cellStyle name="_Row5" xfId="366"/>
    <cellStyle name="_Row5_GF-Kennzahlen" xfId="367"/>
    <cellStyle name="_Row5_kgfums" xfId="368"/>
    <cellStyle name="_Row5_KMR-back up-Folien Pa 2006 04 12" xfId="369"/>
    <cellStyle name="_Row5_KMR-back up-Folien Pa 2006 04 121" xfId="370"/>
    <cellStyle name="_Row5_KMR-back up-Folien Pa 2006 04 124" xfId="371"/>
    <cellStyle name="_Row5_Säulen" xfId="372"/>
    <cellStyle name="_Row5_Vorjahreswerte Anpassung 06 2001" xfId="373"/>
    <cellStyle name="_Row6" xfId="374"/>
    <cellStyle name="_Row6_GF-Kennzahlen" xfId="375"/>
    <cellStyle name="_Row6_kgfums" xfId="376"/>
    <cellStyle name="_Row6_KMR-back up-Folien Pa 2006 04 12" xfId="377"/>
    <cellStyle name="_Row6_KMR-back up-Folien Pa 2006 04 121" xfId="378"/>
    <cellStyle name="_Row6_KMR-back up-Folien Pa 2006 04 124" xfId="379"/>
    <cellStyle name="_Row6_Säulen" xfId="380"/>
    <cellStyle name="_Row6_Vorjahreswerte Anpassung 06 2001" xfId="381"/>
    <cellStyle name="_Row7" xfId="382"/>
    <cellStyle name="_Row7_GF-Kennzahlen" xfId="383"/>
    <cellStyle name="_Row7_kgfums" xfId="384"/>
    <cellStyle name="_Row7_KMR-back up-Folien Pa 2006 04 12" xfId="385"/>
    <cellStyle name="_Row7_KMR-back up-Folien Pa 2006 04 121" xfId="386"/>
    <cellStyle name="_Row7_KMR-back up-Folien Pa 2006 04 124" xfId="387"/>
    <cellStyle name="_Row7_Säulen" xfId="388"/>
    <cellStyle name="_Row7_Vorjahreswerte Anpassung 06 2001" xfId="389"/>
    <cellStyle name="_SubHeading" xfId="390"/>
    <cellStyle name="_SubHeading_AfricaMiddleEastMobileDemand3Q2005" xfId="391"/>
    <cellStyle name="_SubHeading_AME Mobile Demand and Data Aggregation - 1Q06" xfId="392"/>
    <cellStyle name="_SubHeading_AP Mobile Demand Aggregation and Check file - 1Q06 - USE THIS ONE" xfId="393"/>
    <cellStyle name="_SubHeading_AP Mobile Demand Check File 1q2006 v.Linked" xfId="394"/>
    <cellStyle name="_SubHeading_Definitions" xfId="395"/>
    <cellStyle name="_SubHeading_FCMBEMEA_R" xfId="396"/>
    <cellStyle name="_SubHeading_FCMBLABRA" xfId="397"/>
    <cellStyle name="_SubHeading_MTN_Custom_Forecasts_Q1_2008" xfId="398"/>
    <cellStyle name="_SubHeading_PakistabMob2005" xfId="399"/>
    <cellStyle name="_Table" xfId="400"/>
    <cellStyle name="_Table_AfricaMiddleEastMobileDemand3Q2005" xfId="401"/>
    <cellStyle name="_Table_AME Mobile Demand and Data Aggregation - 1Q06" xfId="402"/>
    <cellStyle name="_Table_AP Mobile Demand Aggregation and Check file - 1Q06 - USE THIS ONE" xfId="403"/>
    <cellStyle name="_Table_AP Mobile Demand Check File 1q2006 v.Linked" xfId="404"/>
    <cellStyle name="_Table_Definitions" xfId="405"/>
    <cellStyle name="_Table_FCMBEMEA_R" xfId="406"/>
    <cellStyle name="_Table_FCMBLABRA" xfId="407"/>
    <cellStyle name="_Table_MTN_Custom_Forecasts_Q1_2008" xfId="408"/>
    <cellStyle name="_Table_PakistabMob2005" xfId="409"/>
    <cellStyle name="_TableHead" xfId="410"/>
    <cellStyle name="_TableHead_AfricaMiddleEastMobileDemand3Q2005" xfId="411"/>
    <cellStyle name="_TableHead_AME Mobile Demand and Data Aggregation - 1Q06" xfId="412"/>
    <cellStyle name="_TableHead_AP Mobile Demand Aggregation and Check file - 1Q06 - USE THIS ONE" xfId="413"/>
    <cellStyle name="_TableHead_AP Mobile Demand Check File 1q2006 v.Linked" xfId="414"/>
    <cellStyle name="_TableHead_Definitions" xfId="415"/>
    <cellStyle name="_TableHead_FCMBEMEA_R" xfId="416"/>
    <cellStyle name="_TableHead_FCMBLABRA" xfId="417"/>
    <cellStyle name="_TableHead_Orange AME Forecast Templates Nov 06 final" xfId="418"/>
    <cellStyle name="_TableHead_PakistabMob2005" xfId="419"/>
    <cellStyle name="_TableRowHead" xfId="420"/>
    <cellStyle name="_TableRowHead_AfricaMiddleEastMobileDemand3Q2005" xfId="421"/>
    <cellStyle name="_TableRowHead_AME Mobile Demand and Data Aggregation - 1Q06" xfId="422"/>
    <cellStyle name="_TableRowHead_AP Mobile Demand Aggregation and Check file - 1Q06 - USE THIS ONE" xfId="423"/>
    <cellStyle name="_TableRowHead_AP Mobile Demand Check File 1q2006 v.Linked" xfId="424"/>
    <cellStyle name="_TableRowHead_Definitions" xfId="425"/>
    <cellStyle name="_TableRowHead_FCMBEMEA_R" xfId="426"/>
    <cellStyle name="_TableRowHead_FCMBLABRA" xfId="427"/>
    <cellStyle name="_TableRowHead_Orange AME Forecast Templates Nov 06 final" xfId="428"/>
    <cellStyle name="_TableRowHead_PakistabMob2005" xfId="429"/>
    <cellStyle name="_TableSuperHead" xfId="430"/>
    <cellStyle name="_TableSuperHead_AfricaMiddleEastMobileDemand3Q2005" xfId="431"/>
    <cellStyle name="_TableSuperHead_AME Mobile Demand and Data Aggregation - 1Q06" xfId="432"/>
    <cellStyle name="_TableSuperHead_AP Mobile Demand Aggregation and Check file - 1Q06 - USE THIS ONE" xfId="433"/>
    <cellStyle name="_TableSuperHead_AP Mobile Demand Check File 1q2006 v.Linked" xfId="434"/>
    <cellStyle name="_TableSuperHead_Definitions" xfId="435"/>
    <cellStyle name="_TableSuperHead_FCMBEMEA_R" xfId="436"/>
    <cellStyle name="_TableSuperHead_FCMBLABRA" xfId="437"/>
    <cellStyle name="_TableSuperHead_MTN_Custom_Forecasts_Q1_2008" xfId="438"/>
    <cellStyle name="_TableSuperHead_PakistabMob2005" xfId="439"/>
    <cellStyle name="_T-Mobile" xfId="440"/>
    <cellStyle name="=C:\WINNT\SYSTEM32\COMMAND.COM" xfId="441"/>
    <cellStyle name="=C:\WINNT\SYSTEM32\COMMAND.COM 1" xfId="442"/>
    <cellStyle name="=C:\WINNT\SYSTEM32\COMMAND.COM 1 2" xfId="443"/>
    <cellStyle name="=C:\WINNT\SYSTEM32\COMMAND.COM 1 3" xfId="444"/>
    <cellStyle name="=C:\WINNT\SYSTEM32\COMMAND.COM_Definitions" xfId="445"/>
    <cellStyle name="=C:\WINNT35\SYSTEM32\COMMAND.COM" xfId="446"/>
    <cellStyle name="◊Dat • Bereich T.M.JJJJ" xfId="447"/>
    <cellStyle name="◊Dat • Spalte T.M.JJJJ" xfId="448"/>
    <cellStyle name="0000" xfId="449"/>
    <cellStyle name="000000" xfId="450"/>
    <cellStyle name="6mal" xfId="451"/>
    <cellStyle name="args.style" xfId="452"/>
    <cellStyle name="auf tausender" xfId="453"/>
    <cellStyle name="blank" xfId="454"/>
    <cellStyle name="BvDAddIn_Currency" xfId="455"/>
    <cellStyle name="Cálculo" xfId="3" builtinId="22" customBuiltin="1"/>
    <cellStyle name="category" xfId="456"/>
    <cellStyle name="Checksum" xfId="4"/>
    <cellStyle name="Column label" xfId="5"/>
    <cellStyle name="Column label (left aligned)" xfId="6"/>
    <cellStyle name="Column label (no wrap)" xfId="7"/>
    <cellStyle name="Column label (not bold)" xfId="8"/>
    <cellStyle name="Comma  - Style1" xfId="457"/>
    <cellStyle name="Comma  - Style2" xfId="458"/>
    <cellStyle name="Comma  - Style3" xfId="459"/>
    <cellStyle name="Comma  - Style4" xfId="460"/>
    <cellStyle name="Comma  - Style5" xfId="461"/>
    <cellStyle name="Comma  - Style6" xfId="462"/>
    <cellStyle name="Comma  - Style7" xfId="463"/>
    <cellStyle name="Comma  - Style8" xfId="464"/>
    <cellStyle name="Comma [2]" xfId="465"/>
    <cellStyle name="Comma 10" xfId="466"/>
    <cellStyle name="Comma 10 2" xfId="467"/>
    <cellStyle name="Comma 11" xfId="68"/>
    <cellStyle name="Comma 2" xfId="10"/>
    <cellStyle name="Comma 2 2" xfId="469"/>
    <cellStyle name="Comma 2 2 2" xfId="470"/>
    <cellStyle name="Comma 2 2 3" xfId="471"/>
    <cellStyle name="Comma 2 3" xfId="472"/>
    <cellStyle name="Comma 2 4" xfId="468"/>
    <cellStyle name="Comma 3" xfId="473"/>
    <cellStyle name="Comma 3 2" xfId="474"/>
    <cellStyle name="Comma 3 2 2" xfId="475"/>
    <cellStyle name="Comma 3 2 3" xfId="476"/>
    <cellStyle name="Comma 3 3" xfId="477"/>
    <cellStyle name="Comma 4" xfId="478"/>
    <cellStyle name="Comma 4 2" xfId="479"/>
    <cellStyle name="Comma 5" xfId="480"/>
    <cellStyle name="Comma 5 2" xfId="481"/>
    <cellStyle name="Comma 6" xfId="482"/>
    <cellStyle name="Comma 7" xfId="483"/>
    <cellStyle name="Comma 7 2" xfId="484"/>
    <cellStyle name="Comma 8" xfId="485"/>
    <cellStyle name="Comma 8 2" xfId="486"/>
    <cellStyle name="Comma 9" xfId="487"/>
    <cellStyle name="Comma 9 2" xfId="488"/>
    <cellStyle name="Comma 9 3" xfId="489"/>
    <cellStyle name="Comma 9 4" xfId="490"/>
    <cellStyle name="Currency (0dp)" xfId="704"/>
    <cellStyle name="Currency (2dp)" xfId="12"/>
    <cellStyle name="Currency 2" xfId="491"/>
    <cellStyle name="Currency 2 2" xfId="492"/>
    <cellStyle name="Currency 2 2 2" xfId="493"/>
    <cellStyle name="Currency 2 2 3" xfId="494"/>
    <cellStyle name="Currency 2 3" xfId="495"/>
    <cellStyle name="Currency 3" xfId="496"/>
    <cellStyle name="Currency 3 2" xfId="497"/>
    <cellStyle name="Currency 4" xfId="69"/>
    <cellStyle name="Currency 5" xfId="498"/>
    <cellStyle name="Currency Dollar" xfId="13"/>
    <cellStyle name="Currency Dollar (2dp)" xfId="14"/>
    <cellStyle name="Currency EUR" xfId="15"/>
    <cellStyle name="Currency EUR (2dp)" xfId="16"/>
    <cellStyle name="Currency Euro" xfId="17"/>
    <cellStyle name="Currency Euro (2dp)" xfId="18"/>
    <cellStyle name="Currency GBP" xfId="19"/>
    <cellStyle name="Currency GBP (2dp)" xfId="20"/>
    <cellStyle name="Currency Pound" xfId="21"/>
    <cellStyle name="Currency Pound (2dp)" xfId="22"/>
    <cellStyle name="Currency USD" xfId="23"/>
    <cellStyle name="Currency USD (2dp)" xfId="24"/>
    <cellStyle name="Date" xfId="25"/>
    <cellStyle name="Date (Month)" xfId="26"/>
    <cellStyle name="Date (Year)" xfId="27"/>
    <cellStyle name="Datum" xfId="499"/>
    <cellStyle name="Datum mit Wochentag" xfId="500"/>
    <cellStyle name="Diseño" xfId="501"/>
    <cellStyle name="Euro" xfId="28"/>
    <cellStyle name="Euro 2" xfId="503"/>
    <cellStyle name="Euro 3" xfId="504"/>
    <cellStyle name="Euro 4" xfId="502"/>
    <cellStyle name="Finan?ní0" xfId="505"/>
    <cellStyle name="Finan?ní0 1" xfId="506"/>
    <cellStyle name="Finan?ní0_WEMobileAggregation3Q2008(calculations)" xfId="507"/>
    <cellStyle name="Finanční0" xfId="508"/>
    <cellStyle name="Finanční0 2" xfId="509"/>
    <cellStyle name="Finanční0 3" xfId="510"/>
    <cellStyle name="Finanční0 4" xfId="511"/>
    <cellStyle name="Footnote" xfId="512"/>
    <cellStyle name="Grey" xfId="513"/>
    <cellStyle name="Grey 2" xfId="514"/>
    <cellStyle name="Grey 3" xfId="515"/>
    <cellStyle name="Grey 4" xfId="516"/>
    <cellStyle name="H0" xfId="29"/>
    <cellStyle name="H1" xfId="30"/>
    <cellStyle name="H2" xfId="31"/>
    <cellStyle name="H3" xfId="32"/>
    <cellStyle name="H4" xfId="33"/>
    <cellStyle name="Header" xfId="517"/>
    <cellStyle name="Header1" xfId="518"/>
    <cellStyle name="Header2" xfId="519"/>
    <cellStyle name="Highlight" xfId="34"/>
    <cellStyle name="Hyperlink 2" xfId="520"/>
    <cellStyle name="Hyperlink 3" xfId="521"/>
    <cellStyle name="InLink" xfId="522"/>
    <cellStyle name="Input [yellow]" xfId="523"/>
    <cellStyle name="Input [yellow] 2" xfId="524"/>
    <cellStyle name="Input [yellow] 3" xfId="525"/>
    <cellStyle name="Input [yellow] 4" xfId="526"/>
    <cellStyle name="Input 2" xfId="527"/>
    <cellStyle name="Input 3" xfId="528"/>
    <cellStyle name="Input 4" xfId="529"/>
    <cellStyle name="Input calculation" xfId="35"/>
    <cellStyle name="Input Cells" xfId="530"/>
    <cellStyle name="Input data" xfId="36"/>
    <cellStyle name="Input estimate" xfId="37"/>
    <cellStyle name="Input link" xfId="38"/>
    <cellStyle name="Input link (different workbook)" xfId="39"/>
    <cellStyle name="Input parameter" xfId="40"/>
    <cellStyle name="KC Layout yty mifri" xfId="531"/>
    <cellStyle name="Linked Cells" xfId="532"/>
    <cellStyle name="Lock" xfId="533"/>
    <cellStyle name="Lock partiel" xfId="534"/>
    <cellStyle name="Lock_AfricaMiddleEastMobileDemand2Q2005" xfId="535"/>
    <cellStyle name="Migliaia_Foglio1" xfId="536"/>
    <cellStyle name="Millares" xfId="9" builtinId="3"/>
    <cellStyle name="Millares 2" xfId="41"/>
    <cellStyle name="Model" xfId="537"/>
    <cellStyle name="Moneda" xfId="11" builtinId="4"/>
    <cellStyle name="Name" xfId="42"/>
    <cellStyle name="neg0.0" xfId="538"/>
    <cellStyle name="Normal" xfId="0" builtinId="0"/>
    <cellStyle name="Normal - Style1" xfId="539"/>
    <cellStyle name="Normal 10" xfId="540"/>
    <cellStyle name="Normal 10 2" xfId="541"/>
    <cellStyle name="Normal 10 3" xfId="542"/>
    <cellStyle name="Normal 10 4" xfId="543"/>
    <cellStyle name="Normal 11" xfId="544"/>
    <cellStyle name="Normal 12" xfId="545"/>
    <cellStyle name="Normal 13" xfId="546"/>
    <cellStyle name="Normal 14" xfId="547"/>
    <cellStyle name="Normal 15" xfId="548"/>
    <cellStyle name="Normal 16" xfId="549"/>
    <cellStyle name="Normal 17" xfId="550"/>
    <cellStyle name="Normal 18" xfId="551"/>
    <cellStyle name="Normal 19" xfId="552"/>
    <cellStyle name="Normal 2" xfId="43"/>
    <cellStyle name="Normal 2 2" xfId="554"/>
    <cellStyle name="Normal 2 3" xfId="555"/>
    <cellStyle name="Normal 2 4" xfId="553"/>
    <cellStyle name="Normal 20" xfId="556"/>
    <cellStyle name="Normal 21" xfId="557"/>
    <cellStyle name="Normal 22" xfId="558"/>
    <cellStyle name="Normal 23" xfId="559"/>
    <cellStyle name="Normal 24" xfId="560"/>
    <cellStyle name="Normal 25" xfId="561"/>
    <cellStyle name="Normal 26" xfId="562"/>
    <cellStyle name="Normal 27" xfId="563"/>
    <cellStyle name="Normal 28" xfId="564"/>
    <cellStyle name="Normal 29" xfId="565"/>
    <cellStyle name="Normal 3" xfId="44"/>
    <cellStyle name="Normal 3 2" xfId="567"/>
    <cellStyle name="Normal 3 3" xfId="568"/>
    <cellStyle name="Normal 3 3 2" xfId="569"/>
    <cellStyle name="Normal 3 3 3" xfId="570"/>
    <cellStyle name="Normal 3 4" xfId="571"/>
    <cellStyle name="Normal 3 5" xfId="566"/>
    <cellStyle name="Normal 30" xfId="572"/>
    <cellStyle name="Normal 31" xfId="573"/>
    <cellStyle name="Normal 32" xfId="574"/>
    <cellStyle name="Normal 33" xfId="575"/>
    <cellStyle name="Normal 34" xfId="576"/>
    <cellStyle name="Normal 35" xfId="577"/>
    <cellStyle name="Normal 36" xfId="578"/>
    <cellStyle name="Normal 37" xfId="579"/>
    <cellStyle name="Normal 38" xfId="580"/>
    <cellStyle name="Normal 39" xfId="581"/>
    <cellStyle name="Normal 4" xfId="45"/>
    <cellStyle name="Normal 4 2" xfId="583"/>
    <cellStyle name="Normal 4 3" xfId="584"/>
    <cellStyle name="Normal 4 4" xfId="582"/>
    <cellStyle name="Normal 40" xfId="585"/>
    <cellStyle name="Normal 41" xfId="586"/>
    <cellStyle name="Normal 42" xfId="587"/>
    <cellStyle name="Normal 43" xfId="588"/>
    <cellStyle name="Normal 44" xfId="589"/>
    <cellStyle name="Normal 45" xfId="590"/>
    <cellStyle name="Normal 46" xfId="591"/>
    <cellStyle name="Normal 47" xfId="67"/>
    <cellStyle name="Normal 48" xfId="703"/>
    <cellStyle name="Normal 5" xfId="46"/>
    <cellStyle name="Normal 5 2" xfId="593"/>
    <cellStyle name="Normal 5 3" xfId="594"/>
    <cellStyle name="Normal 5 4" xfId="595"/>
    <cellStyle name="Normal 5 5" xfId="592"/>
    <cellStyle name="Normal 6" xfId="596"/>
    <cellStyle name="Normal 6 2" xfId="597"/>
    <cellStyle name="Normal 7" xfId="598"/>
    <cellStyle name="Normal 7 2" xfId="599"/>
    <cellStyle name="Normal 7 3" xfId="600"/>
    <cellStyle name="Normal 7 4" xfId="601"/>
    <cellStyle name="Normal 8" xfId="602"/>
    <cellStyle name="Normal 9" xfId="603"/>
    <cellStyle name="Normal 9 2" xfId="604"/>
    <cellStyle name="Normal_sheet" xfId="47"/>
    <cellStyle name="Normale_Ratios" xfId="605"/>
    <cellStyle name="Normalny_56.Podstawowe dane o woj.(1)" xfId="606"/>
    <cellStyle name="Notas" xfId="48" builtinId="10" customBuiltin="1"/>
    <cellStyle name="Number" xfId="49"/>
    <cellStyle name="Number (2dp)" xfId="50"/>
    <cellStyle name="Number 2" xfId="607"/>
    <cellStyle name="Output 2" xfId="608"/>
    <cellStyle name="per.style" xfId="609"/>
    <cellStyle name="Percent (0)" xfId="610"/>
    <cellStyle name="Percent [2]" xfId="611"/>
    <cellStyle name="Percent 2" xfId="612"/>
    <cellStyle name="Percent 2 2" xfId="613"/>
    <cellStyle name="Percent 2 3" xfId="614"/>
    <cellStyle name="Percent 2 3 2" xfId="615"/>
    <cellStyle name="Percent 2 3 3" xfId="616"/>
    <cellStyle name="Percent 2 4" xfId="617"/>
    <cellStyle name="Percent 3" xfId="618"/>
    <cellStyle name="Percent 3 2" xfId="619"/>
    <cellStyle name="Percent 4" xfId="620"/>
    <cellStyle name="Percent 4 2" xfId="621"/>
    <cellStyle name="Percent 4 2 2" xfId="622"/>
    <cellStyle name="Percent 4 3" xfId="623"/>
    <cellStyle name="Percent 5" xfId="624"/>
    <cellStyle name="Percent 5 2" xfId="625"/>
    <cellStyle name="Percent 6" xfId="626"/>
    <cellStyle name="Percent 6 2" xfId="627"/>
    <cellStyle name="Percent 6 3" xfId="628"/>
    <cellStyle name="Percent 6 4" xfId="629"/>
    <cellStyle name="Percent 7" xfId="70"/>
    <cellStyle name="Percentage" xfId="53"/>
    <cellStyle name="Percentage (2dp)" xfId="54"/>
    <cellStyle name="Porcentaje" xfId="52" builtinId="5"/>
    <cellStyle name="PSChar" xfId="630"/>
    <cellStyle name="PSDate" xfId="631"/>
    <cellStyle name="PSDec" xfId="632"/>
    <cellStyle name="PSHeading" xfId="633"/>
    <cellStyle name="PSInt" xfId="634"/>
    <cellStyle name="PSSpacer" xfId="635"/>
    <cellStyle name="Rechnungsnummer" xfId="636"/>
    <cellStyle name="Ref Numbers" xfId="637"/>
    <cellStyle name="Row label" xfId="55"/>
    <cellStyle name="Row label (indent)" xfId="56"/>
    <cellStyle name="Salida" xfId="51" builtinId="21" customBuiltin="1"/>
    <cellStyle name="SAPBEXaggData" xfId="638"/>
    <cellStyle name="SAPBEXaggDataEmph" xfId="639"/>
    <cellStyle name="SAPBEXaggItem" xfId="640"/>
    <cellStyle name="SAPBEXaggItemX" xfId="641"/>
    <cellStyle name="SAPBEXchaText" xfId="642"/>
    <cellStyle name="SAPBEXexcBad7" xfId="643"/>
    <cellStyle name="SAPBEXexcBad8" xfId="644"/>
    <cellStyle name="SAPBEXexcBad9" xfId="645"/>
    <cellStyle name="SAPBEXexcCritical4" xfId="646"/>
    <cellStyle name="SAPBEXexcCritical5" xfId="647"/>
    <cellStyle name="SAPBEXexcCritical6" xfId="648"/>
    <cellStyle name="SAPBEXexcGood1" xfId="649"/>
    <cellStyle name="SAPBEXexcGood2" xfId="650"/>
    <cellStyle name="SAPBEXexcGood3" xfId="651"/>
    <cellStyle name="SAPBEXfilterDrill" xfId="652"/>
    <cellStyle name="SAPBEXfilterItem" xfId="653"/>
    <cellStyle name="SAPBEXfilterText" xfId="654"/>
    <cellStyle name="SAPBEXformats" xfId="655"/>
    <cellStyle name="SAPBEXheaderItem" xfId="656"/>
    <cellStyle name="SAPBEXheaderText" xfId="657"/>
    <cellStyle name="SAPBEXHLevel0" xfId="658"/>
    <cellStyle name="SAPBEXHLevel0X" xfId="659"/>
    <cellStyle name="SAPBEXHLevel1" xfId="660"/>
    <cellStyle name="SAPBEXHLevel1X" xfId="661"/>
    <cellStyle name="SAPBEXHLevel2" xfId="662"/>
    <cellStyle name="SAPBEXHLevel2X" xfId="663"/>
    <cellStyle name="SAPBEXHLevel3" xfId="664"/>
    <cellStyle name="SAPBEXHLevel3X" xfId="665"/>
    <cellStyle name="SAPBEXresData" xfId="666"/>
    <cellStyle name="SAPBEXresDataEmph" xfId="667"/>
    <cellStyle name="SAPBEXresItem" xfId="668"/>
    <cellStyle name="SAPBEXresItemX" xfId="669"/>
    <cellStyle name="SAPBEXstdData" xfId="670"/>
    <cellStyle name="SAPBEXstdDataEmph" xfId="671"/>
    <cellStyle name="SAPBEXstdItem" xfId="672"/>
    <cellStyle name="SAPBEXstdItemX" xfId="673"/>
    <cellStyle name="SAPBEXtitle" xfId="674"/>
    <cellStyle name="SAPBEXundefined" xfId="675"/>
    <cellStyle name="SAPOutput" xfId="676"/>
    <cellStyle name="SEM-BPS-headdata" xfId="677"/>
    <cellStyle name="SEM-BPS-headkey" xfId="678"/>
    <cellStyle name="SEM-BPS-input-on" xfId="679"/>
    <cellStyle name="SEM-BPS-key" xfId="680"/>
    <cellStyle name="Source Line" xfId="681"/>
    <cellStyle name="Standaard_Bijlage1_1" xfId="682"/>
    <cellStyle name="Standard fett" xfId="683"/>
    <cellStyle name="Standard zentriert" xfId="684"/>
    <cellStyle name="Standard_41 Grundkompetenzen" xfId="685"/>
    <cellStyle name="Style 1" xfId="686"/>
    <cellStyle name="Style 2" xfId="687"/>
    <cellStyle name="subhead" xfId="688"/>
    <cellStyle name="Sub-total row" xfId="57"/>
    <cellStyle name="Summe" xfId="689"/>
    <cellStyle name="Table finish row" xfId="58"/>
    <cellStyle name="Table Heading" xfId="690"/>
    <cellStyle name="Table shading" xfId="59"/>
    <cellStyle name="Table unfinish row" xfId="60"/>
    <cellStyle name="Table unshading" xfId="61"/>
    <cellStyle name="taples Plaza" xfId="691"/>
    <cellStyle name="test" xfId="692"/>
    <cellStyle name="Text" xfId="62"/>
    <cellStyle name="Text • 11 fett" xfId="693"/>
    <cellStyle name="Title 2" xfId="694"/>
    <cellStyle name="Title Line" xfId="695"/>
    <cellStyle name="Top Row" xfId="696"/>
    <cellStyle name="Total" xfId="63" builtinId="25" customBuiltin="1"/>
    <cellStyle name="Total row" xfId="64"/>
    <cellStyle name="Total Row 2" xfId="697"/>
    <cellStyle name="Unhighlight" xfId="65"/>
    <cellStyle name="Untotal row" xfId="66"/>
    <cellStyle name="Zahl" xfId="698"/>
    <cellStyle name="Zahl • 0,00" xfId="699"/>
    <cellStyle name="Zahl1" xfId="700"/>
    <cellStyle name="Βασικό_cosmote us gaap 30.12.2000TEST1" xfId="701"/>
    <cellStyle name="標準_HH Worksheet JPN" xfId="702"/>
  </cellStyles>
  <dxfs count="4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ont>
        <b/>
        <i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8080"/>
      <rgbColor rgb="00BFDCF9"/>
      <rgbColor rgb="00C00000"/>
      <rgbColor rgb="00008000"/>
      <rgbColor rgb="000000C0"/>
      <rgbColor rgb="00808000"/>
      <rgbColor rgb="00FF00FF"/>
      <rgbColor rgb="000060C0"/>
      <rgbColor rgb="00E0E0E0"/>
      <rgbColor rgb="00A0A0A0"/>
      <rgbColor rgb="00B8CAD8"/>
      <rgbColor rgb="007A9FB6"/>
      <rgbColor rgb="003F6075"/>
      <rgbColor rgb="00B2CF81"/>
      <rgbColor rgb="007C9637"/>
      <rgbColor rgb="00E3CAB3"/>
      <rgbColor rgb="00A71930"/>
      <rgbColor rgb="008C8299"/>
      <rgbColor rgb="00A71930"/>
      <rgbColor rgb="000000B6"/>
      <rgbColor rgb="00EBC8A9"/>
      <rgbColor rgb="008A73A9"/>
      <rgbColor rgb="008AB01E"/>
      <rgbColor rgb="00B5E070"/>
      <rgbColor rgb="005FA6D1"/>
      <rgbColor rgb="00A9CCE7"/>
      <rgbColor rgb="00C0C0FF"/>
      <rgbColor rgb="00CCECFF"/>
      <rgbColor rgb="00D0FFD0"/>
      <rgbColor rgb="00FFFFA0"/>
      <rgbColor rgb="00E0E0FF"/>
      <rgbColor rgb="00FFC0C0"/>
      <rgbColor rgb="00FFC0FF"/>
      <rgbColor rgb="00FFF1C9"/>
      <rgbColor rgb="008080FF"/>
      <rgbColor rgb="000080FF"/>
      <rgbColor rgb="00C0C000"/>
      <rgbColor rgb="00FFE0A0"/>
      <rgbColor rgb="00FF8000"/>
      <rgbColor rgb="00C06000"/>
      <rgbColor rgb="00C000C0"/>
      <rgbColor rgb="00C0C0C0"/>
      <rgbColor rgb="00003352"/>
      <rgbColor rgb="0000C000"/>
      <rgbColor rgb="00006000"/>
      <rgbColor rgb="00606000"/>
      <rgbColor rgb="00804000"/>
      <rgbColor rgb="00FF80FF"/>
      <rgbColor rgb="00800080"/>
      <rgbColor rgb="00808080"/>
    </indexedColors>
    <mruColors>
      <color rgb="FFFF9933"/>
      <color rgb="FF00FF00"/>
      <color rgb="FFFFFF99"/>
      <color rgb="FFFFFFCC"/>
      <color rgb="FFFFFF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lysys.analysys.com\prj$\Users\Carlos.Lezama\AppData\Local\Microsoft\Windows\Temporary%20Internet%20Files\Content.Outlook\3TK5KPXK\Movil%2020111021%201430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odelo%20fijo%202020%20CS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odelo%20m&#243;vil%202020%20CS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odelo%20de%20mercado%202020%20AE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V"/>
      <sheetName val="S"/>
      <sheetName val="Listas"/>
      <sheetName val="Control"/>
      <sheetName val="Link_mercado"/>
      <sheetName val="Geotipos"/>
      <sheetName val="Sheet1"/>
      <sheetName val="Asset_inputs"/>
      <sheetName val="Network_design_inputs"/>
      <sheetName val="Coverage"/>
      <sheetName val="C_Load_up"/>
      <sheetName val="Demand_Calcs"/>
      <sheetName val="Network_design"/>
      <sheetName val="Network_full"/>
      <sheetName val="Network_common"/>
      <sheetName val="Network_deployment"/>
      <sheetName val="Service_demand_matrix"/>
      <sheetName val="Routing_factors"/>
      <sheetName val="Network_element_output"/>
      <sheetName val="Cost_trends"/>
      <sheetName val="Unit_Capex"/>
      <sheetName val="C_capex"/>
      <sheetName val="Total_Capex"/>
      <sheetName val="Unit_Opex"/>
      <sheetName val="C_opex"/>
      <sheetName val="Total_Opex"/>
      <sheetName val="Total_GRC"/>
      <sheetName val="C_BHE"/>
      <sheetName val="C_cov"/>
      <sheetName val="C_migration"/>
      <sheetName val="C_radius"/>
      <sheetName val="Erlang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C5">
            <v>34979.247214890056</v>
          </cell>
        </row>
        <row r="6">
          <cell r="C6">
            <v>16400544.999999953</v>
          </cell>
        </row>
        <row r="21">
          <cell r="D21">
            <v>11970.973294126805</v>
          </cell>
          <cell r="G21">
            <v>23565.789041748514</v>
          </cell>
        </row>
        <row r="22">
          <cell r="D22">
            <v>13066.553553622876</v>
          </cell>
          <cell r="G22">
            <v>23438.31646724404</v>
          </cell>
        </row>
        <row r="23">
          <cell r="D23">
            <v>12704.710532137935</v>
          </cell>
          <cell r="G23">
            <v>22294.847194222173</v>
          </cell>
        </row>
        <row r="24">
          <cell r="D24">
            <v>12865.529652797908</v>
          </cell>
          <cell r="G24">
            <v>21984.817846988117</v>
          </cell>
        </row>
        <row r="25">
          <cell r="D25">
            <v>15699.966654429949</v>
          </cell>
          <cell r="G25">
            <v>21922.416757609477</v>
          </cell>
        </row>
        <row r="26">
          <cell r="D26">
            <v>14704.898345346361</v>
          </cell>
          <cell r="G26">
            <v>20712.744085850263</v>
          </cell>
        </row>
        <row r="27">
          <cell r="D27">
            <v>5060.7767032685524</v>
          </cell>
          <cell r="G27">
            <v>19888.070775155487</v>
          </cell>
        </row>
        <row r="28">
          <cell r="D28">
            <v>11664.41184536873</v>
          </cell>
          <cell r="G28">
            <v>18405.191839609055</v>
          </cell>
        </row>
        <row r="29">
          <cell r="D29">
            <v>9850.1711404233993</v>
          </cell>
          <cell r="G29">
            <v>18186.493261032974</v>
          </cell>
        </row>
        <row r="30">
          <cell r="D30">
            <v>11428.208761899392</v>
          </cell>
          <cell r="G30">
            <v>17394.301095928684</v>
          </cell>
        </row>
        <row r="31">
          <cell r="D31">
            <v>8081.1608131636867</v>
          </cell>
          <cell r="G31">
            <v>16981.180763465571</v>
          </cell>
        </row>
        <row r="32">
          <cell r="D32">
            <v>17463.951384169035</v>
          </cell>
          <cell r="G32">
            <v>16731.695536932733</v>
          </cell>
        </row>
        <row r="33">
          <cell r="D33">
            <v>9422.9953511703443</v>
          </cell>
          <cell r="G33">
            <v>16624.18573564442</v>
          </cell>
        </row>
        <row r="34">
          <cell r="D34">
            <v>7855.0089247355982</v>
          </cell>
          <cell r="G34">
            <v>16503.545357894247</v>
          </cell>
        </row>
        <row r="35">
          <cell r="D35">
            <v>6935.3245784613728</v>
          </cell>
          <cell r="G35">
            <v>16484.684346016849</v>
          </cell>
        </row>
        <row r="36">
          <cell r="D36">
            <v>7729.3689867199937</v>
          </cell>
          <cell r="G36">
            <v>16466.529005723034</v>
          </cell>
        </row>
        <row r="37">
          <cell r="D37">
            <v>7990.7000577924509</v>
          </cell>
          <cell r="G37">
            <v>16403.865995442484</v>
          </cell>
        </row>
        <row r="38">
          <cell r="D38">
            <v>8352.5430792773932</v>
          </cell>
          <cell r="G38">
            <v>16402.888514650633</v>
          </cell>
        </row>
        <row r="39">
          <cell r="D39">
            <v>15383.354010630625</v>
          </cell>
          <cell r="G39">
            <v>16338.326419959478</v>
          </cell>
        </row>
        <row r="40">
          <cell r="D40">
            <v>16358.319929631716</v>
          </cell>
          <cell r="G40">
            <v>16333.649000787282</v>
          </cell>
        </row>
        <row r="41">
          <cell r="D41">
            <v>9081.2547197678996</v>
          </cell>
          <cell r="G41">
            <v>16329.384142179248</v>
          </cell>
        </row>
        <row r="42">
          <cell r="D42">
            <v>15554.224326331847</v>
          </cell>
          <cell r="G42">
            <v>16192.124032194066</v>
          </cell>
        </row>
        <row r="43">
          <cell r="D43">
            <v>13267.577454447845</v>
          </cell>
          <cell r="G43">
            <v>16044.712748081505</v>
          </cell>
        </row>
        <row r="44">
          <cell r="D44">
            <v>13368.089404860328</v>
          </cell>
          <cell r="G44">
            <v>15836.751788318461</v>
          </cell>
        </row>
        <row r="45">
          <cell r="D45">
            <v>18514.301265979491</v>
          </cell>
          <cell r="G45">
            <v>15555.416924198746</v>
          </cell>
        </row>
        <row r="46">
          <cell r="D46">
            <v>9568.7376792684445</v>
          </cell>
          <cell r="G46">
            <v>15475.228564808987</v>
          </cell>
        </row>
        <row r="47">
          <cell r="D47">
            <v>6332.2528759864708</v>
          </cell>
          <cell r="G47">
            <v>15461.101372871521</v>
          </cell>
        </row>
        <row r="48">
          <cell r="D48">
            <v>5719.1299784703206</v>
          </cell>
          <cell r="G48">
            <v>15317.621448894977</v>
          </cell>
        </row>
        <row r="49">
          <cell r="D49">
            <v>6930.2989809407491</v>
          </cell>
          <cell r="G49">
            <v>15165.219512971484</v>
          </cell>
        </row>
        <row r="50">
          <cell r="D50">
            <v>95.486352891859482</v>
          </cell>
          <cell r="G50">
            <v>15070.887696789501</v>
          </cell>
        </row>
        <row r="51">
          <cell r="D51">
            <v>16328.16634450797</v>
          </cell>
          <cell r="G51">
            <v>14967.116651013579</v>
          </cell>
        </row>
        <row r="52">
          <cell r="D52">
            <v>8819.9236486954414</v>
          </cell>
          <cell r="G52">
            <v>14805.721697519235</v>
          </cell>
        </row>
        <row r="53">
          <cell r="D53">
            <v>11111.596118100069</v>
          </cell>
          <cell r="G53">
            <v>14596.837114843354</v>
          </cell>
        </row>
        <row r="54">
          <cell r="D54">
            <v>10111.502211495857</v>
          </cell>
          <cell r="G54">
            <v>14451.077283931201</v>
          </cell>
        </row>
        <row r="55">
          <cell r="D55">
            <v>3130.9472553488663</v>
          </cell>
          <cell r="G55">
            <v>14325.769529643057</v>
          </cell>
        </row>
        <row r="56">
          <cell r="D56">
            <v>5995.5378421046507</v>
          </cell>
          <cell r="G56">
            <v>14312.067510324241</v>
          </cell>
        </row>
        <row r="57">
          <cell r="D57">
            <v>4442.6282082317775</v>
          </cell>
          <cell r="G57">
            <v>14275.859906959047</v>
          </cell>
        </row>
        <row r="58">
          <cell r="D58">
            <v>15468.789168481237</v>
          </cell>
          <cell r="G58">
            <v>14114.577538628597</v>
          </cell>
        </row>
        <row r="59">
          <cell r="D59">
            <v>4915.0343751704513</v>
          </cell>
          <cell r="G59">
            <v>13944.315591582073</v>
          </cell>
        </row>
        <row r="60">
          <cell r="D60">
            <v>9734.5823974490431</v>
          </cell>
          <cell r="G60">
            <v>13879.720049972864</v>
          </cell>
        </row>
        <row r="61">
          <cell r="D61">
            <v>7392.6539528381736</v>
          </cell>
          <cell r="G61">
            <v>13735.858694918436</v>
          </cell>
        </row>
        <row r="62">
          <cell r="D62">
            <v>10654.266743723269</v>
          </cell>
          <cell r="G62">
            <v>13577.612210493075</v>
          </cell>
        </row>
        <row r="63">
          <cell r="D63">
            <v>6347.3296685483438</v>
          </cell>
          <cell r="G63">
            <v>13553.914460280625</v>
          </cell>
        </row>
        <row r="64">
          <cell r="D64">
            <v>9794.889567696533</v>
          </cell>
          <cell r="G64">
            <v>13537.996241949137</v>
          </cell>
        </row>
        <row r="65">
          <cell r="D65">
            <v>11131.698508182566</v>
          </cell>
          <cell r="G65">
            <v>13487.701435437119</v>
          </cell>
        </row>
        <row r="66">
          <cell r="D66">
            <v>12563.993801560458</v>
          </cell>
          <cell r="G66">
            <v>13386.263456944627</v>
          </cell>
        </row>
        <row r="67">
          <cell r="D67">
            <v>11011.084167687586</v>
          </cell>
          <cell r="G67">
            <v>13347.48133896599</v>
          </cell>
        </row>
        <row r="68">
          <cell r="D68">
            <v>14006.340289979598</v>
          </cell>
          <cell r="G68">
            <v>13320.564092936114</v>
          </cell>
        </row>
        <row r="69">
          <cell r="D69">
            <v>8156.5447759730496</v>
          </cell>
          <cell r="G69">
            <v>13136.327643660685</v>
          </cell>
        </row>
        <row r="70">
          <cell r="D70">
            <v>9724.5312024077939</v>
          </cell>
          <cell r="G70">
            <v>13121.773944553797</v>
          </cell>
        </row>
        <row r="71">
          <cell r="D71">
            <v>10699.497121408886</v>
          </cell>
          <cell r="G71">
            <v>12976.69652075566</v>
          </cell>
        </row>
        <row r="72">
          <cell r="D72">
            <v>10528.626805707663</v>
          </cell>
          <cell r="G72">
            <v>12887.322052272237</v>
          </cell>
        </row>
        <row r="73">
          <cell r="D73">
            <v>6231.7409255739867</v>
          </cell>
          <cell r="G73">
            <v>12689.529480294264</v>
          </cell>
        </row>
        <row r="74">
          <cell r="D74">
            <v>7473.0635131681602</v>
          </cell>
          <cell r="G74">
            <v>12471.386843566299</v>
          </cell>
        </row>
        <row r="75">
          <cell r="D75">
            <v>8769.6676734891989</v>
          </cell>
          <cell r="G75">
            <v>12453.965603679148</v>
          </cell>
        </row>
        <row r="76">
          <cell r="D76">
            <v>11081.442532976323</v>
          </cell>
          <cell r="G76">
            <v>12098.268688343182</v>
          </cell>
        </row>
        <row r="77">
          <cell r="D77">
            <v>7945.4696801068339</v>
          </cell>
          <cell r="G77">
            <v>12047.812415289682</v>
          </cell>
        </row>
        <row r="78">
          <cell r="D78">
            <v>8649.0533329942191</v>
          </cell>
          <cell r="G78">
            <v>11883.35224525135</v>
          </cell>
        </row>
        <row r="79">
          <cell r="D79">
            <v>7101.1692966419705</v>
          </cell>
          <cell r="G79">
            <v>11814.625704220349</v>
          </cell>
        </row>
        <row r="80">
          <cell r="D80">
            <v>8312.3382991123981</v>
          </cell>
          <cell r="G80">
            <v>11724.272708905621</v>
          </cell>
        </row>
        <row r="81">
          <cell r="D81">
            <v>10830.162656945115</v>
          </cell>
          <cell r="G81">
            <v>11478.333002012349</v>
          </cell>
        </row>
        <row r="82">
          <cell r="D82">
            <v>7126.2972842450918</v>
          </cell>
          <cell r="G82">
            <v>11459.226533799485</v>
          </cell>
        </row>
        <row r="83">
          <cell r="D83">
            <v>8402.7990544836339</v>
          </cell>
          <cell r="G83">
            <v>11365.433211297275</v>
          </cell>
        </row>
        <row r="84">
          <cell r="D84">
            <v>8297.261506550527</v>
          </cell>
          <cell r="G84">
            <v>11326.162728967003</v>
          </cell>
        </row>
        <row r="85">
          <cell r="D85">
            <v>7096.1436991213468</v>
          </cell>
          <cell r="G85">
            <v>11240.960114129792</v>
          </cell>
        </row>
        <row r="86">
          <cell r="D86">
            <v>6583.5327520176797</v>
          </cell>
          <cell r="G86">
            <v>11194.87701180061</v>
          </cell>
        </row>
        <row r="87">
          <cell r="D87">
            <v>6864.9662131726345</v>
          </cell>
          <cell r="G87">
            <v>11126.025777791889</v>
          </cell>
        </row>
        <row r="88">
          <cell r="D88">
            <v>10835.188254465738</v>
          </cell>
          <cell r="G88">
            <v>11096.016302971037</v>
          </cell>
        </row>
        <row r="89">
          <cell r="D89">
            <v>12051.382854456791</v>
          </cell>
          <cell r="G89">
            <v>11082.860285143666</v>
          </cell>
        </row>
        <row r="90">
          <cell r="D90">
            <v>7714.2921941581208</v>
          </cell>
          <cell r="G90">
            <v>11081.430690851643</v>
          </cell>
        </row>
        <row r="91">
          <cell r="D91">
            <v>13187.167894117856</v>
          </cell>
          <cell r="G91">
            <v>10899.531066755566</v>
          </cell>
        </row>
        <row r="92">
          <cell r="D92">
            <v>10377.858880088937</v>
          </cell>
          <cell r="G92">
            <v>10837.337891934345</v>
          </cell>
        </row>
        <row r="93">
          <cell r="D93">
            <v>4754.2152545104773</v>
          </cell>
          <cell r="G93">
            <v>10786.740058227882</v>
          </cell>
        </row>
        <row r="94">
          <cell r="D94">
            <v>14172.185008160197</v>
          </cell>
          <cell r="G94">
            <v>10773.615671308857</v>
          </cell>
        </row>
        <row r="95">
          <cell r="D95">
            <v>7357.474770193804</v>
          </cell>
          <cell r="G95">
            <v>10759.287844001037</v>
          </cell>
        </row>
        <row r="96">
          <cell r="D96">
            <v>7332.3467825906837</v>
          </cell>
          <cell r="G96">
            <v>10704.796677051443</v>
          </cell>
        </row>
        <row r="97">
          <cell r="D97">
            <v>7367.5259652350524</v>
          </cell>
          <cell r="G97">
            <v>10702.443499013898</v>
          </cell>
        </row>
        <row r="98">
          <cell r="D98">
            <v>8096.2376057255588</v>
          </cell>
          <cell r="G98">
            <v>10671.85658623225</v>
          </cell>
        </row>
        <row r="99">
          <cell r="D99">
            <v>5307.0309817791376</v>
          </cell>
          <cell r="G99">
            <v>10331.907000480251</v>
          </cell>
        </row>
        <row r="100">
          <cell r="D100">
            <v>8231.9287387824115</v>
          </cell>
          <cell r="G100">
            <v>10174.420355393137</v>
          </cell>
        </row>
        <row r="101">
          <cell r="D101">
            <v>7749.4713768024903</v>
          </cell>
          <cell r="G101">
            <v>10120.398267741033</v>
          </cell>
        </row>
        <row r="102">
          <cell r="D102">
            <v>4754.2152545104773</v>
          </cell>
          <cell r="G102">
            <v>10093.233837211177</v>
          </cell>
        </row>
        <row r="103">
          <cell r="D103">
            <v>4492.88418343802</v>
          </cell>
          <cell r="G103">
            <v>9957.1806326419337</v>
          </cell>
        </row>
        <row r="104">
          <cell r="D104">
            <v>11101.54492305882</v>
          </cell>
          <cell r="G104">
            <v>9934.0051608424583</v>
          </cell>
        </row>
        <row r="105">
          <cell r="D105">
            <v>8061.0584230811901</v>
          </cell>
          <cell r="G105">
            <v>9890.8518122400037</v>
          </cell>
        </row>
        <row r="106">
          <cell r="D106">
            <v>6759.4286652395267</v>
          </cell>
          <cell r="G106">
            <v>9890.6691085552102</v>
          </cell>
        </row>
        <row r="107">
          <cell r="D107">
            <v>8875.2052214223077</v>
          </cell>
          <cell r="G107">
            <v>9881.675045134516</v>
          </cell>
        </row>
        <row r="108">
          <cell r="D108">
            <v>8352.5430792773932</v>
          </cell>
          <cell r="G108">
            <v>9875.0162016309459</v>
          </cell>
        </row>
        <row r="109">
          <cell r="D109">
            <v>6437.7904239195786</v>
          </cell>
          <cell r="G109">
            <v>9872.3302173275042</v>
          </cell>
        </row>
        <row r="110">
          <cell r="D110">
            <v>995.06830908358825</v>
          </cell>
          <cell r="G110">
            <v>9805.5844984427968</v>
          </cell>
        </row>
        <row r="111">
          <cell r="D111">
            <v>12458.45625362735</v>
          </cell>
          <cell r="G111">
            <v>9748.2218586806703</v>
          </cell>
        </row>
        <row r="112">
          <cell r="D112">
            <v>10850.265047027611</v>
          </cell>
          <cell r="G112">
            <v>9704.8376479398976</v>
          </cell>
        </row>
        <row r="113">
          <cell r="D113">
            <v>10362.782087527066</v>
          </cell>
          <cell r="G113">
            <v>9640.9436633195564</v>
          </cell>
        </row>
        <row r="114">
          <cell r="D114">
            <v>11955.896501564932</v>
          </cell>
          <cell r="G114">
            <v>9598.8362859942245</v>
          </cell>
        </row>
        <row r="115">
          <cell r="D115">
            <v>9543.6096916653241</v>
          </cell>
          <cell r="G115">
            <v>9597.5120656351846</v>
          </cell>
        </row>
        <row r="116">
          <cell r="D116">
            <v>4739.1384619486043</v>
          </cell>
          <cell r="G116">
            <v>9539.7615791295284</v>
          </cell>
        </row>
        <row r="117">
          <cell r="D117">
            <v>3467.6622892306864</v>
          </cell>
          <cell r="G117">
            <v>9532.174961932802</v>
          </cell>
        </row>
        <row r="118">
          <cell r="D118">
            <v>8146.4935809318013</v>
          </cell>
          <cell r="G118">
            <v>9510.4289122407699</v>
          </cell>
        </row>
        <row r="119">
          <cell r="D119">
            <v>3392.2783264213235</v>
          </cell>
          <cell r="G119">
            <v>9426.9792636507682</v>
          </cell>
        </row>
        <row r="120">
          <cell r="D120">
            <v>10503.498818104543</v>
          </cell>
          <cell r="G120">
            <v>9204.8961952678201</v>
          </cell>
        </row>
        <row r="121">
          <cell r="D121">
            <v>11091.493728017573</v>
          </cell>
          <cell r="G121">
            <v>9197.2652226641731</v>
          </cell>
        </row>
        <row r="122">
          <cell r="D122">
            <v>9448.1233387734646</v>
          </cell>
          <cell r="G122">
            <v>9148.3340842680136</v>
          </cell>
        </row>
        <row r="123">
          <cell r="D123">
            <v>12473.533046189223</v>
          </cell>
          <cell r="G123">
            <v>9144.8316508929511</v>
          </cell>
        </row>
        <row r="124">
          <cell r="D124">
            <v>8925.4611966285502</v>
          </cell>
          <cell r="G124">
            <v>9135.262884747277</v>
          </cell>
        </row>
        <row r="125">
          <cell r="D125">
            <v>11950.870904044308</v>
          </cell>
          <cell r="G125">
            <v>9126.2960584724842</v>
          </cell>
        </row>
        <row r="126">
          <cell r="D126">
            <v>8221.8775437411641</v>
          </cell>
          <cell r="G126">
            <v>9108.7996158313654</v>
          </cell>
        </row>
        <row r="127">
          <cell r="D127">
            <v>10146.681394140225</v>
          </cell>
          <cell r="G127">
            <v>9078.8041478440446</v>
          </cell>
        </row>
        <row r="128">
          <cell r="D128">
            <v>6327.2272784658462</v>
          </cell>
          <cell r="G128">
            <v>9042.2472464204857</v>
          </cell>
        </row>
        <row r="129">
          <cell r="D129">
            <v>12071.485244539288</v>
          </cell>
          <cell r="G129">
            <v>9031.5545605509287</v>
          </cell>
        </row>
        <row r="130">
          <cell r="D130">
            <v>4824.5736197992155</v>
          </cell>
          <cell r="G130">
            <v>9005.8215338911014</v>
          </cell>
        </row>
        <row r="131">
          <cell r="D131">
            <v>27168.380196494334</v>
          </cell>
          <cell r="G131">
            <v>9001.2088091946189</v>
          </cell>
        </row>
        <row r="132">
          <cell r="D132">
            <v>13091.681541225997</v>
          </cell>
          <cell r="G132">
            <v>8926.6453294532312</v>
          </cell>
        </row>
        <row r="133">
          <cell r="D133">
            <v>20594.898639517902</v>
          </cell>
          <cell r="G133">
            <v>8905.2117226460814</v>
          </cell>
        </row>
        <row r="134">
          <cell r="D134">
            <v>5106.0070809541703</v>
          </cell>
          <cell r="G134">
            <v>8902.5013166284571</v>
          </cell>
        </row>
        <row r="135">
          <cell r="D135">
            <v>10724.625109012008</v>
          </cell>
          <cell r="G135">
            <v>8813.2329387397604</v>
          </cell>
        </row>
        <row r="136">
          <cell r="D136">
            <v>11473.439139585011</v>
          </cell>
          <cell r="G136">
            <v>8743.5041470356482</v>
          </cell>
        </row>
        <row r="137">
          <cell r="D137">
            <v>3246.5359983232224</v>
          </cell>
          <cell r="G137">
            <v>8742.035702712481</v>
          </cell>
        </row>
        <row r="138">
          <cell r="D138">
            <v>8880.2308189429314</v>
          </cell>
          <cell r="G138">
            <v>8661.5068210771351</v>
          </cell>
        </row>
        <row r="139">
          <cell r="D139">
            <v>20021.980522166745</v>
          </cell>
          <cell r="G139">
            <v>8653.9451817669596</v>
          </cell>
        </row>
        <row r="140">
          <cell r="D140">
            <v>16202.526406492367</v>
          </cell>
          <cell r="G140">
            <v>8637.252166722903</v>
          </cell>
        </row>
        <row r="141">
          <cell r="D141">
            <v>15051.664574269429</v>
          </cell>
          <cell r="G141">
            <v>8624.1325861341356</v>
          </cell>
        </row>
        <row r="142">
          <cell r="D142">
            <v>3321.9199611325853</v>
          </cell>
          <cell r="G142">
            <v>8602.707259990997</v>
          </cell>
        </row>
        <row r="143">
          <cell r="D143">
            <v>5905.0770867334149</v>
          </cell>
          <cell r="G143">
            <v>8543.6701090611878</v>
          </cell>
        </row>
        <row r="144">
          <cell r="D144">
            <v>7528.3450858950264</v>
          </cell>
          <cell r="G144">
            <v>8529.3775451119291</v>
          </cell>
        </row>
        <row r="145">
          <cell r="D145">
            <v>12222.253170158014</v>
          </cell>
          <cell r="G145">
            <v>8384.7691970999786</v>
          </cell>
        </row>
        <row r="146">
          <cell r="D146">
            <v>5844.769916485925</v>
          </cell>
          <cell r="G146">
            <v>8374.9001971325379</v>
          </cell>
        </row>
        <row r="147">
          <cell r="D147">
            <v>9880.3247255471433</v>
          </cell>
          <cell r="G147">
            <v>8354.0919365623322</v>
          </cell>
        </row>
        <row r="148">
          <cell r="D148">
            <v>12217.22757263739</v>
          </cell>
          <cell r="G148">
            <v>8346.5566268194834</v>
          </cell>
        </row>
        <row r="149">
          <cell r="D149">
            <v>4749.1896569898527</v>
          </cell>
          <cell r="G149">
            <v>8323.0418406922108</v>
          </cell>
        </row>
        <row r="150">
          <cell r="D150">
            <v>5226.6214214491501</v>
          </cell>
          <cell r="G150">
            <v>8306.941524832193</v>
          </cell>
        </row>
        <row r="151">
          <cell r="D151">
            <v>8669.1557230767157</v>
          </cell>
          <cell r="G151">
            <v>8301.3852016467627</v>
          </cell>
        </row>
        <row r="152">
          <cell r="D152">
            <v>7774.5993644056116</v>
          </cell>
          <cell r="G152">
            <v>8293.1004172801659</v>
          </cell>
        </row>
        <row r="153">
          <cell r="D153">
            <v>12463.481851147973</v>
          </cell>
          <cell r="G153">
            <v>8248.0973111108578</v>
          </cell>
        </row>
        <row r="154">
          <cell r="D154">
            <v>3603.3534222875392</v>
          </cell>
          <cell r="G154">
            <v>8245.9725981596621</v>
          </cell>
        </row>
        <row r="155">
          <cell r="D155">
            <v>7347.4235751525557</v>
          </cell>
          <cell r="G155">
            <v>8202.9204283150993</v>
          </cell>
        </row>
        <row r="156">
          <cell r="D156">
            <v>7905.2648999418398</v>
          </cell>
          <cell r="G156">
            <v>8194.2277972187549</v>
          </cell>
        </row>
        <row r="157">
          <cell r="D157">
            <v>9634.0704470365599</v>
          </cell>
          <cell r="G157">
            <v>8157.303752206677</v>
          </cell>
        </row>
        <row r="158">
          <cell r="D158">
            <v>3894.8380784837418</v>
          </cell>
          <cell r="G158">
            <v>8149.3755978180543</v>
          </cell>
        </row>
        <row r="159">
          <cell r="D159">
            <v>12925.8368230454</v>
          </cell>
          <cell r="G159">
            <v>8083.3463470212682</v>
          </cell>
        </row>
        <row r="160">
          <cell r="D160">
            <v>3291.7663760088399</v>
          </cell>
          <cell r="G160">
            <v>8072.6692029331343</v>
          </cell>
        </row>
        <row r="161">
          <cell r="D161">
            <v>8412.8502495248831</v>
          </cell>
          <cell r="G161">
            <v>8069.3661025970596</v>
          </cell>
        </row>
        <row r="162">
          <cell r="D162">
            <v>13086.655943705373</v>
          </cell>
          <cell r="G162">
            <v>8055.0388823162602</v>
          </cell>
        </row>
        <row r="163">
          <cell r="D163">
            <v>18504.250070938244</v>
          </cell>
          <cell r="G163">
            <v>8046.2537594338783</v>
          </cell>
        </row>
        <row r="164">
          <cell r="D164">
            <v>5472.8756999597354</v>
          </cell>
          <cell r="G164">
            <v>8043.2445627009256</v>
          </cell>
        </row>
        <row r="165">
          <cell r="D165">
            <v>8980.7427693554146</v>
          </cell>
          <cell r="G165">
            <v>7997.3436232012482</v>
          </cell>
        </row>
        <row r="166">
          <cell r="D166">
            <v>14207.364190804567</v>
          </cell>
          <cell r="G166">
            <v>7996.112309243651</v>
          </cell>
        </row>
        <row r="167">
          <cell r="D167">
            <v>12141.843609828027</v>
          </cell>
          <cell r="G167">
            <v>7986.1999669984671</v>
          </cell>
        </row>
        <row r="168">
          <cell r="D168">
            <v>5869.8979040890463</v>
          </cell>
          <cell r="G168">
            <v>7973.6676059452438</v>
          </cell>
        </row>
        <row r="169">
          <cell r="D169">
            <v>4759.2408520311019</v>
          </cell>
          <cell r="G169">
            <v>7970.2458048931658</v>
          </cell>
        </row>
        <row r="170">
          <cell r="D170">
            <v>12081.536439580537</v>
          </cell>
          <cell r="G170">
            <v>7960.6894152760015</v>
          </cell>
        </row>
        <row r="171">
          <cell r="D171">
            <v>8704.3349057210853</v>
          </cell>
          <cell r="G171">
            <v>7959.2391866535336</v>
          </cell>
        </row>
        <row r="172">
          <cell r="D172">
            <v>7000.6573462294873</v>
          </cell>
          <cell r="G172">
            <v>7951.6077192374305</v>
          </cell>
        </row>
        <row r="173">
          <cell r="D173">
            <v>18961.579445315045</v>
          </cell>
          <cell r="G173">
            <v>7944.6417239453976</v>
          </cell>
        </row>
        <row r="174">
          <cell r="D174">
            <v>11568.92549247687</v>
          </cell>
          <cell r="G174">
            <v>7935.6405531780538</v>
          </cell>
        </row>
        <row r="175">
          <cell r="D175">
            <v>5296.9797867378893</v>
          </cell>
          <cell r="G175">
            <v>7921.5531360447148</v>
          </cell>
        </row>
        <row r="176">
          <cell r="D176">
            <v>22313.652991571373</v>
          </cell>
          <cell r="G176">
            <v>7899.5540488830602</v>
          </cell>
        </row>
        <row r="177">
          <cell r="D177">
            <v>7191.6300520132063</v>
          </cell>
          <cell r="G177">
            <v>7859.6441856348229</v>
          </cell>
        </row>
        <row r="178">
          <cell r="D178">
            <v>7417.781940441294</v>
          </cell>
          <cell r="G178">
            <v>7825.546626560953</v>
          </cell>
        </row>
        <row r="179">
          <cell r="D179">
            <v>8106.2888007668071</v>
          </cell>
          <cell r="G179">
            <v>7820.7725899391889</v>
          </cell>
        </row>
        <row r="180">
          <cell r="D180">
            <v>11865.435746193696</v>
          </cell>
          <cell r="G180">
            <v>7815.9551591194722</v>
          </cell>
        </row>
        <row r="181">
          <cell r="D181">
            <v>9076.2291222472741</v>
          </cell>
          <cell r="G181">
            <v>7773.0320702992522</v>
          </cell>
        </row>
        <row r="182">
          <cell r="D182">
            <v>7985.6744602718272</v>
          </cell>
          <cell r="G182">
            <v>7721.2007068958246</v>
          </cell>
        </row>
        <row r="183">
          <cell r="D183">
            <v>8829.9748437366907</v>
          </cell>
          <cell r="G183">
            <v>7711.4226819891246</v>
          </cell>
        </row>
        <row r="184">
          <cell r="D184">
            <v>8659.1045280354683</v>
          </cell>
          <cell r="G184">
            <v>7710.9061749257899</v>
          </cell>
        </row>
        <row r="185">
          <cell r="D185">
            <v>8181.6727635761699</v>
          </cell>
          <cell r="G185">
            <v>7710.3337781952687</v>
          </cell>
        </row>
        <row r="186">
          <cell r="D186">
            <v>5578.4132478928432</v>
          </cell>
          <cell r="G186">
            <v>7706.6836629196087</v>
          </cell>
        </row>
        <row r="187">
          <cell r="D187">
            <v>11393.029579255024</v>
          </cell>
          <cell r="G187">
            <v>7699.7300944715053</v>
          </cell>
        </row>
        <row r="188">
          <cell r="D188">
            <v>12493.635436271719</v>
          </cell>
          <cell r="G188">
            <v>7655.7477495091198</v>
          </cell>
        </row>
        <row r="189">
          <cell r="D189">
            <v>4693.9080842629874</v>
          </cell>
          <cell r="G189">
            <v>7653.7208311939967</v>
          </cell>
        </row>
        <row r="190">
          <cell r="D190">
            <v>4256.6810999686832</v>
          </cell>
          <cell r="G190">
            <v>7641.0135811895025</v>
          </cell>
        </row>
        <row r="191">
          <cell r="D191">
            <v>14106.852240392082</v>
          </cell>
          <cell r="G191">
            <v>7624.7684812864391</v>
          </cell>
        </row>
        <row r="192">
          <cell r="D192">
            <v>12342.867510652994</v>
          </cell>
          <cell r="G192">
            <v>7607.927652338155</v>
          </cell>
        </row>
        <row r="193">
          <cell r="D193">
            <v>8840.0260387779381</v>
          </cell>
          <cell r="G193">
            <v>7596.9349868319878</v>
          </cell>
        </row>
        <row r="194">
          <cell r="D194">
            <v>8890.2820139841806</v>
          </cell>
          <cell r="G194">
            <v>7582.7452955491117</v>
          </cell>
        </row>
        <row r="195">
          <cell r="D195">
            <v>7875.1113148180948</v>
          </cell>
          <cell r="G195">
            <v>7534.8174422760057</v>
          </cell>
        </row>
        <row r="196">
          <cell r="D196">
            <v>9417.9697536497188</v>
          </cell>
          <cell r="G196">
            <v>7514.1941817811394</v>
          </cell>
        </row>
        <row r="197">
          <cell r="D197">
            <v>3849.6077007981244</v>
          </cell>
          <cell r="G197">
            <v>7504.8828900104281</v>
          </cell>
        </row>
        <row r="198">
          <cell r="D198">
            <v>10739.701901573879</v>
          </cell>
          <cell r="G198">
            <v>7501.4086905089771</v>
          </cell>
        </row>
        <row r="199">
          <cell r="D199">
            <v>11247.287251156922</v>
          </cell>
          <cell r="G199">
            <v>7479.2440689825962</v>
          </cell>
        </row>
        <row r="200">
          <cell r="D200">
            <v>10141.655796619601</v>
          </cell>
          <cell r="G200">
            <v>7463.8302845237713</v>
          </cell>
        </row>
        <row r="201">
          <cell r="D201">
            <v>2919.8721594826507</v>
          </cell>
          <cell r="G201">
            <v>7452.9238267668798</v>
          </cell>
        </row>
        <row r="202">
          <cell r="D202">
            <v>3940.0684561693597</v>
          </cell>
          <cell r="G202">
            <v>7448.9104364809191</v>
          </cell>
        </row>
        <row r="203">
          <cell r="D203">
            <v>5895.0258916921666</v>
          </cell>
          <cell r="G203">
            <v>7309.6737168316185</v>
          </cell>
        </row>
        <row r="204">
          <cell r="D204">
            <v>9513.4561065415783</v>
          </cell>
          <cell r="G204">
            <v>7304.8489577690425</v>
          </cell>
        </row>
        <row r="205">
          <cell r="D205">
            <v>8860.1284288604347</v>
          </cell>
          <cell r="G205">
            <v>7303.2446642975601</v>
          </cell>
        </row>
        <row r="206">
          <cell r="D206">
            <v>8221.8775437411641</v>
          </cell>
          <cell r="G206">
            <v>7269.6272413567949</v>
          </cell>
        </row>
        <row r="207">
          <cell r="D207">
            <v>10664.317938764516</v>
          </cell>
          <cell r="G207">
            <v>7251.5253946676394</v>
          </cell>
        </row>
        <row r="208">
          <cell r="D208">
            <v>11865.435746193696</v>
          </cell>
          <cell r="G208">
            <v>7242.4100781438074</v>
          </cell>
        </row>
        <row r="209">
          <cell r="D209">
            <v>7689.1642065550004</v>
          </cell>
          <cell r="G209">
            <v>7218.9202375251825</v>
          </cell>
        </row>
        <row r="210">
          <cell r="D210">
            <v>8679.206918117965</v>
          </cell>
          <cell r="G210">
            <v>7216.5699592053415</v>
          </cell>
        </row>
        <row r="211">
          <cell r="D211">
            <v>5874.92350160967</v>
          </cell>
          <cell r="G211">
            <v>7187.8614582860173</v>
          </cell>
        </row>
        <row r="212">
          <cell r="D212">
            <v>7040.8621263944806</v>
          </cell>
          <cell r="G212">
            <v>7150.4802728165241</v>
          </cell>
        </row>
        <row r="213">
          <cell r="D213">
            <v>9483.3025214178342</v>
          </cell>
          <cell r="G213">
            <v>7142.3267156303191</v>
          </cell>
        </row>
        <row r="214">
          <cell r="D214">
            <v>4854.7272049229614</v>
          </cell>
          <cell r="G214">
            <v>7138.2366210608916</v>
          </cell>
        </row>
        <row r="215">
          <cell r="D215">
            <v>7508.2426958125297</v>
          </cell>
          <cell r="G215">
            <v>7117.1171861410967</v>
          </cell>
        </row>
        <row r="216">
          <cell r="D216">
            <v>4327.0394652574214</v>
          </cell>
          <cell r="G216">
            <v>7113.886582580657</v>
          </cell>
        </row>
        <row r="217">
          <cell r="D217">
            <v>8241.9799338236608</v>
          </cell>
          <cell r="G217">
            <v>7110.6352100872464</v>
          </cell>
        </row>
        <row r="218">
          <cell r="D218">
            <v>7141.3740768069647</v>
          </cell>
          <cell r="G218">
            <v>7096.7530334190769</v>
          </cell>
        </row>
        <row r="219">
          <cell r="D219">
            <v>6749.3774701982784</v>
          </cell>
          <cell r="G219">
            <v>7095.7157381444604</v>
          </cell>
        </row>
        <row r="220">
          <cell r="D220">
            <v>9272.2274255516186</v>
          </cell>
          <cell r="G220">
            <v>7083.4760949571673</v>
          </cell>
        </row>
        <row r="221">
          <cell r="D221">
            <v>6633.7887272239223</v>
          </cell>
          <cell r="G221">
            <v>7041.2307940667506</v>
          </cell>
        </row>
        <row r="222">
          <cell r="D222">
            <v>4231.5531123655619</v>
          </cell>
          <cell r="G222">
            <v>7037.8371050729293</v>
          </cell>
        </row>
        <row r="223">
          <cell r="D223">
            <v>8292.2359090299014</v>
          </cell>
          <cell r="G223">
            <v>7035.2484356486984</v>
          </cell>
        </row>
        <row r="224">
          <cell r="D224">
            <v>16710.11175607541</v>
          </cell>
          <cell r="G224">
            <v>7031.8468478652294</v>
          </cell>
        </row>
        <row r="225">
          <cell r="D225">
            <v>11408.106371816895</v>
          </cell>
          <cell r="G225">
            <v>7030.0835100017739</v>
          </cell>
        </row>
        <row r="226">
          <cell r="D226">
            <v>6890.0942007757549</v>
          </cell>
          <cell r="G226">
            <v>7028.4035847129398</v>
          </cell>
        </row>
        <row r="227">
          <cell r="D227">
            <v>12865.529652797908</v>
          </cell>
          <cell r="G227">
            <v>7016.0031445190043</v>
          </cell>
        </row>
        <row r="228">
          <cell r="D228">
            <v>5940.2562693777845</v>
          </cell>
          <cell r="G228">
            <v>6984.3741995032033</v>
          </cell>
        </row>
        <row r="229">
          <cell r="D229">
            <v>12317.739523049873</v>
          </cell>
          <cell r="G229">
            <v>6978.0628749807092</v>
          </cell>
        </row>
        <row r="230">
          <cell r="D230">
            <v>7789.6761569674836</v>
          </cell>
          <cell r="G230">
            <v>6961.5043455259311</v>
          </cell>
        </row>
        <row r="231">
          <cell r="D231">
            <v>6925.2733834201244</v>
          </cell>
          <cell r="G231">
            <v>6921.2217457491024</v>
          </cell>
        </row>
        <row r="232">
          <cell r="D232">
            <v>9387.8161685259747</v>
          </cell>
          <cell r="G232">
            <v>6899.5204938410934</v>
          </cell>
        </row>
        <row r="233">
          <cell r="D233">
            <v>5090.9302883922974</v>
          </cell>
          <cell r="G233">
            <v>6867.0372810223789</v>
          </cell>
        </row>
        <row r="234">
          <cell r="D234">
            <v>5769.3859536765622</v>
          </cell>
          <cell r="G234">
            <v>6857.0317822912521</v>
          </cell>
        </row>
        <row r="235">
          <cell r="D235">
            <v>7950.4952776274577</v>
          </cell>
          <cell r="G235">
            <v>6855.6874949438188</v>
          </cell>
        </row>
        <row r="236">
          <cell r="D236">
            <v>7000.6573462294873</v>
          </cell>
          <cell r="G236">
            <v>6848.8831700872206</v>
          </cell>
        </row>
        <row r="237">
          <cell r="D237">
            <v>20675.308199847888</v>
          </cell>
          <cell r="G237">
            <v>6823.2399885120985</v>
          </cell>
        </row>
        <row r="238">
          <cell r="D238">
            <v>8432.9526396073798</v>
          </cell>
          <cell r="G238">
            <v>6815.8321866066535</v>
          </cell>
        </row>
        <row r="239">
          <cell r="D239">
            <v>10176.834979263971</v>
          </cell>
          <cell r="G239">
            <v>6803.6380883565935</v>
          </cell>
        </row>
        <row r="240">
          <cell r="D240">
            <v>6905.1709933376278</v>
          </cell>
          <cell r="G240">
            <v>6795.2619728581385</v>
          </cell>
        </row>
        <row r="241">
          <cell r="D241">
            <v>6538.3023743320628</v>
          </cell>
          <cell r="G241">
            <v>6790.6292897654521</v>
          </cell>
        </row>
        <row r="242">
          <cell r="D242">
            <v>5900.0514892127912</v>
          </cell>
          <cell r="G242">
            <v>6777.9964425209128</v>
          </cell>
        </row>
        <row r="243">
          <cell r="D243">
            <v>5834.7187214446767</v>
          </cell>
          <cell r="G243">
            <v>6775.8441948182126</v>
          </cell>
        </row>
        <row r="244">
          <cell r="D244">
            <v>20529.56587174979</v>
          </cell>
          <cell r="G244">
            <v>6767.4095314758442</v>
          </cell>
        </row>
        <row r="245">
          <cell r="D245">
            <v>15961.297725502405</v>
          </cell>
          <cell r="G245">
            <v>6735.2313867623216</v>
          </cell>
        </row>
        <row r="246">
          <cell r="D246">
            <v>6880.0430057345066</v>
          </cell>
          <cell r="G246">
            <v>6727.6163388027499</v>
          </cell>
        </row>
        <row r="247">
          <cell r="D247">
            <v>8568.6437726642325</v>
          </cell>
          <cell r="G247">
            <v>6706.4218778512723</v>
          </cell>
        </row>
        <row r="248">
          <cell r="D248">
            <v>4412.4746231080326</v>
          </cell>
          <cell r="G248">
            <v>6705.1555767605569</v>
          </cell>
        </row>
        <row r="249">
          <cell r="D249">
            <v>1839.368692548451</v>
          </cell>
          <cell r="G249">
            <v>6690.963679405656</v>
          </cell>
        </row>
        <row r="250">
          <cell r="D250">
            <v>15694.941056909323</v>
          </cell>
          <cell r="G250">
            <v>6671.2093890107462</v>
          </cell>
        </row>
        <row r="251">
          <cell r="D251">
            <v>5729.1811735115689</v>
          </cell>
          <cell r="G251">
            <v>6666.5798802495137</v>
          </cell>
        </row>
        <row r="252">
          <cell r="D252">
            <v>9498.3793139797053</v>
          </cell>
          <cell r="G252">
            <v>6661.8944804862103</v>
          </cell>
        </row>
        <row r="253">
          <cell r="D253">
            <v>6412.6624363164574</v>
          </cell>
          <cell r="G253">
            <v>6644.4169894564156</v>
          </cell>
        </row>
        <row r="254">
          <cell r="D254">
            <v>4533.0889636030133</v>
          </cell>
          <cell r="G254">
            <v>6631.9664150735325</v>
          </cell>
        </row>
        <row r="255">
          <cell r="D255">
            <v>3663.6605925350295</v>
          </cell>
          <cell r="G255">
            <v>6614.2411746328889</v>
          </cell>
        </row>
        <row r="256">
          <cell r="D256">
            <v>11317.645616445661</v>
          </cell>
          <cell r="G256">
            <v>6599.8504871806808</v>
          </cell>
        </row>
        <row r="257">
          <cell r="D257">
            <v>3990.3244313756013</v>
          </cell>
          <cell r="G257">
            <v>6572.0724509885576</v>
          </cell>
        </row>
        <row r="258">
          <cell r="D258">
            <v>5528.1572726866016</v>
          </cell>
          <cell r="G258">
            <v>6567.8207609336851</v>
          </cell>
        </row>
        <row r="259">
          <cell r="D259">
            <v>10699.497121408886</v>
          </cell>
          <cell r="G259">
            <v>6545.9284018361723</v>
          </cell>
        </row>
        <row r="260">
          <cell r="D260">
            <v>6412.6624363164574</v>
          </cell>
          <cell r="G260">
            <v>6540.5025336200115</v>
          </cell>
        </row>
        <row r="261">
          <cell r="D261">
            <v>11438.259956940641</v>
          </cell>
          <cell r="G261">
            <v>6529.6791559240901</v>
          </cell>
        </row>
        <row r="262">
          <cell r="D262">
            <v>5422.6197247534938</v>
          </cell>
          <cell r="G262">
            <v>6528.5042457107966</v>
          </cell>
        </row>
        <row r="263">
          <cell r="D263">
            <v>10096.425418933984</v>
          </cell>
          <cell r="G263">
            <v>6507.1864882382442</v>
          </cell>
        </row>
        <row r="264">
          <cell r="D264">
            <v>19846.084608944901</v>
          </cell>
          <cell r="G264">
            <v>6498.8073882082572</v>
          </cell>
        </row>
        <row r="265">
          <cell r="D265">
            <v>8804.8468561335685</v>
          </cell>
          <cell r="G265">
            <v>6497.4103032592111</v>
          </cell>
        </row>
        <row r="266">
          <cell r="D266">
            <v>2859.5649892351603</v>
          </cell>
          <cell r="G266">
            <v>6496.993583031639</v>
          </cell>
        </row>
        <row r="267">
          <cell r="D267">
            <v>9196.8434627422557</v>
          </cell>
          <cell r="G267">
            <v>6494.1354949518181</v>
          </cell>
        </row>
        <row r="268">
          <cell r="D268">
            <v>6829.7870305282649</v>
          </cell>
          <cell r="G268">
            <v>6493.831215820951</v>
          </cell>
        </row>
        <row r="269">
          <cell r="D269">
            <v>5935.2306718571599</v>
          </cell>
          <cell r="G269">
            <v>6463.1629661947654</v>
          </cell>
        </row>
        <row r="270">
          <cell r="D270">
            <v>8915.4100015873009</v>
          </cell>
          <cell r="G270">
            <v>6424.8287340345532</v>
          </cell>
        </row>
        <row r="271">
          <cell r="D271">
            <v>5518.1060776453533</v>
          </cell>
          <cell r="G271">
            <v>6422.1119070633513</v>
          </cell>
        </row>
        <row r="272">
          <cell r="D272">
            <v>10644.215548682019</v>
          </cell>
          <cell r="G272">
            <v>6410.3103403394625</v>
          </cell>
        </row>
        <row r="273">
          <cell r="D273">
            <v>10076.323028851488</v>
          </cell>
          <cell r="G273">
            <v>6392.4219862984255</v>
          </cell>
        </row>
        <row r="274">
          <cell r="D274">
            <v>3779.2493355093857</v>
          </cell>
          <cell r="G274">
            <v>6371.5634788939742</v>
          </cell>
        </row>
        <row r="275">
          <cell r="D275">
            <v>15388.379608151248</v>
          </cell>
          <cell r="G275">
            <v>6366.5056680022126</v>
          </cell>
        </row>
        <row r="276">
          <cell r="D276">
            <v>10227.090954470214</v>
          </cell>
          <cell r="G276">
            <v>6341.6949227410869</v>
          </cell>
        </row>
        <row r="277">
          <cell r="D277">
            <v>2407.2612123789836</v>
          </cell>
          <cell r="G277">
            <v>6335.4757149106536</v>
          </cell>
        </row>
        <row r="278">
          <cell r="D278">
            <v>12644.403361890445</v>
          </cell>
          <cell r="G278">
            <v>6334.9674023966882</v>
          </cell>
        </row>
        <row r="279">
          <cell r="D279">
            <v>14403.362494108909</v>
          </cell>
          <cell r="G279">
            <v>6329.5306351398458</v>
          </cell>
        </row>
        <row r="280">
          <cell r="D280">
            <v>7739.420181761242</v>
          </cell>
          <cell r="G280">
            <v>6324.4656302919184</v>
          </cell>
        </row>
        <row r="281">
          <cell r="D281">
            <v>7362.5003677144286</v>
          </cell>
          <cell r="G281">
            <v>6321.0246708116665</v>
          </cell>
        </row>
        <row r="282">
          <cell r="D282">
            <v>1296.6041603210392</v>
          </cell>
          <cell r="G282">
            <v>6301.6573864029724</v>
          </cell>
        </row>
        <row r="283">
          <cell r="D283">
            <v>4131.0411619530787</v>
          </cell>
          <cell r="G283">
            <v>6298.7307916184709</v>
          </cell>
        </row>
        <row r="284">
          <cell r="D284">
            <v>4648.6777065773695</v>
          </cell>
          <cell r="G284">
            <v>6259.8757891787254</v>
          </cell>
        </row>
        <row r="285">
          <cell r="D285">
            <v>6538.3023743320628</v>
          </cell>
          <cell r="G285">
            <v>6250.3381873694043</v>
          </cell>
        </row>
        <row r="286">
          <cell r="D286">
            <v>2613.3107107245751</v>
          </cell>
          <cell r="G286">
            <v>6241.1688171049109</v>
          </cell>
        </row>
        <row r="287">
          <cell r="D287">
            <v>12302.662730488</v>
          </cell>
          <cell r="G287">
            <v>6227.0815054547347</v>
          </cell>
        </row>
        <row r="288">
          <cell r="D288">
            <v>4347.141855339918</v>
          </cell>
          <cell r="G288">
            <v>6204.2995458226042</v>
          </cell>
        </row>
        <row r="289">
          <cell r="D289">
            <v>3447.5598991481897</v>
          </cell>
          <cell r="G289">
            <v>6200.5743468622286</v>
          </cell>
        </row>
        <row r="290">
          <cell r="D290">
            <v>13408.294185025321</v>
          </cell>
          <cell r="G290">
            <v>6176.7526210738188</v>
          </cell>
        </row>
        <row r="291">
          <cell r="D291">
            <v>8131.4167883699283</v>
          </cell>
          <cell r="G291">
            <v>6163.7329086349482</v>
          </cell>
        </row>
        <row r="292">
          <cell r="D292">
            <v>7598.7034511837646</v>
          </cell>
          <cell r="G292">
            <v>6162.0888330709513</v>
          </cell>
        </row>
        <row r="293">
          <cell r="D293">
            <v>7136.3484792863401</v>
          </cell>
          <cell r="G293">
            <v>6148.5253165975164</v>
          </cell>
        </row>
        <row r="294">
          <cell r="D294">
            <v>18293.174975072026</v>
          </cell>
          <cell r="G294">
            <v>6144.5611027060777</v>
          </cell>
        </row>
        <row r="295">
          <cell r="D295">
            <v>12302.662730488</v>
          </cell>
          <cell r="G295">
            <v>6144.5167677708041</v>
          </cell>
        </row>
        <row r="296">
          <cell r="D296">
            <v>9327.5089982784848</v>
          </cell>
          <cell r="G296">
            <v>6139.2855285732676</v>
          </cell>
        </row>
        <row r="297">
          <cell r="D297">
            <v>5442.7221148359904</v>
          </cell>
          <cell r="G297">
            <v>6134.4736452355764</v>
          </cell>
        </row>
        <row r="298">
          <cell r="D298">
            <v>10649.241146202645</v>
          </cell>
          <cell r="G298">
            <v>6118.9746721821193</v>
          </cell>
        </row>
        <row r="299">
          <cell r="D299">
            <v>7804.7529495293566</v>
          </cell>
          <cell r="G299">
            <v>6116.9205867100682</v>
          </cell>
        </row>
        <row r="300">
          <cell r="D300">
            <v>9417.9697536497188</v>
          </cell>
          <cell r="G300">
            <v>6093.5452782457805</v>
          </cell>
        </row>
        <row r="301">
          <cell r="D301">
            <v>7211.7324420957029</v>
          </cell>
          <cell r="G301">
            <v>6070.9884821370988</v>
          </cell>
        </row>
        <row r="302">
          <cell r="D302">
            <v>11679.488637930603</v>
          </cell>
          <cell r="G302">
            <v>6067.5706541487107</v>
          </cell>
        </row>
        <row r="303">
          <cell r="D303">
            <v>7201.6812470544546</v>
          </cell>
          <cell r="G303">
            <v>6061.6846756823425</v>
          </cell>
        </row>
        <row r="304">
          <cell r="D304">
            <v>8799.8212586129448</v>
          </cell>
          <cell r="G304">
            <v>6040.9798524032003</v>
          </cell>
        </row>
        <row r="305">
          <cell r="D305">
            <v>12036.306061894918</v>
          </cell>
          <cell r="G305">
            <v>6033.6758254948872</v>
          </cell>
        </row>
        <row r="306">
          <cell r="D306">
            <v>7196.65564953383</v>
          </cell>
          <cell r="G306">
            <v>6030.1225121959824</v>
          </cell>
        </row>
        <row r="307">
          <cell r="D307">
            <v>8845.0516362985618</v>
          </cell>
          <cell r="G307">
            <v>6024.5200757008779</v>
          </cell>
        </row>
        <row r="308">
          <cell r="D308">
            <v>3563.1486421225459</v>
          </cell>
          <cell r="G308">
            <v>6023.1550470122556</v>
          </cell>
        </row>
        <row r="309">
          <cell r="D309">
            <v>7799.7273520087319</v>
          </cell>
          <cell r="G309">
            <v>6016.7518109017465</v>
          </cell>
        </row>
        <row r="310">
          <cell r="D310">
            <v>5286.928591696641</v>
          </cell>
          <cell r="G310">
            <v>5992.9571576507287</v>
          </cell>
        </row>
        <row r="311">
          <cell r="D311">
            <v>3673.7117875762779</v>
          </cell>
          <cell r="G311">
            <v>5991.3778765869401</v>
          </cell>
        </row>
        <row r="312">
          <cell r="D312">
            <v>12006.152476771174</v>
          </cell>
          <cell r="G312">
            <v>5991.2321742127742</v>
          </cell>
        </row>
        <row r="313">
          <cell r="D313">
            <v>9825.0431528202789</v>
          </cell>
          <cell r="G313">
            <v>5975.9488029294625</v>
          </cell>
        </row>
        <row r="314">
          <cell r="D314">
            <v>5960.3586594602812</v>
          </cell>
          <cell r="G314">
            <v>5972.2566349490853</v>
          </cell>
        </row>
        <row r="315">
          <cell r="D315">
            <v>21785.965251905833</v>
          </cell>
          <cell r="G315">
            <v>5946.9884120263823</v>
          </cell>
        </row>
        <row r="316">
          <cell r="D316">
            <v>6035.742622269644</v>
          </cell>
          <cell r="G316">
            <v>5939.4361554099942</v>
          </cell>
        </row>
        <row r="317">
          <cell r="D317">
            <v>9005.8707569585367</v>
          </cell>
          <cell r="G317">
            <v>5932.730643472968</v>
          </cell>
        </row>
        <row r="318">
          <cell r="D318">
            <v>8292.2359090299014</v>
          </cell>
          <cell r="G318">
            <v>5931.4994209190781</v>
          </cell>
        </row>
        <row r="319">
          <cell r="D319">
            <v>8272.1335189474048</v>
          </cell>
          <cell r="G319">
            <v>5929.9268517128585</v>
          </cell>
        </row>
        <row r="320">
          <cell r="D320">
            <v>7719.3177916787454</v>
          </cell>
          <cell r="G320">
            <v>5918.8419688144859</v>
          </cell>
        </row>
        <row r="321">
          <cell r="D321">
            <v>6945.3757735026211</v>
          </cell>
          <cell r="G321">
            <v>5907.5448695035839</v>
          </cell>
        </row>
        <row r="322">
          <cell r="D322">
            <v>4447.6538057524021</v>
          </cell>
          <cell r="G322">
            <v>5905.6613882452975</v>
          </cell>
        </row>
        <row r="323">
          <cell r="D323">
            <v>3301.8175710500882</v>
          </cell>
          <cell r="G323">
            <v>5904.6885405354387</v>
          </cell>
        </row>
        <row r="324">
          <cell r="D324">
            <v>9046.07553712353</v>
          </cell>
          <cell r="G324">
            <v>5896.5683436479794</v>
          </cell>
        </row>
        <row r="325">
          <cell r="D325">
            <v>10679.394731326389</v>
          </cell>
          <cell r="G325">
            <v>5894.2768423223079</v>
          </cell>
        </row>
        <row r="326">
          <cell r="D326">
            <v>9980.8366759596283</v>
          </cell>
          <cell r="G326">
            <v>5888.1305914317036</v>
          </cell>
        </row>
        <row r="327">
          <cell r="D327">
            <v>13649.522866015281</v>
          </cell>
          <cell r="G327">
            <v>5886.3961001266443</v>
          </cell>
        </row>
        <row r="328">
          <cell r="D328">
            <v>6513.1743867289415</v>
          </cell>
          <cell r="G328">
            <v>5856.4269397323551</v>
          </cell>
        </row>
        <row r="329">
          <cell r="D329">
            <v>8895.3076115048043</v>
          </cell>
          <cell r="G329">
            <v>5841.1377970899621</v>
          </cell>
        </row>
        <row r="330">
          <cell r="D330">
            <v>13875.674754443369</v>
          </cell>
          <cell r="G330">
            <v>5820.0181047130463</v>
          </cell>
        </row>
        <row r="331">
          <cell r="D331">
            <v>6427.7392288783303</v>
          </cell>
          <cell r="G331">
            <v>5805.0086523788204</v>
          </cell>
        </row>
        <row r="332">
          <cell r="D332">
            <v>10764.829889177001</v>
          </cell>
          <cell r="G332">
            <v>5784.3130886969411</v>
          </cell>
        </row>
        <row r="333">
          <cell r="D333">
            <v>10815.085864383242</v>
          </cell>
          <cell r="G333">
            <v>5772.0730586949639</v>
          </cell>
        </row>
        <row r="334">
          <cell r="D334">
            <v>7106.1948941625951</v>
          </cell>
          <cell r="G334">
            <v>5757.8448183345981</v>
          </cell>
        </row>
        <row r="335">
          <cell r="D335">
            <v>7412.7563429206702</v>
          </cell>
          <cell r="G335">
            <v>5742.7161119724296</v>
          </cell>
        </row>
        <row r="336">
          <cell r="D336">
            <v>2236.3908966777617</v>
          </cell>
          <cell r="G336">
            <v>5742.3354070880478</v>
          </cell>
        </row>
        <row r="337">
          <cell r="D337">
            <v>5759.3347586353138</v>
          </cell>
          <cell r="G337">
            <v>5739.5487788949667</v>
          </cell>
        </row>
        <row r="338">
          <cell r="D338">
            <v>7101.1692966419705</v>
          </cell>
          <cell r="G338">
            <v>5736.7798504591638</v>
          </cell>
        </row>
        <row r="339">
          <cell r="D339">
            <v>4181.2971371593203</v>
          </cell>
          <cell r="G339">
            <v>5714.6319014290566</v>
          </cell>
        </row>
        <row r="340">
          <cell r="D340">
            <v>12337.84191313237</v>
          </cell>
          <cell r="G340">
            <v>5714.3173768507868</v>
          </cell>
        </row>
        <row r="341">
          <cell r="D341">
            <v>5462.824504918487</v>
          </cell>
          <cell r="G341">
            <v>5708.7281514276428</v>
          </cell>
        </row>
        <row r="342">
          <cell r="D342">
            <v>12136.818012307402</v>
          </cell>
          <cell r="G342">
            <v>5704.6233656986406</v>
          </cell>
        </row>
        <row r="343">
          <cell r="D343">
            <v>7282.0908073844412</v>
          </cell>
          <cell r="G343">
            <v>5693.3832896354461</v>
          </cell>
        </row>
        <row r="344">
          <cell r="D344">
            <v>7116.2460892038434</v>
          </cell>
          <cell r="G344">
            <v>5672.6082039815647</v>
          </cell>
        </row>
        <row r="345">
          <cell r="D345">
            <v>7704.2409991168724</v>
          </cell>
          <cell r="G345">
            <v>5669.4153484440276</v>
          </cell>
        </row>
        <row r="346">
          <cell r="D346">
            <v>5643.7460156609577</v>
          </cell>
          <cell r="G346">
            <v>5660.3252066491377</v>
          </cell>
        </row>
        <row r="347">
          <cell r="D347">
            <v>13554.036513123421</v>
          </cell>
          <cell r="G347">
            <v>5659.6415632622966</v>
          </cell>
        </row>
        <row r="348">
          <cell r="D348">
            <v>4588.3705363298795</v>
          </cell>
          <cell r="G348">
            <v>5636.136875650599</v>
          </cell>
        </row>
        <row r="349">
          <cell r="D349">
            <v>4975.3415454179412</v>
          </cell>
          <cell r="G349">
            <v>5631.147048451985</v>
          </cell>
        </row>
        <row r="350">
          <cell r="D350">
            <v>3899.863676004366</v>
          </cell>
          <cell r="G350">
            <v>5622.1400197016801</v>
          </cell>
        </row>
        <row r="351">
          <cell r="D351">
            <v>9905.4527131502655</v>
          </cell>
          <cell r="G351">
            <v>5620.4384330989842</v>
          </cell>
        </row>
        <row r="352">
          <cell r="D352">
            <v>9835.0943478615263</v>
          </cell>
          <cell r="G352">
            <v>5620.3723741493068</v>
          </cell>
        </row>
        <row r="353">
          <cell r="D353">
            <v>2929.923354523899</v>
          </cell>
          <cell r="G353">
            <v>5611.9972290998485</v>
          </cell>
        </row>
        <row r="354">
          <cell r="D354">
            <v>4523.037768561765</v>
          </cell>
          <cell r="G354">
            <v>5607.3151427216799</v>
          </cell>
        </row>
        <row r="355">
          <cell r="D355">
            <v>7297.1675999463141</v>
          </cell>
          <cell r="G355">
            <v>5607.1461054020365</v>
          </cell>
        </row>
        <row r="356">
          <cell r="D356">
            <v>8241.9799338236608</v>
          </cell>
          <cell r="G356">
            <v>5605.5746630444637</v>
          </cell>
        </row>
        <row r="357">
          <cell r="D357">
            <v>4749.1896569898527</v>
          </cell>
          <cell r="G357">
            <v>5603.803293731944</v>
          </cell>
        </row>
        <row r="358">
          <cell r="D358">
            <v>10734.676304053255</v>
          </cell>
          <cell r="G358">
            <v>5600.0551469818147</v>
          </cell>
        </row>
        <row r="359">
          <cell r="D359">
            <v>5739.2323685528172</v>
          </cell>
          <cell r="G359">
            <v>5592.963336862178</v>
          </cell>
        </row>
        <row r="360">
          <cell r="D360">
            <v>7357.474770193804</v>
          </cell>
          <cell r="G360">
            <v>5571.7151612805264</v>
          </cell>
        </row>
        <row r="361">
          <cell r="D361">
            <v>10046.169443727742</v>
          </cell>
          <cell r="G361">
            <v>5566.0535188973245</v>
          </cell>
        </row>
        <row r="362">
          <cell r="D362">
            <v>6528.2511792908135</v>
          </cell>
          <cell r="G362">
            <v>5560.2663153779695</v>
          </cell>
        </row>
        <row r="363">
          <cell r="D363">
            <v>13468.601355272811</v>
          </cell>
          <cell r="G363">
            <v>5543.3942595829894</v>
          </cell>
        </row>
        <row r="364">
          <cell r="D364">
            <v>7478.0891106887848</v>
          </cell>
          <cell r="G364">
            <v>5541.6690198902807</v>
          </cell>
        </row>
        <row r="365">
          <cell r="D365">
            <v>7322.2955875494345</v>
          </cell>
          <cell r="G365">
            <v>5518.6791118254896</v>
          </cell>
        </row>
        <row r="366">
          <cell r="D366">
            <v>6553.3791668939348</v>
          </cell>
          <cell r="G366">
            <v>5511.3121594671284</v>
          </cell>
        </row>
        <row r="367">
          <cell r="D367">
            <v>4749.1896569898527</v>
          </cell>
          <cell r="G367">
            <v>5476.3365209708954</v>
          </cell>
        </row>
        <row r="368">
          <cell r="D368">
            <v>7287.1164049050658</v>
          </cell>
          <cell r="G368">
            <v>5476.0523508614278</v>
          </cell>
        </row>
        <row r="369">
          <cell r="D369">
            <v>10488.42202554267</v>
          </cell>
          <cell r="G369">
            <v>5443.2091922829741</v>
          </cell>
        </row>
        <row r="370">
          <cell r="D370">
            <v>6231.7409255739867</v>
          </cell>
          <cell r="G370">
            <v>5434.6347722552191</v>
          </cell>
        </row>
        <row r="371">
          <cell r="D371">
            <v>11247.287251156922</v>
          </cell>
          <cell r="G371">
            <v>5433.4475130660858</v>
          </cell>
        </row>
        <row r="372">
          <cell r="D372">
            <v>5804.5651363209317</v>
          </cell>
          <cell r="G372">
            <v>5431.298857830926</v>
          </cell>
        </row>
        <row r="373">
          <cell r="D373">
            <v>3166.1264379932354</v>
          </cell>
          <cell r="G373">
            <v>5431.0763306414501</v>
          </cell>
        </row>
        <row r="374">
          <cell r="D374">
            <v>7211.7324420957029</v>
          </cell>
          <cell r="G374">
            <v>5424.7026651663373</v>
          </cell>
        </row>
        <row r="375">
          <cell r="D375">
            <v>894.55635867110459</v>
          </cell>
          <cell r="G375">
            <v>5404.9030636509715</v>
          </cell>
        </row>
        <row r="376">
          <cell r="D376">
            <v>4538.114561123637</v>
          </cell>
          <cell r="G376">
            <v>5399.9855763420273</v>
          </cell>
        </row>
        <row r="377">
          <cell r="D377">
            <v>7287.1164049050658</v>
          </cell>
          <cell r="G377">
            <v>5368.9574092784542</v>
          </cell>
        </row>
        <row r="378">
          <cell r="D378">
            <v>9448.1233387734646</v>
          </cell>
          <cell r="G378">
            <v>5361.5362538697163</v>
          </cell>
        </row>
        <row r="379">
          <cell r="D379">
            <v>5286.928591696641</v>
          </cell>
          <cell r="G379">
            <v>5354.989343087037</v>
          </cell>
        </row>
        <row r="380">
          <cell r="D380">
            <v>9146.5874875360132</v>
          </cell>
          <cell r="G380">
            <v>5349.3840531215146</v>
          </cell>
        </row>
        <row r="381">
          <cell r="D381">
            <v>8719.4116982829582</v>
          </cell>
          <cell r="G381">
            <v>5344.1020655888342</v>
          </cell>
        </row>
        <row r="382">
          <cell r="D382">
            <v>6096.0497925171339</v>
          </cell>
          <cell r="G382">
            <v>5340.7947575039398</v>
          </cell>
        </row>
        <row r="383">
          <cell r="D383">
            <v>6503.1231916876932</v>
          </cell>
          <cell r="G383">
            <v>5339.9837137450704</v>
          </cell>
        </row>
        <row r="384">
          <cell r="D384">
            <v>16629.702195745424</v>
          </cell>
          <cell r="G384">
            <v>5318.6692152448768</v>
          </cell>
        </row>
        <row r="385">
          <cell r="D385">
            <v>11815.179770987455</v>
          </cell>
          <cell r="G385">
            <v>5318.3661224488833</v>
          </cell>
        </row>
        <row r="386">
          <cell r="D386">
            <v>6995.6317487088627</v>
          </cell>
          <cell r="G386">
            <v>5311.2005153393347</v>
          </cell>
        </row>
        <row r="387">
          <cell r="D387">
            <v>9438.0721437322154</v>
          </cell>
          <cell r="G387">
            <v>5307.8041618962425</v>
          </cell>
        </row>
        <row r="388">
          <cell r="D388">
            <v>4025.5036140199709</v>
          </cell>
          <cell r="G388">
            <v>5288.97260435303</v>
          </cell>
        </row>
        <row r="389">
          <cell r="D389">
            <v>15659.761874264956</v>
          </cell>
          <cell r="G389">
            <v>5288.7775525093057</v>
          </cell>
        </row>
        <row r="390">
          <cell r="D390">
            <v>8151.519178452425</v>
          </cell>
          <cell r="G390">
            <v>5274.5530031139915</v>
          </cell>
        </row>
        <row r="391">
          <cell r="D391">
            <v>3754.1213479062649</v>
          </cell>
          <cell r="G391">
            <v>5273.2182465627347</v>
          </cell>
        </row>
        <row r="392">
          <cell r="D392">
            <v>3784.2749330300098</v>
          </cell>
          <cell r="G392">
            <v>5265.8185381379071</v>
          </cell>
        </row>
        <row r="393">
          <cell r="D393">
            <v>8066.0840206018138</v>
          </cell>
          <cell r="G393">
            <v>5262.6957115089108</v>
          </cell>
        </row>
        <row r="394">
          <cell r="D394">
            <v>7136.3484792863401</v>
          </cell>
          <cell r="G394">
            <v>5260.7948995732668</v>
          </cell>
        </row>
        <row r="395">
          <cell r="D395">
            <v>10885.444229671981</v>
          </cell>
          <cell r="G395">
            <v>5219.6211586814579</v>
          </cell>
        </row>
        <row r="396">
          <cell r="D396">
            <v>11538.771907353124</v>
          </cell>
          <cell r="G396">
            <v>5211.0538779433273</v>
          </cell>
        </row>
        <row r="397">
          <cell r="D397">
            <v>9835.0943478615263</v>
          </cell>
          <cell r="G397">
            <v>5210.9855993180072</v>
          </cell>
        </row>
        <row r="398">
          <cell r="D398">
            <v>9664.224032160304</v>
          </cell>
          <cell r="G398">
            <v>5208.0828780926449</v>
          </cell>
        </row>
        <row r="399">
          <cell r="D399">
            <v>14539.053627165762</v>
          </cell>
          <cell r="G399">
            <v>5206.707115726007</v>
          </cell>
        </row>
        <row r="400">
          <cell r="D400">
            <v>8809.872453654194</v>
          </cell>
          <cell r="G400">
            <v>5203.4641482288334</v>
          </cell>
        </row>
        <row r="401">
          <cell r="D401">
            <v>13182.142296597232</v>
          </cell>
          <cell r="G401">
            <v>5194.6332538740862</v>
          </cell>
        </row>
        <row r="402">
          <cell r="D402">
            <v>10237.142149511461</v>
          </cell>
          <cell r="G402">
            <v>5191.5232852641821</v>
          </cell>
        </row>
        <row r="403">
          <cell r="D403">
            <v>6186.5105478883697</v>
          </cell>
          <cell r="G403">
            <v>5191.3898831723964</v>
          </cell>
        </row>
        <row r="404">
          <cell r="D404">
            <v>3236.4848032819741</v>
          </cell>
          <cell r="G404">
            <v>5185.1241873355348</v>
          </cell>
        </row>
        <row r="405">
          <cell r="D405">
            <v>4839.6504123610885</v>
          </cell>
          <cell r="G405">
            <v>5184.0787845477262</v>
          </cell>
        </row>
        <row r="406">
          <cell r="D406">
            <v>3306.8431685707124</v>
          </cell>
          <cell r="G406">
            <v>5183.6828129401301</v>
          </cell>
        </row>
        <row r="407">
          <cell r="D407">
            <v>9965.7598833977554</v>
          </cell>
          <cell r="G407">
            <v>5180.9362881651341</v>
          </cell>
        </row>
        <row r="408">
          <cell r="D408">
            <v>7940.4440825862093</v>
          </cell>
          <cell r="G408">
            <v>5175.9623894764554</v>
          </cell>
        </row>
        <row r="409">
          <cell r="D409">
            <v>3437.5087041069414</v>
          </cell>
          <cell r="G409">
            <v>5170.8008137936868</v>
          </cell>
        </row>
        <row r="410">
          <cell r="D410">
            <v>9061.1523296854029</v>
          </cell>
          <cell r="G410">
            <v>5165.9199954649284</v>
          </cell>
        </row>
        <row r="411">
          <cell r="D411">
            <v>12468.507448668599</v>
          </cell>
          <cell r="G411">
            <v>5165.1366331196068</v>
          </cell>
        </row>
        <row r="412">
          <cell r="D412">
            <v>5683.950795825951</v>
          </cell>
          <cell r="G412">
            <v>5154.2241271593957</v>
          </cell>
        </row>
        <row r="413">
          <cell r="D413">
            <v>8689.2581131592124</v>
          </cell>
          <cell r="G413">
            <v>5144.9343978595716</v>
          </cell>
        </row>
        <row r="414">
          <cell r="D414">
            <v>9221.9714503453761</v>
          </cell>
          <cell r="G414">
            <v>5142.1004661039697</v>
          </cell>
        </row>
        <row r="415">
          <cell r="D415">
            <v>7442.9099280444152</v>
          </cell>
          <cell r="G415">
            <v>5139.9774212012053</v>
          </cell>
        </row>
        <row r="416">
          <cell r="D416">
            <v>3276.6895834469674</v>
          </cell>
          <cell r="G416">
            <v>5135.0818989120562</v>
          </cell>
        </row>
        <row r="417">
          <cell r="D417">
            <v>6452.8672164814516</v>
          </cell>
          <cell r="G417">
            <v>5126.039418223857</v>
          </cell>
        </row>
        <row r="418">
          <cell r="D418">
            <v>2331.8772495696212</v>
          </cell>
          <cell r="G418">
            <v>5122.3468894351299</v>
          </cell>
        </row>
        <row r="419">
          <cell r="D419">
            <v>10116.527809016481</v>
          </cell>
          <cell r="G419">
            <v>5122.2015921322945</v>
          </cell>
        </row>
        <row r="420">
          <cell r="D420">
            <v>10051.195041248366</v>
          </cell>
          <cell r="G420">
            <v>5113.7351983870103</v>
          </cell>
        </row>
        <row r="421">
          <cell r="D421">
            <v>6573.4815569764314</v>
          </cell>
          <cell r="G421">
            <v>5103.0350300583968</v>
          </cell>
        </row>
        <row r="422">
          <cell r="D422">
            <v>3151.0496454313629</v>
          </cell>
          <cell r="G422">
            <v>5086.3683787982291</v>
          </cell>
        </row>
        <row r="423">
          <cell r="D423">
            <v>4156.169149556199</v>
          </cell>
          <cell r="G423">
            <v>5083.7818870312249</v>
          </cell>
        </row>
        <row r="424">
          <cell r="D424">
            <v>9845.1455429027756</v>
          </cell>
          <cell r="G424">
            <v>5083.1421636907962</v>
          </cell>
        </row>
        <row r="425">
          <cell r="D425">
            <v>6462.9184115226999</v>
          </cell>
          <cell r="G425">
            <v>5078.1382473181829</v>
          </cell>
        </row>
        <row r="426">
          <cell r="D426">
            <v>15458.737973439987</v>
          </cell>
          <cell r="G426">
            <v>5068.2868561797031</v>
          </cell>
        </row>
        <row r="427">
          <cell r="D427">
            <v>17207.645910617204</v>
          </cell>
          <cell r="G427">
            <v>5058.9534995062113</v>
          </cell>
        </row>
        <row r="428">
          <cell r="D428">
            <v>6895.1197982963795</v>
          </cell>
          <cell r="G428">
            <v>5057.2641099770381</v>
          </cell>
        </row>
        <row r="429">
          <cell r="D429">
            <v>5809.5907338415554</v>
          </cell>
          <cell r="G429">
            <v>5046.3392351073016</v>
          </cell>
        </row>
        <row r="430">
          <cell r="D430">
            <v>8106.2888007668071</v>
          </cell>
          <cell r="G430">
            <v>5042.3818041324366</v>
          </cell>
        </row>
        <row r="431">
          <cell r="D431">
            <v>7427.8331354825432</v>
          </cell>
          <cell r="G431">
            <v>5023.0155816032102</v>
          </cell>
        </row>
        <row r="432">
          <cell r="D432">
            <v>9679.3008247221769</v>
          </cell>
          <cell r="G432">
            <v>5015.8806182947856</v>
          </cell>
        </row>
        <row r="433">
          <cell r="D433">
            <v>6196.561742929618</v>
          </cell>
          <cell r="G433">
            <v>5012.7296437593823</v>
          </cell>
        </row>
        <row r="434">
          <cell r="D434">
            <v>7804.7529495293566</v>
          </cell>
          <cell r="G434">
            <v>5001.9860287993815</v>
          </cell>
        </row>
        <row r="435">
          <cell r="D435">
            <v>19544.548757707449</v>
          </cell>
          <cell r="G435">
            <v>5001.5171863817795</v>
          </cell>
        </row>
        <row r="436">
          <cell r="D436">
            <v>4683.856889221739</v>
          </cell>
          <cell r="G436">
            <v>4995.9224151695926</v>
          </cell>
        </row>
        <row r="437">
          <cell r="D437">
            <v>17810.717613092103</v>
          </cell>
          <cell r="G437">
            <v>4994.2292976399958</v>
          </cell>
        </row>
        <row r="438">
          <cell r="D438">
            <v>5060.7767032685524</v>
          </cell>
          <cell r="G438">
            <v>4986.7356709681126</v>
          </cell>
        </row>
        <row r="439">
          <cell r="D439">
            <v>6809.6846404457683</v>
          </cell>
          <cell r="G439">
            <v>4986.1743143089252</v>
          </cell>
        </row>
        <row r="440">
          <cell r="D440">
            <v>7382.6027577969253</v>
          </cell>
          <cell r="G440">
            <v>4985.7235816403554</v>
          </cell>
        </row>
        <row r="441">
          <cell r="D441">
            <v>6483.0208016051965</v>
          </cell>
          <cell r="G441">
            <v>4980.7075425476323</v>
          </cell>
        </row>
        <row r="442">
          <cell r="D442">
            <v>1246.3481851147974</v>
          </cell>
          <cell r="G442">
            <v>4974.7978688692929</v>
          </cell>
        </row>
        <row r="443">
          <cell r="D443">
            <v>4779.3432421135985</v>
          </cell>
          <cell r="G443">
            <v>4969.6620795040471</v>
          </cell>
        </row>
        <row r="444">
          <cell r="D444">
            <v>9955.7086883565062</v>
          </cell>
          <cell r="G444">
            <v>4965.0620843454917</v>
          </cell>
        </row>
        <row r="445">
          <cell r="D445">
            <v>9618.993654474687</v>
          </cell>
          <cell r="G445">
            <v>4964.718057606492</v>
          </cell>
        </row>
        <row r="446">
          <cell r="D446">
            <v>11151.800898265063</v>
          </cell>
          <cell r="G446">
            <v>4945.6525269096564</v>
          </cell>
        </row>
        <row r="447">
          <cell r="D447">
            <v>5704.0531859084476</v>
          </cell>
          <cell r="G447">
            <v>4934.5920856010071</v>
          </cell>
        </row>
        <row r="448">
          <cell r="D448">
            <v>8287.2103115092777</v>
          </cell>
          <cell r="G448">
            <v>4932.9708746897368</v>
          </cell>
        </row>
        <row r="449">
          <cell r="D449">
            <v>8211.8263486999149</v>
          </cell>
          <cell r="G449">
            <v>4929.0682589030648</v>
          </cell>
        </row>
        <row r="450">
          <cell r="D450">
            <v>5362.3125545060038</v>
          </cell>
          <cell r="G450">
            <v>4927.7059219884413</v>
          </cell>
        </row>
        <row r="451">
          <cell r="D451">
            <v>13197.219089159105</v>
          </cell>
          <cell r="G451">
            <v>4923.4998584973009</v>
          </cell>
        </row>
        <row r="452">
          <cell r="D452">
            <v>6266.9201082183563</v>
          </cell>
          <cell r="G452">
            <v>4910.2582258026187</v>
          </cell>
        </row>
        <row r="453">
          <cell r="D453">
            <v>7272.0396123431929</v>
          </cell>
          <cell r="G453">
            <v>4904.0124084709723</v>
          </cell>
        </row>
        <row r="454">
          <cell r="D454">
            <v>8101.2632032461834</v>
          </cell>
          <cell r="G454">
            <v>4898.6176547888372</v>
          </cell>
        </row>
        <row r="455">
          <cell r="D455">
            <v>6307.1248883833496</v>
          </cell>
          <cell r="G455">
            <v>4897.7560516202429</v>
          </cell>
        </row>
        <row r="456">
          <cell r="D456">
            <v>7151.425271848213</v>
          </cell>
          <cell r="G456">
            <v>4894.1735618444918</v>
          </cell>
        </row>
        <row r="457">
          <cell r="D457">
            <v>7151.425271848213</v>
          </cell>
          <cell r="G457">
            <v>4893.0092138477348</v>
          </cell>
        </row>
        <row r="458">
          <cell r="D458">
            <v>4889.9063875673301</v>
          </cell>
          <cell r="G458">
            <v>4872.240463525568</v>
          </cell>
        </row>
        <row r="459">
          <cell r="D459">
            <v>5704.0531859084476</v>
          </cell>
          <cell r="G459">
            <v>4868.0457297767962</v>
          </cell>
        </row>
        <row r="460">
          <cell r="D460">
            <v>6251.8433156564843</v>
          </cell>
          <cell r="G460">
            <v>4867.0886589505799</v>
          </cell>
        </row>
        <row r="461">
          <cell r="D461">
            <v>6402.6112412752091</v>
          </cell>
          <cell r="G461">
            <v>4864.700405982283</v>
          </cell>
        </row>
        <row r="462">
          <cell r="D462">
            <v>5829.6931239240521</v>
          </cell>
          <cell r="G462">
            <v>4863.4611125326255</v>
          </cell>
        </row>
        <row r="463">
          <cell r="D463">
            <v>9679.3008247221769</v>
          </cell>
          <cell r="G463">
            <v>4862.830470862722</v>
          </cell>
        </row>
        <row r="464">
          <cell r="D464">
            <v>4985.3927404591896</v>
          </cell>
          <cell r="G464">
            <v>4841.3375178777833</v>
          </cell>
        </row>
        <row r="465">
          <cell r="D465">
            <v>10659.292341243892</v>
          </cell>
          <cell r="G465">
            <v>4840.9169131173539</v>
          </cell>
        </row>
        <row r="466">
          <cell r="D466">
            <v>7081.0669065594739</v>
          </cell>
          <cell r="G466">
            <v>4839.0337518004217</v>
          </cell>
        </row>
        <row r="467">
          <cell r="D467">
            <v>11981.024489168052</v>
          </cell>
          <cell r="G467">
            <v>4833.2430048783635</v>
          </cell>
        </row>
        <row r="468">
          <cell r="D468">
            <v>6271.9457057389809</v>
          </cell>
          <cell r="G468">
            <v>4831.5598317061213</v>
          </cell>
        </row>
        <row r="469">
          <cell r="D469">
            <v>9588.8400693509411</v>
          </cell>
          <cell r="G469">
            <v>4811.4098018132518</v>
          </cell>
        </row>
        <row r="470">
          <cell r="D470">
            <v>9860.2223354646467</v>
          </cell>
          <cell r="G470">
            <v>4807.1320833753789</v>
          </cell>
        </row>
        <row r="471">
          <cell r="D471">
            <v>5121.0838735160423</v>
          </cell>
          <cell r="G471">
            <v>4802.5508782586721</v>
          </cell>
        </row>
        <row r="472">
          <cell r="D472">
            <v>7081.0669065594739</v>
          </cell>
          <cell r="G472">
            <v>4796.1589913520229</v>
          </cell>
        </row>
        <row r="473">
          <cell r="D473">
            <v>9523.5073015828275</v>
          </cell>
          <cell r="G473">
            <v>4795.1953195798242</v>
          </cell>
        </row>
        <row r="474">
          <cell r="D474">
            <v>10774.881084218248</v>
          </cell>
          <cell r="G474">
            <v>4794.2000772749598</v>
          </cell>
        </row>
        <row r="475">
          <cell r="D475">
            <v>7643.9338288693825</v>
          </cell>
          <cell r="G475">
            <v>4787.2791308892693</v>
          </cell>
        </row>
        <row r="476">
          <cell r="D476">
            <v>2934.9489520445231</v>
          </cell>
          <cell r="G476">
            <v>4784.8356886061165</v>
          </cell>
        </row>
        <row r="477">
          <cell r="D477">
            <v>8654.0789305148428</v>
          </cell>
          <cell r="G477">
            <v>4783.4124450559457</v>
          </cell>
        </row>
        <row r="478">
          <cell r="D478">
            <v>4502.9353784792684</v>
          </cell>
          <cell r="G478">
            <v>4776.4766765438944</v>
          </cell>
        </row>
        <row r="479">
          <cell r="D479">
            <v>8307.3127015917744</v>
          </cell>
          <cell r="G479">
            <v>4764.4871483459383</v>
          </cell>
        </row>
        <row r="480">
          <cell r="D480">
            <v>11759.898198260589</v>
          </cell>
          <cell r="G480">
            <v>4759.9168100488205</v>
          </cell>
        </row>
        <row r="481">
          <cell r="D481">
            <v>14393.31129906766</v>
          </cell>
          <cell r="G481">
            <v>4758.1037782686044</v>
          </cell>
        </row>
        <row r="482">
          <cell r="D482">
            <v>6558.4047644145594</v>
          </cell>
          <cell r="G482">
            <v>4756.5921223087162</v>
          </cell>
        </row>
        <row r="483">
          <cell r="D483">
            <v>2311.7748594871241</v>
          </cell>
          <cell r="G483">
            <v>4753.5472322375499</v>
          </cell>
        </row>
        <row r="484">
          <cell r="D484">
            <v>6714.1982875539088</v>
          </cell>
          <cell r="G484">
            <v>4751.6932736622284</v>
          </cell>
        </row>
        <row r="485">
          <cell r="D485">
            <v>8287.2103115092777</v>
          </cell>
          <cell r="G485">
            <v>4745.5348403301132</v>
          </cell>
        </row>
        <row r="486">
          <cell r="D486">
            <v>7764.5481693643633</v>
          </cell>
          <cell r="G486">
            <v>4738.4755340909514</v>
          </cell>
        </row>
        <row r="487">
          <cell r="D487">
            <v>7292.1420024256895</v>
          </cell>
          <cell r="G487">
            <v>4728.5346311513749</v>
          </cell>
        </row>
        <row r="488">
          <cell r="D488">
            <v>11669.437442889353</v>
          </cell>
          <cell r="G488">
            <v>4727.234872591368</v>
          </cell>
        </row>
        <row r="489">
          <cell r="D489">
            <v>9598.8912643921904</v>
          </cell>
          <cell r="G489">
            <v>4727.1982705429227</v>
          </cell>
        </row>
        <row r="490">
          <cell r="D490">
            <v>7367.5259652350524</v>
          </cell>
          <cell r="G490">
            <v>4721.7995515750281</v>
          </cell>
        </row>
        <row r="491">
          <cell r="D491">
            <v>13212.295881720978</v>
          </cell>
          <cell r="G491">
            <v>4716.8204938254021</v>
          </cell>
        </row>
        <row r="492">
          <cell r="D492">
            <v>10277.346929676454</v>
          </cell>
          <cell r="G492">
            <v>4715.6590715848597</v>
          </cell>
        </row>
        <row r="493">
          <cell r="D493">
            <v>9126.4850974535166</v>
          </cell>
          <cell r="G493">
            <v>4707.7568582829517</v>
          </cell>
        </row>
        <row r="494">
          <cell r="D494">
            <v>9945.6574933152588</v>
          </cell>
          <cell r="G494">
            <v>4706.7889555401543</v>
          </cell>
        </row>
        <row r="495">
          <cell r="D495">
            <v>7819.8297420912295</v>
          </cell>
          <cell r="G495">
            <v>4706.0602166532126</v>
          </cell>
        </row>
        <row r="496">
          <cell r="D496">
            <v>9473.251326376585</v>
          </cell>
          <cell r="G496">
            <v>4697.7257109388656</v>
          </cell>
        </row>
        <row r="497">
          <cell r="D497">
            <v>8503.3110048961171</v>
          </cell>
          <cell r="G497">
            <v>4692.8727835407171</v>
          </cell>
        </row>
        <row r="498">
          <cell r="D498">
            <v>7141.3740768069647</v>
          </cell>
          <cell r="G498">
            <v>4671.6841711781472</v>
          </cell>
        </row>
        <row r="499">
          <cell r="D499">
            <v>5975.4354520221541</v>
          </cell>
          <cell r="G499">
            <v>4667.3502742490018</v>
          </cell>
        </row>
        <row r="500">
          <cell r="D500">
            <v>8161.5703734936733</v>
          </cell>
          <cell r="G500">
            <v>4654.695869843511</v>
          </cell>
        </row>
        <row r="501">
          <cell r="D501">
            <v>8704.3349057210853</v>
          </cell>
          <cell r="G501">
            <v>4650.2089796563268</v>
          </cell>
        </row>
        <row r="502">
          <cell r="D502">
            <v>12815.273677591667</v>
          </cell>
          <cell r="G502">
            <v>4637.5457176590553</v>
          </cell>
        </row>
        <row r="503">
          <cell r="D503">
            <v>5211.5446288872781</v>
          </cell>
          <cell r="G503">
            <v>4614.8104550430389</v>
          </cell>
        </row>
        <row r="504">
          <cell r="D504">
            <v>7940.4440825862093</v>
          </cell>
          <cell r="G504">
            <v>4613.0188286455514</v>
          </cell>
        </row>
        <row r="505">
          <cell r="D505">
            <v>13468.601355272811</v>
          </cell>
          <cell r="G505">
            <v>4612.7026746527063</v>
          </cell>
        </row>
        <row r="506">
          <cell r="D506">
            <v>10031.092651165869</v>
          </cell>
          <cell r="G506">
            <v>4600.4584925818617</v>
          </cell>
        </row>
        <row r="507">
          <cell r="D507">
            <v>6176.4593528471214</v>
          </cell>
          <cell r="G507">
            <v>4600.2060052673096</v>
          </cell>
        </row>
        <row r="508">
          <cell r="D508">
            <v>3060.5888900601276</v>
          </cell>
          <cell r="G508">
            <v>4598.2758159870064</v>
          </cell>
        </row>
        <row r="509">
          <cell r="D509">
            <v>7930.392887544961</v>
          </cell>
          <cell r="G509">
            <v>4595.4443108799433</v>
          </cell>
        </row>
        <row r="510">
          <cell r="D510">
            <v>10945.751399919471</v>
          </cell>
          <cell r="G510">
            <v>4580.5161177231721</v>
          </cell>
        </row>
        <row r="511">
          <cell r="D511">
            <v>3045.5120974982551</v>
          </cell>
          <cell r="G511">
            <v>4569.1709626258516</v>
          </cell>
        </row>
        <row r="512">
          <cell r="D512">
            <v>10402.98686769206</v>
          </cell>
          <cell r="G512">
            <v>4555.2121663631187</v>
          </cell>
        </row>
        <row r="513">
          <cell r="D513">
            <v>6251.8433156564843</v>
          </cell>
          <cell r="G513">
            <v>4550.1564571103772</v>
          </cell>
        </row>
        <row r="514">
          <cell r="D514">
            <v>5387.4405421091242</v>
          </cell>
          <cell r="G514">
            <v>4513.0070272342336</v>
          </cell>
        </row>
        <row r="515">
          <cell r="D515">
            <v>3558.1230446019217</v>
          </cell>
          <cell r="G515">
            <v>4512.3779211271103</v>
          </cell>
        </row>
        <row r="516">
          <cell r="D516">
            <v>14001.314692458975</v>
          </cell>
          <cell r="G516">
            <v>4510.4202661207937</v>
          </cell>
        </row>
        <row r="517">
          <cell r="D517">
            <v>4402.4234280667843</v>
          </cell>
          <cell r="G517">
            <v>4507.6671581601922</v>
          </cell>
        </row>
        <row r="518">
          <cell r="D518">
            <v>4965.2903503766929</v>
          </cell>
          <cell r="G518">
            <v>4504.9768660872651</v>
          </cell>
        </row>
        <row r="519">
          <cell r="D519">
            <v>2150.9557388271505</v>
          </cell>
          <cell r="G519">
            <v>4502.4558087582918</v>
          </cell>
        </row>
        <row r="520">
          <cell r="D520">
            <v>4568.2681462473829</v>
          </cell>
          <cell r="G520">
            <v>4494.7983142025396</v>
          </cell>
        </row>
        <row r="521">
          <cell r="D521">
            <v>8231.9287387824115</v>
          </cell>
          <cell r="G521">
            <v>4492.4331097971572</v>
          </cell>
        </row>
        <row r="522">
          <cell r="D522">
            <v>6663.9423123476672</v>
          </cell>
          <cell r="G522">
            <v>4486.5847454727937</v>
          </cell>
        </row>
        <row r="523">
          <cell r="D523">
            <v>6935.3245784613728</v>
          </cell>
          <cell r="G523">
            <v>4474.2720099837616</v>
          </cell>
        </row>
        <row r="524">
          <cell r="D524">
            <v>3286.7407784882157</v>
          </cell>
          <cell r="G524">
            <v>4458.2875432686451</v>
          </cell>
        </row>
        <row r="525">
          <cell r="D525">
            <v>8503.3110048961171</v>
          </cell>
          <cell r="G525">
            <v>4451.1143653127901</v>
          </cell>
        </row>
        <row r="526">
          <cell r="D526">
            <v>13845.521169319625</v>
          </cell>
          <cell r="G526">
            <v>4446.29849322481</v>
          </cell>
        </row>
        <row r="527">
          <cell r="D527">
            <v>11533.746309832501</v>
          </cell>
          <cell r="G527">
            <v>4444.7143494793399</v>
          </cell>
        </row>
        <row r="528">
          <cell r="D528">
            <v>10754.778694135752</v>
          </cell>
          <cell r="G528">
            <v>4443.7347248958313</v>
          </cell>
        </row>
        <row r="529">
          <cell r="D529">
            <v>5658.8228082228306</v>
          </cell>
          <cell r="G529">
            <v>4442.670554740741</v>
          </cell>
        </row>
        <row r="530">
          <cell r="D530">
            <v>9629.0448495159344</v>
          </cell>
          <cell r="G530">
            <v>4416.1346682216117</v>
          </cell>
        </row>
        <row r="531">
          <cell r="D531">
            <v>19142.500956057513</v>
          </cell>
          <cell r="G531">
            <v>4415.9913984528239</v>
          </cell>
        </row>
        <row r="532">
          <cell r="D532">
            <v>9719.5056048871702</v>
          </cell>
          <cell r="G532">
            <v>4413.4917047188956</v>
          </cell>
        </row>
        <row r="533">
          <cell r="D533">
            <v>13589.215695767791</v>
          </cell>
          <cell r="G533">
            <v>4410.1572117143469</v>
          </cell>
        </row>
        <row r="534">
          <cell r="D534">
            <v>16267.85917426048</v>
          </cell>
          <cell r="G534">
            <v>4407.4333742588105</v>
          </cell>
        </row>
        <row r="535">
          <cell r="D535">
            <v>5829.6931239240521</v>
          </cell>
          <cell r="G535">
            <v>4404.1638908426658</v>
          </cell>
        </row>
        <row r="536">
          <cell r="D536">
            <v>7282.0908073844412</v>
          </cell>
          <cell r="G536">
            <v>4397.8959724090546</v>
          </cell>
        </row>
        <row r="537">
          <cell r="D537">
            <v>3216.382413199477</v>
          </cell>
          <cell r="G537">
            <v>4396.377140129599</v>
          </cell>
        </row>
        <row r="538">
          <cell r="D538">
            <v>8337.4662867155203</v>
          </cell>
          <cell r="G538">
            <v>4390.1315619420702</v>
          </cell>
        </row>
        <row r="539">
          <cell r="D539">
            <v>7593.6778536631409</v>
          </cell>
          <cell r="G539">
            <v>4389.0844453959253</v>
          </cell>
        </row>
        <row r="540">
          <cell r="D540">
            <v>12629.326569328572</v>
          </cell>
          <cell r="G540">
            <v>4384.930270010168</v>
          </cell>
        </row>
        <row r="541">
          <cell r="D541">
            <v>4497.9097809586438</v>
          </cell>
          <cell r="G541">
            <v>4382.732210308518</v>
          </cell>
        </row>
        <row r="542">
          <cell r="D542">
            <v>7684.1386090343758</v>
          </cell>
          <cell r="G542">
            <v>4360.9171308720379</v>
          </cell>
        </row>
        <row r="543">
          <cell r="D543">
            <v>7166.502064410085</v>
          </cell>
          <cell r="G543">
            <v>4345.0530040301155</v>
          </cell>
        </row>
        <row r="544">
          <cell r="D544">
            <v>6849.8894206107616</v>
          </cell>
          <cell r="G544">
            <v>4343.1899546820796</v>
          </cell>
        </row>
        <row r="545">
          <cell r="D545">
            <v>15348.174827986255</v>
          </cell>
          <cell r="G545">
            <v>4340.261206392096</v>
          </cell>
        </row>
        <row r="546">
          <cell r="D546">
            <v>7985.6744602718272</v>
          </cell>
          <cell r="G546">
            <v>4332.6407378377235</v>
          </cell>
        </row>
        <row r="547">
          <cell r="D547">
            <v>4734.1128644279806</v>
          </cell>
          <cell r="G547">
            <v>4327.1398893939504</v>
          </cell>
        </row>
        <row r="548">
          <cell r="D548">
            <v>4869.8039974848334</v>
          </cell>
          <cell r="G548">
            <v>4319.5577683573674</v>
          </cell>
        </row>
        <row r="549">
          <cell r="D549">
            <v>5940.2562693777845</v>
          </cell>
          <cell r="G549">
            <v>4319.2095842838817</v>
          </cell>
        </row>
        <row r="550">
          <cell r="D550">
            <v>12227.278767678637</v>
          </cell>
          <cell r="G550">
            <v>4318.6373196863187</v>
          </cell>
        </row>
        <row r="551">
          <cell r="D551">
            <v>4568.2681462473829</v>
          </cell>
          <cell r="G551">
            <v>4317.2072749534263</v>
          </cell>
        </row>
        <row r="552">
          <cell r="D552">
            <v>8779.7188685304482</v>
          </cell>
          <cell r="G552">
            <v>4307.213297905324</v>
          </cell>
        </row>
        <row r="553">
          <cell r="D553">
            <v>11508.61832222938</v>
          </cell>
          <cell r="G553">
            <v>4299.472181287505</v>
          </cell>
        </row>
        <row r="554">
          <cell r="D554">
            <v>5191.4422388047815</v>
          </cell>
          <cell r="G554">
            <v>4283.1151454574356</v>
          </cell>
        </row>
        <row r="555">
          <cell r="D555">
            <v>7885.1625098593431</v>
          </cell>
          <cell r="G555">
            <v>4271.7631074543124</v>
          </cell>
        </row>
        <row r="556">
          <cell r="D556">
            <v>10307.5005148002</v>
          </cell>
          <cell r="G556">
            <v>4267.3244979553283</v>
          </cell>
        </row>
        <row r="557">
          <cell r="D557">
            <v>4015.4524189787226</v>
          </cell>
          <cell r="G557">
            <v>4265.5187817374062</v>
          </cell>
        </row>
        <row r="558">
          <cell r="D558">
            <v>11744.821405698716</v>
          </cell>
          <cell r="G558">
            <v>4264.0122521764924</v>
          </cell>
        </row>
        <row r="559">
          <cell r="D559">
            <v>10940.725802398847</v>
          </cell>
          <cell r="G559">
            <v>4259.5086431894852</v>
          </cell>
        </row>
        <row r="560">
          <cell r="D560">
            <v>11242.261653636298</v>
          </cell>
          <cell r="G560">
            <v>4256.6731997032475</v>
          </cell>
        </row>
        <row r="561">
          <cell r="D561">
            <v>3377.201533859451</v>
          </cell>
          <cell r="G561">
            <v>4248.0534232965019</v>
          </cell>
        </row>
        <row r="562">
          <cell r="D562">
            <v>10473.345232980797</v>
          </cell>
          <cell r="G562">
            <v>4245.9013673808704</v>
          </cell>
        </row>
        <row r="563">
          <cell r="D563">
            <v>12925.8368230454</v>
          </cell>
          <cell r="G563">
            <v>4237.2880494593674</v>
          </cell>
        </row>
        <row r="564">
          <cell r="D564">
            <v>9814.9919577790297</v>
          </cell>
          <cell r="G564">
            <v>4233.9384084523745</v>
          </cell>
        </row>
        <row r="565">
          <cell r="D565">
            <v>7769.573766884987</v>
          </cell>
          <cell r="G565">
            <v>4232.7178138046484</v>
          </cell>
        </row>
        <row r="566">
          <cell r="D566">
            <v>9910.4783106708892</v>
          </cell>
          <cell r="G566">
            <v>4230.0156924463572</v>
          </cell>
        </row>
        <row r="567">
          <cell r="D567">
            <v>9573.7632767890682</v>
          </cell>
          <cell r="G567">
            <v>4221.5038597877719</v>
          </cell>
        </row>
        <row r="568">
          <cell r="D568">
            <v>1869.5222776721962</v>
          </cell>
          <cell r="G568">
            <v>4216.7647810399567</v>
          </cell>
        </row>
        <row r="569">
          <cell r="D569">
            <v>6719.2238850745325</v>
          </cell>
          <cell r="G569">
            <v>4204.4209833606128</v>
          </cell>
        </row>
        <row r="570">
          <cell r="D570">
            <v>5663.8484057434544</v>
          </cell>
          <cell r="G570">
            <v>4196.5832158960393</v>
          </cell>
        </row>
        <row r="571">
          <cell r="D571">
            <v>8091.212008204935</v>
          </cell>
          <cell r="G571">
            <v>4195.1796857335748</v>
          </cell>
        </row>
        <row r="572">
          <cell r="D572">
            <v>5487.9524925216083</v>
          </cell>
          <cell r="G572">
            <v>4192.474475590634</v>
          </cell>
        </row>
        <row r="573">
          <cell r="D573">
            <v>4925.0855702116996</v>
          </cell>
          <cell r="G573">
            <v>4190.023925277761</v>
          </cell>
        </row>
        <row r="574">
          <cell r="D574">
            <v>12920.811225524774</v>
          </cell>
          <cell r="G574">
            <v>4184.7672306451823</v>
          </cell>
        </row>
        <row r="575">
          <cell r="D575">
            <v>6824.7614330076403</v>
          </cell>
          <cell r="G575">
            <v>4180.4386287725101</v>
          </cell>
        </row>
        <row r="576">
          <cell r="D576">
            <v>6427.7392288783303</v>
          </cell>
          <cell r="G576">
            <v>4175.0342700193532</v>
          </cell>
        </row>
        <row r="577">
          <cell r="D577">
            <v>8101.2632032461834</v>
          </cell>
          <cell r="G577">
            <v>4169.817544547549</v>
          </cell>
        </row>
        <row r="578">
          <cell r="D578">
            <v>15147.150927161289</v>
          </cell>
          <cell r="G578">
            <v>4167.8841324840341</v>
          </cell>
        </row>
        <row r="579">
          <cell r="D579">
            <v>11503.592724708755</v>
          </cell>
          <cell r="G579">
            <v>4167.2676657120346</v>
          </cell>
        </row>
        <row r="580">
          <cell r="D580">
            <v>9820.0175552996534</v>
          </cell>
          <cell r="G580">
            <v>4164.1945157185019</v>
          </cell>
        </row>
        <row r="581">
          <cell r="D581">
            <v>5884.9746966509183</v>
          </cell>
          <cell r="G581">
            <v>4155.6194289221894</v>
          </cell>
        </row>
        <row r="582">
          <cell r="D582">
            <v>6699.1214949920359</v>
          </cell>
          <cell r="G582">
            <v>4148.8437081538177</v>
          </cell>
        </row>
        <row r="583">
          <cell r="D583">
            <v>9749.6591900109161</v>
          </cell>
          <cell r="G583">
            <v>4142.2242053485306</v>
          </cell>
        </row>
        <row r="584">
          <cell r="D584">
            <v>2688.6946735339379</v>
          </cell>
          <cell r="G584">
            <v>4125.8701065990144</v>
          </cell>
        </row>
        <row r="585">
          <cell r="D585">
            <v>3623.4558123700363</v>
          </cell>
          <cell r="G585">
            <v>4123.5199720724731</v>
          </cell>
        </row>
        <row r="586">
          <cell r="D586">
            <v>4990.4183379798142</v>
          </cell>
          <cell r="G586">
            <v>4121.3534086730888</v>
          </cell>
        </row>
        <row r="587">
          <cell r="D587">
            <v>1834.3430950278268</v>
          </cell>
          <cell r="G587">
            <v>4118.1905371940729</v>
          </cell>
        </row>
        <row r="588">
          <cell r="D588">
            <v>6900.1453958170032</v>
          </cell>
          <cell r="G588">
            <v>4098.0435378113871</v>
          </cell>
        </row>
        <row r="589">
          <cell r="D589">
            <v>7729.3689867199937</v>
          </cell>
          <cell r="G589">
            <v>4098.018358475184</v>
          </cell>
        </row>
        <row r="590">
          <cell r="D590">
            <v>6528.2511792908135</v>
          </cell>
          <cell r="G590">
            <v>4097.5251118214546</v>
          </cell>
        </row>
        <row r="591">
          <cell r="D591">
            <v>5834.7187214446767</v>
          </cell>
          <cell r="G591">
            <v>4092.1286442038531</v>
          </cell>
        </row>
        <row r="592">
          <cell r="D592">
            <v>5613.5924305372127</v>
          </cell>
          <cell r="G592">
            <v>4091.5865470172248</v>
          </cell>
        </row>
        <row r="593">
          <cell r="D593">
            <v>2980.1793297301406</v>
          </cell>
          <cell r="G593">
            <v>4076.0110982033611</v>
          </cell>
        </row>
        <row r="594">
          <cell r="D594">
            <v>6684.0447024301639</v>
          </cell>
          <cell r="G594">
            <v>4075.2725830789323</v>
          </cell>
        </row>
        <row r="595">
          <cell r="D595">
            <v>5573.3876503722195</v>
          </cell>
          <cell r="G595">
            <v>4075.1521491784988</v>
          </cell>
        </row>
        <row r="596">
          <cell r="D596">
            <v>4286.8346850924281</v>
          </cell>
          <cell r="G596">
            <v>4033.7936970309129</v>
          </cell>
        </row>
        <row r="597">
          <cell r="D597">
            <v>150.76792561872549</v>
          </cell>
          <cell r="G597">
            <v>4033.3560539498199</v>
          </cell>
        </row>
        <row r="598">
          <cell r="D598">
            <v>8111.3143982874317</v>
          </cell>
          <cell r="G598">
            <v>4027.479416684208</v>
          </cell>
        </row>
        <row r="599">
          <cell r="D599">
            <v>8020.8536429161968</v>
          </cell>
          <cell r="G599">
            <v>4026.0999773450321</v>
          </cell>
        </row>
        <row r="600">
          <cell r="D600">
            <v>11423.183164378768</v>
          </cell>
          <cell r="G600">
            <v>4023.9257081856726</v>
          </cell>
        </row>
        <row r="601">
          <cell r="D601">
            <v>7121.2716867244671</v>
          </cell>
          <cell r="G601">
            <v>4021.84240153255</v>
          </cell>
        </row>
        <row r="602">
          <cell r="D602">
            <v>8528.4389924992392</v>
          </cell>
          <cell r="G602">
            <v>4013.6560747721446</v>
          </cell>
        </row>
        <row r="603">
          <cell r="D603">
            <v>11382.978384213775</v>
          </cell>
          <cell r="G603">
            <v>3995.413486374463</v>
          </cell>
        </row>
        <row r="604">
          <cell r="D604">
            <v>4050.6316016230917</v>
          </cell>
          <cell r="G604">
            <v>3978.7116933910725</v>
          </cell>
        </row>
        <row r="605">
          <cell r="D605">
            <v>6834.8126280488896</v>
          </cell>
          <cell r="G605">
            <v>3972.3773193517568</v>
          </cell>
        </row>
        <row r="606">
          <cell r="D606">
            <v>8236.9543363030371</v>
          </cell>
          <cell r="G606">
            <v>3963.0745208784001</v>
          </cell>
        </row>
        <row r="607">
          <cell r="D607">
            <v>1879.5734727134445</v>
          </cell>
          <cell r="G607">
            <v>3961.827696996324</v>
          </cell>
        </row>
        <row r="608">
          <cell r="D608">
            <v>7498.1915007712814</v>
          </cell>
          <cell r="G608">
            <v>3956.0840765237008</v>
          </cell>
        </row>
        <row r="609">
          <cell r="D609">
            <v>2834.4370016320395</v>
          </cell>
          <cell r="G609">
            <v>3949.6876121509267</v>
          </cell>
        </row>
        <row r="610">
          <cell r="D610">
            <v>10533.652403228289</v>
          </cell>
          <cell r="G610">
            <v>3943.7177257115782</v>
          </cell>
        </row>
        <row r="611">
          <cell r="D611">
            <v>13750.034816427766</v>
          </cell>
          <cell r="G611">
            <v>3937.3565579051228</v>
          </cell>
        </row>
        <row r="612">
          <cell r="D612">
            <v>9086.2803172885233</v>
          </cell>
          <cell r="G612">
            <v>3930.7070234881226</v>
          </cell>
        </row>
        <row r="613">
          <cell r="D613">
            <v>14177.210605680821</v>
          </cell>
          <cell r="G613">
            <v>3927.433226242762</v>
          </cell>
        </row>
        <row r="614">
          <cell r="D614">
            <v>8719.4116982829582</v>
          </cell>
          <cell r="G614">
            <v>3924.3776129319044</v>
          </cell>
        </row>
        <row r="615">
          <cell r="D615">
            <v>4362.218647901791</v>
          </cell>
          <cell r="G615">
            <v>3919.5193441361048</v>
          </cell>
        </row>
        <row r="616">
          <cell r="D616">
            <v>14177.210605680821</v>
          </cell>
          <cell r="G616">
            <v>3917.4542186828949</v>
          </cell>
        </row>
        <row r="617">
          <cell r="D617">
            <v>4477.8073908761471</v>
          </cell>
          <cell r="G617">
            <v>3916.8449839590735</v>
          </cell>
        </row>
        <row r="618">
          <cell r="D618">
            <v>3995.3500288962255</v>
          </cell>
          <cell r="G618">
            <v>3906.057649909847</v>
          </cell>
        </row>
        <row r="619">
          <cell r="D619">
            <v>9181.7666701803828</v>
          </cell>
          <cell r="G619">
            <v>3903.5724412225341</v>
          </cell>
        </row>
        <row r="620">
          <cell r="D620">
            <v>3161.1008404726113</v>
          </cell>
          <cell r="G620">
            <v>3895.3469508670887</v>
          </cell>
        </row>
        <row r="621">
          <cell r="D621">
            <v>2613.3107107245751</v>
          </cell>
          <cell r="G621">
            <v>3893.1374311200934</v>
          </cell>
        </row>
        <row r="622">
          <cell r="D622">
            <v>12579.070594122331</v>
          </cell>
          <cell r="G622">
            <v>3892.8523177320285</v>
          </cell>
        </row>
        <row r="623">
          <cell r="D623">
            <v>2889.7185743589052</v>
          </cell>
          <cell r="G623">
            <v>3886.5121096950816</v>
          </cell>
        </row>
        <row r="624">
          <cell r="D624">
            <v>10312.526112320824</v>
          </cell>
          <cell r="G624">
            <v>3877.8679007884043</v>
          </cell>
        </row>
        <row r="625">
          <cell r="D625">
            <v>8312.3382991123981</v>
          </cell>
          <cell r="G625">
            <v>3874.3671867342509</v>
          </cell>
        </row>
        <row r="626">
          <cell r="D626">
            <v>3442.5343016275656</v>
          </cell>
          <cell r="G626">
            <v>3865.5935510727322</v>
          </cell>
        </row>
        <row r="627">
          <cell r="D627">
            <v>6297.0736933421013</v>
          </cell>
          <cell r="G627">
            <v>3860.4681605650608</v>
          </cell>
        </row>
        <row r="628">
          <cell r="D628">
            <v>7563.524268539396</v>
          </cell>
          <cell r="G628">
            <v>3855.4097231251144</v>
          </cell>
        </row>
        <row r="629">
          <cell r="D629">
            <v>4266.7322950099315</v>
          </cell>
          <cell r="G629">
            <v>3843.9565317027032</v>
          </cell>
        </row>
        <row r="630">
          <cell r="D630">
            <v>3236.4848032819741</v>
          </cell>
          <cell r="G630">
            <v>3843.8172085681094</v>
          </cell>
        </row>
        <row r="631">
          <cell r="D631">
            <v>9950.6830908358825</v>
          </cell>
          <cell r="G631">
            <v>3821.0177810145215</v>
          </cell>
        </row>
        <row r="632">
          <cell r="D632">
            <v>6015.6402321871474</v>
          </cell>
          <cell r="G632">
            <v>3809.926166419606</v>
          </cell>
        </row>
        <row r="633">
          <cell r="D633">
            <v>6980.5549561469907</v>
          </cell>
          <cell r="G633">
            <v>3805.9342386020444</v>
          </cell>
        </row>
        <row r="634">
          <cell r="D634">
            <v>7598.7034511837646</v>
          </cell>
          <cell r="G634">
            <v>3803.1737938785</v>
          </cell>
        </row>
        <row r="635">
          <cell r="D635">
            <v>8563.6181751436088</v>
          </cell>
          <cell r="G635">
            <v>3793.5900287123336</v>
          </cell>
        </row>
        <row r="636">
          <cell r="D636">
            <v>9598.8912643921904</v>
          </cell>
          <cell r="G636">
            <v>3772.7938025750559</v>
          </cell>
        </row>
        <row r="637">
          <cell r="D637">
            <v>5729.1811735115689</v>
          </cell>
          <cell r="G637">
            <v>3770.3318733011065</v>
          </cell>
        </row>
        <row r="638">
          <cell r="D638">
            <v>2226.3397016365129</v>
          </cell>
          <cell r="G638">
            <v>3769.8847109698313</v>
          </cell>
        </row>
        <row r="639">
          <cell r="D639">
            <v>5678.9251983053273</v>
          </cell>
          <cell r="G639">
            <v>3758.7283090080218</v>
          </cell>
        </row>
        <row r="640">
          <cell r="D640">
            <v>12016.203671812422</v>
          </cell>
          <cell r="G640">
            <v>3754.5339862984388</v>
          </cell>
        </row>
        <row r="641">
          <cell r="D641">
            <v>18021.792708958321</v>
          </cell>
          <cell r="G641">
            <v>3752.9057826342123</v>
          </cell>
        </row>
        <row r="642">
          <cell r="D642">
            <v>15091.869354434422</v>
          </cell>
          <cell r="G642">
            <v>3746.154436482494</v>
          </cell>
        </row>
        <row r="643">
          <cell r="D643">
            <v>9221.9714503453761</v>
          </cell>
          <cell r="G643">
            <v>3739.231374450791</v>
          </cell>
        </row>
        <row r="644">
          <cell r="D644">
            <v>6910.1965908582515</v>
          </cell>
          <cell r="G644">
            <v>3734.0865109675196</v>
          </cell>
        </row>
        <row r="645">
          <cell r="D645">
            <v>6377.4832536720887</v>
          </cell>
          <cell r="G645">
            <v>3733.4099203223282</v>
          </cell>
        </row>
        <row r="646">
          <cell r="D646">
            <v>4819.5480222785918</v>
          </cell>
          <cell r="G646">
            <v>3721.4067501049458</v>
          </cell>
        </row>
        <row r="647">
          <cell r="D647">
            <v>15503.968351125604</v>
          </cell>
          <cell r="G647">
            <v>3679.6781600883414</v>
          </cell>
        </row>
        <row r="648">
          <cell r="D648">
            <v>9463.2001313353376</v>
          </cell>
          <cell r="G648">
            <v>3677.2402498330716</v>
          </cell>
        </row>
        <row r="649">
          <cell r="D649">
            <v>9573.7632767890682</v>
          </cell>
          <cell r="G649">
            <v>3675.9732777234149</v>
          </cell>
        </row>
        <row r="650">
          <cell r="D650">
            <v>7588.6522561425163</v>
          </cell>
          <cell r="G650">
            <v>3665.7337771843249</v>
          </cell>
        </row>
        <row r="651">
          <cell r="D651">
            <v>10222.065356949588</v>
          </cell>
          <cell r="G651">
            <v>3663.2952351918843</v>
          </cell>
        </row>
        <row r="652">
          <cell r="D652">
            <v>12498.661033792343</v>
          </cell>
          <cell r="G652">
            <v>3658.5826315897239</v>
          </cell>
        </row>
        <row r="653">
          <cell r="D653">
            <v>9468.2257288559613</v>
          </cell>
          <cell r="G653">
            <v>3654.6396949443238</v>
          </cell>
        </row>
        <row r="654">
          <cell r="D654">
            <v>3598.327824766915</v>
          </cell>
          <cell r="G654">
            <v>3645.0902884477318</v>
          </cell>
        </row>
        <row r="655">
          <cell r="D655">
            <v>4799.4456321960952</v>
          </cell>
          <cell r="G655">
            <v>3644.6810980053033</v>
          </cell>
        </row>
        <row r="656">
          <cell r="D656">
            <v>10076.323028851488</v>
          </cell>
          <cell r="G656">
            <v>3636.7885295956003</v>
          </cell>
        </row>
        <row r="657">
          <cell r="D657">
            <v>2794.2322214670457</v>
          </cell>
          <cell r="G657">
            <v>3629.910739368489</v>
          </cell>
        </row>
        <row r="658">
          <cell r="D658">
            <v>2970.1281346888923</v>
          </cell>
          <cell r="G658">
            <v>3628.1339749343801</v>
          </cell>
        </row>
        <row r="659">
          <cell r="D659">
            <v>4080.7851867468366</v>
          </cell>
          <cell r="G659">
            <v>3623.7627605232456</v>
          </cell>
        </row>
        <row r="660">
          <cell r="D660">
            <v>5975.4354520221541</v>
          </cell>
          <cell r="G660">
            <v>3616.7096785469025</v>
          </cell>
        </row>
        <row r="661">
          <cell r="D661">
            <v>10925.649009836974</v>
          </cell>
          <cell r="G661">
            <v>3614.2182257674212</v>
          </cell>
        </row>
        <row r="662">
          <cell r="D662">
            <v>2387.158822296487</v>
          </cell>
          <cell r="G662">
            <v>3611.2159630268011</v>
          </cell>
        </row>
        <row r="663">
          <cell r="D663">
            <v>4166.2203445974483</v>
          </cell>
          <cell r="G663">
            <v>3604.277077740338</v>
          </cell>
        </row>
        <row r="664">
          <cell r="D664">
            <v>8091.212008204935</v>
          </cell>
          <cell r="G664">
            <v>3604.176245595394</v>
          </cell>
        </row>
        <row r="665">
          <cell r="D665">
            <v>3879.7612859218693</v>
          </cell>
          <cell r="G665">
            <v>3595.9831861381122</v>
          </cell>
        </row>
        <row r="666">
          <cell r="D666">
            <v>6060.8706098727653</v>
          </cell>
          <cell r="G666">
            <v>3593.8089101627097</v>
          </cell>
        </row>
        <row r="667">
          <cell r="D667">
            <v>5261.8006040935197</v>
          </cell>
          <cell r="G667">
            <v>3574.2645763883133</v>
          </cell>
        </row>
        <row r="668">
          <cell r="D668">
            <v>10558.780390831409</v>
          </cell>
          <cell r="G668">
            <v>3565.9944245182887</v>
          </cell>
        </row>
        <row r="669">
          <cell r="D669">
            <v>6070.9218049140136</v>
          </cell>
          <cell r="G669">
            <v>3563.3598629860494</v>
          </cell>
        </row>
        <row r="670">
          <cell r="D670">
            <v>6869.9918106932582</v>
          </cell>
          <cell r="G670">
            <v>3563.2386960386139</v>
          </cell>
        </row>
        <row r="671">
          <cell r="D671">
            <v>7468.0379156475365</v>
          </cell>
          <cell r="G671">
            <v>3555.719951805208</v>
          </cell>
        </row>
        <row r="672">
          <cell r="D672">
            <v>4965.2903503766929</v>
          </cell>
          <cell r="G672">
            <v>3549.8947459305637</v>
          </cell>
        </row>
        <row r="673">
          <cell r="D673">
            <v>3723.9677627825199</v>
          </cell>
          <cell r="G673">
            <v>3546.666496516169</v>
          </cell>
        </row>
        <row r="674">
          <cell r="D674">
            <v>8779.7188685304482</v>
          </cell>
          <cell r="G674">
            <v>3543.23934761799</v>
          </cell>
        </row>
        <row r="675">
          <cell r="D675">
            <v>5342.2101644235063</v>
          </cell>
          <cell r="G675">
            <v>3536.6864755780043</v>
          </cell>
        </row>
        <row r="676">
          <cell r="D676">
            <v>6849.8894206107616</v>
          </cell>
          <cell r="G676">
            <v>3531.5630258006745</v>
          </cell>
        </row>
        <row r="677">
          <cell r="D677">
            <v>12845.427262715411</v>
          </cell>
          <cell r="G677">
            <v>3530.9116065423318</v>
          </cell>
        </row>
        <row r="678">
          <cell r="D678">
            <v>5040.6743131860558</v>
          </cell>
          <cell r="G678">
            <v>3530.85034560331</v>
          </cell>
        </row>
        <row r="679">
          <cell r="D679">
            <v>7201.6812470544546</v>
          </cell>
          <cell r="G679">
            <v>3529.911462783512</v>
          </cell>
        </row>
        <row r="680">
          <cell r="D680">
            <v>6005.5890371458991</v>
          </cell>
          <cell r="G680">
            <v>3524.4972329682259</v>
          </cell>
        </row>
        <row r="681">
          <cell r="D681">
            <v>2578.131528080206</v>
          </cell>
          <cell r="G681">
            <v>3523.7165132213368</v>
          </cell>
        </row>
        <row r="682">
          <cell r="D682">
            <v>6382.5088511927124</v>
          </cell>
          <cell r="G682">
            <v>3515.7335942339855</v>
          </cell>
        </row>
        <row r="683">
          <cell r="D683">
            <v>11805.128575946206</v>
          </cell>
          <cell r="G683">
            <v>3494.9851718379696</v>
          </cell>
        </row>
        <row r="684">
          <cell r="D684">
            <v>7684.1386090343758</v>
          </cell>
          <cell r="G684">
            <v>3489.4283041990475</v>
          </cell>
        </row>
        <row r="685">
          <cell r="D685">
            <v>11237.236056115673</v>
          </cell>
          <cell r="G685">
            <v>3484.9804463392729</v>
          </cell>
        </row>
        <row r="686">
          <cell r="D686">
            <v>6945.3757735026211</v>
          </cell>
          <cell r="G686">
            <v>3482.4978641703001</v>
          </cell>
        </row>
        <row r="687">
          <cell r="D687">
            <v>4839.6504123610885</v>
          </cell>
          <cell r="G687">
            <v>3481.7250628502729</v>
          </cell>
        </row>
        <row r="688">
          <cell r="D688">
            <v>10709.548316450135</v>
          </cell>
          <cell r="G688">
            <v>3478.0958967889883</v>
          </cell>
        </row>
        <row r="689">
          <cell r="D689">
            <v>5839.7443189653013</v>
          </cell>
          <cell r="G689">
            <v>3477.5237706745847</v>
          </cell>
        </row>
        <row r="690">
          <cell r="D690">
            <v>2874.6417817970328</v>
          </cell>
          <cell r="G690">
            <v>3469.2587252622975</v>
          </cell>
        </row>
        <row r="691">
          <cell r="D691">
            <v>6382.5088511927124</v>
          </cell>
          <cell r="G691">
            <v>3467.0967490257685</v>
          </cell>
        </row>
        <row r="692">
          <cell r="D692">
            <v>8779.7188685304482</v>
          </cell>
          <cell r="G692">
            <v>3465.2921102278328</v>
          </cell>
        </row>
        <row r="693">
          <cell r="D693">
            <v>8850.0772338191873</v>
          </cell>
          <cell r="G693">
            <v>3461.0245441496095</v>
          </cell>
        </row>
        <row r="694">
          <cell r="D694">
            <v>6548.3535693733111</v>
          </cell>
          <cell r="G694">
            <v>3456.8291050010557</v>
          </cell>
        </row>
        <row r="695">
          <cell r="D695">
            <v>2171.0581289096472</v>
          </cell>
          <cell r="G695">
            <v>3456.7202235721429</v>
          </cell>
        </row>
        <row r="696">
          <cell r="D696">
            <v>5045.6999107066795</v>
          </cell>
          <cell r="G696">
            <v>3449.2641093027664</v>
          </cell>
        </row>
        <row r="697">
          <cell r="D697">
            <v>4749.1896569898527</v>
          </cell>
          <cell r="G697">
            <v>3439.2475828328052</v>
          </cell>
        </row>
        <row r="698">
          <cell r="D698">
            <v>4221.5019173243136</v>
          </cell>
          <cell r="G698">
            <v>3431.878705106109</v>
          </cell>
        </row>
        <row r="699">
          <cell r="D699">
            <v>5683.950795825951</v>
          </cell>
          <cell r="G699">
            <v>3431.1501286397147</v>
          </cell>
        </row>
        <row r="700">
          <cell r="D700">
            <v>13775.162804030886</v>
          </cell>
          <cell r="G700">
            <v>3423.884901223696</v>
          </cell>
        </row>
        <row r="701">
          <cell r="D701">
            <v>4327.0394652574214</v>
          </cell>
          <cell r="G701">
            <v>3422.427587005498</v>
          </cell>
        </row>
        <row r="702">
          <cell r="D702">
            <v>2110.7509586621568</v>
          </cell>
          <cell r="G702">
            <v>3416.3049113319548</v>
          </cell>
        </row>
        <row r="703">
          <cell r="D703">
            <v>11704.616625533723</v>
          </cell>
          <cell r="G703">
            <v>3413.252677882303</v>
          </cell>
        </row>
        <row r="704">
          <cell r="D704">
            <v>8352.5430792773932</v>
          </cell>
          <cell r="G704">
            <v>3412.7309125439729</v>
          </cell>
        </row>
        <row r="705">
          <cell r="D705">
            <v>11870.46134371432</v>
          </cell>
          <cell r="G705">
            <v>3412.207843991825</v>
          </cell>
        </row>
        <row r="706">
          <cell r="D706">
            <v>7734.3945842406183</v>
          </cell>
          <cell r="G706">
            <v>3410.0906315406501</v>
          </cell>
        </row>
        <row r="707">
          <cell r="D707">
            <v>14534.028029645138</v>
          </cell>
          <cell r="G707">
            <v>3405.2832064644795</v>
          </cell>
        </row>
        <row r="708">
          <cell r="D708">
            <v>6261.8945106977326</v>
          </cell>
          <cell r="G708">
            <v>3399.725644305156</v>
          </cell>
        </row>
        <row r="709">
          <cell r="D709">
            <v>974.96591900109149</v>
          </cell>
          <cell r="G709">
            <v>3397.7740753773901</v>
          </cell>
        </row>
        <row r="710">
          <cell r="D710">
            <v>8196.749556138042</v>
          </cell>
          <cell r="G710">
            <v>3395.6862629573602</v>
          </cell>
        </row>
        <row r="711">
          <cell r="D711">
            <v>7236.8604296988242</v>
          </cell>
          <cell r="G711">
            <v>3391.619731676305</v>
          </cell>
        </row>
        <row r="712">
          <cell r="D712">
            <v>2884.6929768382811</v>
          </cell>
          <cell r="G712">
            <v>3388.1866968506724</v>
          </cell>
        </row>
        <row r="713">
          <cell r="D713">
            <v>3769.1981404681374</v>
          </cell>
          <cell r="G713">
            <v>3387.6453994131416</v>
          </cell>
        </row>
        <row r="714">
          <cell r="D714">
            <v>7307.2187949875624</v>
          </cell>
          <cell r="G714">
            <v>3385.4532922109029</v>
          </cell>
        </row>
        <row r="715">
          <cell r="D715">
            <v>9804.9407627377823</v>
          </cell>
          <cell r="G715">
            <v>3380.7071650115822</v>
          </cell>
        </row>
        <row r="716">
          <cell r="D716">
            <v>3608.3790198081633</v>
          </cell>
          <cell r="G716">
            <v>3372.9055918050317</v>
          </cell>
        </row>
        <row r="717">
          <cell r="D717">
            <v>4030.529211540595</v>
          </cell>
          <cell r="G717">
            <v>3370.066455537451</v>
          </cell>
        </row>
        <row r="718">
          <cell r="D718">
            <v>5367.3381520266275</v>
          </cell>
          <cell r="G718">
            <v>3369.0271116484023</v>
          </cell>
        </row>
        <row r="719">
          <cell r="D719">
            <v>9151.6130850566369</v>
          </cell>
          <cell r="G719">
            <v>3364.336535830083</v>
          </cell>
        </row>
        <row r="720">
          <cell r="D720">
            <v>8272.1335189474048</v>
          </cell>
          <cell r="G720">
            <v>3349.1177662914483</v>
          </cell>
        </row>
        <row r="721">
          <cell r="D721">
            <v>8779.7188685304482</v>
          </cell>
          <cell r="G721">
            <v>3346.1279504498516</v>
          </cell>
        </row>
        <row r="722">
          <cell r="D722">
            <v>4301.9114776543011</v>
          </cell>
          <cell r="G722">
            <v>3344.8351926814698</v>
          </cell>
        </row>
        <row r="723">
          <cell r="D723">
            <v>5045.6999107066795</v>
          </cell>
          <cell r="G723">
            <v>3344.6669791382351</v>
          </cell>
        </row>
        <row r="724">
          <cell r="D724">
            <v>7613.7802437456376</v>
          </cell>
          <cell r="G724">
            <v>3342.6539496304963</v>
          </cell>
        </row>
        <row r="725">
          <cell r="D725">
            <v>2246.44209171901</v>
          </cell>
          <cell r="G725">
            <v>3341.28669303893</v>
          </cell>
        </row>
        <row r="726">
          <cell r="D726">
            <v>4990.4183379798142</v>
          </cell>
          <cell r="G726">
            <v>3339.7176143945235</v>
          </cell>
        </row>
        <row r="727">
          <cell r="D727">
            <v>3683.7629826175262</v>
          </cell>
          <cell r="G727">
            <v>3333.3909901083434</v>
          </cell>
        </row>
        <row r="728">
          <cell r="D728">
            <v>19137.475358536889</v>
          </cell>
          <cell r="G728">
            <v>3332.4474155412067</v>
          </cell>
        </row>
        <row r="729">
          <cell r="D729">
            <v>2869.6161842764086</v>
          </cell>
          <cell r="G729">
            <v>3327.0899607323968</v>
          </cell>
        </row>
        <row r="730">
          <cell r="D730">
            <v>9714.4800073665465</v>
          </cell>
          <cell r="G730">
            <v>3325.3543542413331</v>
          </cell>
        </row>
        <row r="731">
          <cell r="D731">
            <v>3075.6656826220001</v>
          </cell>
          <cell r="G731">
            <v>3324.8111718330374</v>
          </cell>
        </row>
        <row r="732">
          <cell r="D732">
            <v>5688.9763933465756</v>
          </cell>
          <cell r="G732">
            <v>3313.9633037718036</v>
          </cell>
        </row>
        <row r="733">
          <cell r="D733">
            <v>1753.9335346978398</v>
          </cell>
          <cell r="G733">
            <v>3304.9438548321446</v>
          </cell>
        </row>
        <row r="734">
          <cell r="D734">
            <v>8498.2854073754934</v>
          </cell>
          <cell r="G734">
            <v>3301.4923556319109</v>
          </cell>
        </row>
        <row r="735">
          <cell r="D735">
            <v>4698.9336817836111</v>
          </cell>
          <cell r="G735">
            <v>3300.4528854522227</v>
          </cell>
        </row>
        <row r="736">
          <cell r="D736">
            <v>5176.3654462429085</v>
          </cell>
          <cell r="G736">
            <v>3296.3825552313242</v>
          </cell>
        </row>
        <row r="737">
          <cell r="D737">
            <v>12518.76342387484</v>
          </cell>
          <cell r="G737">
            <v>3290.5842754782925</v>
          </cell>
        </row>
        <row r="738">
          <cell r="D738">
            <v>9860.2223354646467</v>
          </cell>
          <cell r="G738">
            <v>3284.2029633149682</v>
          </cell>
        </row>
        <row r="739">
          <cell r="D739">
            <v>7161.4764668894613</v>
          </cell>
          <cell r="G739">
            <v>3278.4391122432394</v>
          </cell>
        </row>
        <row r="740">
          <cell r="D740">
            <v>7588.6522561425163</v>
          </cell>
          <cell r="G740">
            <v>3262.5731091069615</v>
          </cell>
        </row>
        <row r="741">
          <cell r="D741">
            <v>9232.0226453866253</v>
          </cell>
          <cell r="G741">
            <v>3256.3008416957364</v>
          </cell>
        </row>
        <row r="742">
          <cell r="D742">
            <v>7839.9321321737261</v>
          </cell>
          <cell r="G742">
            <v>3232.235071418193</v>
          </cell>
        </row>
        <row r="743">
          <cell r="D743">
            <v>2201.2117140333921</v>
          </cell>
          <cell r="G743">
            <v>3231.7631768712426</v>
          </cell>
        </row>
        <row r="744">
          <cell r="D744">
            <v>3025.4097074157585</v>
          </cell>
          <cell r="G744">
            <v>3224.565965749528</v>
          </cell>
        </row>
        <row r="745">
          <cell r="D745">
            <v>4231.5531123655619</v>
          </cell>
          <cell r="G745">
            <v>3220.1671167905597</v>
          </cell>
        </row>
        <row r="746">
          <cell r="D746">
            <v>6231.7409255739867</v>
          </cell>
          <cell r="G746">
            <v>3219.7182163346924</v>
          </cell>
        </row>
        <row r="747">
          <cell r="D747">
            <v>8784.7444660510719</v>
          </cell>
          <cell r="G747">
            <v>3217.6641461596805</v>
          </cell>
        </row>
        <row r="748">
          <cell r="D748">
            <v>9342.5857908403559</v>
          </cell>
          <cell r="G748">
            <v>3209.8112397518366</v>
          </cell>
        </row>
        <row r="749">
          <cell r="D749">
            <v>6025.6914272283957</v>
          </cell>
          <cell r="G749">
            <v>3207.3751910918368</v>
          </cell>
        </row>
        <row r="750">
          <cell r="D750">
            <v>5849.7955140065496</v>
          </cell>
          <cell r="G750">
            <v>3206.9898219465222</v>
          </cell>
        </row>
        <row r="751">
          <cell r="D751">
            <v>3754.1213479062649</v>
          </cell>
          <cell r="G751">
            <v>3202.7759923613471</v>
          </cell>
        </row>
        <row r="752">
          <cell r="D752">
            <v>10217.039759428964</v>
          </cell>
          <cell r="G752">
            <v>3198.4477686456758</v>
          </cell>
        </row>
        <row r="753">
          <cell r="D753">
            <v>10212.014161908341</v>
          </cell>
          <cell r="G753">
            <v>3192.0685993322168</v>
          </cell>
        </row>
        <row r="754">
          <cell r="D754">
            <v>10408.012465212683</v>
          </cell>
          <cell r="G754">
            <v>3184.8362166630432</v>
          </cell>
        </row>
        <row r="755">
          <cell r="D755">
            <v>8156.5447759730496</v>
          </cell>
          <cell r="G755">
            <v>3183.1444201852064</v>
          </cell>
        </row>
        <row r="756">
          <cell r="D756">
            <v>5357.2869569853792</v>
          </cell>
          <cell r="G756">
            <v>3183.0032985454318</v>
          </cell>
        </row>
        <row r="757">
          <cell r="D757">
            <v>13946.033119732108</v>
          </cell>
          <cell r="G757">
            <v>3180.2527556033356</v>
          </cell>
        </row>
        <row r="758">
          <cell r="D758">
            <v>5543.2340652484745</v>
          </cell>
          <cell r="G758">
            <v>3174.1345783629263</v>
          </cell>
        </row>
        <row r="759">
          <cell r="D759">
            <v>6055.8450123521407</v>
          </cell>
          <cell r="G759">
            <v>3157.8831773416964</v>
          </cell>
        </row>
        <row r="760">
          <cell r="D760">
            <v>5357.2869569853792</v>
          </cell>
          <cell r="G760">
            <v>3149.8464822510887</v>
          </cell>
        </row>
        <row r="761">
          <cell r="D761">
            <v>9483.3025214178342</v>
          </cell>
          <cell r="G761">
            <v>3148.745258013907</v>
          </cell>
        </row>
        <row r="762">
          <cell r="D762">
            <v>9508.4305090209546</v>
          </cell>
          <cell r="G762">
            <v>3148.3422835847127</v>
          </cell>
        </row>
        <row r="763">
          <cell r="D763">
            <v>10252.218942073334</v>
          </cell>
          <cell r="G763">
            <v>3146.1504846954272</v>
          </cell>
        </row>
        <row r="764">
          <cell r="D764">
            <v>6372.4576561514641</v>
          </cell>
          <cell r="G764">
            <v>3145.5782704848348</v>
          </cell>
        </row>
        <row r="765">
          <cell r="D765">
            <v>3739.0445553443924</v>
          </cell>
          <cell r="G765">
            <v>3142.0556656448452</v>
          </cell>
        </row>
        <row r="766">
          <cell r="D766">
            <v>7397.6795503587973</v>
          </cell>
          <cell r="G766">
            <v>3141.9410019476109</v>
          </cell>
        </row>
        <row r="767">
          <cell r="D767">
            <v>6045.7938173108923</v>
          </cell>
          <cell r="G767">
            <v>3135.7281629109871</v>
          </cell>
        </row>
        <row r="768">
          <cell r="D768">
            <v>9267.2018280309931</v>
          </cell>
          <cell r="G768">
            <v>3132.0461609218919</v>
          </cell>
        </row>
        <row r="769">
          <cell r="D769">
            <v>4191.3483322005686</v>
          </cell>
          <cell r="G769">
            <v>3129.4290448893616</v>
          </cell>
        </row>
        <row r="770">
          <cell r="D770">
            <v>7211.7324420957029</v>
          </cell>
          <cell r="G770">
            <v>3125.6792477971399</v>
          </cell>
        </row>
        <row r="771">
          <cell r="D771">
            <v>1713.7287545328466</v>
          </cell>
          <cell r="G771">
            <v>3122.1181517782784</v>
          </cell>
        </row>
        <row r="772">
          <cell r="D772">
            <v>8940.5379891904213</v>
          </cell>
          <cell r="G772">
            <v>3118.9170589424198</v>
          </cell>
        </row>
        <row r="773">
          <cell r="D773">
            <v>9613.9680569540633</v>
          </cell>
          <cell r="G773">
            <v>3118.6562016993807</v>
          </cell>
        </row>
        <row r="774">
          <cell r="D774">
            <v>8146.4935809318013</v>
          </cell>
          <cell r="G774">
            <v>3118.2592212512009</v>
          </cell>
        </row>
        <row r="775">
          <cell r="D775">
            <v>2849.513794193912</v>
          </cell>
          <cell r="G775">
            <v>3117.0748649056754</v>
          </cell>
        </row>
        <row r="776">
          <cell r="D776">
            <v>5749.2835635940655</v>
          </cell>
          <cell r="G776">
            <v>3114.6834929659258</v>
          </cell>
        </row>
        <row r="777">
          <cell r="D777">
            <v>12971.067200731017</v>
          </cell>
          <cell r="G777">
            <v>3108.623409027347</v>
          </cell>
        </row>
        <row r="778">
          <cell r="D778">
            <v>8628.9509429117224</v>
          </cell>
          <cell r="G778">
            <v>3107.1861802400422</v>
          </cell>
        </row>
        <row r="779">
          <cell r="D779">
            <v>4593.3961338505032</v>
          </cell>
          <cell r="G779">
            <v>3106.1360983236091</v>
          </cell>
        </row>
        <row r="780">
          <cell r="D780">
            <v>13378.140599901575</v>
          </cell>
          <cell r="G780">
            <v>3101.3968278304628</v>
          </cell>
        </row>
        <row r="781">
          <cell r="D781">
            <v>10307.5005148002</v>
          </cell>
          <cell r="G781">
            <v>3096.297476622738</v>
          </cell>
        </row>
        <row r="782">
          <cell r="D782">
            <v>6679.0191049095392</v>
          </cell>
          <cell r="G782">
            <v>3090.9428232160249</v>
          </cell>
        </row>
        <row r="783">
          <cell r="D783">
            <v>8478.1830172929967</v>
          </cell>
          <cell r="G783">
            <v>3083.7042671775189</v>
          </cell>
        </row>
        <row r="784">
          <cell r="D784">
            <v>3774.2237379887615</v>
          </cell>
          <cell r="G784">
            <v>3069.1968210555178</v>
          </cell>
        </row>
        <row r="785">
          <cell r="D785">
            <v>8131.4167883699283</v>
          </cell>
          <cell r="G785">
            <v>3065.6948750899851</v>
          </cell>
        </row>
        <row r="786">
          <cell r="D786">
            <v>3522.9438619575526</v>
          </cell>
          <cell r="G786">
            <v>3065.2894862627822</v>
          </cell>
        </row>
        <row r="787">
          <cell r="D787">
            <v>11267.389641239419</v>
          </cell>
          <cell r="G787">
            <v>3064.9592996004194</v>
          </cell>
        </row>
        <row r="788">
          <cell r="D788">
            <v>1241.3225875941732</v>
          </cell>
          <cell r="G788">
            <v>3064.6304679299346</v>
          </cell>
        </row>
        <row r="789">
          <cell r="D789">
            <v>13549.010915602797</v>
          </cell>
          <cell r="G789">
            <v>3061.647295475796</v>
          </cell>
        </row>
        <row r="790">
          <cell r="D790">
            <v>6819.7358354870166</v>
          </cell>
          <cell r="G790">
            <v>3051.0968810918712</v>
          </cell>
        </row>
        <row r="791">
          <cell r="D791">
            <v>11192.005678430056</v>
          </cell>
          <cell r="G791">
            <v>3048.4373637696895</v>
          </cell>
        </row>
        <row r="792">
          <cell r="D792">
            <v>1392.0905132128987</v>
          </cell>
          <cell r="G792">
            <v>3047.7232692806097</v>
          </cell>
        </row>
        <row r="793">
          <cell r="D793">
            <v>7844.9577296943498</v>
          </cell>
          <cell r="G793">
            <v>3047.354789117117</v>
          </cell>
        </row>
        <row r="794">
          <cell r="D794">
            <v>3477.7134842719347</v>
          </cell>
          <cell r="G794">
            <v>3045.9182675913448</v>
          </cell>
        </row>
        <row r="795">
          <cell r="D795">
            <v>5332.158969382258</v>
          </cell>
          <cell r="G795">
            <v>3045.3479555217741</v>
          </cell>
        </row>
        <row r="796">
          <cell r="D796">
            <v>3980.273236334353</v>
          </cell>
          <cell r="G796">
            <v>3040.7970517482322</v>
          </cell>
        </row>
        <row r="797">
          <cell r="D797">
            <v>5407.5429321916208</v>
          </cell>
          <cell r="G797">
            <v>3035.5867798806994</v>
          </cell>
        </row>
        <row r="798">
          <cell r="D798">
            <v>10865.341839589484</v>
          </cell>
          <cell r="G798">
            <v>3034.5136389127638</v>
          </cell>
        </row>
        <row r="799">
          <cell r="D799">
            <v>673.43006776364052</v>
          </cell>
          <cell r="G799">
            <v>3033.8146814694637</v>
          </cell>
        </row>
        <row r="800">
          <cell r="D800">
            <v>4925.0855702116996</v>
          </cell>
          <cell r="G800">
            <v>3028.4054984480767</v>
          </cell>
        </row>
        <row r="801">
          <cell r="D801">
            <v>6392.5600462339607</v>
          </cell>
          <cell r="G801">
            <v>3024.4604764176597</v>
          </cell>
        </row>
        <row r="802">
          <cell r="D802">
            <v>11166.877690826936</v>
          </cell>
          <cell r="G802">
            <v>3023.0367220290718</v>
          </cell>
        </row>
        <row r="803">
          <cell r="D803">
            <v>8558.5925776229833</v>
          </cell>
          <cell r="G803">
            <v>3017.1657920905973</v>
          </cell>
        </row>
        <row r="804">
          <cell r="D804">
            <v>5206.5190313666535</v>
          </cell>
          <cell r="G804">
            <v>3009.0722641836501</v>
          </cell>
        </row>
        <row r="805">
          <cell r="D805">
            <v>9910.4783106708892</v>
          </cell>
          <cell r="G805">
            <v>3007.5066125199601</v>
          </cell>
        </row>
        <row r="806">
          <cell r="D806">
            <v>14594.335199892628</v>
          </cell>
          <cell r="G806">
            <v>3006.8351009648072</v>
          </cell>
        </row>
        <row r="807">
          <cell r="D807">
            <v>12528.814618916089</v>
          </cell>
          <cell r="G807">
            <v>2996.7079958523382</v>
          </cell>
        </row>
        <row r="808">
          <cell r="D808">
            <v>6603.6351421001764</v>
          </cell>
          <cell r="G808">
            <v>2994.0319907454959</v>
          </cell>
        </row>
        <row r="809">
          <cell r="D809">
            <v>5100.9814834335457</v>
          </cell>
          <cell r="G809">
            <v>2991.928412843868</v>
          </cell>
        </row>
        <row r="810">
          <cell r="D810">
            <v>8644.0277354735954</v>
          </cell>
          <cell r="G810">
            <v>2991.6111544821206</v>
          </cell>
        </row>
        <row r="811">
          <cell r="D811">
            <v>6176.4593528471214</v>
          </cell>
          <cell r="G811">
            <v>2985.8062772014259</v>
          </cell>
        </row>
        <row r="812">
          <cell r="D812">
            <v>10498.473220583919</v>
          </cell>
          <cell r="G812">
            <v>2974.1540214904535</v>
          </cell>
        </row>
        <row r="813">
          <cell r="D813">
            <v>5302.005384258513</v>
          </cell>
          <cell r="G813">
            <v>2968.7817224633318</v>
          </cell>
        </row>
        <row r="814">
          <cell r="D814">
            <v>2487.6707727089706</v>
          </cell>
          <cell r="G814">
            <v>2967.0146450213001</v>
          </cell>
        </row>
        <row r="815">
          <cell r="D815">
            <v>8840.0260387779381</v>
          </cell>
          <cell r="G815">
            <v>2964.9846039238673</v>
          </cell>
        </row>
        <row r="816">
          <cell r="D816">
            <v>11800.102978425582</v>
          </cell>
          <cell r="G816">
            <v>2961.0041582770714</v>
          </cell>
        </row>
        <row r="817">
          <cell r="D817">
            <v>9644.1216420778073</v>
          </cell>
          <cell r="G817">
            <v>2955.6619877368275</v>
          </cell>
        </row>
        <row r="818">
          <cell r="D818">
            <v>2171.0581289096472</v>
          </cell>
          <cell r="G818">
            <v>2950.411634591529</v>
          </cell>
        </row>
        <row r="819">
          <cell r="D819">
            <v>8443.0038346486272</v>
          </cell>
          <cell r="G819">
            <v>2946.6628616191861</v>
          </cell>
        </row>
        <row r="820">
          <cell r="D820">
            <v>5688.9763933465756</v>
          </cell>
          <cell r="G820">
            <v>2930.2569477644142</v>
          </cell>
        </row>
        <row r="821">
          <cell r="D821">
            <v>4332.065062778046</v>
          </cell>
          <cell r="G821">
            <v>2920.9862798918334</v>
          </cell>
        </row>
        <row r="822">
          <cell r="D822">
            <v>11418.157566858144</v>
          </cell>
          <cell r="G822">
            <v>2917.8292311101332</v>
          </cell>
        </row>
        <row r="823">
          <cell r="D823">
            <v>3176.1776330344837</v>
          </cell>
          <cell r="G823">
            <v>2913.7895414056838</v>
          </cell>
        </row>
        <row r="824">
          <cell r="D824">
            <v>6714.1982875539088</v>
          </cell>
          <cell r="G824">
            <v>2912.4718157070256</v>
          </cell>
        </row>
        <row r="825">
          <cell r="D825">
            <v>8151.519178452425</v>
          </cell>
          <cell r="G825">
            <v>2904.4664484180325</v>
          </cell>
        </row>
        <row r="826">
          <cell r="D826">
            <v>4995.4439355004379</v>
          </cell>
          <cell r="G826">
            <v>2895.875719315819</v>
          </cell>
        </row>
        <row r="827">
          <cell r="D827">
            <v>7779.6249619262353</v>
          </cell>
          <cell r="G827">
            <v>2891.0209691705945</v>
          </cell>
        </row>
        <row r="828">
          <cell r="D828">
            <v>4080.7851867468366</v>
          </cell>
          <cell r="G828">
            <v>2890.1022696929899</v>
          </cell>
        </row>
        <row r="829">
          <cell r="D829">
            <v>13835.469974278376</v>
          </cell>
          <cell r="G829">
            <v>2887.921951148167</v>
          </cell>
        </row>
        <row r="830">
          <cell r="D830">
            <v>15.07679256187255</v>
          </cell>
          <cell r="G830">
            <v>2877.3821469876571</v>
          </cell>
        </row>
        <row r="831">
          <cell r="D831">
            <v>4874.829595005458</v>
          </cell>
          <cell r="G831">
            <v>2876.1579198968607</v>
          </cell>
        </row>
        <row r="832">
          <cell r="D832">
            <v>6191.5361454089934</v>
          </cell>
          <cell r="G832">
            <v>2876.0210281438117</v>
          </cell>
        </row>
        <row r="833">
          <cell r="D833">
            <v>2789.2066239464216</v>
          </cell>
          <cell r="G833">
            <v>2872.2257513285167</v>
          </cell>
        </row>
        <row r="834">
          <cell r="D834">
            <v>11604.10467512124</v>
          </cell>
          <cell r="G834">
            <v>2871.0243756428849</v>
          </cell>
        </row>
        <row r="835">
          <cell r="D835">
            <v>12739.889714782305</v>
          </cell>
          <cell r="G835">
            <v>2865.4929425922041</v>
          </cell>
        </row>
        <row r="836">
          <cell r="D836">
            <v>8880.2308189429314</v>
          </cell>
          <cell r="G836">
            <v>2864.1850659829925</v>
          </cell>
        </row>
        <row r="837">
          <cell r="D837">
            <v>10835.188254465738</v>
          </cell>
          <cell r="G837">
            <v>2864.0016261171745</v>
          </cell>
        </row>
        <row r="838">
          <cell r="D838">
            <v>5121.0838735160423</v>
          </cell>
          <cell r="G838">
            <v>2861.4304856735898</v>
          </cell>
        </row>
        <row r="839">
          <cell r="D839">
            <v>5040.6743131860558</v>
          </cell>
          <cell r="G839">
            <v>2858.6028200652158</v>
          </cell>
        </row>
        <row r="840">
          <cell r="D840">
            <v>4714.010474345484</v>
          </cell>
          <cell r="G840">
            <v>2853.0872325823966</v>
          </cell>
        </row>
        <row r="841">
          <cell r="D841">
            <v>4658.7289016186178</v>
          </cell>
          <cell r="G841">
            <v>2847.7232751814313</v>
          </cell>
        </row>
        <row r="842">
          <cell r="D842">
            <v>7794.7017544881082</v>
          </cell>
          <cell r="G842">
            <v>2841.2012622818711</v>
          </cell>
        </row>
        <row r="843">
          <cell r="D843">
            <v>8226.9031412617878</v>
          </cell>
          <cell r="G843">
            <v>2837.5573357871353</v>
          </cell>
        </row>
        <row r="844">
          <cell r="D844">
            <v>5895.0258916921666</v>
          </cell>
          <cell r="G844">
            <v>2832.6957061347175</v>
          </cell>
        </row>
        <row r="845">
          <cell r="D845">
            <v>6563.4303619351831</v>
          </cell>
          <cell r="G845">
            <v>2831.7247660890566</v>
          </cell>
        </row>
        <row r="846">
          <cell r="D846">
            <v>6131.2289751615035</v>
          </cell>
          <cell r="G846">
            <v>2830.7669636142582</v>
          </cell>
        </row>
        <row r="847">
          <cell r="D847">
            <v>3970.2220412931047</v>
          </cell>
          <cell r="G847">
            <v>2828.1897671493871</v>
          </cell>
        </row>
        <row r="848">
          <cell r="D848">
            <v>8483.2086148136204</v>
          </cell>
          <cell r="G848">
            <v>2813.3911700717094</v>
          </cell>
        </row>
        <row r="849">
          <cell r="D849">
            <v>16182.42401640987</v>
          </cell>
          <cell r="G849">
            <v>2813.0497315557532</v>
          </cell>
        </row>
        <row r="850">
          <cell r="D850">
            <v>8759.6164784479515</v>
          </cell>
          <cell r="G850">
            <v>2807.6068317359673</v>
          </cell>
        </row>
        <row r="851">
          <cell r="D851">
            <v>9870.2735305058959</v>
          </cell>
          <cell r="G851">
            <v>2806.0703618491675</v>
          </cell>
        </row>
        <row r="852">
          <cell r="D852">
            <v>5060.7767032685524</v>
          </cell>
          <cell r="G852">
            <v>2805.0870016369781</v>
          </cell>
        </row>
        <row r="853">
          <cell r="D853">
            <v>10176.834979263971</v>
          </cell>
          <cell r="G853">
            <v>2789.1247656187379</v>
          </cell>
        </row>
        <row r="854">
          <cell r="D854">
            <v>6598.6095445795527</v>
          </cell>
          <cell r="G854">
            <v>2780.5447769253433</v>
          </cell>
        </row>
        <row r="855">
          <cell r="D855">
            <v>8895.3076115048043</v>
          </cell>
          <cell r="G855">
            <v>2780.2660216251188</v>
          </cell>
        </row>
        <row r="856">
          <cell r="D856">
            <v>11297.543226363165</v>
          </cell>
          <cell r="G856">
            <v>2776.9768426120613</v>
          </cell>
        </row>
        <row r="857">
          <cell r="D857">
            <v>7377.5771602763007</v>
          </cell>
          <cell r="G857">
            <v>2772.3025489106144</v>
          </cell>
        </row>
        <row r="858">
          <cell r="D858">
            <v>5291.9541892172647</v>
          </cell>
          <cell r="G858">
            <v>2772.1054422804968</v>
          </cell>
        </row>
        <row r="859">
          <cell r="D859">
            <v>5970.4098545015295</v>
          </cell>
          <cell r="G859">
            <v>2768.2680396498572</v>
          </cell>
        </row>
        <row r="860">
          <cell r="D860">
            <v>8357.5686767980169</v>
          </cell>
          <cell r="G860">
            <v>2764.2804899205939</v>
          </cell>
        </row>
        <row r="861">
          <cell r="D861">
            <v>11950.870904044308</v>
          </cell>
          <cell r="G861">
            <v>2759.7613286501601</v>
          </cell>
        </row>
        <row r="862">
          <cell r="D862">
            <v>9618.993654474687</v>
          </cell>
          <cell r="G862">
            <v>2750.7100069681628</v>
          </cell>
        </row>
        <row r="863">
          <cell r="D863">
            <v>6653.8911173064189</v>
          </cell>
          <cell r="G863">
            <v>2743.7007591877132</v>
          </cell>
        </row>
        <row r="864">
          <cell r="D864">
            <v>5266.8262016141443</v>
          </cell>
          <cell r="G864">
            <v>2742.0647053511311</v>
          </cell>
        </row>
        <row r="865">
          <cell r="D865">
            <v>1412.1929032953956</v>
          </cell>
          <cell r="G865">
            <v>2737.7932351994705</v>
          </cell>
        </row>
        <row r="866">
          <cell r="D866">
            <v>14725.000735428857</v>
          </cell>
          <cell r="G866">
            <v>2734.6924143447477</v>
          </cell>
        </row>
        <row r="867">
          <cell r="D867">
            <v>10156.732589181474</v>
          </cell>
          <cell r="G867">
            <v>2732.8210417650689</v>
          </cell>
        </row>
        <row r="868">
          <cell r="D868">
            <v>8659.1045280354683</v>
          </cell>
          <cell r="G868">
            <v>2729.782094028219</v>
          </cell>
        </row>
        <row r="869">
          <cell r="D869">
            <v>6070.9218049140136</v>
          </cell>
          <cell r="G869">
            <v>2700.2462727188695</v>
          </cell>
        </row>
        <row r="870">
          <cell r="D870">
            <v>17328.260251112184</v>
          </cell>
          <cell r="G870">
            <v>2690.796686326411</v>
          </cell>
        </row>
        <row r="871">
          <cell r="D871">
            <v>6593.5839470589281</v>
          </cell>
          <cell r="G871">
            <v>2687.9767723692071</v>
          </cell>
        </row>
        <row r="872">
          <cell r="D872">
            <v>2774.1298313845491</v>
          </cell>
          <cell r="G872">
            <v>2674.7028668986368</v>
          </cell>
        </row>
        <row r="873">
          <cell r="D873">
            <v>5151.2374586397882</v>
          </cell>
          <cell r="G873">
            <v>2667.1742032847596</v>
          </cell>
        </row>
        <row r="874">
          <cell r="D874">
            <v>6096.0497925171339</v>
          </cell>
          <cell r="G874">
            <v>2666.9194780412427</v>
          </cell>
        </row>
        <row r="875">
          <cell r="D875">
            <v>7744.4457792818666</v>
          </cell>
          <cell r="G875">
            <v>2645.1983647158499</v>
          </cell>
        </row>
        <row r="876">
          <cell r="D876">
            <v>6281.9969007802292</v>
          </cell>
          <cell r="G876">
            <v>2629.5559951600494</v>
          </cell>
        </row>
        <row r="877">
          <cell r="D877">
            <v>6498.0975941670686</v>
          </cell>
          <cell r="G877">
            <v>2628.7646475117836</v>
          </cell>
        </row>
        <row r="878">
          <cell r="D878">
            <v>5070.8278983098007</v>
          </cell>
          <cell r="G878">
            <v>2616.8634559668239</v>
          </cell>
        </row>
        <row r="879">
          <cell r="D879">
            <v>4191.3483322005686</v>
          </cell>
          <cell r="G879">
            <v>2616.8345209328236</v>
          </cell>
        </row>
        <row r="880">
          <cell r="D880">
            <v>7091.1181016007222</v>
          </cell>
          <cell r="G880">
            <v>2615.1514116719836</v>
          </cell>
        </row>
        <row r="881">
          <cell r="D881">
            <v>10624.113158599523</v>
          </cell>
          <cell r="G881">
            <v>2608.1923640217501</v>
          </cell>
        </row>
        <row r="882">
          <cell r="D882">
            <v>9307.4066081959882</v>
          </cell>
          <cell r="G882">
            <v>2606.6907374865577</v>
          </cell>
        </row>
        <row r="883">
          <cell r="D883">
            <v>6905.1709933376278</v>
          </cell>
          <cell r="G883">
            <v>2605.4032025420274</v>
          </cell>
        </row>
        <row r="884">
          <cell r="D884">
            <v>6276.9713032596046</v>
          </cell>
          <cell r="G884">
            <v>2597.3969378583893</v>
          </cell>
        </row>
        <row r="885">
          <cell r="D885">
            <v>9820.0175552996534</v>
          </cell>
          <cell r="G885">
            <v>2596.0565889498362</v>
          </cell>
        </row>
        <row r="886">
          <cell r="D886">
            <v>5241.6982140110231</v>
          </cell>
          <cell r="G886">
            <v>2595.3000785752233</v>
          </cell>
        </row>
        <row r="887">
          <cell r="D887">
            <v>9171.7154751391336</v>
          </cell>
          <cell r="G887">
            <v>2592.5576367300059</v>
          </cell>
        </row>
        <row r="888">
          <cell r="D888">
            <v>1507.6792561872549</v>
          </cell>
          <cell r="G888">
            <v>2589.2067094793297</v>
          </cell>
        </row>
        <row r="889">
          <cell r="D889">
            <v>8523.4133949786155</v>
          </cell>
          <cell r="G889">
            <v>2586.5999640900036</v>
          </cell>
        </row>
        <row r="890">
          <cell r="D890">
            <v>5688.9763933465756</v>
          </cell>
          <cell r="G890">
            <v>2570.7738981954794</v>
          </cell>
        </row>
        <row r="891">
          <cell r="D891">
            <v>10659.292341243892</v>
          </cell>
          <cell r="G891">
            <v>2559.6336799941287</v>
          </cell>
        </row>
        <row r="892">
          <cell r="D892">
            <v>5261.8006040935197</v>
          </cell>
          <cell r="G892">
            <v>2558.9207721261218</v>
          </cell>
        </row>
        <row r="893">
          <cell r="D893">
            <v>6015.6402321871474</v>
          </cell>
          <cell r="G893">
            <v>2550.2422445889638</v>
          </cell>
        </row>
        <row r="894">
          <cell r="D894">
            <v>4804.4712297167189</v>
          </cell>
          <cell r="G894">
            <v>2544.4670943258311</v>
          </cell>
        </row>
        <row r="895">
          <cell r="D895">
            <v>9448.1233387734646</v>
          </cell>
          <cell r="G895">
            <v>2542.3651512247329</v>
          </cell>
        </row>
        <row r="896">
          <cell r="D896">
            <v>3809.4029206331306</v>
          </cell>
          <cell r="G896">
            <v>2536.0190348109186</v>
          </cell>
        </row>
        <row r="897">
          <cell r="D897">
            <v>9860.2223354646467</v>
          </cell>
          <cell r="G897">
            <v>2534.7349103660963</v>
          </cell>
        </row>
        <row r="898">
          <cell r="D898">
            <v>13473.626952793435</v>
          </cell>
          <cell r="G898">
            <v>2534.481081677678</v>
          </cell>
        </row>
        <row r="899">
          <cell r="D899">
            <v>7528.3450858950264</v>
          </cell>
          <cell r="G899">
            <v>2525.7545949361747</v>
          </cell>
        </row>
        <row r="900">
          <cell r="D900">
            <v>8623.9253453910987</v>
          </cell>
          <cell r="G900">
            <v>2524.5692816643968</v>
          </cell>
        </row>
        <row r="901">
          <cell r="D901">
            <v>8945.5635867110468</v>
          </cell>
          <cell r="G901">
            <v>2522.0535190774513</v>
          </cell>
        </row>
        <row r="902">
          <cell r="D902">
            <v>7317.2699900288108</v>
          </cell>
          <cell r="G902">
            <v>2518.3669027503138</v>
          </cell>
        </row>
        <row r="903">
          <cell r="D903">
            <v>1417.2185008160197</v>
          </cell>
          <cell r="G903">
            <v>2507.2934418796108</v>
          </cell>
        </row>
        <row r="904">
          <cell r="D904">
            <v>4477.8073908761471</v>
          </cell>
          <cell r="G904">
            <v>2505.2725284302301</v>
          </cell>
        </row>
        <row r="905">
          <cell r="D905">
            <v>2261.5188842808825</v>
          </cell>
          <cell r="G905">
            <v>2502.6396688722007</v>
          </cell>
        </row>
        <row r="906">
          <cell r="D906">
            <v>4945.1879602941963</v>
          </cell>
          <cell r="G906">
            <v>2502.1451437431206</v>
          </cell>
        </row>
        <row r="907">
          <cell r="D907">
            <v>8995.8195619172875</v>
          </cell>
          <cell r="G907">
            <v>2496.7382635564845</v>
          </cell>
        </row>
        <row r="908">
          <cell r="D908">
            <v>2341.9284446108695</v>
          </cell>
          <cell r="G908">
            <v>2495.179826394593</v>
          </cell>
        </row>
        <row r="909">
          <cell r="D909">
            <v>3884.7868834424935</v>
          </cell>
          <cell r="G909">
            <v>2495.0331487839089</v>
          </cell>
        </row>
        <row r="910">
          <cell r="D910">
            <v>9201.8690602628794</v>
          </cell>
          <cell r="G910">
            <v>2494.3924806933101</v>
          </cell>
        </row>
        <row r="911">
          <cell r="D911">
            <v>10433.140452815804</v>
          </cell>
          <cell r="G911">
            <v>2493.6726232429919</v>
          </cell>
        </row>
        <row r="912">
          <cell r="D912">
            <v>1336.8089404860327</v>
          </cell>
          <cell r="G912">
            <v>2491.0131212743972</v>
          </cell>
        </row>
        <row r="913">
          <cell r="D913">
            <v>9262.1762305103694</v>
          </cell>
          <cell r="G913">
            <v>2485.0884054128269</v>
          </cell>
        </row>
        <row r="914">
          <cell r="D914">
            <v>4653.7033040979941</v>
          </cell>
          <cell r="G914">
            <v>2484.3201345920838</v>
          </cell>
        </row>
        <row r="915">
          <cell r="D915">
            <v>10056.220638768991</v>
          </cell>
          <cell r="G915">
            <v>2478.1664067740589</v>
          </cell>
        </row>
        <row r="916">
          <cell r="D916">
            <v>5829.6931239240521</v>
          </cell>
          <cell r="G916">
            <v>2476.7377807906814</v>
          </cell>
        </row>
        <row r="917">
          <cell r="D917">
            <v>3301.8175710500882</v>
          </cell>
          <cell r="G917">
            <v>2472.6026985139288</v>
          </cell>
        </row>
        <row r="918">
          <cell r="D918">
            <v>5312.0565792997613</v>
          </cell>
          <cell r="G918">
            <v>2466.3294557094637</v>
          </cell>
        </row>
        <row r="919">
          <cell r="D919">
            <v>15041.61337922818</v>
          </cell>
          <cell r="G919">
            <v>2465.7135390220456</v>
          </cell>
        </row>
        <row r="920">
          <cell r="D920">
            <v>3919.9660660868631</v>
          </cell>
          <cell r="G920">
            <v>2460.5481944214671</v>
          </cell>
        </row>
        <row r="921">
          <cell r="D921">
            <v>4432.5770131905292</v>
          </cell>
          <cell r="G921">
            <v>2438.4419766282786</v>
          </cell>
        </row>
        <row r="922">
          <cell r="D922">
            <v>3894.8380784837418</v>
          </cell>
          <cell r="G922">
            <v>2436.8745271644498</v>
          </cell>
        </row>
        <row r="923">
          <cell r="D923">
            <v>8508.3366024167426</v>
          </cell>
          <cell r="G923">
            <v>2425.1717037238864</v>
          </cell>
        </row>
        <row r="924">
          <cell r="D924">
            <v>3412.3807165038202</v>
          </cell>
          <cell r="G924">
            <v>2416.8273166597301</v>
          </cell>
        </row>
        <row r="925">
          <cell r="D925">
            <v>13770.137206510262</v>
          </cell>
          <cell r="G925">
            <v>2416.4395325653741</v>
          </cell>
        </row>
        <row r="926">
          <cell r="D926">
            <v>13694.753243700899</v>
          </cell>
          <cell r="G926">
            <v>2406.1502705538524</v>
          </cell>
        </row>
        <row r="927">
          <cell r="D927">
            <v>7071.0157115182255</v>
          </cell>
          <cell r="G927">
            <v>2387.7411200150641</v>
          </cell>
        </row>
        <row r="928">
          <cell r="D928">
            <v>7060.9645164769772</v>
          </cell>
          <cell r="G928">
            <v>2374.7595919717946</v>
          </cell>
        </row>
        <row r="929">
          <cell r="D929">
            <v>8066.0840206018138</v>
          </cell>
          <cell r="G929">
            <v>2371.2877590206713</v>
          </cell>
        </row>
        <row r="930">
          <cell r="D930">
            <v>3487.764679313183</v>
          </cell>
          <cell r="G930">
            <v>2369.7408920374792</v>
          </cell>
        </row>
        <row r="931">
          <cell r="D931">
            <v>6709.1726900332842</v>
          </cell>
          <cell r="G931">
            <v>2367.4689620883819</v>
          </cell>
        </row>
        <row r="932">
          <cell r="D932">
            <v>5834.7187214446767</v>
          </cell>
          <cell r="G932">
            <v>2361.8335997808008</v>
          </cell>
        </row>
        <row r="933">
          <cell r="D933">
            <v>4507.9609759998921</v>
          </cell>
          <cell r="G933">
            <v>2361.5448089235056</v>
          </cell>
        </row>
        <row r="934">
          <cell r="D934">
            <v>3447.5598991481897</v>
          </cell>
          <cell r="G934">
            <v>2360.2711477578714</v>
          </cell>
        </row>
        <row r="935">
          <cell r="D935">
            <v>6080.9729999552619</v>
          </cell>
          <cell r="G935">
            <v>2358.522014646534</v>
          </cell>
        </row>
        <row r="936">
          <cell r="D936">
            <v>5317.0821768203859</v>
          </cell>
          <cell r="G936">
            <v>2353.310827376647</v>
          </cell>
        </row>
        <row r="937">
          <cell r="D937">
            <v>7880.1369123387194</v>
          </cell>
          <cell r="G937">
            <v>2348.6104887434153</v>
          </cell>
        </row>
        <row r="938">
          <cell r="D938">
            <v>9855.196737944023</v>
          </cell>
          <cell r="G938">
            <v>2348.351533339292</v>
          </cell>
        </row>
        <row r="939">
          <cell r="D939">
            <v>4668.7800966598661</v>
          </cell>
          <cell r="G939">
            <v>2340.8032815200845</v>
          </cell>
        </row>
        <row r="940">
          <cell r="D940">
            <v>12423.27707098298</v>
          </cell>
          <cell r="G940">
            <v>2338.4714531383879</v>
          </cell>
        </row>
        <row r="941">
          <cell r="D941">
            <v>9473.251326376585</v>
          </cell>
          <cell r="G941">
            <v>2334.2392660631294</v>
          </cell>
        </row>
        <row r="942">
          <cell r="D942">
            <v>9769.7615800934127</v>
          </cell>
          <cell r="G942">
            <v>2333.8396830574843</v>
          </cell>
        </row>
        <row r="943">
          <cell r="D943">
            <v>1135.7850396610654</v>
          </cell>
          <cell r="G943">
            <v>2331.7180407083861</v>
          </cell>
        </row>
        <row r="944">
          <cell r="D944">
            <v>2537.9267479152127</v>
          </cell>
          <cell r="G944">
            <v>2329.740221552006</v>
          </cell>
        </row>
        <row r="945">
          <cell r="D945">
            <v>2728.8994536989317</v>
          </cell>
          <cell r="G945">
            <v>2328.5163755471153</v>
          </cell>
        </row>
        <row r="946">
          <cell r="D946">
            <v>1351.8857330479052</v>
          </cell>
          <cell r="G946">
            <v>2327.9838215625537</v>
          </cell>
        </row>
        <row r="947">
          <cell r="D947">
            <v>2301.7236644458758</v>
          </cell>
          <cell r="G947">
            <v>2327.0274181036193</v>
          </cell>
        </row>
        <row r="948">
          <cell r="D948">
            <v>5382.4149445885005</v>
          </cell>
          <cell r="G948">
            <v>2326.3353581039296</v>
          </cell>
        </row>
        <row r="949">
          <cell r="D949">
            <v>11382.978384213775</v>
          </cell>
          <cell r="G949">
            <v>2319.0028890002473</v>
          </cell>
        </row>
        <row r="950">
          <cell r="D950">
            <v>1512.7048537078792</v>
          </cell>
          <cell r="G950">
            <v>2304.2513440694215</v>
          </cell>
        </row>
        <row r="951">
          <cell r="D951">
            <v>7136.3484792863401</v>
          </cell>
          <cell r="G951">
            <v>2302.4317426923844</v>
          </cell>
        </row>
        <row r="952">
          <cell r="D952">
            <v>5900.0514892127912</v>
          </cell>
          <cell r="G952">
            <v>2301.4540319781113</v>
          </cell>
        </row>
        <row r="953">
          <cell r="D953">
            <v>9352.6369858816051</v>
          </cell>
          <cell r="G953">
            <v>2299.3879849601576</v>
          </cell>
        </row>
        <row r="954">
          <cell r="D954">
            <v>3985.2988338549771</v>
          </cell>
          <cell r="G954">
            <v>2297.3012036861287</v>
          </cell>
        </row>
        <row r="955">
          <cell r="D955">
            <v>482.45736197992159</v>
          </cell>
          <cell r="G955">
            <v>2294.1463407284027</v>
          </cell>
        </row>
        <row r="956">
          <cell r="D956">
            <v>10056.220638768991</v>
          </cell>
          <cell r="G956">
            <v>2288.7862704535478</v>
          </cell>
        </row>
        <row r="957">
          <cell r="D957">
            <v>6915.2221883788761</v>
          </cell>
          <cell r="G957">
            <v>2287.2016054856681</v>
          </cell>
        </row>
        <row r="958">
          <cell r="D958">
            <v>10066.271833810239</v>
          </cell>
          <cell r="G958">
            <v>2284.6615541377059</v>
          </cell>
        </row>
        <row r="959">
          <cell r="D959">
            <v>5116.0582759954186</v>
          </cell>
          <cell r="G959">
            <v>2278.9331611253838</v>
          </cell>
        </row>
        <row r="960">
          <cell r="D960">
            <v>12046.357256936168</v>
          </cell>
          <cell r="G960">
            <v>2271.0327452247061</v>
          </cell>
        </row>
        <row r="961">
          <cell r="D961">
            <v>9835.0943478615263</v>
          </cell>
          <cell r="G961">
            <v>2251.3166612589675</v>
          </cell>
        </row>
        <row r="962">
          <cell r="D962">
            <v>4663.7544991392424</v>
          </cell>
          <cell r="G962">
            <v>2251.2125654027973</v>
          </cell>
        </row>
        <row r="963">
          <cell r="D963">
            <v>5538.2084677278499</v>
          </cell>
          <cell r="G963">
            <v>2245.1053509937992</v>
          </cell>
        </row>
        <row r="964">
          <cell r="D964">
            <v>9337.5601933197322</v>
          </cell>
          <cell r="G964">
            <v>2234.5987920346988</v>
          </cell>
        </row>
        <row r="965">
          <cell r="D965">
            <v>2693.7202710545621</v>
          </cell>
          <cell r="G965">
            <v>2218.686525873406</v>
          </cell>
        </row>
        <row r="966">
          <cell r="D966">
            <v>6327.2272784658462</v>
          </cell>
          <cell r="G966">
            <v>2216.9199867899415</v>
          </cell>
        </row>
        <row r="967">
          <cell r="D967">
            <v>11041.23775281133</v>
          </cell>
          <cell r="G967">
            <v>2212.9836912634692</v>
          </cell>
        </row>
        <row r="968">
          <cell r="D968">
            <v>12991.169590813513</v>
          </cell>
          <cell r="G968">
            <v>2210.3935956944979</v>
          </cell>
        </row>
        <row r="969">
          <cell r="D969">
            <v>8965.6659767935435</v>
          </cell>
          <cell r="G969">
            <v>2209.4113845159491</v>
          </cell>
        </row>
        <row r="970">
          <cell r="D970">
            <v>6709.1726900332842</v>
          </cell>
          <cell r="G970">
            <v>2204.4816208513375</v>
          </cell>
        </row>
        <row r="971">
          <cell r="D971">
            <v>5156.2630561604119</v>
          </cell>
          <cell r="G971">
            <v>2203.5602808380595</v>
          </cell>
        </row>
        <row r="972">
          <cell r="D972">
            <v>8171.6215685349216</v>
          </cell>
          <cell r="G972">
            <v>2202.1597757479317</v>
          </cell>
        </row>
        <row r="973">
          <cell r="D973">
            <v>7890.1881073799677</v>
          </cell>
          <cell r="G973">
            <v>2200.6606824892706</v>
          </cell>
        </row>
        <row r="974">
          <cell r="D974">
            <v>3879.7612859218693</v>
          </cell>
          <cell r="G974">
            <v>2195.3725536564375</v>
          </cell>
        </row>
        <row r="975">
          <cell r="D975">
            <v>13684.70204865965</v>
          </cell>
          <cell r="G975">
            <v>2191.1840617276093</v>
          </cell>
        </row>
        <row r="976">
          <cell r="D976">
            <v>6367.4320586308404</v>
          </cell>
          <cell r="G976">
            <v>2189.8253362090427</v>
          </cell>
        </row>
        <row r="977">
          <cell r="D977">
            <v>4623.5497189742482</v>
          </cell>
          <cell r="G977">
            <v>2189.2629305993278</v>
          </cell>
        </row>
        <row r="978">
          <cell r="D978">
            <v>5839.7443189653013</v>
          </cell>
          <cell r="G978">
            <v>2189.1236688710605</v>
          </cell>
        </row>
        <row r="979">
          <cell r="D979">
            <v>3774.2237379887615</v>
          </cell>
          <cell r="G979">
            <v>2185.2863775771116</v>
          </cell>
        </row>
        <row r="980">
          <cell r="D980">
            <v>10664.317938764516</v>
          </cell>
          <cell r="G980">
            <v>2184.5259739887156</v>
          </cell>
        </row>
        <row r="981">
          <cell r="D981">
            <v>6523.2255817701898</v>
          </cell>
          <cell r="G981">
            <v>2181.9461621168789</v>
          </cell>
        </row>
        <row r="982">
          <cell r="D982">
            <v>5427.6453222741175</v>
          </cell>
          <cell r="G982">
            <v>2181.497414546423</v>
          </cell>
        </row>
        <row r="983">
          <cell r="D983">
            <v>5900.0514892127912</v>
          </cell>
          <cell r="G983">
            <v>2181.2827861234127</v>
          </cell>
        </row>
        <row r="984">
          <cell r="D984">
            <v>5683.950795825951</v>
          </cell>
          <cell r="G984">
            <v>2180.4857512511016</v>
          </cell>
        </row>
        <row r="985">
          <cell r="D985">
            <v>12307.688328008624</v>
          </cell>
          <cell r="G985">
            <v>2177.9056025379905</v>
          </cell>
        </row>
        <row r="986">
          <cell r="D986">
            <v>2105.7253611415326</v>
          </cell>
          <cell r="G986">
            <v>2177.5334460821141</v>
          </cell>
        </row>
        <row r="987">
          <cell r="D987">
            <v>5804.5651363209317</v>
          </cell>
          <cell r="G987">
            <v>2175.5889382364599</v>
          </cell>
        </row>
        <row r="988">
          <cell r="D988">
            <v>10960.828192481344</v>
          </cell>
          <cell r="G988">
            <v>2175.2650274820548</v>
          </cell>
        </row>
        <row r="989">
          <cell r="D989">
            <v>4377.2954404636639</v>
          </cell>
          <cell r="G989">
            <v>2173.9684163990396</v>
          </cell>
        </row>
        <row r="990">
          <cell r="D990">
            <v>3960.1708462518563</v>
          </cell>
          <cell r="G990">
            <v>2170.2008228487753</v>
          </cell>
        </row>
        <row r="991">
          <cell r="D991">
            <v>9252.1250354691219</v>
          </cell>
          <cell r="G991">
            <v>2165.7207199349432</v>
          </cell>
        </row>
        <row r="992">
          <cell r="D992">
            <v>6859.9406156520099</v>
          </cell>
          <cell r="G992">
            <v>2162.6470585553302</v>
          </cell>
        </row>
        <row r="993">
          <cell r="D993">
            <v>4543.1401586442616</v>
          </cell>
          <cell r="G993">
            <v>2159.3071010272774</v>
          </cell>
        </row>
        <row r="994">
          <cell r="D994">
            <v>4191.3483322005686</v>
          </cell>
          <cell r="G994">
            <v>2154.232680474021</v>
          </cell>
        </row>
        <row r="995">
          <cell r="D995">
            <v>12192.099585034268</v>
          </cell>
          <cell r="G995">
            <v>2151.6859858314324</v>
          </cell>
        </row>
        <row r="996">
          <cell r="D996">
            <v>8955.6147817522942</v>
          </cell>
          <cell r="G996">
            <v>2147.8935206336782</v>
          </cell>
        </row>
        <row r="997">
          <cell r="D997">
            <v>2367.0564322139903</v>
          </cell>
          <cell r="G997">
            <v>2147.3518898030934</v>
          </cell>
        </row>
        <row r="998">
          <cell r="D998">
            <v>1100.6058570166961</v>
          </cell>
          <cell r="G998">
            <v>2146.0848735149143</v>
          </cell>
        </row>
        <row r="999">
          <cell r="D999">
            <v>8121.36559332868</v>
          </cell>
          <cell r="G999">
            <v>2141.9902393779621</v>
          </cell>
        </row>
        <row r="1000">
          <cell r="D1000">
            <v>3291.7663760088399</v>
          </cell>
          <cell r="G1000">
            <v>2135.6755715150184</v>
          </cell>
        </row>
        <row r="1001">
          <cell r="D1001">
            <v>3271.6639859263432</v>
          </cell>
          <cell r="G1001">
            <v>2128.5620470507788</v>
          </cell>
        </row>
        <row r="1002">
          <cell r="D1002">
            <v>7236.8604296988242</v>
          </cell>
          <cell r="G1002">
            <v>2126.6693356061569</v>
          </cell>
        </row>
        <row r="1003">
          <cell r="D1003">
            <v>7352.4491726731803</v>
          </cell>
          <cell r="G1003">
            <v>2110.2821623935738</v>
          </cell>
        </row>
        <row r="1004">
          <cell r="D1004">
            <v>7659.0106214312555</v>
          </cell>
          <cell r="G1004">
            <v>2106.4533922195374</v>
          </cell>
        </row>
        <row r="1005">
          <cell r="D1005">
            <v>8086.1864106843104</v>
          </cell>
          <cell r="G1005">
            <v>2100.0825025444078</v>
          </cell>
        </row>
        <row r="1006">
          <cell r="D1006">
            <v>3960.1708462518563</v>
          </cell>
          <cell r="G1006">
            <v>2099.165319686485</v>
          </cell>
        </row>
        <row r="1007">
          <cell r="D1007">
            <v>9357.6625834022288</v>
          </cell>
          <cell r="G1007">
            <v>2097.2442215803703</v>
          </cell>
        </row>
        <row r="1008">
          <cell r="D1008">
            <v>4206.4251247624416</v>
          </cell>
          <cell r="G1008">
            <v>2095.7303011867052</v>
          </cell>
        </row>
        <row r="1009">
          <cell r="D1009">
            <v>8563.6181751436088</v>
          </cell>
          <cell r="G1009">
            <v>2086.3452055994167</v>
          </cell>
        </row>
        <row r="1010">
          <cell r="D1010">
            <v>12840.401665194788</v>
          </cell>
          <cell r="G1010">
            <v>2085.3657651060098</v>
          </cell>
        </row>
        <row r="1011">
          <cell r="D1011">
            <v>8623.9253453910987</v>
          </cell>
          <cell r="G1011">
            <v>2080.9401215991784</v>
          </cell>
        </row>
        <row r="1012">
          <cell r="D1012">
            <v>10820.111461903867</v>
          </cell>
          <cell r="G1012">
            <v>2075.8672466558301</v>
          </cell>
        </row>
        <row r="1013">
          <cell r="D1013">
            <v>5613.5924305372127</v>
          </cell>
          <cell r="G1013">
            <v>2075.1146309304554</v>
          </cell>
        </row>
        <row r="1014">
          <cell r="D1014">
            <v>4487.8585859173954</v>
          </cell>
          <cell r="G1014">
            <v>2074.0603220224043</v>
          </cell>
        </row>
        <row r="1015">
          <cell r="D1015">
            <v>9664.224032160304</v>
          </cell>
          <cell r="G1015">
            <v>2056.7160339741854</v>
          </cell>
        </row>
        <row r="1016">
          <cell r="D1016">
            <v>6467.9440090433236</v>
          </cell>
          <cell r="G1016">
            <v>2054.7638797557665</v>
          </cell>
        </row>
        <row r="1017">
          <cell r="D1017">
            <v>3744.0701528650166</v>
          </cell>
          <cell r="G1017">
            <v>2053.5475171259523</v>
          </cell>
        </row>
        <row r="1018">
          <cell r="D1018">
            <v>8362.5942743186406</v>
          </cell>
          <cell r="G1018">
            <v>2051.953522205124</v>
          </cell>
        </row>
        <row r="1019">
          <cell r="D1019">
            <v>2743.9762462608041</v>
          </cell>
          <cell r="G1019">
            <v>2048.6818633384091</v>
          </cell>
        </row>
        <row r="1020">
          <cell r="D1020">
            <v>8513.3621999373663</v>
          </cell>
          <cell r="G1020">
            <v>2046.6548659686973</v>
          </cell>
        </row>
        <row r="1021">
          <cell r="D1021">
            <v>8940.5379891904213</v>
          </cell>
          <cell r="G1021">
            <v>2043.8367293149024</v>
          </cell>
        </row>
        <row r="1022">
          <cell r="D1022">
            <v>9709.4544098459228</v>
          </cell>
          <cell r="G1022">
            <v>2031.7476429270084</v>
          </cell>
        </row>
        <row r="1023">
          <cell r="D1023">
            <v>7498.1915007712814</v>
          </cell>
          <cell r="G1023">
            <v>2029.2044875333388</v>
          </cell>
        </row>
        <row r="1024">
          <cell r="D1024">
            <v>2351.9796396521178</v>
          </cell>
          <cell r="G1024">
            <v>2027.0092202194221</v>
          </cell>
        </row>
        <row r="1025">
          <cell r="D1025">
            <v>5834.7187214446767</v>
          </cell>
          <cell r="G1025">
            <v>2026.3686829150963</v>
          </cell>
        </row>
        <row r="1026">
          <cell r="D1026">
            <v>2221.3141041158888</v>
          </cell>
          <cell r="G1026">
            <v>2022.0586159372037</v>
          </cell>
        </row>
        <row r="1027">
          <cell r="D1027">
            <v>11026.160960249457</v>
          </cell>
          <cell r="G1027">
            <v>2012.964302765396</v>
          </cell>
        </row>
        <row r="1028">
          <cell r="D1028">
            <v>10860.31624206886</v>
          </cell>
          <cell r="G1028">
            <v>2009.2524913520597</v>
          </cell>
        </row>
        <row r="1029">
          <cell r="D1029">
            <v>17087.031570122224</v>
          </cell>
          <cell r="G1029">
            <v>2008.5532044964707</v>
          </cell>
        </row>
        <row r="1030">
          <cell r="D1030">
            <v>12006.152476771174</v>
          </cell>
          <cell r="G1030">
            <v>2001.8741801250724</v>
          </cell>
        </row>
        <row r="1031">
          <cell r="D1031">
            <v>6734.3006776364055</v>
          </cell>
          <cell r="G1031">
            <v>2000.2580391571021</v>
          </cell>
        </row>
        <row r="1032">
          <cell r="D1032">
            <v>1231.2713925529249</v>
          </cell>
          <cell r="G1032">
            <v>1998.0178443504617</v>
          </cell>
        </row>
        <row r="1033">
          <cell r="D1033">
            <v>4854.7272049229614</v>
          </cell>
          <cell r="G1033">
            <v>1991.8031417580746</v>
          </cell>
        </row>
        <row r="1034">
          <cell r="D1034">
            <v>8613.8741503498495</v>
          </cell>
          <cell r="G1034">
            <v>1990.1429782931114</v>
          </cell>
        </row>
        <row r="1035">
          <cell r="D1035">
            <v>9116.4339024122692</v>
          </cell>
          <cell r="G1035">
            <v>1987.9868783697336</v>
          </cell>
        </row>
        <row r="1036">
          <cell r="D1036">
            <v>5603.5412354959644</v>
          </cell>
          <cell r="G1036">
            <v>1987.6226032322218</v>
          </cell>
        </row>
        <row r="1037">
          <cell r="D1037">
            <v>7347.4235751525557</v>
          </cell>
          <cell r="G1037">
            <v>1974.0651448230471</v>
          </cell>
        </row>
        <row r="1038">
          <cell r="D1038">
            <v>5890.0002941715429</v>
          </cell>
          <cell r="G1038">
            <v>1969.6247634059341</v>
          </cell>
        </row>
        <row r="1039">
          <cell r="D1039">
            <v>14071.673057747714</v>
          </cell>
          <cell r="G1039">
            <v>1967.1077284364783</v>
          </cell>
        </row>
        <row r="1040">
          <cell r="D1040">
            <v>2633.4131008070722</v>
          </cell>
          <cell r="G1040">
            <v>1958.9618210454155</v>
          </cell>
        </row>
        <row r="1041">
          <cell r="D1041">
            <v>11935.794111482435</v>
          </cell>
          <cell r="G1041">
            <v>1946.3808801308421</v>
          </cell>
        </row>
        <row r="1042">
          <cell r="D1042">
            <v>12614.249776766699</v>
          </cell>
          <cell r="G1042">
            <v>1942.4946878036883</v>
          </cell>
        </row>
        <row r="1043">
          <cell r="D1043">
            <v>7352.4491726731803</v>
          </cell>
          <cell r="G1043">
            <v>1940.9079681200906</v>
          </cell>
        </row>
        <row r="1044">
          <cell r="D1044">
            <v>4769.2920470723502</v>
          </cell>
          <cell r="G1044">
            <v>1936.7999301226112</v>
          </cell>
        </row>
        <row r="1045">
          <cell r="D1045">
            <v>5065.802300789177</v>
          </cell>
          <cell r="G1045">
            <v>1935.2681757255436</v>
          </cell>
        </row>
        <row r="1046">
          <cell r="D1046">
            <v>6176.4593528471214</v>
          </cell>
          <cell r="G1046">
            <v>1929.3216736433169</v>
          </cell>
        </row>
        <row r="1047">
          <cell r="D1047">
            <v>9151.6130850566369</v>
          </cell>
          <cell r="G1047">
            <v>1929.2107154822052</v>
          </cell>
        </row>
        <row r="1048">
          <cell r="D1048">
            <v>6196.561742929618</v>
          </cell>
          <cell r="G1048">
            <v>1927.2116606983698</v>
          </cell>
        </row>
        <row r="1049">
          <cell r="D1049">
            <v>10810.060266862618</v>
          </cell>
          <cell r="G1049">
            <v>1926.9775754911773</v>
          </cell>
        </row>
        <row r="1050">
          <cell r="D1050">
            <v>3281.7151809675916</v>
          </cell>
          <cell r="G1050">
            <v>1924.0513332629803</v>
          </cell>
        </row>
        <row r="1051">
          <cell r="D1051">
            <v>3708.890970220647</v>
          </cell>
          <cell r="G1051">
            <v>1923.3104962811171</v>
          </cell>
        </row>
        <row r="1052">
          <cell r="D1052">
            <v>10453.2428428983</v>
          </cell>
          <cell r="G1052">
            <v>1918.8275012206527</v>
          </cell>
        </row>
        <row r="1053">
          <cell r="D1053">
            <v>4583.3449388092549</v>
          </cell>
          <cell r="G1053">
            <v>1917.9886909980951</v>
          </cell>
        </row>
        <row r="1054">
          <cell r="D1054">
            <v>14423.464884191406</v>
          </cell>
          <cell r="G1054">
            <v>1910.3479838669384</v>
          </cell>
        </row>
        <row r="1055">
          <cell r="D1055">
            <v>12880.606445359781</v>
          </cell>
          <cell r="G1055">
            <v>1904.7664879207678</v>
          </cell>
        </row>
        <row r="1056">
          <cell r="D1056">
            <v>7779.6249619262353</v>
          </cell>
          <cell r="G1056">
            <v>1898.0683369800786</v>
          </cell>
        </row>
        <row r="1057">
          <cell r="D1057">
            <v>4161.1947470768237</v>
          </cell>
          <cell r="G1057">
            <v>1896.4864760316495</v>
          </cell>
        </row>
        <row r="1058">
          <cell r="D1058">
            <v>7186.6044544925817</v>
          </cell>
          <cell r="G1058">
            <v>1890.2883137655872</v>
          </cell>
        </row>
        <row r="1059">
          <cell r="D1059">
            <v>5080.8790933510491</v>
          </cell>
          <cell r="G1059">
            <v>1886.6810180576788</v>
          </cell>
        </row>
        <row r="1060">
          <cell r="D1060">
            <v>14564.181614768882</v>
          </cell>
          <cell r="G1060">
            <v>1877.9198395935596</v>
          </cell>
        </row>
        <row r="1061">
          <cell r="D1061">
            <v>7834.9065346531015</v>
          </cell>
          <cell r="G1061">
            <v>1874.0632342157517</v>
          </cell>
        </row>
        <row r="1062">
          <cell r="D1062">
            <v>557.84132478928439</v>
          </cell>
          <cell r="G1062">
            <v>1866.6805242523255</v>
          </cell>
        </row>
        <row r="1063">
          <cell r="D1063">
            <v>5417.5941272328691</v>
          </cell>
          <cell r="G1063">
            <v>1866.2987479049189</v>
          </cell>
        </row>
        <row r="1064">
          <cell r="D1064">
            <v>5030.6231181448074</v>
          </cell>
          <cell r="G1064">
            <v>1862.6933859612859</v>
          </cell>
        </row>
        <row r="1065">
          <cell r="D1065">
            <v>5422.6197247534938</v>
          </cell>
          <cell r="G1065">
            <v>1857.2172798395115</v>
          </cell>
        </row>
        <row r="1066">
          <cell r="D1066">
            <v>7598.7034511837646</v>
          </cell>
          <cell r="G1066">
            <v>1857.1817225783609</v>
          </cell>
        </row>
        <row r="1067">
          <cell r="D1067">
            <v>10151.706991660851</v>
          </cell>
          <cell r="G1067">
            <v>1851.6392282436291</v>
          </cell>
        </row>
        <row r="1068">
          <cell r="D1068">
            <v>3427.4575090656931</v>
          </cell>
          <cell r="G1068">
            <v>1836.9771640917652</v>
          </cell>
        </row>
        <row r="1069">
          <cell r="D1069">
            <v>11026.160960249457</v>
          </cell>
          <cell r="G1069">
            <v>1831.1431692513129</v>
          </cell>
        </row>
        <row r="1070">
          <cell r="D1070">
            <v>2874.6417817970328</v>
          </cell>
          <cell r="G1070">
            <v>1829.9847298064726</v>
          </cell>
        </row>
        <row r="1071">
          <cell r="D1071">
            <v>5915.1282817746633</v>
          </cell>
          <cell r="G1071">
            <v>1829.6316620453692</v>
          </cell>
        </row>
        <row r="1072">
          <cell r="D1072">
            <v>7126.2972842450918</v>
          </cell>
          <cell r="G1072">
            <v>1827.8964415678613</v>
          </cell>
        </row>
        <row r="1073">
          <cell r="D1073">
            <v>13850.546766840249</v>
          </cell>
          <cell r="G1073">
            <v>1825.8075966244892</v>
          </cell>
        </row>
        <row r="1074">
          <cell r="D1074">
            <v>17408.669811442171</v>
          </cell>
          <cell r="G1074">
            <v>1809.8732916682432</v>
          </cell>
        </row>
        <row r="1075">
          <cell r="D1075">
            <v>6608.660739620801</v>
          </cell>
          <cell r="G1075">
            <v>1793.6921482318712</v>
          </cell>
        </row>
        <row r="1076">
          <cell r="D1076">
            <v>4000.3756264168496</v>
          </cell>
          <cell r="G1076">
            <v>1788.577407555141</v>
          </cell>
        </row>
        <row r="1077">
          <cell r="D1077">
            <v>14493.823249480145</v>
          </cell>
          <cell r="G1077">
            <v>1786.0554672797336</v>
          </cell>
        </row>
        <row r="1078">
          <cell r="D1078">
            <v>11553.848699914997</v>
          </cell>
          <cell r="G1078">
            <v>1782.231300463101</v>
          </cell>
        </row>
        <row r="1079">
          <cell r="D1079">
            <v>15514.019546166854</v>
          </cell>
          <cell r="G1079">
            <v>1781.5408447012842</v>
          </cell>
        </row>
        <row r="1080">
          <cell r="D1080">
            <v>8282.184713988654</v>
          </cell>
          <cell r="G1080">
            <v>1771.4581787865691</v>
          </cell>
        </row>
        <row r="1081">
          <cell r="D1081">
            <v>15122.022939558166</v>
          </cell>
          <cell r="G1081">
            <v>1771.1283148840746</v>
          </cell>
        </row>
        <row r="1082">
          <cell r="D1082">
            <v>3080.6912801426242</v>
          </cell>
          <cell r="G1082">
            <v>1770.9992866920197</v>
          </cell>
        </row>
        <row r="1083">
          <cell r="D1083">
            <v>13569.113305685294</v>
          </cell>
          <cell r="G1083">
            <v>1765.9473938913684</v>
          </cell>
        </row>
        <row r="1084">
          <cell r="D1084">
            <v>10468.319635460173</v>
          </cell>
          <cell r="G1084">
            <v>1764.1746910653053</v>
          </cell>
        </row>
        <row r="1085">
          <cell r="D1085">
            <v>5447.747712356615</v>
          </cell>
          <cell r="G1085">
            <v>1760.4657016775082</v>
          </cell>
        </row>
        <row r="1086">
          <cell r="D1086">
            <v>8091.212008204935</v>
          </cell>
          <cell r="G1086">
            <v>1755.2746455967817</v>
          </cell>
        </row>
        <row r="1087">
          <cell r="D1087">
            <v>9367.7137784434781</v>
          </cell>
          <cell r="G1087">
            <v>1749.2295392088531</v>
          </cell>
        </row>
        <row r="1088">
          <cell r="D1088">
            <v>3945.0940536899839</v>
          </cell>
          <cell r="G1088">
            <v>1744.8154923643369</v>
          </cell>
        </row>
        <row r="1089">
          <cell r="D1089">
            <v>12192.099585034268</v>
          </cell>
          <cell r="G1089">
            <v>1744.2251883922979</v>
          </cell>
        </row>
        <row r="1090">
          <cell r="D1090">
            <v>1618.2424016409871</v>
          </cell>
          <cell r="G1090">
            <v>1740.8125686773246</v>
          </cell>
        </row>
        <row r="1091">
          <cell r="D1091">
            <v>964.91472395984317</v>
          </cell>
          <cell r="G1091">
            <v>1738.6126458922106</v>
          </cell>
        </row>
        <row r="1092">
          <cell r="D1092">
            <v>10061.246236289615</v>
          </cell>
          <cell r="G1092">
            <v>1737.7447688811626</v>
          </cell>
        </row>
        <row r="1093">
          <cell r="D1093">
            <v>16976.468424668492</v>
          </cell>
          <cell r="G1093">
            <v>1730.8293181067381</v>
          </cell>
        </row>
        <row r="1094">
          <cell r="D1094">
            <v>5276.8773966553927</v>
          </cell>
          <cell r="G1094">
            <v>1724.4337905902937</v>
          </cell>
        </row>
        <row r="1095">
          <cell r="D1095">
            <v>6603.6351421001764</v>
          </cell>
          <cell r="G1095">
            <v>1724.2989111591489</v>
          </cell>
        </row>
        <row r="1096">
          <cell r="D1096">
            <v>10774.881084218248</v>
          </cell>
          <cell r="G1096">
            <v>1721.4671886672277</v>
          </cell>
        </row>
        <row r="1097">
          <cell r="D1097">
            <v>3301.8175710500882</v>
          </cell>
          <cell r="G1097">
            <v>1716.7903616124854</v>
          </cell>
        </row>
        <row r="1098">
          <cell r="D1098">
            <v>4256.6810999686832</v>
          </cell>
          <cell r="G1098">
            <v>1715.7408533384755</v>
          </cell>
        </row>
        <row r="1099">
          <cell r="D1099">
            <v>6573.4815569764314</v>
          </cell>
          <cell r="G1099">
            <v>1714.1656450906337</v>
          </cell>
        </row>
        <row r="1100">
          <cell r="D1100">
            <v>5910.1026842540396</v>
          </cell>
          <cell r="G1100">
            <v>1697.2453216589279</v>
          </cell>
        </row>
        <row r="1101">
          <cell r="D1101">
            <v>8407.8246520042576</v>
          </cell>
          <cell r="G1101">
            <v>1690.8613047949884</v>
          </cell>
        </row>
        <row r="1102">
          <cell r="D1102">
            <v>6528.2511792908135</v>
          </cell>
          <cell r="G1102">
            <v>1688.4865482756009</v>
          </cell>
        </row>
        <row r="1103">
          <cell r="D1103">
            <v>7327.3211850700591</v>
          </cell>
          <cell r="G1103">
            <v>1679.9250289821316</v>
          </cell>
        </row>
        <row r="1104">
          <cell r="D1104">
            <v>11398.055176775648</v>
          </cell>
          <cell r="G1104">
            <v>1679.88276487703</v>
          </cell>
        </row>
        <row r="1105">
          <cell r="D1105">
            <v>3774.2237379887615</v>
          </cell>
          <cell r="G1105">
            <v>1679.3207499012899</v>
          </cell>
        </row>
        <row r="1106">
          <cell r="D1106">
            <v>11217.133666033176</v>
          </cell>
          <cell r="G1106">
            <v>1673.4749438220708</v>
          </cell>
        </row>
        <row r="1107">
          <cell r="D1107">
            <v>8417.8758470455068</v>
          </cell>
          <cell r="G1107">
            <v>1672.0530177931746</v>
          </cell>
        </row>
        <row r="1108">
          <cell r="D1108">
            <v>14966.229416418817</v>
          </cell>
          <cell r="G1108">
            <v>1669.2581234939107</v>
          </cell>
        </row>
        <row r="1109">
          <cell r="D1109">
            <v>3271.6639859263432</v>
          </cell>
          <cell r="G1109">
            <v>1667.8147121692346</v>
          </cell>
        </row>
        <row r="1110">
          <cell r="D1110">
            <v>5980.4610495427778</v>
          </cell>
          <cell r="G1110">
            <v>1661.2455522502107</v>
          </cell>
        </row>
        <row r="1111">
          <cell r="D1111">
            <v>733.73723801113078</v>
          </cell>
          <cell r="G1111">
            <v>1654.824087043668</v>
          </cell>
        </row>
        <row r="1112">
          <cell r="D1112">
            <v>12161.945999910524</v>
          </cell>
          <cell r="G1112">
            <v>1654.6164234147739</v>
          </cell>
        </row>
        <row r="1113">
          <cell r="D1113">
            <v>3492.7902768338072</v>
          </cell>
          <cell r="G1113">
            <v>1648.702194139581</v>
          </cell>
        </row>
        <row r="1114">
          <cell r="D1114">
            <v>10206.988564387717</v>
          </cell>
          <cell r="G1114">
            <v>1635.2467393825909</v>
          </cell>
        </row>
        <row r="1115">
          <cell r="D1115">
            <v>4774.3176445929739</v>
          </cell>
          <cell r="G1115">
            <v>1626.0405153826996</v>
          </cell>
        </row>
        <row r="1116">
          <cell r="D1116">
            <v>6915.2221883788761</v>
          </cell>
          <cell r="G1116">
            <v>1622.8403426975949</v>
          </cell>
        </row>
        <row r="1117">
          <cell r="D1117">
            <v>6960.452566064494</v>
          </cell>
          <cell r="G1117">
            <v>1622.7476595407177</v>
          </cell>
        </row>
        <row r="1118">
          <cell r="D1118">
            <v>3789.300530550634</v>
          </cell>
          <cell r="G1118">
            <v>1621.3516743392111</v>
          </cell>
        </row>
        <row r="1119">
          <cell r="D1119">
            <v>5864.8723065684217</v>
          </cell>
          <cell r="G1119">
            <v>1618.5458876304051</v>
          </cell>
        </row>
        <row r="1120">
          <cell r="D1120">
            <v>899.58195619172875</v>
          </cell>
          <cell r="G1120">
            <v>1615.0097648789388</v>
          </cell>
        </row>
        <row r="1121">
          <cell r="D1121">
            <v>4065.7083941849642</v>
          </cell>
          <cell r="G1121">
            <v>1611.302256954453</v>
          </cell>
        </row>
        <row r="1122">
          <cell r="D1122">
            <v>6437.7904239195786</v>
          </cell>
          <cell r="G1122">
            <v>1608.0721226269427</v>
          </cell>
        </row>
        <row r="1123">
          <cell r="D1123">
            <v>1216.1945999910524</v>
          </cell>
          <cell r="G1123">
            <v>1590.0394239864388</v>
          </cell>
        </row>
        <row r="1124">
          <cell r="D1124">
            <v>12332.816315611746</v>
          </cell>
          <cell r="G1124">
            <v>1589.0699748156626</v>
          </cell>
        </row>
        <row r="1125">
          <cell r="D1125">
            <v>4000.3756264168496</v>
          </cell>
          <cell r="G1125">
            <v>1588.2303446952035</v>
          </cell>
        </row>
        <row r="1126">
          <cell r="D1126">
            <v>2281.6212743633791</v>
          </cell>
          <cell r="G1126">
            <v>1584.2298182095676</v>
          </cell>
        </row>
        <row r="1127">
          <cell r="D1127">
            <v>7272.0396123431929</v>
          </cell>
          <cell r="G1127">
            <v>1581.7073733302807</v>
          </cell>
        </row>
        <row r="1128">
          <cell r="D1128">
            <v>6975.529358626366</v>
          </cell>
          <cell r="G1128">
            <v>1577.9407533057688</v>
          </cell>
        </row>
        <row r="1129">
          <cell r="D1129">
            <v>11563.899894956245</v>
          </cell>
          <cell r="G1129">
            <v>1572.2516059072311</v>
          </cell>
        </row>
        <row r="1130">
          <cell r="D1130">
            <v>4447.6538057524021</v>
          </cell>
          <cell r="G1130">
            <v>1565.3282619274564</v>
          </cell>
        </row>
        <row r="1131">
          <cell r="D1131">
            <v>12146.869207348651</v>
          </cell>
          <cell r="G1131">
            <v>1561.0456086612787</v>
          </cell>
        </row>
        <row r="1132">
          <cell r="D1132">
            <v>5035.6487156654312</v>
          </cell>
          <cell r="G1132">
            <v>1549.1870847127691</v>
          </cell>
        </row>
        <row r="1133">
          <cell r="D1133">
            <v>2447.4659925439773</v>
          </cell>
          <cell r="G1133">
            <v>1543.726697815001</v>
          </cell>
        </row>
        <row r="1134">
          <cell r="D1134">
            <v>7392.6539528381736</v>
          </cell>
          <cell r="G1134">
            <v>1541.4116456960278</v>
          </cell>
        </row>
        <row r="1135">
          <cell r="D1135">
            <v>9422.9953511703443</v>
          </cell>
          <cell r="G1135">
            <v>1533.2042363992227</v>
          </cell>
        </row>
        <row r="1136">
          <cell r="D1136">
            <v>10005.964663562749</v>
          </cell>
          <cell r="G1136">
            <v>1519.3246854043432</v>
          </cell>
        </row>
        <row r="1137">
          <cell r="D1137">
            <v>5794.5139412796834</v>
          </cell>
          <cell r="G1137">
            <v>1518.8457340165692</v>
          </cell>
        </row>
        <row r="1138">
          <cell r="D1138">
            <v>5070.8278983098007</v>
          </cell>
          <cell r="G1138">
            <v>1513.7829639291378</v>
          </cell>
        </row>
        <row r="1139">
          <cell r="D1139">
            <v>10865.341839589484</v>
          </cell>
          <cell r="G1139">
            <v>1513.1954546017562</v>
          </cell>
        </row>
        <row r="1140">
          <cell r="D1140">
            <v>7628.8570363075105</v>
          </cell>
          <cell r="G1140">
            <v>1512.8739500187323</v>
          </cell>
        </row>
        <row r="1141">
          <cell r="D1141">
            <v>7513.2682933331535</v>
          </cell>
          <cell r="G1141">
            <v>1507.484363097971</v>
          </cell>
        </row>
        <row r="1142">
          <cell r="D1142">
            <v>9689.3520197634243</v>
          </cell>
          <cell r="G1142">
            <v>1506.9781838154174</v>
          </cell>
        </row>
        <row r="1143">
          <cell r="D1143">
            <v>3497.8158743544313</v>
          </cell>
          <cell r="G1143">
            <v>1505.2739976105895</v>
          </cell>
        </row>
        <row r="1144">
          <cell r="D1144">
            <v>12473.533046189223</v>
          </cell>
          <cell r="G1144">
            <v>1504.9251373019908</v>
          </cell>
        </row>
        <row r="1145">
          <cell r="D1145">
            <v>8101.2632032461834</v>
          </cell>
          <cell r="G1145">
            <v>1502.5921397748464</v>
          </cell>
        </row>
        <row r="1146">
          <cell r="D1146">
            <v>11156.826495785686</v>
          </cell>
          <cell r="G1146">
            <v>1502.430472460524</v>
          </cell>
        </row>
        <row r="1147">
          <cell r="D1147">
            <v>13252.500661885972</v>
          </cell>
          <cell r="G1147">
            <v>1495.8583623833031</v>
          </cell>
        </row>
        <row r="1148">
          <cell r="D1148">
            <v>12493.635436271719</v>
          </cell>
          <cell r="G1148">
            <v>1481.1411948734528</v>
          </cell>
        </row>
        <row r="1149">
          <cell r="D1149">
            <v>3005.3073173332614</v>
          </cell>
          <cell r="G1149">
            <v>1479.1118663727334</v>
          </cell>
        </row>
        <row r="1150">
          <cell r="D1150">
            <v>12237.329962719887</v>
          </cell>
          <cell r="G1150">
            <v>1478.0926525844588</v>
          </cell>
        </row>
        <row r="1151">
          <cell r="D1151">
            <v>4347.141855339918</v>
          </cell>
          <cell r="G1151">
            <v>1477.7277412118153</v>
          </cell>
        </row>
        <row r="1152">
          <cell r="D1152">
            <v>16167.347223847997</v>
          </cell>
          <cell r="G1152">
            <v>1469.5158781324446</v>
          </cell>
        </row>
        <row r="1153">
          <cell r="D1153">
            <v>3784.2749330300098</v>
          </cell>
          <cell r="G1153">
            <v>1469.0305262364768</v>
          </cell>
        </row>
        <row r="1154">
          <cell r="D1154">
            <v>17755.436040365239</v>
          </cell>
          <cell r="G1154">
            <v>1468.3895280948946</v>
          </cell>
        </row>
        <row r="1155">
          <cell r="D1155">
            <v>12785.120092467921</v>
          </cell>
          <cell r="G1155">
            <v>1466.6074510037856</v>
          </cell>
        </row>
        <row r="1156">
          <cell r="D1156">
            <v>1804.1895099040817</v>
          </cell>
          <cell r="G1156">
            <v>1463.9347016966153</v>
          </cell>
        </row>
        <row r="1157">
          <cell r="D1157">
            <v>6608.660739620801</v>
          </cell>
          <cell r="G1157">
            <v>1463.3287027111348</v>
          </cell>
        </row>
        <row r="1158">
          <cell r="D1158">
            <v>5508.0548826041049</v>
          </cell>
          <cell r="G1158">
            <v>1459.2503443952744</v>
          </cell>
        </row>
        <row r="1159">
          <cell r="D1159">
            <v>7111.2204916832188</v>
          </cell>
          <cell r="G1159">
            <v>1455.4921888972442</v>
          </cell>
        </row>
        <row r="1160">
          <cell r="D1160">
            <v>5100.9814834335457</v>
          </cell>
          <cell r="G1160">
            <v>1454.9539445676908</v>
          </cell>
        </row>
        <row r="1161">
          <cell r="D1161">
            <v>2960.0769396476439</v>
          </cell>
          <cell r="G1161">
            <v>1453.8576080430687</v>
          </cell>
        </row>
        <row r="1162">
          <cell r="D1162">
            <v>7372.551562755677</v>
          </cell>
          <cell r="G1162">
            <v>1452.9054393590484</v>
          </cell>
        </row>
        <row r="1163">
          <cell r="D1163">
            <v>2578.131528080206</v>
          </cell>
          <cell r="G1163">
            <v>1449.5560657309195</v>
          </cell>
        </row>
        <row r="1164">
          <cell r="D1164">
            <v>5764.3603561559385</v>
          </cell>
          <cell r="G1164">
            <v>1448.870970042319</v>
          </cell>
        </row>
        <row r="1165">
          <cell r="D1165">
            <v>9000.8451594379112</v>
          </cell>
          <cell r="G1165">
            <v>1446.0851891801776</v>
          </cell>
        </row>
        <row r="1166">
          <cell r="D1166">
            <v>12292.611535446753</v>
          </cell>
          <cell r="G1166">
            <v>1443.7953901516235</v>
          </cell>
        </row>
        <row r="1167">
          <cell r="D1167">
            <v>9583.8144718303174</v>
          </cell>
          <cell r="G1167">
            <v>1438.0016307269684</v>
          </cell>
        </row>
        <row r="1168">
          <cell r="D1168">
            <v>3186.2288280757321</v>
          </cell>
          <cell r="G1168">
            <v>1437.7887902040677</v>
          </cell>
        </row>
        <row r="1169">
          <cell r="D1169">
            <v>7065.9901139976018</v>
          </cell>
          <cell r="G1169">
            <v>1436.0455062253739</v>
          </cell>
        </row>
        <row r="1170">
          <cell r="D1170">
            <v>12996.195188334137</v>
          </cell>
          <cell r="G1170">
            <v>1432.3256487337007</v>
          </cell>
        </row>
        <row r="1171">
          <cell r="D1171">
            <v>7880.1369123387194</v>
          </cell>
          <cell r="G1171">
            <v>1432.3035036166145</v>
          </cell>
        </row>
        <row r="1172">
          <cell r="D1172">
            <v>7206.7068445750783</v>
          </cell>
          <cell r="G1172">
            <v>1431.3170864861975</v>
          </cell>
        </row>
        <row r="1173">
          <cell r="D1173">
            <v>4432.5770131905292</v>
          </cell>
          <cell r="G1173">
            <v>1426.3047305466405</v>
          </cell>
        </row>
        <row r="1174">
          <cell r="D1174">
            <v>7653.9850239106308</v>
          </cell>
          <cell r="G1174">
            <v>1423.6725639215424</v>
          </cell>
        </row>
        <row r="1175">
          <cell r="D1175">
            <v>3593.3022272462908</v>
          </cell>
          <cell r="G1175">
            <v>1420.6556787774498</v>
          </cell>
        </row>
        <row r="1176">
          <cell r="D1176">
            <v>9563.7120817478208</v>
          </cell>
          <cell r="G1176">
            <v>1416.4907656070939</v>
          </cell>
        </row>
        <row r="1177">
          <cell r="D1177">
            <v>4402.4234280667843</v>
          </cell>
          <cell r="G1177">
            <v>1397.750975414519</v>
          </cell>
        </row>
        <row r="1178">
          <cell r="D1178">
            <v>4382.3210379842876</v>
          </cell>
          <cell r="G1178">
            <v>1396.2737015085611</v>
          </cell>
        </row>
        <row r="1179">
          <cell r="D1179">
            <v>3372.1759363388269</v>
          </cell>
          <cell r="G1179">
            <v>1392.1161088579897</v>
          </cell>
        </row>
        <row r="1180">
          <cell r="D1180">
            <v>4407.4490255874089</v>
          </cell>
          <cell r="G1180">
            <v>1391.5344629001763</v>
          </cell>
        </row>
        <row r="1181">
          <cell r="D1181">
            <v>2060.4949834559152</v>
          </cell>
          <cell r="G1181">
            <v>1383.9055476778319</v>
          </cell>
        </row>
        <row r="1182">
          <cell r="D1182">
            <v>9845.1455429027756</v>
          </cell>
          <cell r="G1182">
            <v>1376.4983638369024</v>
          </cell>
        </row>
        <row r="1183">
          <cell r="D1183">
            <v>9146.5874875360132</v>
          </cell>
          <cell r="G1183">
            <v>1375.1632293698713</v>
          </cell>
        </row>
        <row r="1184">
          <cell r="D1184">
            <v>7287.1164049050658</v>
          </cell>
          <cell r="G1184">
            <v>1374.0345425714854</v>
          </cell>
        </row>
        <row r="1185">
          <cell r="D1185">
            <v>4920.059972691075</v>
          </cell>
          <cell r="G1185">
            <v>1373.1278515079382</v>
          </cell>
        </row>
        <row r="1186">
          <cell r="D1186">
            <v>6844.8638230901379</v>
          </cell>
          <cell r="G1186">
            <v>1366.5962449784492</v>
          </cell>
        </row>
        <row r="1187">
          <cell r="D1187">
            <v>6292.0480958214775</v>
          </cell>
          <cell r="G1187">
            <v>1365.7930991482763</v>
          </cell>
        </row>
        <row r="1188">
          <cell r="D1188">
            <v>2517.8243578327156</v>
          </cell>
          <cell r="G1188">
            <v>1365.7589090312606</v>
          </cell>
        </row>
        <row r="1189">
          <cell r="D1189">
            <v>6864.9662131726345</v>
          </cell>
          <cell r="G1189">
            <v>1364.5344514566978</v>
          </cell>
        </row>
        <row r="1190">
          <cell r="D1190">
            <v>13704.804438742147</v>
          </cell>
          <cell r="G1190">
            <v>1363.2518816970003</v>
          </cell>
        </row>
        <row r="1191">
          <cell r="D1191">
            <v>6462.9184115226999</v>
          </cell>
          <cell r="G1191">
            <v>1360.4538901611795</v>
          </cell>
        </row>
        <row r="1192">
          <cell r="D1192">
            <v>7689.1642065550004</v>
          </cell>
          <cell r="G1192">
            <v>1357.2956967589905</v>
          </cell>
        </row>
        <row r="1193">
          <cell r="D1193">
            <v>969.94032148046733</v>
          </cell>
          <cell r="G1193">
            <v>1356.5427092121172</v>
          </cell>
        </row>
        <row r="1194">
          <cell r="D1194">
            <v>13659.57406105653</v>
          </cell>
          <cell r="G1194">
            <v>1355.4278300859821</v>
          </cell>
        </row>
        <row r="1195">
          <cell r="D1195">
            <v>8453.0550296898764</v>
          </cell>
          <cell r="G1195">
            <v>1353.8359232206087</v>
          </cell>
        </row>
        <row r="1196">
          <cell r="D1196">
            <v>8860.1284288604347</v>
          </cell>
          <cell r="G1196">
            <v>1349.2439893454211</v>
          </cell>
        </row>
        <row r="1197">
          <cell r="D1197">
            <v>4769.2920470723502</v>
          </cell>
          <cell r="G1197">
            <v>1348.3935630317981</v>
          </cell>
        </row>
        <row r="1198">
          <cell r="D1198">
            <v>11488.515932146884</v>
          </cell>
          <cell r="G1198">
            <v>1337.503021357951</v>
          </cell>
        </row>
        <row r="1199">
          <cell r="D1199">
            <v>11986.050086688678</v>
          </cell>
          <cell r="G1199">
            <v>1336.8557932833537</v>
          </cell>
        </row>
        <row r="1200">
          <cell r="D1200">
            <v>9407.9185586084714</v>
          </cell>
          <cell r="G1200">
            <v>1328.2063062768798</v>
          </cell>
        </row>
        <row r="1201">
          <cell r="D1201">
            <v>2472.5939801470981</v>
          </cell>
          <cell r="G1201">
            <v>1324.5504041264242</v>
          </cell>
        </row>
        <row r="1202">
          <cell r="D1202">
            <v>15061.715769310676</v>
          </cell>
          <cell r="G1202">
            <v>1320.1886270479854</v>
          </cell>
        </row>
        <row r="1203">
          <cell r="D1203">
            <v>6397.5856437545854</v>
          </cell>
          <cell r="G1203">
            <v>1318.3770121975735</v>
          </cell>
        </row>
        <row r="1204">
          <cell r="D1204">
            <v>6452.8672164814516</v>
          </cell>
          <cell r="G1204">
            <v>1316.5607367583393</v>
          </cell>
        </row>
        <row r="1205">
          <cell r="D1205">
            <v>8930.4867941491739</v>
          </cell>
          <cell r="G1205">
            <v>1312.4863666486394</v>
          </cell>
        </row>
        <row r="1206">
          <cell r="D1206">
            <v>10408.012465212683</v>
          </cell>
          <cell r="G1206">
            <v>1311.4395308453711</v>
          </cell>
        </row>
        <row r="1207">
          <cell r="D1207">
            <v>6673.9935073889155</v>
          </cell>
          <cell r="G1207">
            <v>1310.4663811321013</v>
          </cell>
        </row>
        <row r="1208">
          <cell r="D1208">
            <v>12166.971597431148</v>
          </cell>
          <cell r="G1208">
            <v>1304.3229654117888</v>
          </cell>
        </row>
        <row r="1209">
          <cell r="D1209">
            <v>14820.487088320717</v>
          </cell>
          <cell r="G1209">
            <v>1304.160924717951</v>
          </cell>
        </row>
        <row r="1210">
          <cell r="D1210">
            <v>3271.6639859263432</v>
          </cell>
          <cell r="G1210">
            <v>1301.3728178220263</v>
          </cell>
        </row>
        <row r="1211">
          <cell r="D1211">
            <v>3663.6605925350295</v>
          </cell>
          <cell r="G1211">
            <v>1300.5949548801079</v>
          </cell>
        </row>
        <row r="1212">
          <cell r="D1212">
            <v>10689.445926367638</v>
          </cell>
          <cell r="G1212">
            <v>1300.4081095651711</v>
          </cell>
        </row>
        <row r="1213">
          <cell r="D1213">
            <v>3472.6878867513105</v>
          </cell>
          <cell r="G1213">
            <v>1298.3623588181017</v>
          </cell>
        </row>
        <row r="1214">
          <cell r="D1214">
            <v>2794.2322214670457</v>
          </cell>
          <cell r="G1214">
            <v>1296.15973479732</v>
          </cell>
        </row>
        <row r="1215">
          <cell r="D1215">
            <v>3311.8687660913365</v>
          </cell>
          <cell r="G1215">
            <v>1288.0618806409059</v>
          </cell>
        </row>
        <row r="1216">
          <cell r="D1216">
            <v>9131.5106949741403</v>
          </cell>
          <cell r="G1216">
            <v>1285.892084448119</v>
          </cell>
        </row>
        <row r="1217">
          <cell r="D1217">
            <v>773.94201817612418</v>
          </cell>
          <cell r="G1217">
            <v>1283.9382948937168</v>
          </cell>
        </row>
        <row r="1218">
          <cell r="D1218">
            <v>12086.562037101161</v>
          </cell>
          <cell r="G1218">
            <v>1274.3260099991935</v>
          </cell>
        </row>
        <row r="1219">
          <cell r="D1219">
            <v>7367.5259652350524</v>
          </cell>
          <cell r="G1219">
            <v>1273.8913792283045</v>
          </cell>
        </row>
        <row r="1220">
          <cell r="D1220">
            <v>2306.7492619664999</v>
          </cell>
          <cell r="G1220">
            <v>1272.3315429819813</v>
          </cell>
        </row>
        <row r="1221">
          <cell r="D1221">
            <v>9729.5567999284194</v>
          </cell>
          <cell r="G1221">
            <v>1270.7111111430227</v>
          </cell>
        </row>
        <row r="1222">
          <cell r="D1222">
            <v>799.07000577924509</v>
          </cell>
          <cell r="G1222">
            <v>1264.673419516572</v>
          </cell>
        </row>
        <row r="1223">
          <cell r="D1223">
            <v>1387.0649156922746</v>
          </cell>
          <cell r="G1223">
            <v>1261.9923020017025</v>
          </cell>
        </row>
        <row r="1224">
          <cell r="D1224">
            <v>2754.0274413020525</v>
          </cell>
          <cell r="G1224">
            <v>1259.7575887010146</v>
          </cell>
        </row>
        <row r="1225">
          <cell r="D1225">
            <v>6905.1709933376278</v>
          </cell>
          <cell r="G1225">
            <v>1257.70798236724</v>
          </cell>
        </row>
        <row r="1226">
          <cell r="D1226">
            <v>7206.7068445750783</v>
          </cell>
          <cell r="G1226">
            <v>1254.5600641073779</v>
          </cell>
        </row>
        <row r="1227">
          <cell r="D1227">
            <v>13307.782234612838</v>
          </cell>
          <cell r="G1227">
            <v>1249.7114418015278</v>
          </cell>
        </row>
        <row r="1228">
          <cell r="D1228">
            <v>5312.0565792997613</v>
          </cell>
          <cell r="G1228">
            <v>1248.7750737437102</v>
          </cell>
        </row>
        <row r="1229">
          <cell r="D1229">
            <v>6261.8945106977326</v>
          </cell>
          <cell r="G1229">
            <v>1247.0621786981862</v>
          </cell>
        </row>
        <row r="1230">
          <cell r="D1230">
            <v>6769.479860280775</v>
          </cell>
          <cell r="G1230">
            <v>1238.898544874779</v>
          </cell>
        </row>
        <row r="1231">
          <cell r="D1231">
            <v>3306.8431685707124</v>
          </cell>
          <cell r="G1231">
            <v>1238.2233085797113</v>
          </cell>
        </row>
        <row r="1232">
          <cell r="D1232">
            <v>5437.6965173153658</v>
          </cell>
          <cell r="G1232">
            <v>1237.1688635711419</v>
          </cell>
        </row>
        <row r="1233">
          <cell r="D1233">
            <v>5005.4951305416862</v>
          </cell>
          <cell r="G1233">
            <v>1234.1193489336119</v>
          </cell>
        </row>
        <row r="1234">
          <cell r="D1234">
            <v>17066.929180039726</v>
          </cell>
          <cell r="G1234">
            <v>1229.6998143311182</v>
          </cell>
        </row>
        <row r="1235">
          <cell r="D1235">
            <v>9066.1779272060267</v>
          </cell>
          <cell r="G1235">
            <v>1228.4584139614756</v>
          </cell>
        </row>
        <row r="1236">
          <cell r="D1236">
            <v>11840.307758590576</v>
          </cell>
          <cell r="G1236">
            <v>1228.3546306237718</v>
          </cell>
        </row>
        <row r="1237">
          <cell r="D1237">
            <v>8860.1284288604347</v>
          </cell>
          <cell r="G1237">
            <v>1225.7074957288344</v>
          </cell>
        </row>
        <row r="1238">
          <cell r="D1238">
            <v>1281.5273677591667</v>
          </cell>
          <cell r="G1238">
            <v>1221.0118467291406</v>
          </cell>
        </row>
        <row r="1239">
          <cell r="D1239">
            <v>7226.8092346575759</v>
          </cell>
          <cell r="G1239">
            <v>1219.690377319876</v>
          </cell>
        </row>
        <row r="1240">
          <cell r="D1240">
            <v>3130.9472553488663</v>
          </cell>
          <cell r="G1240">
            <v>1217.3182381902145</v>
          </cell>
        </row>
        <row r="1241">
          <cell r="D1241">
            <v>9287.3042181134897</v>
          </cell>
          <cell r="G1241">
            <v>1216.8662774984236</v>
          </cell>
        </row>
        <row r="1242">
          <cell r="D1242">
            <v>15343.149230465631</v>
          </cell>
          <cell r="G1242">
            <v>1214.7118761906386</v>
          </cell>
        </row>
        <row r="1243">
          <cell r="D1243">
            <v>3432.4831065863173</v>
          </cell>
          <cell r="G1243">
            <v>1211.6440846631995</v>
          </cell>
        </row>
        <row r="1244">
          <cell r="D1244">
            <v>4201.3995272418169</v>
          </cell>
          <cell r="G1244">
            <v>1210.8207094803163</v>
          </cell>
        </row>
        <row r="1245">
          <cell r="D1245">
            <v>5422.6197247534938</v>
          </cell>
          <cell r="G1245">
            <v>1208.3997595658727</v>
          </cell>
        </row>
        <row r="1246">
          <cell r="D1246">
            <v>2824.3858065907912</v>
          </cell>
          <cell r="G1246">
            <v>1204.63790658831</v>
          </cell>
        </row>
        <row r="1247">
          <cell r="D1247">
            <v>8292.2359090299014</v>
          </cell>
          <cell r="G1247">
            <v>1204.4238074276846</v>
          </cell>
        </row>
        <row r="1248">
          <cell r="D1248">
            <v>11629.23266272436</v>
          </cell>
          <cell r="G1248">
            <v>1196.1778176059277</v>
          </cell>
        </row>
        <row r="1249">
          <cell r="D1249">
            <v>12930.862420566024</v>
          </cell>
          <cell r="G1249">
            <v>1192.8286026739156</v>
          </cell>
        </row>
        <row r="1250">
          <cell r="D1250">
            <v>5181.3910437635332</v>
          </cell>
          <cell r="G1250">
            <v>1191.1090573752308</v>
          </cell>
        </row>
        <row r="1251">
          <cell r="D1251">
            <v>4427.5514156699055</v>
          </cell>
          <cell r="G1251">
            <v>1190.311102336525</v>
          </cell>
        </row>
        <row r="1252">
          <cell r="D1252">
            <v>6352.3552660689675</v>
          </cell>
          <cell r="G1252">
            <v>1188.2324974514268</v>
          </cell>
        </row>
        <row r="1253">
          <cell r="D1253">
            <v>10990.98177760509</v>
          </cell>
          <cell r="G1253">
            <v>1183.1675936597371</v>
          </cell>
        </row>
        <row r="1254">
          <cell r="D1254">
            <v>5503.0292850834803</v>
          </cell>
          <cell r="G1254">
            <v>1177.9128136639426</v>
          </cell>
        </row>
        <row r="1255">
          <cell r="D1255">
            <v>7025.7853338326076</v>
          </cell>
          <cell r="G1255">
            <v>1167.569267224716</v>
          </cell>
        </row>
        <row r="1256">
          <cell r="D1256">
            <v>4241.6043074068102</v>
          </cell>
          <cell r="G1256">
            <v>1163.5313185187567</v>
          </cell>
        </row>
        <row r="1257">
          <cell r="D1257">
            <v>5970.4098545015295</v>
          </cell>
          <cell r="G1257">
            <v>1162.8187260363043</v>
          </cell>
        </row>
        <row r="1258">
          <cell r="D1258">
            <v>4819.5480222785918</v>
          </cell>
          <cell r="G1258">
            <v>1162.24026096231</v>
          </cell>
        </row>
        <row r="1259">
          <cell r="D1259">
            <v>5010.5207280623108</v>
          </cell>
          <cell r="G1259">
            <v>1149.6350826452069</v>
          </cell>
        </row>
        <row r="1260">
          <cell r="D1260">
            <v>12473.533046189223</v>
          </cell>
          <cell r="G1260">
            <v>1149.1781218895803</v>
          </cell>
        </row>
        <row r="1261">
          <cell r="D1261">
            <v>4588.3705363298795</v>
          </cell>
          <cell r="G1261">
            <v>1148.8285886752649</v>
          </cell>
        </row>
        <row r="1262">
          <cell r="D1262">
            <v>8432.9526396073798</v>
          </cell>
          <cell r="G1262">
            <v>1142.0704238515971</v>
          </cell>
        </row>
        <row r="1263">
          <cell r="D1263">
            <v>643.27648263989545</v>
          </cell>
          <cell r="G1263">
            <v>1139.001981658811</v>
          </cell>
        </row>
        <row r="1264">
          <cell r="D1264">
            <v>2743.9762462608041</v>
          </cell>
          <cell r="G1264">
            <v>1137.1448407090531</v>
          </cell>
        </row>
        <row r="1265">
          <cell r="D1265">
            <v>8860.1284288604347</v>
          </cell>
          <cell r="G1265">
            <v>1133.4367352984118</v>
          </cell>
        </row>
        <row r="1266">
          <cell r="D1266">
            <v>2060.4949834559152</v>
          </cell>
          <cell r="G1266">
            <v>1132.8028694793718</v>
          </cell>
        </row>
        <row r="1267">
          <cell r="D1267">
            <v>12709.736129658559</v>
          </cell>
          <cell r="G1267">
            <v>1130.5927695775445</v>
          </cell>
        </row>
        <row r="1268">
          <cell r="D1268">
            <v>12684.608142055438</v>
          </cell>
          <cell r="G1268">
            <v>1128.6533403086682</v>
          </cell>
        </row>
        <row r="1269">
          <cell r="D1269">
            <v>6141.2801702027518</v>
          </cell>
          <cell r="G1269">
            <v>1126.9905601830512</v>
          </cell>
        </row>
        <row r="1270">
          <cell r="D1270">
            <v>40.204780164993466</v>
          </cell>
          <cell r="G1270">
            <v>1121.4435097057744</v>
          </cell>
        </row>
        <row r="1271">
          <cell r="D1271">
            <v>7201.6812470544546</v>
          </cell>
          <cell r="G1271">
            <v>1119.2701637068842</v>
          </cell>
        </row>
        <row r="1272">
          <cell r="D1272">
            <v>7126.2972842450918</v>
          </cell>
          <cell r="G1272">
            <v>1118.2655615194742</v>
          </cell>
        </row>
        <row r="1273">
          <cell r="D1273">
            <v>5663.8484057434544</v>
          </cell>
          <cell r="G1273">
            <v>1107.7628882059416</v>
          </cell>
        </row>
        <row r="1274">
          <cell r="D1274">
            <v>6332.2528759864708</v>
          </cell>
          <cell r="G1274">
            <v>1107.0850234525585</v>
          </cell>
        </row>
        <row r="1275">
          <cell r="D1275">
            <v>2055.469385935291</v>
          </cell>
          <cell r="G1275">
            <v>1105.7822561935373</v>
          </cell>
        </row>
        <row r="1276">
          <cell r="D1276">
            <v>567.89251983053271</v>
          </cell>
          <cell r="G1276">
            <v>1103.3513397149397</v>
          </cell>
        </row>
        <row r="1277">
          <cell r="D1277">
            <v>7267.0140148225692</v>
          </cell>
          <cell r="G1277">
            <v>1099.524454854492</v>
          </cell>
        </row>
        <row r="1278">
          <cell r="D1278">
            <v>10307.5005148002</v>
          </cell>
          <cell r="G1278">
            <v>1096.7292124299208</v>
          </cell>
        </row>
        <row r="1279">
          <cell r="D1279">
            <v>1316.7065504035361</v>
          </cell>
          <cell r="G1279">
            <v>1096.6099442747718</v>
          </cell>
        </row>
        <row r="1280">
          <cell r="D1280">
            <v>4523.037768561765</v>
          </cell>
          <cell r="G1280">
            <v>1085.909332959307</v>
          </cell>
        </row>
        <row r="1281">
          <cell r="D1281">
            <v>11694.565430492474</v>
          </cell>
          <cell r="G1281">
            <v>1085.7616233952251</v>
          </cell>
        </row>
        <row r="1282">
          <cell r="D1282">
            <v>9830.0687503409026</v>
          </cell>
          <cell r="G1282">
            <v>1083.1686859638523</v>
          </cell>
        </row>
        <row r="1283">
          <cell r="D1283">
            <v>12403.174680900484</v>
          </cell>
          <cell r="G1283">
            <v>1082.9768157006679</v>
          </cell>
        </row>
        <row r="1284">
          <cell r="D1284">
            <v>7251.9372222606962</v>
          </cell>
          <cell r="G1284">
            <v>1082.7665442102555</v>
          </cell>
        </row>
        <row r="1285">
          <cell r="D1285">
            <v>2010.2390082496734</v>
          </cell>
          <cell r="G1285">
            <v>1082.2093927966791</v>
          </cell>
        </row>
        <row r="1286">
          <cell r="D1286">
            <v>2040.3925933734183</v>
          </cell>
          <cell r="G1286">
            <v>1082.0372664319184</v>
          </cell>
        </row>
        <row r="1287">
          <cell r="D1287">
            <v>2909.8209644414019</v>
          </cell>
          <cell r="G1287">
            <v>1080.428764456849</v>
          </cell>
        </row>
        <row r="1288">
          <cell r="D1288">
            <v>3618.4302148494121</v>
          </cell>
          <cell r="G1288">
            <v>1079.8866231056406</v>
          </cell>
        </row>
        <row r="1289">
          <cell r="D1289">
            <v>5362.3125545060038</v>
          </cell>
          <cell r="G1289">
            <v>1075.2221723725363</v>
          </cell>
        </row>
        <row r="1290">
          <cell r="D1290">
            <v>5895.0258916921666</v>
          </cell>
          <cell r="G1290">
            <v>1075.2118017566354</v>
          </cell>
        </row>
        <row r="1291">
          <cell r="D1291">
            <v>3367.1503388182027</v>
          </cell>
          <cell r="G1291">
            <v>1072.98115887066</v>
          </cell>
        </row>
        <row r="1292">
          <cell r="D1292">
            <v>13131.88632139099</v>
          </cell>
          <cell r="G1292">
            <v>1069.935942697743</v>
          </cell>
        </row>
        <row r="1293">
          <cell r="D1293">
            <v>5347.2357619441309</v>
          </cell>
          <cell r="G1293">
            <v>1069.7587663896213</v>
          </cell>
        </row>
        <row r="1294">
          <cell r="D1294">
            <v>2673.6178809720654</v>
          </cell>
          <cell r="G1294">
            <v>1069.4685435831218</v>
          </cell>
        </row>
        <row r="1295">
          <cell r="D1295">
            <v>11066.365740414451</v>
          </cell>
          <cell r="G1295">
            <v>1066.9622800093305</v>
          </cell>
        </row>
        <row r="1296">
          <cell r="D1296">
            <v>3472.6878867513105</v>
          </cell>
          <cell r="G1296">
            <v>1062.2433666295094</v>
          </cell>
        </row>
        <row r="1297">
          <cell r="D1297">
            <v>11589.027882559367</v>
          </cell>
          <cell r="G1297">
            <v>1061.7263016526731</v>
          </cell>
        </row>
        <row r="1298">
          <cell r="D1298">
            <v>542.76453222741179</v>
          </cell>
          <cell r="G1298">
            <v>1060.440176672209</v>
          </cell>
        </row>
        <row r="1299">
          <cell r="D1299">
            <v>3000.2817198126372</v>
          </cell>
          <cell r="G1299">
            <v>1059.5113055960787</v>
          </cell>
        </row>
        <row r="1300">
          <cell r="D1300">
            <v>2492.6963702295948</v>
          </cell>
          <cell r="G1300">
            <v>1059.0412646706254</v>
          </cell>
        </row>
        <row r="1301">
          <cell r="D1301">
            <v>3764.1725429475132</v>
          </cell>
          <cell r="G1301">
            <v>1058.9351032495267</v>
          </cell>
        </row>
        <row r="1302">
          <cell r="D1302">
            <v>7055.9389189563535</v>
          </cell>
          <cell r="G1302">
            <v>1058.7271008318435</v>
          </cell>
        </row>
        <row r="1303">
          <cell r="D1303">
            <v>3196.2800231169804</v>
          </cell>
          <cell r="G1303">
            <v>1058.0810714083179</v>
          </cell>
        </row>
        <row r="1304">
          <cell r="D1304">
            <v>6337.2784735070954</v>
          </cell>
          <cell r="G1304">
            <v>1056.0724189529956</v>
          </cell>
        </row>
        <row r="1305">
          <cell r="D1305">
            <v>3467.6622892306864</v>
          </cell>
          <cell r="G1305">
            <v>1054.1368631193068</v>
          </cell>
        </row>
        <row r="1306">
          <cell r="D1306">
            <v>221.12629090746407</v>
          </cell>
          <cell r="G1306">
            <v>1052.9508100511714</v>
          </cell>
        </row>
        <row r="1307">
          <cell r="D1307">
            <v>9136.5362924947658</v>
          </cell>
          <cell r="G1307">
            <v>1049.2296316051547</v>
          </cell>
        </row>
        <row r="1308">
          <cell r="D1308">
            <v>5166.3142512016602</v>
          </cell>
          <cell r="G1308">
            <v>1049.0329686199309</v>
          </cell>
        </row>
        <row r="1309">
          <cell r="D1309">
            <v>6905.1709933376278</v>
          </cell>
          <cell r="G1309">
            <v>1040.9919808231541</v>
          </cell>
        </row>
        <row r="1310">
          <cell r="D1310">
            <v>7860.0345222562228</v>
          </cell>
          <cell r="G1310">
            <v>1039.3851485967898</v>
          </cell>
        </row>
        <row r="1311">
          <cell r="D1311">
            <v>3462.6366917100622</v>
          </cell>
          <cell r="G1311">
            <v>1035.7732389498908</v>
          </cell>
        </row>
        <row r="1312">
          <cell r="D1312">
            <v>6578.507154497056</v>
          </cell>
          <cell r="G1312">
            <v>1035.7627048485817</v>
          </cell>
        </row>
        <row r="1313">
          <cell r="D1313">
            <v>12217.22757263739</v>
          </cell>
          <cell r="G1313">
            <v>1034.4873790284475</v>
          </cell>
        </row>
        <row r="1314">
          <cell r="D1314">
            <v>9252.1250354691219</v>
          </cell>
          <cell r="G1314">
            <v>1029.7285048459978</v>
          </cell>
        </row>
        <row r="1315">
          <cell r="D1315">
            <v>11895.589331317442</v>
          </cell>
          <cell r="G1315">
            <v>1028.1717067561947</v>
          </cell>
        </row>
        <row r="1316">
          <cell r="D1316">
            <v>12493.635436271719</v>
          </cell>
          <cell r="G1316">
            <v>1026.7996983823148</v>
          </cell>
        </row>
        <row r="1317">
          <cell r="D1317">
            <v>1512.7048537078792</v>
          </cell>
          <cell r="G1317">
            <v>1023.6616913163562</v>
          </cell>
        </row>
        <row r="1318">
          <cell r="D1318">
            <v>9820.0175552996534</v>
          </cell>
          <cell r="G1318">
            <v>1021.9804498402922</v>
          </cell>
        </row>
        <row r="1319">
          <cell r="D1319">
            <v>1547.8840363522484</v>
          </cell>
          <cell r="G1319">
            <v>1018.7091478139322</v>
          </cell>
        </row>
        <row r="1320">
          <cell r="D1320">
            <v>5593.4900404547161</v>
          </cell>
          <cell r="G1320">
            <v>1018.060348766672</v>
          </cell>
        </row>
        <row r="1321">
          <cell r="D1321">
            <v>14503.874444521392</v>
          </cell>
          <cell r="G1321">
            <v>1017.9341449321902</v>
          </cell>
        </row>
        <row r="1322">
          <cell r="D1322">
            <v>6121.1777801202552</v>
          </cell>
          <cell r="G1322">
            <v>1017.8378801955464</v>
          </cell>
        </row>
        <row r="1323">
          <cell r="D1323">
            <v>2115.776556182781</v>
          </cell>
          <cell r="G1323">
            <v>1014.6241368257193</v>
          </cell>
        </row>
        <row r="1324">
          <cell r="D1324">
            <v>6844.8638230901379</v>
          </cell>
          <cell r="G1324">
            <v>1010.3964635836833</v>
          </cell>
        </row>
        <row r="1325">
          <cell r="D1325">
            <v>6483.0208016051965</v>
          </cell>
          <cell r="G1325">
            <v>1008.6803865195069</v>
          </cell>
        </row>
        <row r="1326">
          <cell r="D1326">
            <v>10543.703598269536</v>
          </cell>
          <cell r="G1326">
            <v>1006.9649471705952</v>
          </cell>
        </row>
        <row r="1327">
          <cell r="D1327">
            <v>9583.8144718303174</v>
          </cell>
          <cell r="G1327">
            <v>1006.9391877886137</v>
          </cell>
        </row>
        <row r="1328">
          <cell r="D1328">
            <v>4507.9609759998921</v>
          </cell>
          <cell r="G1328">
            <v>1004.6684129959874</v>
          </cell>
        </row>
        <row r="1329">
          <cell r="D1329">
            <v>13192.193491638482</v>
          </cell>
          <cell r="G1329">
            <v>1003.3419287060244</v>
          </cell>
        </row>
        <row r="1330">
          <cell r="D1330">
            <v>7699.2154015962487</v>
          </cell>
          <cell r="G1330">
            <v>1003.2846080690289</v>
          </cell>
        </row>
        <row r="1331">
          <cell r="D1331">
            <v>3824.4797131950036</v>
          </cell>
          <cell r="G1331">
            <v>1000.7836828197488</v>
          </cell>
        </row>
        <row r="1332">
          <cell r="D1332">
            <v>5643.7460156609577</v>
          </cell>
          <cell r="G1332">
            <v>1000.3387668884935</v>
          </cell>
        </row>
        <row r="1333">
          <cell r="D1333">
            <v>6965.4781635851177</v>
          </cell>
          <cell r="G1333">
            <v>990.31153710485694</v>
          </cell>
        </row>
        <row r="1334">
          <cell r="D1334">
            <v>5312.0565792997613</v>
          </cell>
          <cell r="G1334">
            <v>989.81521163443961</v>
          </cell>
        </row>
        <row r="1335">
          <cell r="D1335">
            <v>4879.8551925260817</v>
          </cell>
          <cell r="G1335">
            <v>987.63832706678818</v>
          </cell>
        </row>
        <row r="1336">
          <cell r="D1336">
            <v>5849.7955140065496</v>
          </cell>
          <cell r="G1336">
            <v>986.91832475202511</v>
          </cell>
        </row>
        <row r="1337">
          <cell r="D1337">
            <v>10302.474917279576</v>
          </cell>
          <cell r="G1337">
            <v>984.93620579110882</v>
          </cell>
        </row>
        <row r="1338">
          <cell r="D1338">
            <v>4678.8312917011144</v>
          </cell>
          <cell r="G1338">
            <v>984.05934784198109</v>
          </cell>
        </row>
        <row r="1339">
          <cell r="D1339">
            <v>4764.2664495517256</v>
          </cell>
          <cell r="G1339">
            <v>983.87347793953529</v>
          </cell>
        </row>
        <row r="1340">
          <cell r="D1340">
            <v>3357.0991437769544</v>
          </cell>
          <cell r="G1340">
            <v>982.65392630199688</v>
          </cell>
        </row>
        <row r="1341">
          <cell r="D1341">
            <v>6287.0224983008529</v>
          </cell>
          <cell r="G1341">
            <v>981.96628197070049</v>
          </cell>
        </row>
        <row r="1342">
          <cell r="D1342">
            <v>4402.4234280667843</v>
          </cell>
          <cell r="G1342">
            <v>981.89179905678202</v>
          </cell>
        </row>
        <row r="1343">
          <cell r="D1343">
            <v>5794.5139412796834</v>
          </cell>
          <cell r="G1343">
            <v>975.70664392822141</v>
          </cell>
        </row>
        <row r="1344">
          <cell r="D1344">
            <v>2351.9796396521178</v>
          </cell>
          <cell r="G1344">
            <v>973.41971075749143</v>
          </cell>
        </row>
        <row r="1345">
          <cell r="D1345">
            <v>5261.8006040935197</v>
          </cell>
          <cell r="G1345">
            <v>971.4226536682296</v>
          </cell>
        </row>
        <row r="1346">
          <cell r="D1346">
            <v>5035.6487156654312</v>
          </cell>
          <cell r="G1346">
            <v>968.25012318319068</v>
          </cell>
        </row>
        <row r="1347">
          <cell r="D1347">
            <v>9382.7905710053492</v>
          </cell>
          <cell r="G1347">
            <v>967.46155513949566</v>
          </cell>
        </row>
        <row r="1348">
          <cell r="D1348">
            <v>4095.8619793087091</v>
          </cell>
          <cell r="G1348">
            <v>966.51413050996371</v>
          </cell>
        </row>
        <row r="1349">
          <cell r="D1349">
            <v>2241.4164941983859</v>
          </cell>
          <cell r="G1349">
            <v>961.41865435756404</v>
          </cell>
        </row>
        <row r="1350">
          <cell r="D1350">
            <v>7689.1642065550004</v>
          </cell>
          <cell r="G1350">
            <v>961.11960736710296</v>
          </cell>
        </row>
        <row r="1351">
          <cell r="D1351">
            <v>9387.8161685259747</v>
          </cell>
          <cell r="G1351">
            <v>960.78713044221979</v>
          </cell>
        </row>
        <row r="1352">
          <cell r="D1352">
            <v>3538.0206545194251</v>
          </cell>
          <cell r="G1352">
            <v>960.74022037675024</v>
          </cell>
        </row>
        <row r="1353">
          <cell r="D1353">
            <v>2110.7509586621568</v>
          </cell>
          <cell r="G1353">
            <v>958.4188317686594</v>
          </cell>
        </row>
        <row r="1354">
          <cell r="D1354">
            <v>2919.8721594826507</v>
          </cell>
          <cell r="G1354">
            <v>951.8813966947672</v>
          </cell>
        </row>
        <row r="1355">
          <cell r="D1355">
            <v>4010.4268214580984</v>
          </cell>
          <cell r="G1355">
            <v>950.42191776603534</v>
          </cell>
        </row>
        <row r="1356">
          <cell r="D1356">
            <v>6839.8382255695133</v>
          </cell>
          <cell r="G1356">
            <v>946.63486155255782</v>
          </cell>
        </row>
        <row r="1357">
          <cell r="D1357">
            <v>3176.1776330344837</v>
          </cell>
          <cell r="G1357">
            <v>944.76866680866988</v>
          </cell>
        </row>
        <row r="1358">
          <cell r="D1358">
            <v>6201.5873404502418</v>
          </cell>
          <cell r="G1358">
            <v>943.65798423707236</v>
          </cell>
        </row>
        <row r="1359">
          <cell r="D1359">
            <v>3759.146945426889</v>
          </cell>
          <cell r="G1359">
            <v>943.4481357368428</v>
          </cell>
        </row>
        <row r="1360">
          <cell r="D1360">
            <v>10588.933975955153</v>
          </cell>
          <cell r="G1360">
            <v>939.63415923025889</v>
          </cell>
        </row>
        <row r="1361">
          <cell r="D1361">
            <v>3146.0240479107388</v>
          </cell>
          <cell r="G1361">
            <v>936.80908334843889</v>
          </cell>
        </row>
        <row r="1362">
          <cell r="D1362">
            <v>8985.7683668760401</v>
          </cell>
          <cell r="G1362">
            <v>933.56451813586273</v>
          </cell>
        </row>
        <row r="1363">
          <cell r="D1363">
            <v>6583.5327520176797</v>
          </cell>
          <cell r="G1363">
            <v>933.5304883280611</v>
          </cell>
        </row>
        <row r="1364">
          <cell r="D1364">
            <v>5322.1077743410096</v>
          </cell>
          <cell r="G1364">
            <v>929.74573307075627</v>
          </cell>
        </row>
        <row r="1365">
          <cell r="D1365">
            <v>4492.88418343802</v>
          </cell>
          <cell r="G1365">
            <v>929.26536753813798</v>
          </cell>
        </row>
        <row r="1366">
          <cell r="D1366">
            <v>3693.8141776587745</v>
          </cell>
          <cell r="G1366">
            <v>923.78110690323933</v>
          </cell>
        </row>
        <row r="1367">
          <cell r="D1367">
            <v>13584.190098247167</v>
          </cell>
          <cell r="G1367">
            <v>922.1877469521238</v>
          </cell>
        </row>
        <row r="1368">
          <cell r="D1368">
            <v>11543.797504873748</v>
          </cell>
          <cell r="G1368">
            <v>922.03781237998726</v>
          </cell>
        </row>
        <row r="1369">
          <cell r="D1369">
            <v>2547.977942956461</v>
          </cell>
          <cell r="G1369">
            <v>915.7210978694543</v>
          </cell>
        </row>
        <row r="1370">
          <cell r="D1370">
            <v>13815.367584195879</v>
          </cell>
          <cell r="G1370">
            <v>913.96412033625234</v>
          </cell>
        </row>
        <row r="1371">
          <cell r="D1371">
            <v>4668.7800966598661</v>
          </cell>
          <cell r="G1371">
            <v>912.97890032788473</v>
          </cell>
        </row>
        <row r="1372">
          <cell r="D1372">
            <v>5643.7460156609577</v>
          </cell>
          <cell r="G1372">
            <v>912.22650581985442</v>
          </cell>
        </row>
        <row r="1373">
          <cell r="D1373">
            <v>3010.3329148538855</v>
          </cell>
          <cell r="G1373">
            <v>910.4435825584435</v>
          </cell>
        </row>
        <row r="1374">
          <cell r="D1374">
            <v>13157.014308994112</v>
          </cell>
          <cell r="G1374">
            <v>909.64544760136039</v>
          </cell>
        </row>
        <row r="1375">
          <cell r="D1375">
            <v>7558.4986710187713</v>
          </cell>
          <cell r="G1375">
            <v>905.08776023045641</v>
          </cell>
        </row>
        <row r="1376">
          <cell r="D1376">
            <v>6573.4815569764314</v>
          </cell>
          <cell r="G1376">
            <v>904.84979815964039</v>
          </cell>
        </row>
        <row r="1377">
          <cell r="D1377">
            <v>11774.97499082246</v>
          </cell>
          <cell r="G1377">
            <v>902.52470291991756</v>
          </cell>
        </row>
        <row r="1378">
          <cell r="D1378">
            <v>2653.5154908895688</v>
          </cell>
          <cell r="G1378">
            <v>901.66223853431381</v>
          </cell>
        </row>
        <row r="1379">
          <cell r="D1379">
            <v>738.76283553175494</v>
          </cell>
          <cell r="G1379">
            <v>900.88859232804634</v>
          </cell>
        </row>
        <row r="1380">
          <cell r="D1380">
            <v>2934.9489520445231</v>
          </cell>
          <cell r="G1380">
            <v>900.76821519437249</v>
          </cell>
        </row>
        <row r="1381">
          <cell r="D1381">
            <v>3512.8926669163038</v>
          </cell>
          <cell r="G1381">
            <v>900.05498600597116</v>
          </cell>
        </row>
        <row r="1382">
          <cell r="D1382">
            <v>9955.7086883565062</v>
          </cell>
          <cell r="G1382">
            <v>899.4092924780274</v>
          </cell>
        </row>
        <row r="1383">
          <cell r="D1383">
            <v>2613.3107107245751</v>
          </cell>
          <cell r="G1383">
            <v>899.40369009220785</v>
          </cell>
        </row>
        <row r="1384">
          <cell r="D1384">
            <v>4286.8346850924281</v>
          </cell>
          <cell r="G1384">
            <v>898.08640698136071</v>
          </cell>
        </row>
        <row r="1385">
          <cell r="D1385">
            <v>10438.166050336429</v>
          </cell>
          <cell r="G1385">
            <v>897.47729327594686</v>
          </cell>
        </row>
        <row r="1386">
          <cell r="D1386">
            <v>4889.9063875673301</v>
          </cell>
          <cell r="G1386">
            <v>897.06030995574326</v>
          </cell>
        </row>
        <row r="1387">
          <cell r="D1387">
            <v>4020.4780164993467</v>
          </cell>
          <cell r="G1387">
            <v>896.40959017880118</v>
          </cell>
        </row>
        <row r="1388">
          <cell r="D1388">
            <v>13146.963113952863</v>
          </cell>
          <cell r="G1388">
            <v>895.45257616651122</v>
          </cell>
        </row>
        <row r="1389">
          <cell r="D1389">
            <v>10669.343536285141</v>
          </cell>
          <cell r="G1389">
            <v>894.96618583173279</v>
          </cell>
        </row>
        <row r="1390">
          <cell r="D1390">
            <v>15292.893255259389</v>
          </cell>
          <cell r="G1390">
            <v>892.59381442315077</v>
          </cell>
        </row>
        <row r="1391">
          <cell r="D1391">
            <v>8181.6727635761699</v>
          </cell>
          <cell r="G1391">
            <v>892.47070448326099</v>
          </cell>
        </row>
        <row r="1392">
          <cell r="D1392">
            <v>3211.3568156788529</v>
          </cell>
          <cell r="G1392">
            <v>887.91062563109642</v>
          </cell>
        </row>
        <row r="1393">
          <cell r="D1393">
            <v>9307.4066081959882</v>
          </cell>
          <cell r="G1393">
            <v>887.44916592528693</v>
          </cell>
        </row>
        <row r="1394">
          <cell r="D1394">
            <v>939.78673635672226</v>
          </cell>
          <cell r="G1394">
            <v>886.59479322970435</v>
          </cell>
        </row>
        <row r="1395">
          <cell r="D1395">
            <v>5377.3893470678759</v>
          </cell>
          <cell r="G1395">
            <v>884.17581659519794</v>
          </cell>
        </row>
        <row r="1396">
          <cell r="D1396">
            <v>5613.5924305372127</v>
          </cell>
          <cell r="G1396">
            <v>883.64892151032257</v>
          </cell>
        </row>
        <row r="1397">
          <cell r="D1397">
            <v>7327.3211850700591</v>
          </cell>
          <cell r="G1397">
            <v>881.90533356718856</v>
          </cell>
        </row>
        <row r="1398">
          <cell r="D1398">
            <v>14956.17822137757</v>
          </cell>
          <cell r="G1398">
            <v>878.55900121439231</v>
          </cell>
        </row>
        <row r="1399">
          <cell r="D1399">
            <v>296.51025371682681</v>
          </cell>
          <cell r="G1399">
            <v>877.85631206685662</v>
          </cell>
        </row>
        <row r="1400">
          <cell r="D1400">
            <v>2698.7458685751863</v>
          </cell>
          <cell r="G1400">
            <v>877.49949217939536</v>
          </cell>
        </row>
        <row r="1401">
          <cell r="D1401">
            <v>7759.5225718437387</v>
          </cell>
          <cell r="G1401">
            <v>875.79945619104194</v>
          </cell>
        </row>
        <row r="1402">
          <cell r="D1402">
            <v>1789.1127173422092</v>
          </cell>
          <cell r="G1402">
            <v>871.42959160519581</v>
          </cell>
        </row>
        <row r="1403">
          <cell r="D1403">
            <v>10820.111461903867</v>
          </cell>
          <cell r="G1403">
            <v>871.06799244759452</v>
          </cell>
        </row>
        <row r="1404">
          <cell r="D1404">
            <v>7226.8092346575759</v>
          </cell>
          <cell r="G1404">
            <v>869.52080803644662</v>
          </cell>
        </row>
        <row r="1405">
          <cell r="D1405">
            <v>11066.365740414451</v>
          </cell>
          <cell r="G1405">
            <v>868.46843111466603</v>
          </cell>
        </row>
        <row r="1406">
          <cell r="D1406">
            <v>5000.4695330210625</v>
          </cell>
          <cell r="G1406">
            <v>867.06256063015712</v>
          </cell>
        </row>
        <row r="1407">
          <cell r="D1407">
            <v>9030.9987445616571</v>
          </cell>
          <cell r="G1407">
            <v>856.39012949245148</v>
          </cell>
        </row>
        <row r="1408">
          <cell r="D1408">
            <v>3357.0991437769544</v>
          </cell>
          <cell r="G1408">
            <v>856.31402935619121</v>
          </cell>
        </row>
        <row r="1409">
          <cell r="D1409">
            <v>3970.2220412931047</v>
          </cell>
          <cell r="G1409">
            <v>855.93316944350829</v>
          </cell>
        </row>
        <row r="1410">
          <cell r="D1410">
            <v>4136.0667594737024</v>
          </cell>
          <cell r="G1410">
            <v>854.67587243584046</v>
          </cell>
        </row>
        <row r="1411">
          <cell r="D1411">
            <v>3668.6861900556537</v>
          </cell>
          <cell r="G1411">
            <v>849.46437346331811</v>
          </cell>
        </row>
        <row r="1412">
          <cell r="D1412">
            <v>3734.0189578237682</v>
          </cell>
          <cell r="G1412">
            <v>847.51373461847004</v>
          </cell>
        </row>
        <row r="1413">
          <cell r="D1413">
            <v>1899.6758627959412</v>
          </cell>
          <cell r="G1413">
            <v>847.03383416670738</v>
          </cell>
        </row>
        <row r="1414">
          <cell r="D1414">
            <v>598.04610495427778</v>
          </cell>
          <cell r="G1414">
            <v>846.86011328434643</v>
          </cell>
        </row>
        <row r="1415">
          <cell r="D1415">
            <v>11619.181467683111</v>
          </cell>
          <cell r="G1415">
            <v>845.01906717208044</v>
          </cell>
        </row>
        <row r="1416">
          <cell r="D1416">
            <v>3754.1213479062649</v>
          </cell>
          <cell r="G1416">
            <v>842.79585406331955</v>
          </cell>
        </row>
        <row r="1417">
          <cell r="D1417">
            <v>7699.2154015962487</v>
          </cell>
          <cell r="G1417">
            <v>842.48976312950674</v>
          </cell>
        </row>
        <row r="1418">
          <cell r="D1418">
            <v>12609.224179246075</v>
          </cell>
          <cell r="G1418">
            <v>842.05277783091356</v>
          </cell>
        </row>
        <row r="1419">
          <cell r="D1419">
            <v>3980.273236334353</v>
          </cell>
          <cell r="G1419">
            <v>841.10257880673873</v>
          </cell>
        </row>
        <row r="1420">
          <cell r="D1420">
            <v>2919.8721594826507</v>
          </cell>
          <cell r="G1420">
            <v>840.42322235377856</v>
          </cell>
        </row>
        <row r="1421">
          <cell r="D1421">
            <v>4523.037768561765</v>
          </cell>
          <cell r="G1421">
            <v>837.07449742837059</v>
          </cell>
        </row>
        <row r="1422">
          <cell r="D1422">
            <v>9995.9134685215013</v>
          </cell>
          <cell r="G1422">
            <v>836.85479727623726</v>
          </cell>
        </row>
        <row r="1423">
          <cell r="D1423">
            <v>3970.2220412931047</v>
          </cell>
          <cell r="G1423">
            <v>835.9948537654775</v>
          </cell>
        </row>
        <row r="1424">
          <cell r="D1424">
            <v>7272.0396123431929</v>
          </cell>
          <cell r="G1424">
            <v>835.79652461732223</v>
          </cell>
        </row>
        <row r="1425">
          <cell r="D1425">
            <v>14488.797651959519</v>
          </cell>
          <cell r="G1425">
            <v>829.03831195872544</v>
          </cell>
        </row>
        <row r="1426">
          <cell r="D1426">
            <v>5940.2562693777845</v>
          </cell>
          <cell r="G1426">
            <v>828.10936789967695</v>
          </cell>
        </row>
        <row r="1427">
          <cell r="D1427">
            <v>2568.0803330389576</v>
          </cell>
          <cell r="G1427">
            <v>825.91250483144324</v>
          </cell>
        </row>
        <row r="1428">
          <cell r="D1428">
            <v>3452.5854966688139</v>
          </cell>
          <cell r="G1428">
            <v>824.40912588124081</v>
          </cell>
        </row>
        <row r="1429">
          <cell r="D1429">
            <v>9081.2547197678996</v>
          </cell>
          <cell r="G1429">
            <v>823.67159370325271</v>
          </cell>
        </row>
        <row r="1430">
          <cell r="D1430">
            <v>11413.131969337521</v>
          </cell>
          <cell r="G1430">
            <v>820.21317693042715</v>
          </cell>
        </row>
        <row r="1431">
          <cell r="D1431">
            <v>5804.5651363209317</v>
          </cell>
          <cell r="G1431">
            <v>819.7375399666447</v>
          </cell>
        </row>
        <row r="1432">
          <cell r="D1432">
            <v>4447.6538057524021</v>
          </cell>
          <cell r="G1432">
            <v>819.6805753836444</v>
          </cell>
        </row>
        <row r="1433">
          <cell r="D1433">
            <v>4402.4234280667843</v>
          </cell>
          <cell r="G1433">
            <v>815.80294531322022</v>
          </cell>
        </row>
        <row r="1434">
          <cell r="D1434">
            <v>3492.7902768338072</v>
          </cell>
          <cell r="G1434">
            <v>807.76347233301749</v>
          </cell>
        </row>
        <row r="1435">
          <cell r="D1435">
            <v>11146.775300744439</v>
          </cell>
          <cell r="G1435">
            <v>807.02013610068025</v>
          </cell>
        </row>
        <row r="1436">
          <cell r="D1436">
            <v>8578.6949677054799</v>
          </cell>
          <cell r="G1436">
            <v>806.41678569766862</v>
          </cell>
        </row>
        <row r="1437">
          <cell r="D1437">
            <v>1241.3225875941732</v>
          </cell>
          <cell r="G1437">
            <v>805.58443743131943</v>
          </cell>
        </row>
        <row r="1438">
          <cell r="D1438">
            <v>7342.397977631932</v>
          </cell>
          <cell r="G1438">
            <v>802.6158821551511</v>
          </cell>
        </row>
        <row r="1439">
          <cell r="D1439">
            <v>3814.4285181537552</v>
          </cell>
          <cell r="G1439">
            <v>802.16569866041721</v>
          </cell>
        </row>
        <row r="1440">
          <cell r="D1440">
            <v>12282.560340405504</v>
          </cell>
          <cell r="G1440">
            <v>800.63794473923735</v>
          </cell>
        </row>
        <row r="1441">
          <cell r="D1441">
            <v>13257.526259406595</v>
          </cell>
          <cell r="G1441">
            <v>796.98045577865014</v>
          </cell>
        </row>
        <row r="1442">
          <cell r="D1442">
            <v>5513.0804801247286</v>
          </cell>
          <cell r="G1442">
            <v>795.74830670414792</v>
          </cell>
        </row>
        <row r="1443">
          <cell r="D1443">
            <v>8769.6676734891989</v>
          </cell>
          <cell r="G1443">
            <v>783.6576233842419</v>
          </cell>
        </row>
        <row r="1444">
          <cell r="D1444">
            <v>1527.7816462697517</v>
          </cell>
          <cell r="G1444">
            <v>780.75350904908544</v>
          </cell>
        </row>
        <row r="1445">
          <cell r="D1445">
            <v>7377.5771602763007</v>
          </cell>
          <cell r="G1445">
            <v>780.07033122251073</v>
          </cell>
        </row>
        <row r="1446">
          <cell r="D1446">
            <v>12684.608142055438</v>
          </cell>
          <cell r="G1446">
            <v>778.80863183611496</v>
          </cell>
        </row>
        <row r="1447">
          <cell r="D1447">
            <v>2216.2885065952646</v>
          </cell>
          <cell r="G1447">
            <v>777.48330600629367</v>
          </cell>
        </row>
        <row r="1448">
          <cell r="D1448">
            <v>7669.0618164725038</v>
          </cell>
          <cell r="G1448">
            <v>775.45972160747363</v>
          </cell>
        </row>
        <row r="1449">
          <cell r="D1449">
            <v>1512.7048537078792</v>
          </cell>
          <cell r="G1449">
            <v>774.54720622544392</v>
          </cell>
        </row>
        <row r="1450">
          <cell r="D1450">
            <v>4095.8619793087091</v>
          </cell>
          <cell r="G1450">
            <v>773.8935557135112</v>
          </cell>
        </row>
        <row r="1451">
          <cell r="D1451">
            <v>6191.5361454089934</v>
          </cell>
          <cell r="G1451">
            <v>773.81678212325153</v>
          </cell>
        </row>
        <row r="1452">
          <cell r="D1452">
            <v>2779.1554289051733</v>
          </cell>
          <cell r="G1452">
            <v>769.48124609925435</v>
          </cell>
        </row>
        <row r="1453">
          <cell r="D1453">
            <v>3698.8397751793987</v>
          </cell>
          <cell r="G1453">
            <v>769.00872891315009</v>
          </cell>
        </row>
        <row r="1454">
          <cell r="D1454">
            <v>7890.1881073799677</v>
          </cell>
          <cell r="G1454">
            <v>768.82300083454777</v>
          </cell>
        </row>
        <row r="1455">
          <cell r="D1455">
            <v>9588.8400693509411</v>
          </cell>
          <cell r="G1455">
            <v>766.79566071153499</v>
          </cell>
        </row>
        <row r="1456">
          <cell r="D1456">
            <v>5688.9763933465756</v>
          </cell>
          <cell r="G1456">
            <v>766.3891334899605</v>
          </cell>
        </row>
        <row r="1457">
          <cell r="D1457">
            <v>2085.622971059036</v>
          </cell>
          <cell r="G1457">
            <v>766.1102224999313</v>
          </cell>
        </row>
        <row r="1458">
          <cell r="D1458">
            <v>6864.9662131726345</v>
          </cell>
          <cell r="G1458">
            <v>764.41886289831541</v>
          </cell>
        </row>
        <row r="1459">
          <cell r="D1459">
            <v>7402.7051478794219</v>
          </cell>
          <cell r="G1459">
            <v>762.83958290353121</v>
          </cell>
        </row>
        <row r="1460">
          <cell r="D1460">
            <v>9046.07553712353</v>
          </cell>
          <cell r="G1460">
            <v>762.63085520696404</v>
          </cell>
        </row>
        <row r="1461">
          <cell r="D1461">
            <v>2110.7509586621568</v>
          </cell>
          <cell r="G1461">
            <v>757.80406370366552</v>
          </cell>
        </row>
        <row r="1462">
          <cell r="D1462">
            <v>5221.5958239285264</v>
          </cell>
          <cell r="G1462">
            <v>756.77413307307563</v>
          </cell>
        </row>
        <row r="1463">
          <cell r="D1463">
            <v>5367.3381520266275</v>
          </cell>
          <cell r="G1463">
            <v>754.5803544632015</v>
          </cell>
        </row>
        <row r="1464">
          <cell r="D1464">
            <v>3563.1486421225459</v>
          </cell>
          <cell r="G1464">
            <v>753.96027227600177</v>
          </cell>
        </row>
        <row r="1465">
          <cell r="D1465">
            <v>4633.6009140154965</v>
          </cell>
          <cell r="G1465">
            <v>753.51770854604638</v>
          </cell>
        </row>
        <row r="1466">
          <cell r="D1466">
            <v>9784.8383726552838</v>
          </cell>
          <cell r="G1466">
            <v>753.4408298525077</v>
          </cell>
        </row>
        <row r="1467">
          <cell r="D1467">
            <v>3075.6656826220001</v>
          </cell>
          <cell r="G1467">
            <v>752.99290093892387</v>
          </cell>
        </row>
        <row r="1468">
          <cell r="D1468">
            <v>6472.9696065639482</v>
          </cell>
          <cell r="G1468">
            <v>751.15641601515506</v>
          </cell>
        </row>
        <row r="1469">
          <cell r="D1469">
            <v>789.01881073799677</v>
          </cell>
          <cell r="G1469">
            <v>751.06825143172375</v>
          </cell>
        </row>
        <row r="1470">
          <cell r="D1470">
            <v>6875.0174082138828</v>
          </cell>
          <cell r="G1470">
            <v>750.99489349359499</v>
          </cell>
        </row>
        <row r="1471">
          <cell r="D1471">
            <v>8694.2837106798361</v>
          </cell>
          <cell r="G1471">
            <v>750.79054907309501</v>
          </cell>
        </row>
        <row r="1472">
          <cell r="D1472">
            <v>1492.6024636253824</v>
          </cell>
          <cell r="G1472">
            <v>747.68536246144527</v>
          </cell>
        </row>
        <row r="1473">
          <cell r="D1473">
            <v>9247.0994379484964</v>
          </cell>
          <cell r="G1473">
            <v>747.49814807682037</v>
          </cell>
        </row>
        <row r="1474">
          <cell r="D1474">
            <v>2447.4659925439773</v>
          </cell>
          <cell r="G1474">
            <v>747.49208562198805</v>
          </cell>
        </row>
        <row r="1475">
          <cell r="D1475">
            <v>6091.0241949965102</v>
          </cell>
          <cell r="G1475">
            <v>747.14906524897208</v>
          </cell>
        </row>
        <row r="1476">
          <cell r="D1476">
            <v>5784.4627462384351</v>
          </cell>
          <cell r="G1476">
            <v>745.5536075539419</v>
          </cell>
        </row>
        <row r="1477">
          <cell r="D1477">
            <v>6327.2272784658462</v>
          </cell>
          <cell r="G1477">
            <v>744.2734592111284</v>
          </cell>
        </row>
        <row r="1478">
          <cell r="D1478">
            <v>1874.5478751928204</v>
          </cell>
          <cell r="G1478">
            <v>744.041348762388</v>
          </cell>
        </row>
        <row r="1479">
          <cell r="D1479">
            <v>4201.3995272418169</v>
          </cell>
          <cell r="G1479">
            <v>741.62418077327823</v>
          </cell>
        </row>
        <row r="1480">
          <cell r="D1480">
            <v>4925.0855702116996</v>
          </cell>
          <cell r="G1480">
            <v>741.39793643305836</v>
          </cell>
        </row>
        <row r="1481">
          <cell r="D1481">
            <v>3623.4558123700363</v>
          </cell>
          <cell r="G1481">
            <v>740.8356611166472</v>
          </cell>
        </row>
        <row r="1482">
          <cell r="D1482">
            <v>3256.5871933644707</v>
          </cell>
          <cell r="G1482">
            <v>739.97863536181546</v>
          </cell>
        </row>
        <row r="1483">
          <cell r="D1483">
            <v>7422.8075379619186</v>
          </cell>
          <cell r="G1483">
            <v>739.07487436796691</v>
          </cell>
        </row>
        <row r="1484">
          <cell r="D1484">
            <v>5136.1606660779153</v>
          </cell>
          <cell r="G1484">
            <v>739.07323553668641</v>
          </cell>
        </row>
        <row r="1485">
          <cell r="D1485">
            <v>5598.5156379753398</v>
          </cell>
          <cell r="G1485">
            <v>738.97889077190803</v>
          </cell>
        </row>
        <row r="1486">
          <cell r="D1486">
            <v>1517.7304512285034</v>
          </cell>
          <cell r="G1486">
            <v>738.72559253223858</v>
          </cell>
        </row>
        <row r="1487">
          <cell r="D1487">
            <v>4548.1657561648854</v>
          </cell>
          <cell r="G1487">
            <v>738.37069632965131</v>
          </cell>
        </row>
        <row r="1488">
          <cell r="D1488">
            <v>13252.500661885972</v>
          </cell>
          <cell r="G1488">
            <v>737.80313309520477</v>
          </cell>
        </row>
        <row r="1489">
          <cell r="D1489">
            <v>10634.164353640772</v>
          </cell>
          <cell r="G1489">
            <v>736.41835018909921</v>
          </cell>
        </row>
        <row r="1490">
          <cell r="D1490">
            <v>2291.6724694046275</v>
          </cell>
          <cell r="G1490">
            <v>735.73462674395932</v>
          </cell>
        </row>
        <row r="1491">
          <cell r="D1491">
            <v>4156.169149556199</v>
          </cell>
          <cell r="G1491">
            <v>733.67673338724637</v>
          </cell>
        </row>
        <row r="1492">
          <cell r="D1492">
            <v>3050.5376950188793</v>
          </cell>
          <cell r="G1492">
            <v>731.99720777388143</v>
          </cell>
        </row>
        <row r="1493">
          <cell r="D1493">
            <v>11975.998891647429</v>
          </cell>
          <cell r="G1493">
            <v>731.75810181244708</v>
          </cell>
        </row>
        <row r="1494">
          <cell r="D1494">
            <v>9066.1779272060267</v>
          </cell>
          <cell r="G1494">
            <v>731.42062280381151</v>
          </cell>
        </row>
        <row r="1495">
          <cell r="D1495">
            <v>4246.6299049274348</v>
          </cell>
          <cell r="G1495">
            <v>730.98403555791253</v>
          </cell>
        </row>
        <row r="1496">
          <cell r="D1496">
            <v>9835.0943478615263</v>
          </cell>
          <cell r="G1496">
            <v>729.99475280051718</v>
          </cell>
        </row>
        <row r="1497">
          <cell r="D1497">
            <v>1668.4983768472289</v>
          </cell>
          <cell r="G1497">
            <v>729.12703620414459</v>
          </cell>
        </row>
        <row r="1498">
          <cell r="D1498">
            <v>8975.7171718347909</v>
          </cell>
          <cell r="G1498">
            <v>727.73172185109058</v>
          </cell>
        </row>
        <row r="1499">
          <cell r="D1499">
            <v>1603.1656090791143</v>
          </cell>
          <cell r="G1499">
            <v>725.53491268480309</v>
          </cell>
        </row>
        <row r="1500">
          <cell r="D1500">
            <v>4161.1947470768237</v>
          </cell>
          <cell r="G1500">
            <v>724.83844951609831</v>
          </cell>
        </row>
        <row r="1501">
          <cell r="D1501">
            <v>3085.7168776632484</v>
          </cell>
          <cell r="G1501">
            <v>724.55909779112051</v>
          </cell>
        </row>
        <row r="1502">
          <cell r="D1502">
            <v>2824.3858065907912</v>
          </cell>
          <cell r="G1502">
            <v>724.09800525723142</v>
          </cell>
        </row>
        <row r="1503">
          <cell r="D1503">
            <v>5508.0548826041049</v>
          </cell>
          <cell r="G1503">
            <v>724.08644941596572</v>
          </cell>
        </row>
        <row r="1504">
          <cell r="D1504">
            <v>3598.327824766915</v>
          </cell>
          <cell r="G1504">
            <v>722.95335492326274</v>
          </cell>
        </row>
        <row r="1505">
          <cell r="D1505">
            <v>4809.4968272373435</v>
          </cell>
          <cell r="G1505">
            <v>721.12788075571609</v>
          </cell>
        </row>
        <row r="1506">
          <cell r="D1506">
            <v>4141.092356994327</v>
          </cell>
          <cell r="G1506">
            <v>720.97819752120654</v>
          </cell>
        </row>
        <row r="1507">
          <cell r="D1507">
            <v>3648.5837999731571</v>
          </cell>
          <cell r="G1507">
            <v>719.39684205571552</v>
          </cell>
        </row>
        <row r="1508">
          <cell r="D1508">
            <v>4095.8619793087091</v>
          </cell>
          <cell r="G1508">
            <v>713.56721211247691</v>
          </cell>
        </row>
        <row r="1509">
          <cell r="D1509">
            <v>7990.7000577924509</v>
          </cell>
          <cell r="G1509">
            <v>711.78079111424768</v>
          </cell>
        </row>
        <row r="1510">
          <cell r="D1510">
            <v>3628.4814098906604</v>
          </cell>
          <cell r="G1510">
            <v>709.46139526228444</v>
          </cell>
        </row>
        <row r="1511">
          <cell r="D1511">
            <v>708.60925040800987</v>
          </cell>
          <cell r="G1511">
            <v>702.99519172315206</v>
          </cell>
        </row>
        <row r="1512">
          <cell r="D1512">
            <v>6995.6317487088627</v>
          </cell>
          <cell r="G1512">
            <v>699.81387544463973</v>
          </cell>
        </row>
        <row r="1513">
          <cell r="D1513">
            <v>9624.0192519953107</v>
          </cell>
          <cell r="G1513">
            <v>698.72150750602873</v>
          </cell>
        </row>
        <row r="1514">
          <cell r="D1514">
            <v>6653.8911173064189</v>
          </cell>
          <cell r="G1514">
            <v>688.76763073928396</v>
          </cell>
        </row>
        <row r="1515">
          <cell r="D1515">
            <v>8066.0840206018138</v>
          </cell>
          <cell r="G1515">
            <v>688.10595082426596</v>
          </cell>
        </row>
        <row r="1516">
          <cell r="D1516">
            <v>12272.509145364256</v>
          </cell>
          <cell r="G1516">
            <v>678.6855671138768</v>
          </cell>
        </row>
        <row r="1517">
          <cell r="D1517">
            <v>2809.3090140289182</v>
          </cell>
          <cell r="G1517">
            <v>673.15816042602171</v>
          </cell>
        </row>
        <row r="1518">
          <cell r="D1518">
            <v>2296.6980669252516</v>
          </cell>
          <cell r="G1518">
            <v>672.81423901325843</v>
          </cell>
        </row>
        <row r="1519">
          <cell r="D1519">
            <v>2100.6997636209085</v>
          </cell>
          <cell r="G1519">
            <v>670.44641281453301</v>
          </cell>
        </row>
        <row r="1520">
          <cell r="D1520">
            <v>7116.2460892038434</v>
          </cell>
          <cell r="G1520">
            <v>668.52159090074235</v>
          </cell>
        </row>
        <row r="1521">
          <cell r="D1521">
            <v>11568.92549247687</v>
          </cell>
          <cell r="G1521">
            <v>667.78541615180848</v>
          </cell>
        </row>
        <row r="1522">
          <cell r="D1522">
            <v>9850.1711404233993</v>
          </cell>
          <cell r="G1522">
            <v>667.52162161970818</v>
          </cell>
        </row>
        <row r="1523">
          <cell r="D1523">
            <v>11528.720712311877</v>
          </cell>
          <cell r="G1523">
            <v>667.07679695265745</v>
          </cell>
        </row>
        <row r="1524">
          <cell r="D1524">
            <v>2970.1281346888923</v>
          </cell>
          <cell r="G1524">
            <v>666.99912696066929</v>
          </cell>
        </row>
        <row r="1525">
          <cell r="D1525">
            <v>4528.0633660823887</v>
          </cell>
          <cell r="G1525">
            <v>666.16646569895295</v>
          </cell>
        </row>
        <row r="1526">
          <cell r="D1526">
            <v>4080.7851867468366</v>
          </cell>
          <cell r="G1526">
            <v>666.15183355470992</v>
          </cell>
        </row>
        <row r="1527">
          <cell r="D1527">
            <v>6136.2545726821281</v>
          </cell>
          <cell r="G1527">
            <v>666.00293463445132</v>
          </cell>
        </row>
        <row r="1528">
          <cell r="D1528">
            <v>7784.6505594468599</v>
          </cell>
          <cell r="G1528">
            <v>662.89381700684851</v>
          </cell>
        </row>
        <row r="1529">
          <cell r="D1529">
            <v>1819.2663024659544</v>
          </cell>
          <cell r="G1529">
            <v>661.66071476350692</v>
          </cell>
        </row>
        <row r="1530">
          <cell r="D1530">
            <v>11312.620018925036</v>
          </cell>
          <cell r="G1530">
            <v>657.31050555141292</v>
          </cell>
        </row>
        <row r="1531">
          <cell r="D1531">
            <v>9086.2803172885233</v>
          </cell>
          <cell r="G1531">
            <v>657.01495941312658</v>
          </cell>
        </row>
        <row r="1532">
          <cell r="D1532">
            <v>7950.4952776274577</v>
          </cell>
          <cell r="G1532">
            <v>656.09542844977159</v>
          </cell>
        </row>
        <row r="1533">
          <cell r="D1533">
            <v>4377.2954404636639</v>
          </cell>
          <cell r="G1533">
            <v>655.45407940856205</v>
          </cell>
        </row>
        <row r="1534">
          <cell r="D1534">
            <v>4045.6060041024675</v>
          </cell>
          <cell r="G1534">
            <v>655.29297803506699</v>
          </cell>
        </row>
        <row r="1535">
          <cell r="D1535">
            <v>8779.7188685304482</v>
          </cell>
          <cell r="G1535">
            <v>654.33978216316825</v>
          </cell>
        </row>
        <row r="1536">
          <cell r="D1536">
            <v>12232.304365199261</v>
          </cell>
          <cell r="G1536">
            <v>652.22201304560156</v>
          </cell>
        </row>
        <row r="1537">
          <cell r="D1537">
            <v>10106.476613975232</v>
          </cell>
          <cell r="G1537">
            <v>651.67010762799566</v>
          </cell>
        </row>
        <row r="1538">
          <cell r="D1538">
            <v>6131.2289751615035</v>
          </cell>
          <cell r="G1538">
            <v>651.40827896286316</v>
          </cell>
        </row>
        <row r="1539">
          <cell r="D1539">
            <v>11513.643919750004</v>
          </cell>
          <cell r="G1539">
            <v>650.75890177321958</v>
          </cell>
        </row>
        <row r="1540">
          <cell r="D1540">
            <v>6377.4832536720887</v>
          </cell>
          <cell r="G1540">
            <v>650.45606450595017</v>
          </cell>
        </row>
        <row r="1541">
          <cell r="D1541">
            <v>1281.5273677591667</v>
          </cell>
          <cell r="G1541">
            <v>649.63278983294413</v>
          </cell>
        </row>
        <row r="1542">
          <cell r="D1542">
            <v>10538.678000748912</v>
          </cell>
          <cell r="G1542">
            <v>647.79265713749135</v>
          </cell>
        </row>
        <row r="1543">
          <cell r="D1543">
            <v>9448.1233387734646</v>
          </cell>
          <cell r="G1543">
            <v>645.84957761924136</v>
          </cell>
        </row>
        <row r="1544">
          <cell r="D1544">
            <v>5442.7221148359904</v>
          </cell>
          <cell r="G1544">
            <v>644.55458218693639</v>
          </cell>
        </row>
        <row r="1545">
          <cell r="D1545">
            <v>5704.0531859084476</v>
          </cell>
          <cell r="G1545">
            <v>643.60294432927094</v>
          </cell>
        </row>
        <row r="1546">
          <cell r="D1546">
            <v>10674.369133805765</v>
          </cell>
          <cell r="G1546">
            <v>643.30054161312216</v>
          </cell>
        </row>
        <row r="1547">
          <cell r="D1547">
            <v>2542.9523454358368</v>
          </cell>
          <cell r="G1547">
            <v>642.56886724885806</v>
          </cell>
        </row>
        <row r="1548">
          <cell r="D1548">
            <v>2105.7253611415326</v>
          </cell>
          <cell r="G1548">
            <v>642.04631673857034</v>
          </cell>
        </row>
        <row r="1549">
          <cell r="D1549">
            <v>11699.591028013099</v>
          </cell>
          <cell r="G1549">
            <v>641.95527142157425</v>
          </cell>
        </row>
        <row r="1550">
          <cell r="D1550">
            <v>8196.749556138042</v>
          </cell>
          <cell r="G1550">
            <v>640.91199653265789</v>
          </cell>
        </row>
        <row r="1551">
          <cell r="D1551">
            <v>306.56144875807519</v>
          </cell>
          <cell r="G1551">
            <v>640.86807813374662</v>
          </cell>
        </row>
        <row r="1552">
          <cell r="D1552">
            <v>3688.7885801381503</v>
          </cell>
          <cell r="G1552">
            <v>640.29816647135976</v>
          </cell>
        </row>
        <row r="1553">
          <cell r="D1553">
            <v>5503.0292850834803</v>
          </cell>
          <cell r="G1553">
            <v>638.07706918711517</v>
          </cell>
        </row>
        <row r="1554">
          <cell r="D1554">
            <v>2367.0564322139903</v>
          </cell>
          <cell r="G1554">
            <v>636.87000803613921</v>
          </cell>
        </row>
        <row r="1555">
          <cell r="D1555">
            <v>5503.0292850834803</v>
          </cell>
          <cell r="G1555">
            <v>636.0876085259813</v>
          </cell>
        </row>
        <row r="1556">
          <cell r="D1556">
            <v>9799.9151652171568</v>
          </cell>
          <cell r="G1556">
            <v>631.56578806321727</v>
          </cell>
        </row>
        <row r="1557">
          <cell r="D1557">
            <v>7412.7563429206702</v>
          </cell>
          <cell r="G1557">
            <v>630.91075169359215</v>
          </cell>
        </row>
        <row r="1558">
          <cell r="D1558">
            <v>7945.4696801068339</v>
          </cell>
          <cell r="G1558">
            <v>628.54041025150912</v>
          </cell>
        </row>
        <row r="1559">
          <cell r="D1559">
            <v>5668.874003264079</v>
          </cell>
          <cell r="G1559">
            <v>627.47802146291838</v>
          </cell>
        </row>
        <row r="1560">
          <cell r="D1560">
            <v>6080.9729999552619</v>
          </cell>
          <cell r="G1560">
            <v>627.44108816466576</v>
          </cell>
        </row>
        <row r="1561">
          <cell r="D1561">
            <v>5015.5463255829345</v>
          </cell>
          <cell r="G1561">
            <v>623.0460446923646</v>
          </cell>
        </row>
        <row r="1562">
          <cell r="D1562">
            <v>1914.7526553578139</v>
          </cell>
          <cell r="G1562">
            <v>622.39597347817983</v>
          </cell>
        </row>
        <row r="1563">
          <cell r="D1563">
            <v>2070.5461784971635</v>
          </cell>
          <cell r="G1563">
            <v>621.24888462056526</v>
          </cell>
        </row>
        <row r="1564">
          <cell r="D1564">
            <v>8277.1591164680303</v>
          </cell>
          <cell r="G1564">
            <v>619.92400223318327</v>
          </cell>
        </row>
        <row r="1565">
          <cell r="D1565">
            <v>13840.495571799</v>
          </cell>
          <cell r="G1565">
            <v>618.70579861744875</v>
          </cell>
        </row>
        <row r="1566">
          <cell r="D1566">
            <v>7528.3450858950264</v>
          </cell>
          <cell r="G1566">
            <v>618.35624654526271</v>
          </cell>
        </row>
        <row r="1567">
          <cell r="D1567">
            <v>7598.7034511837646</v>
          </cell>
          <cell r="G1567">
            <v>617.82692958106065</v>
          </cell>
        </row>
        <row r="1568">
          <cell r="D1568">
            <v>9980.8366759596283</v>
          </cell>
          <cell r="G1568">
            <v>617.08921153044628</v>
          </cell>
        </row>
        <row r="1569">
          <cell r="D1569">
            <v>150.76792561872549</v>
          </cell>
          <cell r="G1569">
            <v>617.06379924762382</v>
          </cell>
        </row>
        <row r="1570">
          <cell r="D1570">
            <v>12383.072290817987</v>
          </cell>
          <cell r="G1570">
            <v>614.86152239589387</v>
          </cell>
        </row>
        <row r="1571">
          <cell r="D1571">
            <v>4497.9097809586438</v>
          </cell>
          <cell r="G1571">
            <v>613.07070000306237</v>
          </cell>
        </row>
        <row r="1572">
          <cell r="D1572">
            <v>6955.4269685438694</v>
          </cell>
          <cell r="G1572">
            <v>612.83057978343481</v>
          </cell>
        </row>
        <row r="1573">
          <cell r="D1573">
            <v>12599.172984204828</v>
          </cell>
          <cell r="G1573">
            <v>610.56237179616164</v>
          </cell>
        </row>
        <row r="1574">
          <cell r="D1574">
            <v>1020.1962966867092</v>
          </cell>
          <cell r="G1574">
            <v>605.77195228632525</v>
          </cell>
        </row>
        <row r="1575">
          <cell r="D1575">
            <v>6357.3808635895921</v>
          </cell>
          <cell r="G1575">
            <v>604.34278129965594</v>
          </cell>
        </row>
        <row r="1576">
          <cell r="D1576">
            <v>5925.1794768159116</v>
          </cell>
          <cell r="G1576">
            <v>603.65727843933632</v>
          </cell>
        </row>
        <row r="1577">
          <cell r="D1577">
            <v>3955.1452487312322</v>
          </cell>
          <cell r="G1577">
            <v>602.99537362559875</v>
          </cell>
        </row>
        <row r="1578">
          <cell r="D1578">
            <v>4563.2425487267583</v>
          </cell>
          <cell r="G1578">
            <v>602.42750085756791</v>
          </cell>
        </row>
        <row r="1579">
          <cell r="D1579">
            <v>3095.7680727044967</v>
          </cell>
          <cell r="G1579">
            <v>601.68779493920988</v>
          </cell>
        </row>
        <row r="1580">
          <cell r="D1580">
            <v>3869.710090880621</v>
          </cell>
          <cell r="G1580">
            <v>601.14260673789249</v>
          </cell>
        </row>
        <row r="1581">
          <cell r="D1581">
            <v>7352.4491726731803</v>
          </cell>
          <cell r="G1581">
            <v>600.29622081105822</v>
          </cell>
        </row>
        <row r="1582">
          <cell r="D1582">
            <v>1562.9608289141211</v>
          </cell>
          <cell r="G1582">
            <v>599.34957601975384</v>
          </cell>
        </row>
        <row r="1583">
          <cell r="D1583">
            <v>6593.5839470589281</v>
          </cell>
          <cell r="G1583">
            <v>598.24896003507558</v>
          </cell>
        </row>
        <row r="1584">
          <cell r="D1584">
            <v>5603.5412354959644</v>
          </cell>
          <cell r="G1584">
            <v>596.99096084774646</v>
          </cell>
        </row>
        <row r="1585">
          <cell r="D1585">
            <v>5035.6487156654312</v>
          </cell>
          <cell r="G1585">
            <v>596.67080567240862</v>
          </cell>
        </row>
        <row r="1586">
          <cell r="D1586">
            <v>3924.9916636074872</v>
          </cell>
          <cell r="G1586">
            <v>596.07256370235882</v>
          </cell>
        </row>
        <row r="1587">
          <cell r="D1587">
            <v>1995.1622156878007</v>
          </cell>
          <cell r="G1587">
            <v>595.39958255818578</v>
          </cell>
        </row>
        <row r="1588">
          <cell r="D1588">
            <v>10201.962966867091</v>
          </cell>
          <cell r="G1588">
            <v>594.82377237412504</v>
          </cell>
        </row>
        <row r="1589">
          <cell r="D1589">
            <v>3316.8943636119611</v>
          </cell>
          <cell r="G1589">
            <v>592.94107303042722</v>
          </cell>
        </row>
        <row r="1590">
          <cell r="D1590">
            <v>10418.063660253933</v>
          </cell>
          <cell r="G1590">
            <v>592.59837949773816</v>
          </cell>
        </row>
        <row r="1591">
          <cell r="D1591">
            <v>2743.9762462608041</v>
          </cell>
          <cell r="G1591">
            <v>590.39783336477967</v>
          </cell>
        </row>
        <row r="1592">
          <cell r="D1592">
            <v>10438.166050336429</v>
          </cell>
          <cell r="G1592">
            <v>589.95108809264991</v>
          </cell>
        </row>
        <row r="1593">
          <cell r="D1593">
            <v>9860.2223354646467</v>
          </cell>
          <cell r="G1593">
            <v>588.60729146364235</v>
          </cell>
        </row>
        <row r="1594">
          <cell r="D1594">
            <v>5201.4934338460298</v>
          </cell>
          <cell r="G1594">
            <v>587.72629911744957</v>
          </cell>
        </row>
        <row r="1595">
          <cell r="D1595">
            <v>1000.0939066042124</v>
          </cell>
          <cell r="G1595">
            <v>586.65260947230195</v>
          </cell>
        </row>
        <row r="1596">
          <cell r="D1596">
            <v>11071.391337935076</v>
          </cell>
          <cell r="G1596">
            <v>585.65765782495373</v>
          </cell>
        </row>
        <row r="1597">
          <cell r="D1597">
            <v>3216.382413199477</v>
          </cell>
          <cell r="G1597">
            <v>582.92829105505234</v>
          </cell>
        </row>
        <row r="1598">
          <cell r="D1598">
            <v>1366.9625256097779</v>
          </cell>
          <cell r="G1598">
            <v>581.8470385218244</v>
          </cell>
        </row>
        <row r="1599">
          <cell r="D1599">
            <v>3749.0957503856407</v>
          </cell>
          <cell r="G1599">
            <v>581.1921322130886</v>
          </cell>
        </row>
        <row r="1600">
          <cell r="D1600">
            <v>6070.9218049140136</v>
          </cell>
          <cell r="G1600">
            <v>577.65708704069425</v>
          </cell>
        </row>
        <row r="1601">
          <cell r="D1601">
            <v>14910.947843691951</v>
          </cell>
          <cell r="G1601">
            <v>575.13450346085028</v>
          </cell>
        </row>
        <row r="1602">
          <cell r="D1602">
            <v>9252.1250354691219</v>
          </cell>
          <cell r="G1602">
            <v>572.15116518238881</v>
          </cell>
        </row>
        <row r="1603">
          <cell r="D1603">
            <v>3723.9677627825199</v>
          </cell>
          <cell r="G1603">
            <v>572.03386064272479</v>
          </cell>
        </row>
        <row r="1604">
          <cell r="D1604">
            <v>5905.0770867334149</v>
          </cell>
          <cell r="G1604">
            <v>570.95438839212215</v>
          </cell>
        </row>
        <row r="1605">
          <cell r="D1605">
            <v>6784.5566528426471</v>
          </cell>
          <cell r="G1605">
            <v>570.58783941236891</v>
          </cell>
        </row>
        <row r="1606">
          <cell r="D1606">
            <v>673.43006776364052</v>
          </cell>
          <cell r="G1606">
            <v>570.44401332950304</v>
          </cell>
        </row>
        <row r="1607">
          <cell r="D1607">
            <v>5111.032678474794</v>
          </cell>
          <cell r="G1607">
            <v>569.62574038557625</v>
          </cell>
        </row>
        <row r="1608">
          <cell r="D1608">
            <v>11885.538136276193</v>
          </cell>
          <cell r="G1608">
            <v>566.98881086646531</v>
          </cell>
        </row>
        <row r="1609">
          <cell r="D1609">
            <v>2462.5427851058498</v>
          </cell>
          <cell r="G1609">
            <v>566.90324373270403</v>
          </cell>
        </row>
        <row r="1610">
          <cell r="D1610">
            <v>9885.3503230677688</v>
          </cell>
          <cell r="G1610">
            <v>565.33488020241418</v>
          </cell>
        </row>
        <row r="1611">
          <cell r="D1611">
            <v>6995.6317487088627</v>
          </cell>
          <cell r="G1611">
            <v>564.54059207137084</v>
          </cell>
        </row>
        <row r="1612">
          <cell r="D1612">
            <v>5528.1572726866016</v>
          </cell>
          <cell r="G1612">
            <v>559.93015931620619</v>
          </cell>
        </row>
        <row r="1613">
          <cell r="D1613">
            <v>2939.9745495651473</v>
          </cell>
          <cell r="G1613">
            <v>559.3118287127395</v>
          </cell>
        </row>
        <row r="1614">
          <cell r="D1614">
            <v>13865.623559402122</v>
          </cell>
          <cell r="G1614">
            <v>558.84435499171707</v>
          </cell>
        </row>
        <row r="1615">
          <cell r="D1615">
            <v>8990.7939643966638</v>
          </cell>
          <cell r="G1615">
            <v>557.0632400856307</v>
          </cell>
        </row>
        <row r="1616">
          <cell r="D1616">
            <v>4256.6810999686832</v>
          </cell>
          <cell r="G1616">
            <v>555.68987363165377</v>
          </cell>
        </row>
        <row r="1617">
          <cell r="D1617">
            <v>487.48295950054575</v>
          </cell>
          <cell r="G1617">
            <v>550.84456007244455</v>
          </cell>
        </row>
        <row r="1618">
          <cell r="D1618">
            <v>12262.457950323007</v>
          </cell>
          <cell r="G1618">
            <v>549.40799873145818</v>
          </cell>
        </row>
        <row r="1619">
          <cell r="D1619">
            <v>7277.0652098638175</v>
          </cell>
          <cell r="G1619">
            <v>549.34376012970858</v>
          </cell>
        </row>
        <row r="1620">
          <cell r="D1620">
            <v>3718.9421652618958</v>
          </cell>
          <cell r="G1620">
            <v>548.2949975886911</v>
          </cell>
        </row>
        <row r="1621">
          <cell r="D1621">
            <v>5864.8723065684217</v>
          </cell>
          <cell r="G1621">
            <v>547.84155773948885</v>
          </cell>
        </row>
        <row r="1622">
          <cell r="D1622">
            <v>7774.5993644056116</v>
          </cell>
          <cell r="G1622">
            <v>547.24815888650585</v>
          </cell>
        </row>
        <row r="1623">
          <cell r="D1623">
            <v>4894.9319850879547</v>
          </cell>
          <cell r="G1623">
            <v>546.94927240645552</v>
          </cell>
        </row>
        <row r="1624">
          <cell r="D1624">
            <v>4502.9353784792684</v>
          </cell>
          <cell r="G1624">
            <v>546.4543403666629</v>
          </cell>
        </row>
        <row r="1625">
          <cell r="D1625">
            <v>3683.7629826175262</v>
          </cell>
          <cell r="G1625">
            <v>546.14922682956933</v>
          </cell>
        </row>
        <row r="1626">
          <cell r="D1626">
            <v>9875.2991280265196</v>
          </cell>
          <cell r="G1626">
            <v>544.81092259824834</v>
          </cell>
        </row>
        <row r="1627">
          <cell r="D1627">
            <v>12810.248080071044</v>
          </cell>
          <cell r="G1627">
            <v>544.11409660542859</v>
          </cell>
        </row>
        <row r="1628">
          <cell r="D1628">
            <v>3115.8704627869934</v>
          </cell>
          <cell r="G1628">
            <v>544.09308371442364</v>
          </cell>
        </row>
        <row r="1629">
          <cell r="D1629">
            <v>4839.6504123610885</v>
          </cell>
          <cell r="G1629">
            <v>543.6204369534961</v>
          </cell>
        </row>
        <row r="1630">
          <cell r="D1630">
            <v>3236.4848032819741</v>
          </cell>
          <cell r="G1630">
            <v>540.81605879062522</v>
          </cell>
        </row>
        <row r="1631">
          <cell r="D1631">
            <v>9342.5857908403559</v>
          </cell>
          <cell r="G1631">
            <v>540.11622442998703</v>
          </cell>
        </row>
        <row r="1632">
          <cell r="D1632">
            <v>5452.7733098772387</v>
          </cell>
          <cell r="G1632">
            <v>539.72039073907172</v>
          </cell>
        </row>
        <row r="1633">
          <cell r="D1633">
            <v>2598.2339181627026</v>
          </cell>
          <cell r="G1633">
            <v>539.35057479858938</v>
          </cell>
        </row>
        <row r="1634">
          <cell r="D1634">
            <v>6829.7870305282649</v>
          </cell>
          <cell r="G1634">
            <v>538.21359850964211</v>
          </cell>
        </row>
        <row r="1635">
          <cell r="D1635">
            <v>522.66214214491504</v>
          </cell>
          <cell r="G1635">
            <v>536.77513574950592</v>
          </cell>
        </row>
        <row r="1636">
          <cell r="D1636">
            <v>2367.0564322139903</v>
          </cell>
          <cell r="G1636">
            <v>533.62183942040792</v>
          </cell>
        </row>
        <row r="1637">
          <cell r="D1637">
            <v>4075.7595892262125</v>
          </cell>
          <cell r="G1637">
            <v>533.26558754906637</v>
          </cell>
        </row>
        <row r="1638">
          <cell r="D1638">
            <v>648.30208016051961</v>
          </cell>
          <cell r="G1638">
            <v>531.74244958114252</v>
          </cell>
        </row>
        <row r="1639">
          <cell r="D1639">
            <v>14805.410295758844</v>
          </cell>
          <cell r="G1639">
            <v>530.94804875684929</v>
          </cell>
        </row>
        <row r="1640">
          <cell r="D1640">
            <v>2648.4898933689446</v>
          </cell>
          <cell r="G1640">
            <v>530.46915925157032</v>
          </cell>
        </row>
        <row r="1641">
          <cell r="D1641">
            <v>1839.368692548451</v>
          </cell>
          <cell r="G1641">
            <v>529.33180804427457</v>
          </cell>
        </row>
        <row r="1642">
          <cell r="D1642">
            <v>5683.950795825951</v>
          </cell>
          <cell r="G1642">
            <v>529.18074346594199</v>
          </cell>
        </row>
        <row r="1643">
          <cell r="D1643">
            <v>1402.141708254147</v>
          </cell>
          <cell r="G1643">
            <v>526.27194095750554</v>
          </cell>
        </row>
        <row r="1644">
          <cell r="D1644">
            <v>10905.546619754477</v>
          </cell>
          <cell r="G1644">
            <v>526.20314856883726</v>
          </cell>
        </row>
        <row r="1645">
          <cell r="D1645">
            <v>4437.6026107111538</v>
          </cell>
          <cell r="G1645">
            <v>524.2707709316212</v>
          </cell>
        </row>
        <row r="1646">
          <cell r="D1646">
            <v>3794.3261280712582</v>
          </cell>
          <cell r="G1646">
            <v>522.47990165867168</v>
          </cell>
        </row>
        <row r="1647">
          <cell r="D1647">
            <v>6543.3279718526865</v>
          </cell>
          <cell r="G1647">
            <v>520.92508764824197</v>
          </cell>
        </row>
        <row r="1648">
          <cell r="D1648">
            <v>2281.6212743633791</v>
          </cell>
          <cell r="G1648">
            <v>519.77704187305005</v>
          </cell>
        </row>
        <row r="1649">
          <cell r="D1649">
            <v>221.12629090746407</v>
          </cell>
          <cell r="G1649">
            <v>519.71276441875409</v>
          </cell>
        </row>
        <row r="1650">
          <cell r="D1650">
            <v>13202.244686679729</v>
          </cell>
          <cell r="G1650">
            <v>518.53746724645828</v>
          </cell>
        </row>
        <row r="1651">
          <cell r="D1651">
            <v>3819.4541156743794</v>
          </cell>
          <cell r="G1651">
            <v>518.38795586542403</v>
          </cell>
        </row>
        <row r="1652">
          <cell r="D1652">
            <v>1673.523974367853</v>
          </cell>
          <cell r="G1652">
            <v>517.59692553854825</v>
          </cell>
        </row>
        <row r="1653">
          <cell r="D1653">
            <v>1929.8294479196863</v>
          </cell>
          <cell r="G1653">
            <v>515.55571220828813</v>
          </cell>
        </row>
        <row r="1654">
          <cell r="D1654">
            <v>3869.710090880621</v>
          </cell>
          <cell r="G1654">
            <v>513.33481916738162</v>
          </cell>
        </row>
        <row r="1655">
          <cell r="D1655">
            <v>11604.10467512124</v>
          </cell>
          <cell r="G1655">
            <v>513.04858514358148</v>
          </cell>
        </row>
        <row r="1656">
          <cell r="D1656">
            <v>5055.7511057479287</v>
          </cell>
          <cell r="G1656">
            <v>511.04125553327123</v>
          </cell>
        </row>
        <row r="1657">
          <cell r="D1657">
            <v>4543.1401586442616</v>
          </cell>
          <cell r="G1657">
            <v>509.7894752220796</v>
          </cell>
        </row>
        <row r="1658">
          <cell r="D1658">
            <v>5025.5975206241828</v>
          </cell>
          <cell r="G1658">
            <v>509.39744233179113</v>
          </cell>
        </row>
        <row r="1659">
          <cell r="D1659">
            <v>4799.4456321960952</v>
          </cell>
          <cell r="G1659">
            <v>509.1201025075365</v>
          </cell>
        </row>
        <row r="1660">
          <cell r="D1660">
            <v>6080.9729999552619</v>
          </cell>
          <cell r="G1660">
            <v>508.49618563571698</v>
          </cell>
        </row>
        <row r="1661">
          <cell r="D1661">
            <v>552.81572726866011</v>
          </cell>
          <cell r="G1661">
            <v>507.36403640998407</v>
          </cell>
        </row>
        <row r="1662">
          <cell r="D1662">
            <v>2130.8533487446539</v>
          </cell>
          <cell r="G1662">
            <v>506.88118330724757</v>
          </cell>
        </row>
        <row r="1663">
          <cell r="D1663">
            <v>10694.471523888262</v>
          </cell>
          <cell r="G1663">
            <v>506.84727780040816</v>
          </cell>
        </row>
        <row r="1664">
          <cell r="D1664">
            <v>2407.2612123789836</v>
          </cell>
          <cell r="G1664">
            <v>506.83611635043803</v>
          </cell>
        </row>
        <row r="1665">
          <cell r="D1665">
            <v>8473.157419772373</v>
          </cell>
          <cell r="G1665">
            <v>505.28589604554674</v>
          </cell>
        </row>
        <row r="1666">
          <cell r="D1666">
            <v>7814.8041445706049</v>
          </cell>
          <cell r="G1666">
            <v>504.66803778306189</v>
          </cell>
        </row>
        <row r="1667">
          <cell r="D1667">
            <v>3286.7407784882157</v>
          </cell>
          <cell r="G1667">
            <v>504.1239322431224</v>
          </cell>
        </row>
        <row r="1668">
          <cell r="D1668">
            <v>1336.8089404860327</v>
          </cell>
          <cell r="G1668">
            <v>502.87974339243249</v>
          </cell>
        </row>
        <row r="1669">
          <cell r="D1669">
            <v>4136.0667594737024</v>
          </cell>
          <cell r="G1669">
            <v>502.21422623865993</v>
          </cell>
        </row>
        <row r="1670">
          <cell r="D1670">
            <v>7523.3194883744027</v>
          </cell>
          <cell r="G1670">
            <v>501.94574182822697</v>
          </cell>
        </row>
        <row r="1671">
          <cell r="D1671">
            <v>2497.7219677502189</v>
          </cell>
          <cell r="G1671">
            <v>499.30933166242164</v>
          </cell>
        </row>
        <row r="1672">
          <cell r="D1672">
            <v>9804.9407627377823</v>
          </cell>
          <cell r="G1672">
            <v>499.03929314107739</v>
          </cell>
        </row>
        <row r="1673">
          <cell r="D1673">
            <v>13141.937516432239</v>
          </cell>
          <cell r="G1673">
            <v>498.71570512993901</v>
          </cell>
        </row>
        <row r="1674">
          <cell r="D1674">
            <v>4543.1401586442616</v>
          </cell>
          <cell r="G1674">
            <v>498.687917221551</v>
          </cell>
        </row>
        <row r="1675">
          <cell r="D1675">
            <v>2899.7697694001536</v>
          </cell>
          <cell r="G1675">
            <v>497.89129432026493</v>
          </cell>
        </row>
        <row r="1676">
          <cell r="D1676">
            <v>2130.8533487446539</v>
          </cell>
          <cell r="G1676">
            <v>497.11857505774572</v>
          </cell>
        </row>
        <row r="1677">
          <cell r="D1677">
            <v>1663.4727793266047</v>
          </cell>
          <cell r="G1677">
            <v>496.62624931885534</v>
          </cell>
        </row>
        <row r="1678">
          <cell r="D1678">
            <v>1758.9591322184642</v>
          </cell>
          <cell r="G1678">
            <v>496.4225932190019</v>
          </cell>
        </row>
        <row r="1679">
          <cell r="D1679">
            <v>4819.5480222785918</v>
          </cell>
          <cell r="G1679">
            <v>495.13577589136924</v>
          </cell>
        </row>
        <row r="1680">
          <cell r="D1680">
            <v>6337.2784735070954</v>
          </cell>
          <cell r="G1680">
            <v>494.84496812305355</v>
          </cell>
        </row>
        <row r="1681">
          <cell r="D1681">
            <v>2367.0564322139903</v>
          </cell>
          <cell r="G1681">
            <v>494.34389666633444</v>
          </cell>
        </row>
        <row r="1682">
          <cell r="D1682">
            <v>864.40277354735952</v>
          </cell>
          <cell r="G1682">
            <v>493.56934569866075</v>
          </cell>
        </row>
        <row r="1683">
          <cell r="D1683">
            <v>4166.2203445974483</v>
          </cell>
          <cell r="G1683">
            <v>493.00063241506695</v>
          </cell>
        </row>
        <row r="1684">
          <cell r="D1684">
            <v>5432.6709197947421</v>
          </cell>
          <cell r="G1684">
            <v>492.68341726084412</v>
          </cell>
        </row>
        <row r="1685">
          <cell r="D1685">
            <v>7473.0635131681602</v>
          </cell>
          <cell r="G1685">
            <v>490.71952447338492</v>
          </cell>
        </row>
        <row r="1686">
          <cell r="D1686">
            <v>3603.3534222875392</v>
          </cell>
          <cell r="G1686">
            <v>490.62928345861178</v>
          </cell>
        </row>
        <row r="1687">
          <cell r="D1687">
            <v>422.15019173243138</v>
          </cell>
          <cell r="G1687">
            <v>490.13609312148748</v>
          </cell>
        </row>
        <row r="1688">
          <cell r="D1688">
            <v>6965.4781635851177</v>
          </cell>
          <cell r="G1688">
            <v>488.84155191507364</v>
          </cell>
        </row>
        <row r="1689">
          <cell r="D1689">
            <v>899.58195619172875</v>
          </cell>
          <cell r="G1689">
            <v>488.16386677375863</v>
          </cell>
        </row>
        <row r="1690">
          <cell r="D1690">
            <v>814.14679834111769</v>
          </cell>
          <cell r="G1690">
            <v>486.85731051961324</v>
          </cell>
        </row>
        <row r="1691">
          <cell r="D1691">
            <v>6407.6368387958337</v>
          </cell>
          <cell r="G1691">
            <v>485.16914010717619</v>
          </cell>
        </row>
        <row r="1692">
          <cell r="D1692">
            <v>8709.360503241709</v>
          </cell>
          <cell r="G1692">
            <v>483.32469504018189</v>
          </cell>
        </row>
        <row r="1693">
          <cell r="D1693">
            <v>5005.4951305416862</v>
          </cell>
          <cell r="G1693">
            <v>483.14268982265543</v>
          </cell>
        </row>
        <row r="1694">
          <cell r="D1694">
            <v>160.81912065997386</v>
          </cell>
          <cell r="G1694">
            <v>482.54322396657244</v>
          </cell>
        </row>
        <row r="1695">
          <cell r="D1695">
            <v>3728.9933603031441</v>
          </cell>
          <cell r="G1695">
            <v>481.94063952922392</v>
          </cell>
        </row>
        <row r="1696">
          <cell r="D1696">
            <v>4980.3671429385658</v>
          </cell>
          <cell r="G1696">
            <v>481.62875799126772</v>
          </cell>
        </row>
        <row r="1697">
          <cell r="D1697">
            <v>919.6843462742255</v>
          </cell>
          <cell r="G1697">
            <v>480.20704257950484</v>
          </cell>
        </row>
        <row r="1698">
          <cell r="D1698">
            <v>1271.4761727179184</v>
          </cell>
          <cell r="G1698">
            <v>479.57154819242891</v>
          </cell>
        </row>
        <row r="1699">
          <cell r="D1699">
            <v>6679.0191049095392</v>
          </cell>
          <cell r="G1699">
            <v>479.36823558110541</v>
          </cell>
        </row>
        <row r="1700">
          <cell r="D1700">
            <v>7282.0908073844412</v>
          </cell>
          <cell r="G1700">
            <v>478.77180396441059</v>
          </cell>
        </row>
        <row r="1701">
          <cell r="D1701">
            <v>1854.4454851103235</v>
          </cell>
          <cell r="G1701">
            <v>477.27776218708732</v>
          </cell>
        </row>
        <row r="1702">
          <cell r="D1702">
            <v>10478.370830501422</v>
          </cell>
          <cell r="G1702">
            <v>476.67382625165135</v>
          </cell>
        </row>
        <row r="1703">
          <cell r="D1703">
            <v>1708.7031570122224</v>
          </cell>
          <cell r="G1703">
            <v>475.16692594180444</v>
          </cell>
        </row>
        <row r="1704">
          <cell r="D1704">
            <v>6563.4303619351831</v>
          </cell>
          <cell r="G1704">
            <v>473.93794083841334</v>
          </cell>
        </row>
        <row r="1705">
          <cell r="D1705">
            <v>7126.2972842450918</v>
          </cell>
          <cell r="G1705">
            <v>473.71656789626701</v>
          </cell>
        </row>
        <row r="1706">
          <cell r="D1706">
            <v>1809.215107424706</v>
          </cell>
          <cell r="G1706">
            <v>472.84265598164461</v>
          </cell>
        </row>
        <row r="1707">
          <cell r="D1707">
            <v>2105.7253611415326</v>
          </cell>
          <cell r="G1707">
            <v>472.41881747040225</v>
          </cell>
        </row>
        <row r="1708">
          <cell r="D1708">
            <v>1959.9830330434315</v>
          </cell>
          <cell r="G1708">
            <v>471.88960863874183</v>
          </cell>
        </row>
        <row r="1709">
          <cell r="D1709">
            <v>1708.7031570122224</v>
          </cell>
          <cell r="G1709">
            <v>468.80814101582422</v>
          </cell>
        </row>
        <row r="1710">
          <cell r="D1710">
            <v>5146.2118611191636</v>
          </cell>
          <cell r="G1710">
            <v>468.48365997208879</v>
          </cell>
        </row>
        <row r="1711">
          <cell r="D1711">
            <v>3703.8653727000228</v>
          </cell>
          <cell r="G1711">
            <v>465.45264621334849</v>
          </cell>
        </row>
        <row r="1712">
          <cell r="D1712">
            <v>2161.0069338683988</v>
          </cell>
          <cell r="G1712">
            <v>465.35512813225063</v>
          </cell>
        </row>
        <row r="1713">
          <cell r="D1713">
            <v>1417.2185008160197</v>
          </cell>
          <cell r="G1713">
            <v>465.11865862433172</v>
          </cell>
        </row>
        <row r="1714">
          <cell r="D1714">
            <v>804.09560329986925</v>
          </cell>
          <cell r="G1714">
            <v>464.97841411530089</v>
          </cell>
        </row>
        <row r="1715">
          <cell r="D1715">
            <v>8910.3844040666772</v>
          </cell>
          <cell r="G1715">
            <v>464.27471729394966</v>
          </cell>
        </row>
        <row r="1716">
          <cell r="D1716">
            <v>8241.9799338236608</v>
          </cell>
          <cell r="G1716">
            <v>463.52437331885466</v>
          </cell>
        </row>
        <row r="1717">
          <cell r="D1717">
            <v>8101.2632032461834</v>
          </cell>
          <cell r="G1717">
            <v>463.38594710123056</v>
          </cell>
        </row>
        <row r="1718">
          <cell r="D1718">
            <v>3507.8670693956797</v>
          </cell>
          <cell r="G1718">
            <v>463.18164009360942</v>
          </cell>
        </row>
        <row r="1719">
          <cell r="D1719">
            <v>8030.9048379574451</v>
          </cell>
          <cell r="G1719">
            <v>463.04222037466292</v>
          </cell>
        </row>
        <row r="1720">
          <cell r="D1720">
            <v>2241.4164941983859</v>
          </cell>
          <cell r="G1720">
            <v>462.18744918732398</v>
          </cell>
        </row>
        <row r="1721">
          <cell r="D1721">
            <v>783.99321321737261</v>
          </cell>
          <cell r="G1721">
            <v>461.87526938328932</v>
          </cell>
        </row>
        <row r="1722">
          <cell r="D1722">
            <v>5166.3142512016602</v>
          </cell>
          <cell r="G1722">
            <v>459.30675603406621</v>
          </cell>
        </row>
        <row r="1723">
          <cell r="D1723">
            <v>1306.6553553622875</v>
          </cell>
          <cell r="G1723">
            <v>458.45148864898772</v>
          </cell>
        </row>
        <row r="1724">
          <cell r="D1724">
            <v>2357.005237172742</v>
          </cell>
          <cell r="G1724">
            <v>456.46906881661238</v>
          </cell>
        </row>
        <row r="1725">
          <cell r="D1725">
            <v>4945.1879602941963</v>
          </cell>
          <cell r="G1725">
            <v>456.08882355472645</v>
          </cell>
        </row>
        <row r="1726">
          <cell r="D1726">
            <v>8091.212008204935</v>
          </cell>
          <cell r="G1726">
            <v>455.07329722168515</v>
          </cell>
        </row>
        <row r="1727">
          <cell r="D1727">
            <v>6814.710237966392</v>
          </cell>
          <cell r="G1727">
            <v>453.91408666365237</v>
          </cell>
        </row>
        <row r="1728">
          <cell r="D1728">
            <v>10106.476613975232</v>
          </cell>
          <cell r="G1728">
            <v>453.53184585475259</v>
          </cell>
        </row>
        <row r="1729">
          <cell r="D1729">
            <v>13347.987014777831</v>
          </cell>
          <cell r="G1729">
            <v>452.71570978484016</v>
          </cell>
        </row>
        <row r="1730">
          <cell r="D1730">
            <v>10865.341839589484</v>
          </cell>
          <cell r="G1730">
            <v>451.36313314264299</v>
          </cell>
        </row>
        <row r="1731">
          <cell r="D1731">
            <v>8563.6181751436088</v>
          </cell>
          <cell r="G1731">
            <v>448.66023597420156</v>
          </cell>
        </row>
        <row r="1732">
          <cell r="D1732">
            <v>5417.5941272328691</v>
          </cell>
          <cell r="G1732">
            <v>446.9394206513399</v>
          </cell>
        </row>
        <row r="1733">
          <cell r="D1733">
            <v>4231.5531123655619</v>
          </cell>
          <cell r="G1733">
            <v>445.86801394658261</v>
          </cell>
        </row>
        <row r="1734">
          <cell r="D1734">
            <v>4849.7016074023368</v>
          </cell>
          <cell r="G1734">
            <v>445.04790707551689</v>
          </cell>
        </row>
        <row r="1735">
          <cell r="D1735">
            <v>2035.3669958527942</v>
          </cell>
          <cell r="G1735">
            <v>444.7784305778024</v>
          </cell>
        </row>
        <row r="1736">
          <cell r="D1736">
            <v>3467.6622892306864</v>
          </cell>
          <cell r="G1736">
            <v>444.24042847361738</v>
          </cell>
        </row>
        <row r="1737">
          <cell r="D1737">
            <v>9553.6608867065715</v>
          </cell>
          <cell r="G1737">
            <v>442.753679361492</v>
          </cell>
        </row>
        <row r="1738">
          <cell r="D1738">
            <v>3784.2749330300098</v>
          </cell>
          <cell r="G1738">
            <v>442.20706113156638</v>
          </cell>
        </row>
        <row r="1739">
          <cell r="D1739">
            <v>6638.814324744546</v>
          </cell>
          <cell r="G1739">
            <v>441.79614998215317</v>
          </cell>
        </row>
        <row r="1740">
          <cell r="D1740">
            <v>9875.2991280265196</v>
          </cell>
          <cell r="G1740">
            <v>440.64490233639998</v>
          </cell>
        </row>
        <row r="1741">
          <cell r="D1741">
            <v>8543.5157850611122</v>
          </cell>
          <cell r="G1741">
            <v>439.70923415898864</v>
          </cell>
        </row>
        <row r="1742">
          <cell r="D1742">
            <v>487.48295950054575</v>
          </cell>
          <cell r="G1742">
            <v>438.16651180864471</v>
          </cell>
        </row>
        <row r="1743">
          <cell r="D1743">
            <v>9076.2291222472741</v>
          </cell>
          <cell r="G1743">
            <v>437.64561330008439</v>
          </cell>
        </row>
        <row r="1744">
          <cell r="D1744">
            <v>3110.8448652663692</v>
          </cell>
          <cell r="G1744">
            <v>437.58480523120892</v>
          </cell>
        </row>
        <row r="1745">
          <cell r="D1745">
            <v>7689.1642065550004</v>
          </cell>
          <cell r="G1745">
            <v>436.82974916531793</v>
          </cell>
        </row>
        <row r="1746">
          <cell r="D1746">
            <v>799.07000577924509</v>
          </cell>
          <cell r="G1746">
            <v>436.42808860089019</v>
          </cell>
        </row>
        <row r="1747">
          <cell r="D1747">
            <v>10372.833282568314</v>
          </cell>
          <cell r="G1747">
            <v>435.97880978263078</v>
          </cell>
        </row>
        <row r="1748">
          <cell r="D1748">
            <v>6362.4064611102158</v>
          </cell>
          <cell r="G1748">
            <v>434.49605277428844</v>
          </cell>
        </row>
        <row r="1749">
          <cell r="D1749">
            <v>2417.3124074202319</v>
          </cell>
          <cell r="G1749">
            <v>433.03382596423262</v>
          </cell>
        </row>
        <row r="1750">
          <cell r="D1750">
            <v>1025.2218942073334</v>
          </cell>
          <cell r="G1750">
            <v>432.86278111064985</v>
          </cell>
        </row>
        <row r="1751">
          <cell r="D1751">
            <v>12966.041603210393</v>
          </cell>
          <cell r="G1751">
            <v>432.62853571657831</v>
          </cell>
        </row>
        <row r="1752">
          <cell r="D1752">
            <v>6322.2016809452225</v>
          </cell>
          <cell r="G1752">
            <v>431.91490806950571</v>
          </cell>
        </row>
        <row r="1753">
          <cell r="D1753">
            <v>2206.2373115540163</v>
          </cell>
          <cell r="G1753">
            <v>431.0414015745788</v>
          </cell>
        </row>
        <row r="1754">
          <cell r="D1754">
            <v>4311.9626726955494</v>
          </cell>
          <cell r="G1754">
            <v>430.73764109513866</v>
          </cell>
        </row>
        <row r="1755">
          <cell r="D1755">
            <v>6060.8706098727653</v>
          </cell>
          <cell r="G1755">
            <v>430.37606004982524</v>
          </cell>
        </row>
        <row r="1756">
          <cell r="D1756">
            <v>4940.1623627735717</v>
          </cell>
          <cell r="G1756">
            <v>430.1779504328756</v>
          </cell>
        </row>
        <row r="1757">
          <cell r="D1757">
            <v>9362.6881809228526</v>
          </cell>
          <cell r="G1757">
            <v>429.77356825708529</v>
          </cell>
        </row>
        <row r="1758">
          <cell r="D1758">
            <v>7402.7051478794219</v>
          </cell>
          <cell r="G1758">
            <v>429.24177785902572</v>
          </cell>
        </row>
        <row r="1759">
          <cell r="D1759">
            <v>2502.7475652708431</v>
          </cell>
          <cell r="G1759">
            <v>429.00887262637667</v>
          </cell>
        </row>
        <row r="1760">
          <cell r="D1760">
            <v>1326.7577454447844</v>
          </cell>
          <cell r="G1760">
            <v>428.94416671475796</v>
          </cell>
        </row>
        <row r="1761">
          <cell r="D1761">
            <v>412.098996691183</v>
          </cell>
          <cell r="G1761">
            <v>428.02461141409634</v>
          </cell>
        </row>
        <row r="1762">
          <cell r="D1762">
            <v>5593.4900404547161</v>
          </cell>
          <cell r="G1762">
            <v>425.84848972353586</v>
          </cell>
        </row>
        <row r="1763">
          <cell r="D1763">
            <v>4794.4200346754706</v>
          </cell>
          <cell r="G1763">
            <v>425.80295457043547</v>
          </cell>
        </row>
        <row r="1764">
          <cell r="D1764">
            <v>2221.3141041158888</v>
          </cell>
          <cell r="G1764">
            <v>425.75602262433779</v>
          </cell>
        </row>
        <row r="1765">
          <cell r="D1765">
            <v>3432.4831065863173</v>
          </cell>
          <cell r="G1765">
            <v>425.51343716696425</v>
          </cell>
        </row>
        <row r="1766">
          <cell r="D1766">
            <v>2206.2373115540163</v>
          </cell>
          <cell r="G1766">
            <v>423.68619252238921</v>
          </cell>
        </row>
        <row r="1767">
          <cell r="D1767">
            <v>1738.8567421359674</v>
          </cell>
          <cell r="G1767">
            <v>423.57743478669477</v>
          </cell>
        </row>
        <row r="1768">
          <cell r="D1768">
            <v>8000.7512528336993</v>
          </cell>
          <cell r="G1768">
            <v>423.03378420539269</v>
          </cell>
        </row>
        <row r="1769">
          <cell r="D1769">
            <v>1718.7543520534707</v>
          </cell>
          <cell r="G1769">
            <v>422.32840111044663</v>
          </cell>
        </row>
        <row r="1770">
          <cell r="D1770">
            <v>2221.3141041158888</v>
          </cell>
          <cell r="G1770">
            <v>422.03898462406562</v>
          </cell>
        </row>
        <row r="1771">
          <cell r="D1771">
            <v>4427.5514156699055</v>
          </cell>
          <cell r="G1771">
            <v>421.91333734157973</v>
          </cell>
        </row>
        <row r="1772">
          <cell r="D1772">
            <v>9603.9168619128141</v>
          </cell>
          <cell r="G1772">
            <v>421.51061624205266</v>
          </cell>
        </row>
        <row r="1773">
          <cell r="D1773">
            <v>2864.5905867557844</v>
          </cell>
          <cell r="G1773">
            <v>421.11651285564346</v>
          </cell>
        </row>
        <row r="1774">
          <cell r="D1774">
            <v>3970.2220412931047</v>
          </cell>
          <cell r="G1774">
            <v>420.52104052784091</v>
          </cell>
        </row>
        <row r="1775">
          <cell r="D1775">
            <v>4246.6299049274348</v>
          </cell>
          <cell r="G1775">
            <v>418.11747193462168</v>
          </cell>
        </row>
        <row r="1776">
          <cell r="D1776">
            <v>4286.8346850924281</v>
          </cell>
          <cell r="G1776">
            <v>417.87647529146437</v>
          </cell>
        </row>
        <row r="1777">
          <cell r="D1777">
            <v>5678.9251983053273</v>
          </cell>
          <cell r="G1777">
            <v>417.22475320340425</v>
          </cell>
        </row>
        <row r="1778">
          <cell r="D1778">
            <v>6538.3023743320628</v>
          </cell>
          <cell r="G1778">
            <v>416.8843614160109</v>
          </cell>
        </row>
        <row r="1779">
          <cell r="D1779">
            <v>4392.3722330255359</v>
          </cell>
          <cell r="G1779">
            <v>416.6866377521556</v>
          </cell>
        </row>
        <row r="1780">
          <cell r="D1780">
            <v>3924.9916636074872</v>
          </cell>
          <cell r="G1780">
            <v>415.55009854563252</v>
          </cell>
        </row>
        <row r="1781">
          <cell r="D1781">
            <v>2055.469385935291</v>
          </cell>
          <cell r="G1781">
            <v>412.90778284767191</v>
          </cell>
        </row>
        <row r="1782">
          <cell r="D1782">
            <v>4482.8329883967717</v>
          </cell>
          <cell r="G1782">
            <v>411.950240587199</v>
          </cell>
        </row>
        <row r="1783">
          <cell r="D1783">
            <v>2211.2629090746404</v>
          </cell>
          <cell r="G1783">
            <v>411.64595281713923</v>
          </cell>
        </row>
        <row r="1784">
          <cell r="D1784">
            <v>2306.7492619664999</v>
          </cell>
          <cell r="G1784">
            <v>411.5621748256479</v>
          </cell>
        </row>
        <row r="1785">
          <cell r="D1785">
            <v>4995.4439355004379</v>
          </cell>
          <cell r="G1785">
            <v>409.77309207764</v>
          </cell>
        </row>
        <row r="1786">
          <cell r="D1786">
            <v>8900.333209025428</v>
          </cell>
          <cell r="G1786">
            <v>408.91397054153498</v>
          </cell>
        </row>
        <row r="1787">
          <cell r="D1787">
            <v>5211.5446288872781</v>
          </cell>
          <cell r="G1787">
            <v>408.73963566295731</v>
          </cell>
        </row>
        <row r="1788">
          <cell r="D1788">
            <v>8679.206918117965</v>
          </cell>
          <cell r="G1788">
            <v>408.14393484841031</v>
          </cell>
        </row>
        <row r="1789">
          <cell r="D1789">
            <v>2427.3636024614807</v>
          </cell>
          <cell r="G1789">
            <v>405.76018950816899</v>
          </cell>
        </row>
        <row r="1790">
          <cell r="D1790">
            <v>2447.4659925439773</v>
          </cell>
          <cell r="G1790">
            <v>405.52966125949183</v>
          </cell>
        </row>
        <row r="1791">
          <cell r="D1791">
            <v>1291.5785628004151</v>
          </cell>
          <cell r="G1791">
            <v>405.20143462211831</v>
          </cell>
        </row>
        <row r="1792">
          <cell r="D1792">
            <v>1713.7287545328466</v>
          </cell>
          <cell r="G1792">
            <v>405.15639902669022</v>
          </cell>
        </row>
        <row r="1793">
          <cell r="D1793">
            <v>3271.6639859263432</v>
          </cell>
          <cell r="G1793">
            <v>404.30819617517665</v>
          </cell>
        </row>
        <row r="1794">
          <cell r="D1794">
            <v>1743.8823396565915</v>
          </cell>
          <cell r="G1794">
            <v>404.21156371916715</v>
          </cell>
        </row>
        <row r="1795">
          <cell r="D1795">
            <v>2216.2885065952646</v>
          </cell>
          <cell r="G1795">
            <v>403.00986335555092</v>
          </cell>
        </row>
        <row r="1796">
          <cell r="D1796">
            <v>13739.983621386516</v>
          </cell>
          <cell r="G1796">
            <v>400.69078326107996</v>
          </cell>
        </row>
        <row r="1797">
          <cell r="D1797">
            <v>3030.4353049363826</v>
          </cell>
          <cell r="G1797">
            <v>399.57424725870408</v>
          </cell>
        </row>
        <row r="1798">
          <cell r="D1798">
            <v>2688.6946735339379</v>
          </cell>
          <cell r="G1798">
            <v>399.53017690411826</v>
          </cell>
        </row>
        <row r="1799">
          <cell r="D1799">
            <v>2849.513794193912</v>
          </cell>
          <cell r="G1799">
            <v>398.56465797672399</v>
          </cell>
        </row>
        <row r="1800">
          <cell r="D1800">
            <v>9975.8110784390028</v>
          </cell>
          <cell r="G1800">
            <v>397.24298514506722</v>
          </cell>
        </row>
        <row r="1801">
          <cell r="D1801">
            <v>1181.0154173466831</v>
          </cell>
          <cell r="G1801">
            <v>396.85296989465695</v>
          </cell>
        </row>
        <row r="1802">
          <cell r="D1802">
            <v>2477.6195776677223</v>
          </cell>
          <cell r="G1802">
            <v>395.94678556501594</v>
          </cell>
        </row>
        <row r="1803">
          <cell r="D1803">
            <v>9734.5823974490431</v>
          </cell>
          <cell r="G1803">
            <v>395.70860705706167</v>
          </cell>
        </row>
        <row r="1804">
          <cell r="D1804">
            <v>4291.8602826130527</v>
          </cell>
          <cell r="G1804">
            <v>394.89080109073143</v>
          </cell>
        </row>
        <row r="1805">
          <cell r="D1805">
            <v>5523.131675165977</v>
          </cell>
          <cell r="G1805">
            <v>394.23675966155929</v>
          </cell>
        </row>
        <row r="1806">
          <cell r="D1806">
            <v>10111.502211495857</v>
          </cell>
          <cell r="G1806">
            <v>393.47951568661648</v>
          </cell>
        </row>
        <row r="1807">
          <cell r="D1807">
            <v>5492.978090042232</v>
          </cell>
          <cell r="G1807">
            <v>392.89657601083417</v>
          </cell>
        </row>
        <row r="1808">
          <cell r="D1808">
            <v>3135.9728528694905</v>
          </cell>
          <cell r="G1808">
            <v>392.52842412781268</v>
          </cell>
        </row>
        <row r="1809">
          <cell r="D1809">
            <v>226.15188842808826</v>
          </cell>
          <cell r="G1809">
            <v>391.89712807719286</v>
          </cell>
        </row>
        <row r="1810">
          <cell r="D1810">
            <v>6246.8177181358596</v>
          </cell>
          <cell r="G1810">
            <v>391.39100382852348</v>
          </cell>
        </row>
        <row r="1811">
          <cell r="D1811">
            <v>2105.7253611415326</v>
          </cell>
          <cell r="G1811">
            <v>391.25170895855683</v>
          </cell>
        </row>
        <row r="1812">
          <cell r="D1812">
            <v>5714.104380949696</v>
          </cell>
          <cell r="G1812">
            <v>388.79491177196081</v>
          </cell>
        </row>
        <row r="1813">
          <cell r="D1813">
            <v>1236.2969900735491</v>
          </cell>
          <cell r="G1813">
            <v>387.57555818908264</v>
          </cell>
        </row>
        <row r="1814">
          <cell r="D1814">
            <v>3728.9933603031441</v>
          </cell>
          <cell r="G1814">
            <v>387.39290806254616</v>
          </cell>
        </row>
        <row r="1815">
          <cell r="D1815">
            <v>2145.9301413065264</v>
          </cell>
          <cell r="G1815">
            <v>386.81267929799083</v>
          </cell>
        </row>
        <row r="1816">
          <cell r="D1816">
            <v>5638.7204181403331</v>
          </cell>
          <cell r="G1816">
            <v>386.64560954360195</v>
          </cell>
        </row>
        <row r="1817">
          <cell r="D1817">
            <v>2794.2322214670457</v>
          </cell>
          <cell r="G1817">
            <v>386.31936599557122</v>
          </cell>
        </row>
        <row r="1818">
          <cell r="D1818">
            <v>4673.8056941804907</v>
          </cell>
          <cell r="G1818">
            <v>385.90754381833727</v>
          </cell>
        </row>
        <row r="1819">
          <cell r="D1819">
            <v>6206.6129379708664</v>
          </cell>
          <cell r="G1819">
            <v>385.55582765165269</v>
          </cell>
        </row>
        <row r="1820">
          <cell r="D1820">
            <v>3281.7151809675916</v>
          </cell>
          <cell r="G1820">
            <v>385.08308433593299</v>
          </cell>
        </row>
        <row r="1821">
          <cell r="D1821">
            <v>502.55975206241834</v>
          </cell>
          <cell r="G1821">
            <v>385.01947763584934</v>
          </cell>
        </row>
        <row r="1822">
          <cell r="D1822">
            <v>6075.9474024346373</v>
          </cell>
          <cell r="G1822">
            <v>384.18436435021249</v>
          </cell>
        </row>
        <row r="1823">
          <cell r="D1823">
            <v>5739.2323685528172</v>
          </cell>
          <cell r="G1823">
            <v>383.97665899292531</v>
          </cell>
        </row>
        <row r="1824">
          <cell r="D1824">
            <v>9644.1216420778073</v>
          </cell>
          <cell r="G1824">
            <v>383.75759808905076</v>
          </cell>
        </row>
        <row r="1825">
          <cell r="D1825">
            <v>4126.0155644324541</v>
          </cell>
          <cell r="G1825">
            <v>383.73467555310111</v>
          </cell>
        </row>
        <row r="1826">
          <cell r="D1826">
            <v>8272.1335189474048</v>
          </cell>
          <cell r="G1826">
            <v>383.72592881043471</v>
          </cell>
        </row>
        <row r="1827">
          <cell r="D1827">
            <v>2568.0803330389576</v>
          </cell>
          <cell r="G1827">
            <v>382.51478885559936</v>
          </cell>
        </row>
        <row r="1828">
          <cell r="D1828">
            <v>3050.5376950188793</v>
          </cell>
          <cell r="G1828">
            <v>378.6120015438787</v>
          </cell>
        </row>
        <row r="1829">
          <cell r="D1829">
            <v>45.230377685617647</v>
          </cell>
          <cell r="G1829">
            <v>378.50489321417604</v>
          </cell>
        </row>
        <row r="1830">
          <cell r="D1830">
            <v>4804.4712297167189</v>
          </cell>
          <cell r="G1830">
            <v>377.95971369468481</v>
          </cell>
        </row>
        <row r="1831">
          <cell r="D1831">
            <v>356.81742396431702</v>
          </cell>
          <cell r="G1831">
            <v>377.10177722065191</v>
          </cell>
        </row>
        <row r="1832">
          <cell r="D1832">
            <v>819.17239586174185</v>
          </cell>
          <cell r="G1832">
            <v>375.99790448026698</v>
          </cell>
        </row>
        <row r="1833">
          <cell r="D1833">
            <v>422.15019173243138</v>
          </cell>
          <cell r="G1833">
            <v>375.09448712708848</v>
          </cell>
        </row>
        <row r="1834">
          <cell r="D1834">
            <v>6613.6863371414247</v>
          </cell>
          <cell r="G1834">
            <v>374.7894827842656</v>
          </cell>
        </row>
        <row r="1835">
          <cell r="D1835">
            <v>1728.805547094719</v>
          </cell>
          <cell r="G1835">
            <v>374.46767574183542</v>
          </cell>
        </row>
        <row r="1836">
          <cell r="D1836">
            <v>3789.300530550634</v>
          </cell>
          <cell r="G1836">
            <v>374.31171230302374</v>
          </cell>
        </row>
        <row r="1837">
          <cell r="D1837">
            <v>4412.4746231080326</v>
          </cell>
          <cell r="G1837">
            <v>374.19469577651364</v>
          </cell>
        </row>
        <row r="1838">
          <cell r="D1838">
            <v>2563.0547355183335</v>
          </cell>
          <cell r="G1838">
            <v>374.13791226733741</v>
          </cell>
        </row>
        <row r="1839">
          <cell r="D1839">
            <v>1794.1383148628333</v>
          </cell>
          <cell r="G1839">
            <v>373.9628792219774</v>
          </cell>
        </row>
        <row r="1840">
          <cell r="D1840">
            <v>2980.1793297301406</v>
          </cell>
          <cell r="G1840">
            <v>371.28185504129272</v>
          </cell>
        </row>
        <row r="1841">
          <cell r="D1841">
            <v>115.58874297435621</v>
          </cell>
          <cell r="G1841">
            <v>371.13359767601929</v>
          </cell>
        </row>
        <row r="1842">
          <cell r="D1842">
            <v>2296.6980669252516</v>
          </cell>
          <cell r="G1842">
            <v>370.88818102616352</v>
          </cell>
        </row>
        <row r="1843">
          <cell r="D1843">
            <v>4930.1111677323233</v>
          </cell>
          <cell r="G1843">
            <v>370.45114784812034</v>
          </cell>
        </row>
        <row r="1844">
          <cell r="D1844">
            <v>3266.6383884057191</v>
          </cell>
          <cell r="G1844">
            <v>370.41413048745562</v>
          </cell>
        </row>
        <row r="1845">
          <cell r="D1845">
            <v>809.12120082049353</v>
          </cell>
          <cell r="G1845">
            <v>369.98899872545525</v>
          </cell>
        </row>
        <row r="1846">
          <cell r="D1846">
            <v>6684.0447024301639</v>
          </cell>
          <cell r="G1846">
            <v>366.39760378065216</v>
          </cell>
        </row>
        <row r="1847">
          <cell r="D1847">
            <v>3321.9199611325853</v>
          </cell>
          <cell r="G1847">
            <v>366.09070233504411</v>
          </cell>
        </row>
        <row r="1848">
          <cell r="D1848">
            <v>4819.5480222785918</v>
          </cell>
          <cell r="G1848">
            <v>365.64509435966301</v>
          </cell>
        </row>
        <row r="1849">
          <cell r="D1849">
            <v>6583.5327520176797</v>
          </cell>
          <cell r="G1849">
            <v>364.52772816453358</v>
          </cell>
        </row>
        <row r="1850">
          <cell r="D1850">
            <v>5342.2101644235063</v>
          </cell>
          <cell r="G1850">
            <v>364.21699310999497</v>
          </cell>
        </row>
        <row r="1851">
          <cell r="D1851">
            <v>4533.0889636030133</v>
          </cell>
          <cell r="G1851">
            <v>362.75814565590355</v>
          </cell>
        </row>
        <row r="1852">
          <cell r="D1852">
            <v>9005.8707569585367</v>
          </cell>
          <cell r="G1852">
            <v>362.13011754971888</v>
          </cell>
        </row>
        <row r="1853">
          <cell r="D1853">
            <v>8804.8468561335685</v>
          </cell>
          <cell r="G1853">
            <v>360.59485333434401</v>
          </cell>
        </row>
        <row r="1854">
          <cell r="D1854">
            <v>11568.92549247687</v>
          </cell>
          <cell r="G1854">
            <v>359.9945726446611</v>
          </cell>
        </row>
        <row r="1855">
          <cell r="D1855">
            <v>2950.0257446063956</v>
          </cell>
          <cell r="G1855">
            <v>359.79370895443026</v>
          </cell>
        </row>
        <row r="1856">
          <cell r="D1856">
            <v>6895.1197982963795</v>
          </cell>
          <cell r="G1856">
            <v>359.2594996212348</v>
          </cell>
        </row>
        <row r="1857">
          <cell r="D1857">
            <v>6357.3808635895921</v>
          </cell>
          <cell r="G1857">
            <v>359.0481645890066</v>
          </cell>
        </row>
        <row r="1858">
          <cell r="D1858">
            <v>4698.9336817836111</v>
          </cell>
          <cell r="G1858">
            <v>358.67939719132875</v>
          </cell>
        </row>
        <row r="1859">
          <cell r="D1859">
            <v>4382.3210379842876</v>
          </cell>
          <cell r="G1859">
            <v>358.24177892000017</v>
          </cell>
        </row>
        <row r="1860">
          <cell r="D1860">
            <v>160.81912065997386</v>
          </cell>
          <cell r="G1860">
            <v>355.81348569790953</v>
          </cell>
        </row>
        <row r="1861">
          <cell r="D1861">
            <v>683.48126280488896</v>
          </cell>
          <cell r="G1861">
            <v>354.86054432292332</v>
          </cell>
        </row>
        <row r="1862">
          <cell r="D1862">
            <v>2412.2868098996078</v>
          </cell>
          <cell r="G1862">
            <v>353.989508732704</v>
          </cell>
        </row>
        <row r="1863">
          <cell r="D1863">
            <v>3608.3790198081633</v>
          </cell>
          <cell r="G1863">
            <v>353.96071949330144</v>
          </cell>
        </row>
        <row r="1864">
          <cell r="D1864">
            <v>15.07679256187255</v>
          </cell>
          <cell r="G1864">
            <v>353.719124559524</v>
          </cell>
        </row>
        <row r="1865">
          <cell r="D1865">
            <v>2346.9540421314937</v>
          </cell>
          <cell r="G1865">
            <v>353.26012788791218</v>
          </cell>
        </row>
        <row r="1866">
          <cell r="D1866">
            <v>10091.399821413359</v>
          </cell>
          <cell r="G1866">
            <v>353.21012642539267</v>
          </cell>
        </row>
        <row r="1867">
          <cell r="D1867">
            <v>8382.6966644011372</v>
          </cell>
          <cell r="G1867">
            <v>350.93456997879542</v>
          </cell>
        </row>
        <row r="1868">
          <cell r="D1868">
            <v>6287.0224983008529</v>
          </cell>
          <cell r="G1868">
            <v>350.71760610276658</v>
          </cell>
        </row>
        <row r="1869">
          <cell r="D1869">
            <v>2412.2868098996078</v>
          </cell>
          <cell r="G1869">
            <v>350.62025057886342</v>
          </cell>
        </row>
        <row r="1870">
          <cell r="D1870">
            <v>8553.5669801023596</v>
          </cell>
          <cell r="G1870">
            <v>350.16947938321749</v>
          </cell>
        </row>
        <row r="1871">
          <cell r="D1871">
            <v>527.6877396655392</v>
          </cell>
          <cell r="G1871">
            <v>349.14443369230753</v>
          </cell>
        </row>
        <row r="1872">
          <cell r="D1872">
            <v>4211.4507222830653</v>
          </cell>
          <cell r="G1872">
            <v>348.97195551838837</v>
          </cell>
        </row>
        <row r="1873">
          <cell r="D1873">
            <v>1758.9591322184642</v>
          </cell>
          <cell r="G1873">
            <v>348.13903651330554</v>
          </cell>
        </row>
        <row r="1874">
          <cell r="D1874">
            <v>1854.4454851103235</v>
          </cell>
          <cell r="G1874">
            <v>347.96212809952982</v>
          </cell>
        </row>
        <row r="1875">
          <cell r="D1875">
            <v>7533.370683415651</v>
          </cell>
          <cell r="G1875">
            <v>347.13943520519655</v>
          </cell>
        </row>
        <row r="1876">
          <cell r="D1876">
            <v>1598.1400115584902</v>
          </cell>
          <cell r="G1876">
            <v>346.18334613205383</v>
          </cell>
        </row>
        <row r="1877">
          <cell r="D1877">
            <v>2658.541088410193</v>
          </cell>
          <cell r="G1877">
            <v>345.72444915521362</v>
          </cell>
        </row>
        <row r="1878">
          <cell r="D1878">
            <v>5060.7767032685524</v>
          </cell>
          <cell r="G1878">
            <v>345.6655033657575</v>
          </cell>
        </row>
        <row r="1879">
          <cell r="D1879">
            <v>4347.141855339918</v>
          </cell>
          <cell r="G1879">
            <v>345.55694158167751</v>
          </cell>
        </row>
        <row r="1880">
          <cell r="D1880">
            <v>170.87031570122224</v>
          </cell>
          <cell r="G1880">
            <v>345.34021767055253</v>
          </cell>
        </row>
        <row r="1881">
          <cell r="D1881">
            <v>1206.1434049498039</v>
          </cell>
          <cell r="G1881">
            <v>345.27713175827563</v>
          </cell>
        </row>
        <row r="1882">
          <cell r="D1882">
            <v>1482.551268584134</v>
          </cell>
          <cell r="G1882">
            <v>344.28256329061054</v>
          </cell>
        </row>
        <row r="1883">
          <cell r="D1883">
            <v>1557.9352313934967</v>
          </cell>
          <cell r="G1883">
            <v>344.06358808600402</v>
          </cell>
        </row>
        <row r="1884">
          <cell r="D1884">
            <v>8020.8536429161968</v>
          </cell>
          <cell r="G1884">
            <v>343.36212306202867</v>
          </cell>
        </row>
        <row r="1885">
          <cell r="D1885">
            <v>4844.6760098817122</v>
          </cell>
          <cell r="G1885">
            <v>342.42686342907695</v>
          </cell>
        </row>
        <row r="1886">
          <cell r="D1886">
            <v>4372.2698429430393</v>
          </cell>
          <cell r="G1886">
            <v>342.42106336042525</v>
          </cell>
        </row>
        <row r="1887">
          <cell r="D1887">
            <v>11679.488637930603</v>
          </cell>
          <cell r="G1887">
            <v>342.36555688606694</v>
          </cell>
        </row>
        <row r="1888">
          <cell r="D1888">
            <v>5563.3364553309711</v>
          </cell>
          <cell r="G1888">
            <v>341.60988018252607</v>
          </cell>
        </row>
        <row r="1889">
          <cell r="D1889">
            <v>889.53076115048043</v>
          </cell>
          <cell r="G1889">
            <v>340.89620671051637</v>
          </cell>
        </row>
        <row r="1890">
          <cell r="D1890">
            <v>7302.1931974669378</v>
          </cell>
          <cell r="G1890">
            <v>340.89548780550524</v>
          </cell>
        </row>
        <row r="1891">
          <cell r="D1891">
            <v>1246.3481851147974</v>
          </cell>
          <cell r="G1891">
            <v>340.62838125742559</v>
          </cell>
        </row>
        <row r="1892">
          <cell r="D1892">
            <v>2718.8482586576829</v>
          </cell>
          <cell r="G1892">
            <v>340.29929777900651</v>
          </cell>
        </row>
        <row r="1893">
          <cell r="D1893">
            <v>5432.6709197947421</v>
          </cell>
          <cell r="G1893">
            <v>340.28690232078606</v>
          </cell>
        </row>
        <row r="1894">
          <cell r="D1894">
            <v>271.3822661137059</v>
          </cell>
          <cell r="G1894">
            <v>340.10851673021273</v>
          </cell>
        </row>
        <row r="1895">
          <cell r="D1895">
            <v>2482.6451751883465</v>
          </cell>
          <cell r="G1895">
            <v>339.53485876528998</v>
          </cell>
        </row>
        <row r="1896">
          <cell r="D1896">
            <v>1306.6553553622875</v>
          </cell>
          <cell r="G1896">
            <v>338.53962365285008</v>
          </cell>
        </row>
        <row r="1897">
          <cell r="D1897">
            <v>2628.387503286448</v>
          </cell>
          <cell r="G1897">
            <v>338.35449423975876</v>
          </cell>
        </row>
        <row r="1898">
          <cell r="D1898">
            <v>8533.464590019863</v>
          </cell>
          <cell r="G1898">
            <v>338.34883333044382</v>
          </cell>
        </row>
        <row r="1899">
          <cell r="D1899">
            <v>1447.3720859397647</v>
          </cell>
          <cell r="G1899">
            <v>337.94465278344705</v>
          </cell>
        </row>
        <row r="1900">
          <cell r="D1900">
            <v>618.14849503677453</v>
          </cell>
          <cell r="G1900">
            <v>337.52255586316664</v>
          </cell>
        </row>
        <row r="1901">
          <cell r="D1901">
            <v>6312.1504859039742</v>
          </cell>
          <cell r="G1901">
            <v>337.4973087183281</v>
          </cell>
        </row>
        <row r="1902">
          <cell r="D1902">
            <v>7045.8877239151052</v>
          </cell>
          <cell r="G1902">
            <v>337.10821896286069</v>
          </cell>
        </row>
        <row r="1903">
          <cell r="D1903">
            <v>206.0494983455915</v>
          </cell>
          <cell r="G1903">
            <v>336.83740776024553</v>
          </cell>
        </row>
        <row r="1904">
          <cell r="D1904">
            <v>3824.4797131950036</v>
          </cell>
          <cell r="G1904">
            <v>336.82530231533582</v>
          </cell>
        </row>
        <row r="1905">
          <cell r="D1905">
            <v>5814.6163313621801</v>
          </cell>
          <cell r="G1905">
            <v>336.77315079248683</v>
          </cell>
        </row>
        <row r="1906">
          <cell r="D1906">
            <v>5895.0258916921666</v>
          </cell>
          <cell r="G1906">
            <v>334.85347947509183</v>
          </cell>
        </row>
        <row r="1907">
          <cell r="D1907">
            <v>11920.717318920562</v>
          </cell>
          <cell r="G1907">
            <v>334.55877924202969</v>
          </cell>
        </row>
        <row r="1908">
          <cell r="D1908">
            <v>9885.3503230677688</v>
          </cell>
          <cell r="G1908">
            <v>333.86440853721712</v>
          </cell>
        </row>
        <row r="1909">
          <cell r="D1909">
            <v>6000.5634396252744</v>
          </cell>
          <cell r="G1909">
            <v>333.84501528586873</v>
          </cell>
        </row>
        <row r="1910">
          <cell r="D1910">
            <v>713.63484792863403</v>
          </cell>
          <cell r="G1910">
            <v>333.50703897648032</v>
          </cell>
        </row>
        <row r="1911">
          <cell r="D1911">
            <v>3859.6588958393727</v>
          </cell>
          <cell r="G1911">
            <v>332.4762403853158</v>
          </cell>
        </row>
        <row r="1912">
          <cell r="D1912">
            <v>1598.1400115584902</v>
          </cell>
          <cell r="G1912">
            <v>332.06823648621105</v>
          </cell>
        </row>
        <row r="1913">
          <cell r="D1913">
            <v>5412.5685297122454</v>
          </cell>
          <cell r="G1913">
            <v>332.04875710511743</v>
          </cell>
        </row>
        <row r="1914">
          <cell r="D1914">
            <v>593.02050743365362</v>
          </cell>
          <cell r="G1914">
            <v>331.21183877408151</v>
          </cell>
        </row>
        <row r="1915">
          <cell r="D1915">
            <v>341.74063140244448</v>
          </cell>
          <cell r="G1915">
            <v>330.99640600589464</v>
          </cell>
        </row>
        <row r="1916">
          <cell r="D1916">
            <v>3166.1264379932354</v>
          </cell>
          <cell r="G1916">
            <v>330.79247574302809</v>
          </cell>
        </row>
        <row r="1917">
          <cell r="D1917">
            <v>844.30038346486276</v>
          </cell>
          <cell r="G1917">
            <v>330.1072746837761</v>
          </cell>
        </row>
        <row r="1918">
          <cell r="D1918">
            <v>7402.7051478794219</v>
          </cell>
          <cell r="G1918">
            <v>329.93509004191344</v>
          </cell>
        </row>
        <row r="1919">
          <cell r="D1919">
            <v>8518.38779745799</v>
          </cell>
          <cell r="G1919">
            <v>329.50841918558382</v>
          </cell>
        </row>
        <row r="1920">
          <cell r="D1920">
            <v>2743.9762462608041</v>
          </cell>
          <cell r="G1920">
            <v>329.42467009629871</v>
          </cell>
        </row>
        <row r="1921">
          <cell r="D1921">
            <v>11327.696811486909</v>
          </cell>
          <cell r="G1921">
            <v>328.24192934100284</v>
          </cell>
        </row>
        <row r="1922">
          <cell r="D1922">
            <v>4960.2647528560692</v>
          </cell>
          <cell r="G1922">
            <v>328.2042595581255</v>
          </cell>
        </row>
        <row r="1923">
          <cell r="D1923">
            <v>839.2747859442386</v>
          </cell>
          <cell r="G1923">
            <v>327.86110618027317</v>
          </cell>
        </row>
        <row r="1924">
          <cell r="D1924">
            <v>3457.6110941894381</v>
          </cell>
          <cell r="G1924">
            <v>327.62279688529696</v>
          </cell>
        </row>
        <row r="1925">
          <cell r="D1925">
            <v>959.88912643921901</v>
          </cell>
          <cell r="G1925">
            <v>326.10557319918001</v>
          </cell>
        </row>
        <row r="1926">
          <cell r="D1926">
            <v>12046.357256936168</v>
          </cell>
          <cell r="G1926">
            <v>325.90092429532763</v>
          </cell>
        </row>
        <row r="1927">
          <cell r="D1927">
            <v>1663.4727793266047</v>
          </cell>
          <cell r="G1927">
            <v>325.84810146680559</v>
          </cell>
        </row>
        <row r="1928">
          <cell r="D1928">
            <v>10051.195041248366</v>
          </cell>
          <cell r="G1928">
            <v>325.64331195974427</v>
          </cell>
        </row>
        <row r="1929">
          <cell r="D1929">
            <v>1904.7014603165653</v>
          </cell>
          <cell r="G1929">
            <v>324.70650908252696</v>
          </cell>
        </row>
        <row r="1930">
          <cell r="D1930">
            <v>3894.8380784837418</v>
          </cell>
          <cell r="G1930">
            <v>324.30544891042393</v>
          </cell>
        </row>
        <row r="1931">
          <cell r="D1931">
            <v>3291.7663760088399</v>
          </cell>
          <cell r="G1931">
            <v>323.81824579054478</v>
          </cell>
        </row>
        <row r="1932">
          <cell r="D1932">
            <v>2467.568382626474</v>
          </cell>
          <cell r="G1932">
            <v>323.77421826087465</v>
          </cell>
        </row>
        <row r="1933">
          <cell r="D1933">
            <v>653.32767768114377</v>
          </cell>
          <cell r="G1933">
            <v>323.12772333707898</v>
          </cell>
        </row>
        <row r="1934">
          <cell r="D1934">
            <v>7804.7529495293566</v>
          </cell>
          <cell r="G1934">
            <v>323.1155442645362</v>
          </cell>
        </row>
        <row r="1935">
          <cell r="D1935">
            <v>11377.952786693151</v>
          </cell>
          <cell r="G1935">
            <v>321.14389811152972</v>
          </cell>
        </row>
        <row r="1936">
          <cell r="D1936">
            <v>3538.0206545194251</v>
          </cell>
          <cell r="G1936">
            <v>321.12778319327293</v>
          </cell>
        </row>
        <row r="1937">
          <cell r="D1937">
            <v>4251.6555024480585</v>
          </cell>
          <cell r="G1937">
            <v>320.79987615894242</v>
          </cell>
        </row>
        <row r="1938">
          <cell r="D1938">
            <v>3090.7424751838726</v>
          </cell>
          <cell r="G1938">
            <v>320.53474246800829</v>
          </cell>
        </row>
        <row r="1939">
          <cell r="D1939">
            <v>1904.7014603165653</v>
          </cell>
          <cell r="G1939">
            <v>320.31295241042608</v>
          </cell>
        </row>
        <row r="1940">
          <cell r="D1940">
            <v>8674.1813205973394</v>
          </cell>
          <cell r="G1940">
            <v>319.3602223468493</v>
          </cell>
        </row>
        <row r="1941">
          <cell r="D1941">
            <v>4965.2903503766929</v>
          </cell>
          <cell r="G1941">
            <v>319.25421758223661</v>
          </cell>
        </row>
        <row r="1942">
          <cell r="D1942">
            <v>3422.4319115450689</v>
          </cell>
          <cell r="G1942">
            <v>319.16755512400988</v>
          </cell>
        </row>
        <row r="1943">
          <cell r="D1943">
            <v>1105.6314545373202</v>
          </cell>
          <cell r="G1943">
            <v>319.10471316402476</v>
          </cell>
        </row>
        <row r="1944">
          <cell r="D1944">
            <v>2145.9301413065264</v>
          </cell>
          <cell r="G1944">
            <v>318.15106595755094</v>
          </cell>
        </row>
        <row r="1945">
          <cell r="D1945">
            <v>5503.0292850834803</v>
          </cell>
          <cell r="G1945">
            <v>317.80296655756058</v>
          </cell>
        </row>
        <row r="1946">
          <cell r="D1946">
            <v>4020.4780164993467</v>
          </cell>
          <cell r="G1946">
            <v>317.0891187635649</v>
          </cell>
        </row>
        <row r="1947">
          <cell r="D1947">
            <v>5683.950795825951</v>
          </cell>
          <cell r="G1947">
            <v>317.05773787497645</v>
          </cell>
        </row>
        <row r="1948">
          <cell r="D1948">
            <v>422.15019173243138</v>
          </cell>
          <cell r="G1948">
            <v>316.52506850476675</v>
          </cell>
        </row>
        <row r="1949">
          <cell r="D1949">
            <v>2723.8738561783075</v>
          </cell>
          <cell r="G1949">
            <v>316.20487663993941</v>
          </cell>
        </row>
        <row r="1950">
          <cell r="D1950">
            <v>11639.283857765608</v>
          </cell>
          <cell r="G1950">
            <v>315.71252483950582</v>
          </cell>
        </row>
        <row r="1951">
          <cell r="D1951">
            <v>1477.5256710635099</v>
          </cell>
          <cell r="G1951">
            <v>315.36195937351135</v>
          </cell>
        </row>
        <row r="1952">
          <cell r="D1952">
            <v>6940.3501759819974</v>
          </cell>
          <cell r="G1952">
            <v>315.33693439691388</v>
          </cell>
        </row>
        <row r="1953">
          <cell r="D1953">
            <v>4834.6248148404638</v>
          </cell>
          <cell r="G1953">
            <v>315.03173033409689</v>
          </cell>
        </row>
        <row r="1954">
          <cell r="D1954">
            <v>5754.3091611146901</v>
          </cell>
          <cell r="G1954">
            <v>314.46463031981364</v>
          </cell>
        </row>
        <row r="1955">
          <cell r="D1955">
            <v>884.50516362985627</v>
          </cell>
          <cell r="G1955">
            <v>314.25012632778856</v>
          </cell>
        </row>
        <row r="1956">
          <cell r="D1956">
            <v>3703.8653727000228</v>
          </cell>
          <cell r="G1956">
            <v>314.13973460721513</v>
          </cell>
        </row>
        <row r="1957">
          <cell r="D1957">
            <v>376.91981404681371</v>
          </cell>
          <cell r="G1957">
            <v>313.86634803674644</v>
          </cell>
        </row>
        <row r="1958">
          <cell r="D1958">
            <v>6583.5327520176797</v>
          </cell>
          <cell r="G1958">
            <v>313.29067482884301</v>
          </cell>
        </row>
        <row r="1959">
          <cell r="D1959">
            <v>3950.119651210608</v>
          </cell>
          <cell r="G1959">
            <v>313.17406744154073</v>
          </cell>
        </row>
        <row r="1960">
          <cell r="D1960">
            <v>175.8959132218464</v>
          </cell>
          <cell r="G1960">
            <v>312.90512344220298</v>
          </cell>
        </row>
        <row r="1961">
          <cell r="D1961">
            <v>3296.791973529464</v>
          </cell>
          <cell r="G1961">
            <v>312.68069802846128</v>
          </cell>
        </row>
        <row r="1962">
          <cell r="D1962">
            <v>6085.9985974758856</v>
          </cell>
          <cell r="G1962">
            <v>312.66257454597542</v>
          </cell>
        </row>
        <row r="1963">
          <cell r="D1963">
            <v>6719.2238850745325</v>
          </cell>
          <cell r="G1963">
            <v>312.64982413563018</v>
          </cell>
        </row>
        <row r="1964">
          <cell r="D1964">
            <v>12202.150780075517</v>
          </cell>
          <cell r="G1964">
            <v>312.36574404781572</v>
          </cell>
        </row>
        <row r="1965">
          <cell r="D1965">
            <v>5724.1555759909443</v>
          </cell>
          <cell r="G1965">
            <v>311.66570624840875</v>
          </cell>
        </row>
        <row r="1966">
          <cell r="D1966">
            <v>7091.1181016007222</v>
          </cell>
          <cell r="G1966">
            <v>311.35994533161374</v>
          </cell>
        </row>
        <row r="1967">
          <cell r="D1967">
            <v>11362.875994131278</v>
          </cell>
          <cell r="G1967">
            <v>311.10084563627254</v>
          </cell>
        </row>
        <row r="1968">
          <cell r="D1968">
            <v>1010.1451016454608</v>
          </cell>
          <cell r="G1968">
            <v>310.26208485949053</v>
          </cell>
        </row>
        <row r="1969">
          <cell r="D1969">
            <v>2367.0564322139903</v>
          </cell>
          <cell r="G1969">
            <v>309.22283007379292</v>
          </cell>
        </row>
        <row r="1970">
          <cell r="D1970">
            <v>482.45736197992159</v>
          </cell>
          <cell r="G1970">
            <v>307.15334655238019</v>
          </cell>
        </row>
        <row r="1971">
          <cell r="D1971">
            <v>3387.2527289006994</v>
          </cell>
          <cell r="G1971">
            <v>306.11704105762738</v>
          </cell>
        </row>
        <row r="1972">
          <cell r="D1972">
            <v>1929.8294479196863</v>
          </cell>
          <cell r="G1972">
            <v>304.85344153657701</v>
          </cell>
        </row>
        <row r="1973">
          <cell r="D1973">
            <v>8588.7461627467292</v>
          </cell>
          <cell r="G1973">
            <v>304.25204310751457</v>
          </cell>
        </row>
        <row r="1974">
          <cell r="D1974">
            <v>2708.7970636164346</v>
          </cell>
          <cell r="G1974">
            <v>304.09964431296453</v>
          </cell>
        </row>
        <row r="1975">
          <cell r="D1975">
            <v>7648.9594263900071</v>
          </cell>
          <cell r="G1975">
            <v>304.09608863927349</v>
          </cell>
        </row>
        <row r="1976">
          <cell r="D1976">
            <v>2372.0820297346145</v>
          </cell>
          <cell r="G1976">
            <v>303.37945488985633</v>
          </cell>
        </row>
        <row r="1977">
          <cell r="D1977">
            <v>1623.2679991616112</v>
          </cell>
          <cell r="G1977">
            <v>302.80529162129386</v>
          </cell>
        </row>
        <row r="1978">
          <cell r="D1978">
            <v>2754.0274413020525</v>
          </cell>
          <cell r="G1978">
            <v>301.7073185648714</v>
          </cell>
        </row>
        <row r="1979">
          <cell r="D1979">
            <v>60.307170247490198</v>
          </cell>
          <cell r="G1979">
            <v>301.28722792396167</v>
          </cell>
        </row>
        <row r="1980">
          <cell r="D1980">
            <v>849.32598098548692</v>
          </cell>
          <cell r="G1980">
            <v>300.9115223021019</v>
          </cell>
        </row>
        <row r="1981">
          <cell r="D1981">
            <v>2547.977942956461</v>
          </cell>
          <cell r="G1981">
            <v>300.28952053534334</v>
          </cell>
        </row>
        <row r="1982">
          <cell r="D1982">
            <v>1643.3703892441079</v>
          </cell>
          <cell r="G1982">
            <v>299.70020923025152</v>
          </cell>
        </row>
        <row r="1983">
          <cell r="D1983">
            <v>5327.1333718616343</v>
          </cell>
          <cell r="G1983">
            <v>299.04607250834096</v>
          </cell>
        </row>
        <row r="1984">
          <cell r="D1984">
            <v>5990.5122445840261</v>
          </cell>
          <cell r="G1984">
            <v>297.85624205696018</v>
          </cell>
        </row>
        <row r="1985">
          <cell r="D1985">
            <v>959.88912643921901</v>
          </cell>
          <cell r="G1985">
            <v>297.39868348992928</v>
          </cell>
        </row>
        <row r="1986">
          <cell r="D1986">
            <v>1658.4471818059806</v>
          </cell>
          <cell r="G1986">
            <v>297.35176475835806</v>
          </cell>
        </row>
        <row r="1987">
          <cell r="D1987">
            <v>1884.5990702340687</v>
          </cell>
          <cell r="G1987">
            <v>296.29083709315609</v>
          </cell>
        </row>
        <row r="1988">
          <cell r="D1988">
            <v>381.94541156743793</v>
          </cell>
          <cell r="G1988">
            <v>296.17274924359322</v>
          </cell>
        </row>
        <row r="1989">
          <cell r="D1989">
            <v>1909.7270578371897</v>
          </cell>
          <cell r="G1989">
            <v>296.06931531057057</v>
          </cell>
        </row>
        <row r="1990">
          <cell r="D1990">
            <v>2859.5649892351603</v>
          </cell>
          <cell r="G1990">
            <v>295.85185274059165</v>
          </cell>
        </row>
        <row r="1991">
          <cell r="D1991">
            <v>3211.3568156788529</v>
          </cell>
          <cell r="G1991">
            <v>295.75219131696451</v>
          </cell>
        </row>
        <row r="1992">
          <cell r="D1992">
            <v>311.58704627869935</v>
          </cell>
          <cell r="G1992">
            <v>295.26457827900492</v>
          </cell>
        </row>
        <row r="1993">
          <cell r="D1993">
            <v>6930.2989809407491</v>
          </cell>
          <cell r="G1993">
            <v>295.17943808848696</v>
          </cell>
        </row>
        <row r="1994">
          <cell r="D1994">
            <v>2924.8977570032748</v>
          </cell>
          <cell r="G1994">
            <v>294.55385127535897</v>
          </cell>
        </row>
        <row r="1995">
          <cell r="D1995">
            <v>2542.9523454358368</v>
          </cell>
          <cell r="G1995">
            <v>294.07679009558922</v>
          </cell>
        </row>
        <row r="1996">
          <cell r="D1996">
            <v>3502.8414718750555</v>
          </cell>
          <cell r="G1996">
            <v>292.5180067464924</v>
          </cell>
        </row>
        <row r="1997">
          <cell r="D1997">
            <v>1613.2168041203629</v>
          </cell>
          <cell r="G1997">
            <v>292.28301946627971</v>
          </cell>
        </row>
        <row r="1998">
          <cell r="D1998">
            <v>1769.0103272597125</v>
          </cell>
          <cell r="G1998">
            <v>292.07598411529716</v>
          </cell>
        </row>
        <row r="1999">
          <cell r="D1999">
            <v>1150.8618322229379</v>
          </cell>
          <cell r="G1999">
            <v>292.04092043325483</v>
          </cell>
        </row>
        <row r="2000">
          <cell r="D2000">
            <v>5543.2340652484745</v>
          </cell>
          <cell r="G2000">
            <v>291.66348657957383</v>
          </cell>
        </row>
        <row r="2001">
          <cell r="D2001">
            <v>6890.0942007757549</v>
          </cell>
          <cell r="G2001">
            <v>291.64968257421719</v>
          </cell>
        </row>
        <row r="2002">
          <cell r="D2002">
            <v>658.35327520176804</v>
          </cell>
          <cell r="G2002">
            <v>291.57439855987843</v>
          </cell>
        </row>
        <row r="2003">
          <cell r="D2003">
            <v>1030.2474917279576</v>
          </cell>
          <cell r="G2003">
            <v>291.19519690269033</v>
          </cell>
        </row>
        <row r="2004">
          <cell r="D2004">
            <v>4005.4012239374738</v>
          </cell>
          <cell r="G2004">
            <v>290.93120375419301</v>
          </cell>
        </row>
        <row r="2005">
          <cell r="D2005">
            <v>7759.5225718437387</v>
          </cell>
          <cell r="G2005">
            <v>290.79560199826989</v>
          </cell>
        </row>
        <row r="2006">
          <cell r="D2006">
            <v>3723.9677627825199</v>
          </cell>
          <cell r="G2006">
            <v>290.60622577868827</v>
          </cell>
        </row>
        <row r="2007">
          <cell r="D2007">
            <v>11011.084167687586</v>
          </cell>
          <cell r="G2007">
            <v>290.27860236281879</v>
          </cell>
        </row>
        <row r="2008">
          <cell r="D2008">
            <v>3904.8892735249901</v>
          </cell>
          <cell r="G2008">
            <v>289.89800215644738</v>
          </cell>
        </row>
        <row r="2009">
          <cell r="D2009">
            <v>492.50855702116996</v>
          </cell>
          <cell r="G2009">
            <v>289.63834028783464</v>
          </cell>
        </row>
        <row r="2010">
          <cell r="D2010">
            <v>2105.7253611415326</v>
          </cell>
          <cell r="G2010">
            <v>289.43992797064197</v>
          </cell>
        </row>
        <row r="2011">
          <cell r="D2011">
            <v>472.40616693867321</v>
          </cell>
          <cell r="G2011">
            <v>288.18054700232227</v>
          </cell>
        </row>
        <row r="2012">
          <cell r="D2012">
            <v>5191.4422388047815</v>
          </cell>
          <cell r="G2012">
            <v>288.16915617721679</v>
          </cell>
        </row>
        <row r="2013">
          <cell r="D2013">
            <v>2899.7697694001536</v>
          </cell>
          <cell r="G2013">
            <v>288.10726850213717</v>
          </cell>
        </row>
        <row r="2014">
          <cell r="D2014">
            <v>2331.8772495696212</v>
          </cell>
          <cell r="G2014">
            <v>287.03057395835538</v>
          </cell>
        </row>
        <row r="2015">
          <cell r="D2015">
            <v>7171.5276619307097</v>
          </cell>
          <cell r="G2015">
            <v>287.00846831336042</v>
          </cell>
        </row>
        <row r="2016">
          <cell r="D2016">
            <v>2145.9301413065264</v>
          </cell>
          <cell r="G2016">
            <v>286.95345202495957</v>
          </cell>
        </row>
        <row r="2017">
          <cell r="D2017">
            <v>6613.6863371414247</v>
          </cell>
          <cell r="G2017">
            <v>286.11302079152205</v>
          </cell>
        </row>
        <row r="2018">
          <cell r="D2018">
            <v>9960.7342858771317</v>
          </cell>
          <cell r="G2018">
            <v>285.69210761096599</v>
          </cell>
        </row>
        <row r="2019">
          <cell r="D2019">
            <v>165.84471818059805</v>
          </cell>
          <cell r="G2019">
            <v>285.48117796181657</v>
          </cell>
        </row>
        <row r="2020">
          <cell r="D2020">
            <v>8081.1608131636867</v>
          </cell>
          <cell r="G2020">
            <v>284.90570061373131</v>
          </cell>
        </row>
        <row r="2021">
          <cell r="D2021">
            <v>9005.8707569585367</v>
          </cell>
          <cell r="G2021">
            <v>284.73779126011266</v>
          </cell>
        </row>
        <row r="2022">
          <cell r="D2022">
            <v>507.5853495830425</v>
          </cell>
          <cell r="G2022">
            <v>284.53403065225149</v>
          </cell>
        </row>
        <row r="2023">
          <cell r="D2023">
            <v>5201.4934338460298</v>
          </cell>
          <cell r="G2023">
            <v>284.52258625733214</v>
          </cell>
        </row>
        <row r="2024">
          <cell r="D2024">
            <v>3316.8943636119611</v>
          </cell>
          <cell r="G2024">
            <v>284.472021525841</v>
          </cell>
        </row>
        <row r="2025">
          <cell r="D2025">
            <v>402.04780164993463</v>
          </cell>
          <cell r="G2025">
            <v>283.3822031408298</v>
          </cell>
        </row>
        <row r="2026">
          <cell r="D2026">
            <v>1954.9574355228074</v>
          </cell>
          <cell r="G2026">
            <v>282.93734636344374</v>
          </cell>
        </row>
        <row r="2027">
          <cell r="D2027">
            <v>1186.0410148673072</v>
          </cell>
          <cell r="G2027">
            <v>282.67941421999723</v>
          </cell>
        </row>
        <row r="2028">
          <cell r="D2028">
            <v>3558.1230446019217</v>
          </cell>
          <cell r="G2028">
            <v>282.66830707092112</v>
          </cell>
        </row>
        <row r="2029">
          <cell r="D2029">
            <v>1196.0922099085556</v>
          </cell>
          <cell r="G2029">
            <v>282.45295337794357</v>
          </cell>
        </row>
        <row r="2030">
          <cell r="D2030">
            <v>6377.4832536720887</v>
          </cell>
          <cell r="G2030">
            <v>282.45085131023882</v>
          </cell>
        </row>
        <row r="2031">
          <cell r="D2031">
            <v>9749.6591900109161</v>
          </cell>
          <cell r="G2031">
            <v>281.93850984353156</v>
          </cell>
        </row>
        <row r="2032">
          <cell r="D2032">
            <v>3734.0189578237682</v>
          </cell>
          <cell r="G2032">
            <v>281.79065333128466</v>
          </cell>
        </row>
        <row r="2033">
          <cell r="D2033">
            <v>1547.8840363522484</v>
          </cell>
          <cell r="G2033">
            <v>280.41788640330282</v>
          </cell>
        </row>
        <row r="2034">
          <cell r="D2034">
            <v>110.56314545373203</v>
          </cell>
          <cell r="G2034">
            <v>280.31916933083323</v>
          </cell>
        </row>
        <row r="2035">
          <cell r="D2035">
            <v>864.40277354735952</v>
          </cell>
          <cell r="G2035">
            <v>280.29632748250049</v>
          </cell>
        </row>
        <row r="2036">
          <cell r="D2036">
            <v>1542.8584388316242</v>
          </cell>
          <cell r="G2036">
            <v>279.73031009797347</v>
          </cell>
        </row>
        <row r="2037">
          <cell r="D2037">
            <v>3940.0684561693597</v>
          </cell>
          <cell r="G2037">
            <v>278.87160991731992</v>
          </cell>
        </row>
        <row r="2038">
          <cell r="D2038">
            <v>6513.1743867289415</v>
          </cell>
          <cell r="G2038">
            <v>278.56068340741143</v>
          </cell>
        </row>
        <row r="2039">
          <cell r="D2039">
            <v>5553.2852602897228</v>
          </cell>
          <cell r="G2039">
            <v>278.46190593432965</v>
          </cell>
        </row>
        <row r="2040">
          <cell r="D2040">
            <v>985.01711404233993</v>
          </cell>
          <cell r="G2040">
            <v>278.29439726554068</v>
          </cell>
        </row>
        <row r="2041">
          <cell r="D2041">
            <v>1909.7270578371897</v>
          </cell>
          <cell r="G2041">
            <v>277.10642791172091</v>
          </cell>
        </row>
        <row r="2042">
          <cell r="D2042">
            <v>5643.7460156609577</v>
          </cell>
          <cell r="G2042">
            <v>276.84704753857818</v>
          </cell>
        </row>
        <row r="2043">
          <cell r="D2043">
            <v>3824.4797131950036</v>
          </cell>
          <cell r="G2043">
            <v>276.82192619928082</v>
          </cell>
        </row>
        <row r="2044">
          <cell r="D2044">
            <v>6065.896207393389</v>
          </cell>
          <cell r="G2044">
            <v>276.31654578679365</v>
          </cell>
        </row>
        <row r="2045">
          <cell r="D2045">
            <v>1648.395986764732</v>
          </cell>
          <cell r="G2045">
            <v>276.26214080838031</v>
          </cell>
        </row>
        <row r="2046">
          <cell r="D2046">
            <v>8764.6420759685752</v>
          </cell>
          <cell r="G2046">
            <v>275.64616876367279</v>
          </cell>
        </row>
        <row r="2047">
          <cell r="D2047">
            <v>4688.8824867423627</v>
          </cell>
          <cell r="G2047">
            <v>275.45905587971458</v>
          </cell>
        </row>
        <row r="2048">
          <cell r="D2048">
            <v>1532.8072437903759</v>
          </cell>
          <cell r="G2048">
            <v>273.60201097115419</v>
          </cell>
        </row>
        <row r="2049">
          <cell r="D2049">
            <v>5121.0838735160423</v>
          </cell>
          <cell r="G2049">
            <v>272.93595250937403</v>
          </cell>
        </row>
        <row r="2050">
          <cell r="D2050">
            <v>1316.7065504035361</v>
          </cell>
          <cell r="G2050">
            <v>272.70108596860717</v>
          </cell>
        </row>
        <row r="2051">
          <cell r="D2051">
            <v>457.32937437680067</v>
          </cell>
          <cell r="G2051">
            <v>272.60261505592536</v>
          </cell>
        </row>
        <row r="2052">
          <cell r="D2052">
            <v>1507.6792561872549</v>
          </cell>
          <cell r="G2052">
            <v>272.57305345362272</v>
          </cell>
        </row>
        <row r="2053">
          <cell r="D2053">
            <v>2945.0001470857715</v>
          </cell>
          <cell r="G2053">
            <v>272.393286094573</v>
          </cell>
        </row>
        <row r="2054">
          <cell r="D2054">
            <v>1356.9113305685294</v>
          </cell>
          <cell r="G2054">
            <v>272.03100461780468</v>
          </cell>
        </row>
        <row r="2055">
          <cell r="D2055">
            <v>3151.0496454313629</v>
          </cell>
          <cell r="G2055">
            <v>270.92958239236975</v>
          </cell>
        </row>
        <row r="2056">
          <cell r="D2056">
            <v>708.60925040800987</v>
          </cell>
          <cell r="G2056">
            <v>270.26032346410517</v>
          </cell>
        </row>
        <row r="2057">
          <cell r="D2057">
            <v>4357.1930503811673</v>
          </cell>
          <cell r="G2057">
            <v>269.98748070524954</v>
          </cell>
        </row>
        <row r="2058">
          <cell r="D2058">
            <v>7633.8826338281342</v>
          </cell>
          <cell r="G2058">
            <v>269.9604114258305</v>
          </cell>
        </row>
        <row r="2059">
          <cell r="D2059">
            <v>2130.8533487446539</v>
          </cell>
          <cell r="G2059">
            <v>269.32528808417879</v>
          </cell>
        </row>
        <row r="2060">
          <cell r="D2060">
            <v>256.30547355183336</v>
          </cell>
          <cell r="G2060">
            <v>268.78889225786111</v>
          </cell>
        </row>
        <row r="2061">
          <cell r="D2061">
            <v>1497.6280611460065</v>
          </cell>
          <cell r="G2061">
            <v>268.60432228511485</v>
          </cell>
        </row>
        <row r="2062">
          <cell r="D2062">
            <v>7799.7273520087319</v>
          </cell>
          <cell r="G2062">
            <v>268.2856735940843</v>
          </cell>
        </row>
        <row r="2063">
          <cell r="D2063">
            <v>8478.1830172929967</v>
          </cell>
          <cell r="G2063">
            <v>268.20708215580078</v>
          </cell>
        </row>
        <row r="2064">
          <cell r="D2064">
            <v>5226.6214214491501</v>
          </cell>
          <cell r="G2064">
            <v>268.1480632141467</v>
          </cell>
        </row>
        <row r="2065">
          <cell r="D2065">
            <v>1733.8311446153432</v>
          </cell>
          <cell r="G2065">
            <v>267.40021622691467</v>
          </cell>
        </row>
        <row r="2066">
          <cell r="D2066">
            <v>9417.9697536497188</v>
          </cell>
          <cell r="G2066">
            <v>267.18379902110468</v>
          </cell>
        </row>
        <row r="2067">
          <cell r="D2067">
            <v>442.25258181492813</v>
          </cell>
          <cell r="G2067">
            <v>266.90700742793655</v>
          </cell>
        </row>
        <row r="2068">
          <cell r="D2068">
            <v>7543.4218784568993</v>
          </cell>
          <cell r="G2068">
            <v>266.1895928981852</v>
          </cell>
        </row>
        <row r="2069">
          <cell r="D2069">
            <v>3151.0496454313629</v>
          </cell>
          <cell r="G2069">
            <v>266.15966447002478</v>
          </cell>
        </row>
        <row r="2070">
          <cell r="D2070">
            <v>4015.4524189787226</v>
          </cell>
          <cell r="G2070">
            <v>265.56715551292842</v>
          </cell>
        </row>
        <row r="2071">
          <cell r="D2071">
            <v>326.66383884057188</v>
          </cell>
          <cell r="G2071">
            <v>265.29622833762539</v>
          </cell>
        </row>
        <row r="2072">
          <cell r="D2072">
            <v>3020.3841098951343</v>
          </cell>
          <cell r="G2072">
            <v>264.96610350580198</v>
          </cell>
        </row>
        <row r="2073">
          <cell r="D2073">
            <v>3392.2783264213235</v>
          </cell>
          <cell r="G2073">
            <v>264.60150732833705</v>
          </cell>
        </row>
        <row r="2074">
          <cell r="D2074">
            <v>2683.6690760133138</v>
          </cell>
          <cell r="G2074">
            <v>264.33167944972649</v>
          </cell>
        </row>
        <row r="2075">
          <cell r="D2075">
            <v>6246.8177181358596</v>
          </cell>
          <cell r="G2075">
            <v>263.21503031983315</v>
          </cell>
        </row>
        <row r="2076">
          <cell r="D2076">
            <v>8216.8519462205404</v>
          </cell>
          <cell r="G2076">
            <v>263.16285385675911</v>
          </cell>
        </row>
        <row r="2077">
          <cell r="D2077">
            <v>8252.0311288649082</v>
          </cell>
          <cell r="G2077">
            <v>263.05764139629662</v>
          </cell>
        </row>
        <row r="2078">
          <cell r="D2078">
            <v>3598.327824766915</v>
          </cell>
          <cell r="G2078">
            <v>262.65597890268543</v>
          </cell>
        </row>
        <row r="2079">
          <cell r="D2079">
            <v>8000.7512528336993</v>
          </cell>
          <cell r="G2079">
            <v>262.1593269556102</v>
          </cell>
        </row>
        <row r="2080">
          <cell r="D2080">
            <v>1799.1639123834575</v>
          </cell>
          <cell r="G2080">
            <v>261.84016958310929</v>
          </cell>
        </row>
        <row r="2081">
          <cell r="D2081">
            <v>5658.8228082228306</v>
          </cell>
          <cell r="G2081">
            <v>260.85230343266761</v>
          </cell>
        </row>
        <row r="2082">
          <cell r="D2082">
            <v>1170.9642223054348</v>
          </cell>
          <cell r="G2082">
            <v>260.7432827970506</v>
          </cell>
        </row>
        <row r="2083">
          <cell r="D2083">
            <v>5573.3876503722195</v>
          </cell>
          <cell r="G2083">
            <v>260.68774348710184</v>
          </cell>
        </row>
        <row r="2084">
          <cell r="D2084">
            <v>6387.534448713337</v>
          </cell>
          <cell r="G2084">
            <v>260.36673164277357</v>
          </cell>
        </row>
        <row r="2085">
          <cell r="D2085">
            <v>6558.4047644145594</v>
          </cell>
          <cell r="G2085">
            <v>260.31264355948457</v>
          </cell>
        </row>
        <row r="2086">
          <cell r="D2086">
            <v>4774.3176445929739</v>
          </cell>
          <cell r="G2086">
            <v>260.14484717700753</v>
          </cell>
        </row>
        <row r="2087">
          <cell r="D2087">
            <v>2216.2885065952646</v>
          </cell>
          <cell r="G2087">
            <v>260.14260421885564</v>
          </cell>
        </row>
        <row r="2088">
          <cell r="D2088">
            <v>3538.0206545194251</v>
          </cell>
          <cell r="G2088">
            <v>259.98381192882704</v>
          </cell>
        </row>
        <row r="2089">
          <cell r="D2089">
            <v>4613.4985239329999</v>
          </cell>
          <cell r="G2089">
            <v>259.75519609132436</v>
          </cell>
        </row>
        <row r="2090">
          <cell r="D2090">
            <v>6684.0447024301639</v>
          </cell>
          <cell r="G2090">
            <v>259.52894990853736</v>
          </cell>
        </row>
        <row r="2091">
          <cell r="D2091">
            <v>6593.5839470589281</v>
          </cell>
          <cell r="G2091">
            <v>258.96462953580732</v>
          </cell>
        </row>
        <row r="2092">
          <cell r="D2092">
            <v>3080.6912801426242</v>
          </cell>
          <cell r="G2092">
            <v>258.15963340734447</v>
          </cell>
        </row>
        <row r="2093">
          <cell r="D2093">
            <v>2100.6997636209085</v>
          </cell>
          <cell r="G2093">
            <v>257.65283035914189</v>
          </cell>
        </row>
        <row r="2094">
          <cell r="D2094">
            <v>4879.8551925260817</v>
          </cell>
          <cell r="G2094">
            <v>257.47175624916304</v>
          </cell>
        </row>
        <row r="2095">
          <cell r="D2095">
            <v>6096.0497925171339</v>
          </cell>
          <cell r="G2095">
            <v>257.35766047084064</v>
          </cell>
        </row>
        <row r="2096">
          <cell r="D2096">
            <v>1010.1451016454608</v>
          </cell>
          <cell r="G2096">
            <v>256.88992292410825</v>
          </cell>
        </row>
        <row r="2097">
          <cell r="D2097">
            <v>5317.0821768203859</v>
          </cell>
          <cell r="G2097">
            <v>256.75283848701747</v>
          </cell>
        </row>
        <row r="2098">
          <cell r="D2098">
            <v>7126.2972842450918</v>
          </cell>
          <cell r="G2098">
            <v>256.47468477742012</v>
          </cell>
        </row>
        <row r="2099">
          <cell r="D2099">
            <v>1713.7287545328466</v>
          </cell>
          <cell r="G2099">
            <v>256.39745461991424</v>
          </cell>
        </row>
        <row r="2100">
          <cell r="D2100">
            <v>467.38056941804905</v>
          </cell>
          <cell r="G2100">
            <v>255.66928730497841</v>
          </cell>
        </row>
        <row r="2101">
          <cell r="D2101">
            <v>5196.4678363254052</v>
          </cell>
          <cell r="G2101">
            <v>255.6369596038065</v>
          </cell>
        </row>
        <row r="2102">
          <cell r="D2102">
            <v>2708.7970636164346</v>
          </cell>
          <cell r="G2102">
            <v>255.52791417277047</v>
          </cell>
        </row>
        <row r="2103">
          <cell r="D2103">
            <v>1281.5273677591667</v>
          </cell>
          <cell r="G2103">
            <v>255.4898606052754</v>
          </cell>
        </row>
        <row r="2104">
          <cell r="D2104">
            <v>3960.1708462518563</v>
          </cell>
          <cell r="G2104">
            <v>254.99274735982962</v>
          </cell>
        </row>
        <row r="2105">
          <cell r="D2105">
            <v>5302.005384258513</v>
          </cell>
          <cell r="G2105">
            <v>254.53965375542916</v>
          </cell>
        </row>
        <row r="2106">
          <cell r="D2106">
            <v>1402.141708254147</v>
          </cell>
          <cell r="G2106">
            <v>254.46099158443673</v>
          </cell>
        </row>
        <row r="2107">
          <cell r="D2107">
            <v>5663.8484057434544</v>
          </cell>
          <cell r="G2107">
            <v>254.08797793705719</v>
          </cell>
        </row>
        <row r="2108">
          <cell r="D2108">
            <v>6156.3569627646248</v>
          </cell>
          <cell r="G2108">
            <v>253.69619689278801</v>
          </cell>
        </row>
        <row r="2109">
          <cell r="D2109">
            <v>4734.1128644279806</v>
          </cell>
          <cell r="G2109">
            <v>253.5844660658106</v>
          </cell>
        </row>
        <row r="2110">
          <cell r="D2110">
            <v>1557.9352313934967</v>
          </cell>
          <cell r="G2110">
            <v>253.44999385386248</v>
          </cell>
        </row>
        <row r="2111">
          <cell r="D2111">
            <v>8654.0789305148428</v>
          </cell>
          <cell r="G2111">
            <v>253.40462526871895</v>
          </cell>
        </row>
        <row r="2112">
          <cell r="D2112">
            <v>3739.0445553443924</v>
          </cell>
          <cell r="G2112">
            <v>253.39271081461436</v>
          </cell>
        </row>
        <row r="2113">
          <cell r="D2113">
            <v>2608.2851132039509</v>
          </cell>
          <cell r="G2113">
            <v>253.3698394035145</v>
          </cell>
        </row>
        <row r="2114">
          <cell r="D2114">
            <v>2899.7697694001536</v>
          </cell>
          <cell r="G2114">
            <v>252.89710903756918</v>
          </cell>
        </row>
        <row r="2115">
          <cell r="D2115">
            <v>1814.2407049453302</v>
          </cell>
          <cell r="G2115">
            <v>251.53471225435527</v>
          </cell>
        </row>
        <row r="2116">
          <cell r="D2116">
            <v>195.99830330434315</v>
          </cell>
          <cell r="G2116">
            <v>250.92148582067054</v>
          </cell>
        </row>
        <row r="2117">
          <cell r="D2117">
            <v>7613.7802437456376</v>
          </cell>
          <cell r="G2117">
            <v>250.73834964214802</v>
          </cell>
        </row>
        <row r="2118">
          <cell r="D2118">
            <v>2437.414797502729</v>
          </cell>
          <cell r="G2118">
            <v>250.59005399679884</v>
          </cell>
        </row>
        <row r="2119">
          <cell r="D2119">
            <v>1010.1451016454608</v>
          </cell>
          <cell r="G2119">
            <v>250.23332377031264</v>
          </cell>
        </row>
        <row r="2120">
          <cell r="D2120">
            <v>1658.4471818059806</v>
          </cell>
          <cell r="G2120">
            <v>249.86684128709464</v>
          </cell>
        </row>
        <row r="2121">
          <cell r="D2121">
            <v>4739.1384619486043</v>
          </cell>
          <cell r="G2121">
            <v>249.62603451671734</v>
          </cell>
        </row>
        <row r="2122">
          <cell r="D2122">
            <v>824.19799338236601</v>
          </cell>
          <cell r="G2122">
            <v>249.336441537638</v>
          </cell>
        </row>
        <row r="2123">
          <cell r="D2123">
            <v>5548.2596627690982</v>
          </cell>
          <cell r="G2123">
            <v>248.94396613995835</v>
          </cell>
        </row>
        <row r="2124">
          <cell r="D2124">
            <v>3266.6383884057191</v>
          </cell>
          <cell r="G2124">
            <v>248.59438290740721</v>
          </cell>
        </row>
        <row r="2125">
          <cell r="D2125">
            <v>1462.4488785016374</v>
          </cell>
          <cell r="G2125">
            <v>248.1131517689727</v>
          </cell>
        </row>
        <row r="2126">
          <cell r="D2126">
            <v>6442.8160214402033</v>
          </cell>
          <cell r="G2126">
            <v>247.95696748723273</v>
          </cell>
        </row>
        <row r="2127">
          <cell r="D2127">
            <v>3065.6144875807518</v>
          </cell>
          <cell r="G2127">
            <v>247.83227633672092</v>
          </cell>
        </row>
        <row r="2128">
          <cell r="D2128">
            <v>914.65874875360134</v>
          </cell>
          <cell r="G2128">
            <v>247.71124023320635</v>
          </cell>
        </row>
        <row r="2129">
          <cell r="D2129">
            <v>1175.9898198260589</v>
          </cell>
          <cell r="G2129">
            <v>247.69846985661039</v>
          </cell>
        </row>
        <row r="2130">
          <cell r="D2130">
            <v>1683.5751694091014</v>
          </cell>
          <cell r="G2130">
            <v>247.64530341401482</v>
          </cell>
        </row>
        <row r="2131">
          <cell r="D2131">
            <v>1914.7526553578139</v>
          </cell>
          <cell r="G2131">
            <v>246.91558299513201</v>
          </cell>
        </row>
        <row r="2132">
          <cell r="D2132">
            <v>2070.5461784971635</v>
          </cell>
          <cell r="G2132">
            <v>246.16539182017235</v>
          </cell>
        </row>
        <row r="2133">
          <cell r="D2133">
            <v>2407.2612123789836</v>
          </cell>
          <cell r="G2133">
            <v>245.21520018526331</v>
          </cell>
        </row>
        <row r="2134">
          <cell r="D2134">
            <v>2341.9284446108695</v>
          </cell>
          <cell r="G2134">
            <v>245.1438179121173</v>
          </cell>
        </row>
        <row r="2135">
          <cell r="D2135">
            <v>1206.1434049498039</v>
          </cell>
          <cell r="G2135">
            <v>244.39362955865499</v>
          </cell>
        </row>
        <row r="2136">
          <cell r="D2136">
            <v>2291.6724694046275</v>
          </cell>
          <cell r="G2136">
            <v>244.14122830244722</v>
          </cell>
        </row>
        <row r="2137">
          <cell r="D2137">
            <v>7302.1931974669378</v>
          </cell>
          <cell r="G2137">
            <v>244.10926784372231</v>
          </cell>
        </row>
        <row r="2138">
          <cell r="D2138">
            <v>8166.5959710142979</v>
          </cell>
          <cell r="G2138">
            <v>243.92726645309256</v>
          </cell>
        </row>
        <row r="2139">
          <cell r="D2139">
            <v>1532.8072437903759</v>
          </cell>
          <cell r="G2139">
            <v>243.30160593596216</v>
          </cell>
        </row>
        <row r="2140">
          <cell r="D2140">
            <v>4507.9609759998921</v>
          </cell>
          <cell r="G2140">
            <v>242.57702359884794</v>
          </cell>
        </row>
        <row r="2141">
          <cell r="D2141">
            <v>1929.8294479196863</v>
          </cell>
          <cell r="G2141">
            <v>242.51512534462788</v>
          </cell>
        </row>
        <row r="2142">
          <cell r="D2142">
            <v>2894.7441718795294</v>
          </cell>
          <cell r="G2142">
            <v>241.82835238843009</v>
          </cell>
        </row>
        <row r="2143">
          <cell r="D2143">
            <v>8990.7939643966638</v>
          </cell>
          <cell r="G2143">
            <v>241.44076255205403</v>
          </cell>
        </row>
        <row r="2144">
          <cell r="D2144">
            <v>1432.2952933778922</v>
          </cell>
          <cell r="G2144">
            <v>240.85887722483196</v>
          </cell>
        </row>
        <row r="2145">
          <cell r="D2145">
            <v>1261.4249776766699</v>
          </cell>
          <cell r="G2145">
            <v>240.63039028207615</v>
          </cell>
        </row>
        <row r="2146">
          <cell r="D2146">
            <v>1723.7799495740949</v>
          </cell>
          <cell r="G2146">
            <v>240.27138227346353</v>
          </cell>
        </row>
        <row r="2147">
          <cell r="D2147">
            <v>1241.3225875941732</v>
          </cell>
          <cell r="G2147">
            <v>239.50496233807084</v>
          </cell>
        </row>
        <row r="2148">
          <cell r="D2148">
            <v>3663.6605925350295</v>
          </cell>
          <cell r="G2148">
            <v>239.17269513101229</v>
          </cell>
        </row>
        <row r="2149">
          <cell r="D2149">
            <v>4221.5019173243136</v>
          </cell>
          <cell r="G2149">
            <v>238.94965375426318</v>
          </cell>
        </row>
        <row r="2150">
          <cell r="D2150">
            <v>3477.7134842719347</v>
          </cell>
          <cell r="G2150">
            <v>238.51792067757992</v>
          </cell>
        </row>
        <row r="2151">
          <cell r="D2151">
            <v>2472.5939801470981</v>
          </cell>
          <cell r="G2151">
            <v>238.31182243311147</v>
          </cell>
        </row>
        <row r="2152">
          <cell r="D2152">
            <v>1593.114414037866</v>
          </cell>
          <cell r="G2152">
            <v>237.85622184518127</v>
          </cell>
        </row>
        <row r="2153">
          <cell r="D2153">
            <v>4337.0906602986697</v>
          </cell>
          <cell r="G2153">
            <v>237.68183211013286</v>
          </cell>
        </row>
        <row r="2154">
          <cell r="D2154">
            <v>3628.4814098906604</v>
          </cell>
          <cell r="G2154">
            <v>236.96531509316773</v>
          </cell>
        </row>
        <row r="2155">
          <cell r="D2155">
            <v>1186.0410148673072</v>
          </cell>
          <cell r="G2155">
            <v>236.22471781882564</v>
          </cell>
        </row>
        <row r="2156">
          <cell r="D2156">
            <v>2869.6161842764086</v>
          </cell>
          <cell r="G2156">
            <v>235.56982631959571</v>
          </cell>
        </row>
        <row r="2157">
          <cell r="D2157">
            <v>1889.6246677546928</v>
          </cell>
          <cell r="G2157">
            <v>235.34779855385867</v>
          </cell>
        </row>
        <row r="2158">
          <cell r="D2158">
            <v>1758.9591322184642</v>
          </cell>
          <cell r="G2158">
            <v>234.74409473088369</v>
          </cell>
        </row>
        <row r="2159">
          <cell r="D2159">
            <v>1160.9130272641862</v>
          </cell>
          <cell r="G2159">
            <v>234.71723006036757</v>
          </cell>
        </row>
        <row r="2160">
          <cell r="D2160">
            <v>3336.9967536944578</v>
          </cell>
          <cell r="G2160">
            <v>234.53612794086021</v>
          </cell>
        </row>
        <row r="2161">
          <cell r="D2161">
            <v>4523.037768561765</v>
          </cell>
          <cell r="G2161">
            <v>234.41642027684574</v>
          </cell>
        </row>
        <row r="2162">
          <cell r="D2162">
            <v>4191.3483322005686</v>
          </cell>
          <cell r="G2162">
            <v>234.2632899321697</v>
          </cell>
        </row>
        <row r="2163">
          <cell r="D2163">
            <v>3754.1213479062649</v>
          </cell>
          <cell r="G2163">
            <v>234.16919249317601</v>
          </cell>
        </row>
        <row r="2164">
          <cell r="D2164">
            <v>10046.169443727742</v>
          </cell>
          <cell r="G2164">
            <v>234.0819624916445</v>
          </cell>
        </row>
        <row r="2165">
          <cell r="D2165">
            <v>8262.0823239061574</v>
          </cell>
          <cell r="G2165">
            <v>233.29897705902707</v>
          </cell>
        </row>
        <row r="2166">
          <cell r="D2166">
            <v>3658.6349950144054</v>
          </cell>
          <cell r="G2166">
            <v>232.76148784207507</v>
          </cell>
        </row>
        <row r="2167">
          <cell r="D2167">
            <v>1115.6826495785688</v>
          </cell>
          <cell r="G2167">
            <v>232.13012068447165</v>
          </cell>
        </row>
        <row r="2168">
          <cell r="D2168">
            <v>2382.1332247758628</v>
          </cell>
          <cell r="G2168">
            <v>232.0178165416074</v>
          </cell>
        </row>
        <row r="2169">
          <cell r="D2169">
            <v>1110.6570520579444</v>
          </cell>
          <cell r="G2169">
            <v>231.88479572262895</v>
          </cell>
        </row>
        <row r="2170">
          <cell r="D2170">
            <v>1789.1127173422092</v>
          </cell>
          <cell r="G2170">
            <v>231.59946087536207</v>
          </cell>
        </row>
        <row r="2171">
          <cell r="D2171">
            <v>1502.6536586666307</v>
          </cell>
          <cell r="G2171">
            <v>231.46931939561165</v>
          </cell>
        </row>
        <row r="2172">
          <cell r="D2172">
            <v>5392.4661396297488</v>
          </cell>
          <cell r="G2172">
            <v>231.17591580188909</v>
          </cell>
        </row>
        <row r="2173">
          <cell r="D2173">
            <v>4115.9643693912058</v>
          </cell>
          <cell r="G2173">
            <v>231.12695644923704</v>
          </cell>
        </row>
        <row r="2174">
          <cell r="D2174">
            <v>517.63654462429088</v>
          </cell>
          <cell r="G2174">
            <v>230.26994527843735</v>
          </cell>
        </row>
        <row r="2175">
          <cell r="D2175">
            <v>1075.4778694135753</v>
          </cell>
          <cell r="G2175">
            <v>230.04279992736349</v>
          </cell>
        </row>
        <row r="2176">
          <cell r="D2176">
            <v>12689.633739576062</v>
          </cell>
          <cell r="G2176">
            <v>229.76792702808467</v>
          </cell>
        </row>
        <row r="2177">
          <cell r="D2177">
            <v>4115.9643693912058</v>
          </cell>
          <cell r="G2177">
            <v>229.65311689824341</v>
          </cell>
        </row>
        <row r="2178">
          <cell r="D2178">
            <v>733.73723801113078</v>
          </cell>
          <cell r="G2178">
            <v>229.65087472617057</v>
          </cell>
        </row>
        <row r="2179">
          <cell r="D2179">
            <v>2316.8004570077483</v>
          </cell>
          <cell r="G2179">
            <v>229.52841259725125</v>
          </cell>
        </row>
        <row r="2180">
          <cell r="D2180">
            <v>1668.4983768472289</v>
          </cell>
          <cell r="G2180">
            <v>229.31045102043328</v>
          </cell>
        </row>
        <row r="2181">
          <cell r="D2181">
            <v>1035.2730892485818</v>
          </cell>
          <cell r="G2181">
            <v>228.90312093616413</v>
          </cell>
        </row>
        <row r="2182">
          <cell r="D2182">
            <v>874.45396858860784</v>
          </cell>
          <cell r="G2182">
            <v>228.68344548710868</v>
          </cell>
        </row>
        <row r="2183">
          <cell r="D2183">
            <v>346.76622892306864</v>
          </cell>
          <cell r="G2183">
            <v>228.52481222558072</v>
          </cell>
        </row>
        <row r="2184">
          <cell r="D2184">
            <v>5055.7511057479287</v>
          </cell>
          <cell r="G2184">
            <v>228.45867318210873</v>
          </cell>
        </row>
        <row r="2185">
          <cell r="D2185">
            <v>1266.4505751972943</v>
          </cell>
          <cell r="G2185">
            <v>228.24138971032679</v>
          </cell>
        </row>
        <row r="2186">
          <cell r="D2186">
            <v>8151.519178452425</v>
          </cell>
          <cell r="G2186">
            <v>227.40233777487657</v>
          </cell>
        </row>
        <row r="2187">
          <cell r="D2187">
            <v>1040.2986867692059</v>
          </cell>
          <cell r="G2187">
            <v>227.10685465504451</v>
          </cell>
        </row>
        <row r="2188">
          <cell r="D2188">
            <v>6015.6402321871474</v>
          </cell>
          <cell r="G2188">
            <v>227.09448270265247</v>
          </cell>
        </row>
        <row r="2189">
          <cell r="D2189">
            <v>1537.832841311</v>
          </cell>
          <cell r="G2189">
            <v>227.0574020561132</v>
          </cell>
        </row>
        <row r="2190">
          <cell r="D2190">
            <v>1924.8038503990622</v>
          </cell>
          <cell r="G2190">
            <v>227.05659784444862</v>
          </cell>
        </row>
        <row r="2191">
          <cell r="D2191">
            <v>6940.3501759819974</v>
          </cell>
          <cell r="G2191">
            <v>226.76898123397524</v>
          </cell>
        </row>
        <row r="2192">
          <cell r="D2192">
            <v>839.2747859442386</v>
          </cell>
          <cell r="G2192">
            <v>226.69588481824059</v>
          </cell>
        </row>
        <row r="2193">
          <cell r="D2193">
            <v>1567.9864264347452</v>
          </cell>
          <cell r="G2193">
            <v>226.69075090274362</v>
          </cell>
        </row>
        <row r="2194">
          <cell r="D2194">
            <v>3125.9216578282421</v>
          </cell>
          <cell r="G2194">
            <v>226.59900433112676</v>
          </cell>
        </row>
        <row r="2195">
          <cell r="D2195">
            <v>4246.6299049274348</v>
          </cell>
          <cell r="G2195">
            <v>226.5487183636117</v>
          </cell>
        </row>
        <row r="2196">
          <cell r="D2196">
            <v>3120.896060307618</v>
          </cell>
          <cell r="G2196">
            <v>226.48171321659865</v>
          </cell>
        </row>
        <row r="2197">
          <cell r="D2197">
            <v>10402.98686769206</v>
          </cell>
          <cell r="G2197">
            <v>226.4585336218916</v>
          </cell>
        </row>
        <row r="2198">
          <cell r="D2198">
            <v>1859.4710826309479</v>
          </cell>
          <cell r="G2198">
            <v>226.33881948682364</v>
          </cell>
        </row>
        <row r="2199">
          <cell r="D2199">
            <v>1753.9335346978398</v>
          </cell>
          <cell r="G2199">
            <v>225.76013284301101</v>
          </cell>
        </row>
        <row r="2200">
          <cell r="D2200">
            <v>1693.6263644503497</v>
          </cell>
          <cell r="G2200">
            <v>225.28559788640118</v>
          </cell>
        </row>
        <row r="2201">
          <cell r="D2201">
            <v>7432.8587330031669</v>
          </cell>
          <cell r="G2201">
            <v>224.19621458797968</v>
          </cell>
        </row>
        <row r="2202">
          <cell r="D2202">
            <v>2894.7441718795294</v>
          </cell>
          <cell r="G2202">
            <v>224.14510772526199</v>
          </cell>
        </row>
        <row r="2203">
          <cell r="D2203">
            <v>1532.8072437903759</v>
          </cell>
          <cell r="G2203">
            <v>223.96645372972938</v>
          </cell>
        </row>
        <row r="2204">
          <cell r="D2204">
            <v>8900.333209025428</v>
          </cell>
          <cell r="G2204">
            <v>223.2065673182687</v>
          </cell>
        </row>
        <row r="2205">
          <cell r="D2205">
            <v>1985.1110206465523</v>
          </cell>
          <cell r="G2205">
            <v>222.88058664151899</v>
          </cell>
        </row>
        <row r="2206">
          <cell r="D2206">
            <v>2397.2100173377353</v>
          </cell>
          <cell r="G2206">
            <v>222.71347999081613</v>
          </cell>
        </row>
        <row r="2207">
          <cell r="D2207">
            <v>1497.6280611460065</v>
          </cell>
          <cell r="G2207">
            <v>222.68243351006927</v>
          </cell>
        </row>
        <row r="2208">
          <cell r="D2208">
            <v>2130.8533487446539</v>
          </cell>
          <cell r="G2208">
            <v>222.07364225264607</v>
          </cell>
        </row>
        <row r="2209">
          <cell r="D2209">
            <v>3422.4319115450689</v>
          </cell>
          <cell r="G2209">
            <v>222.02718665873317</v>
          </cell>
        </row>
        <row r="2210">
          <cell r="D2210">
            <v>2934.9489520445231</v>
          </cell>
          <cell r="G2210">
            <v>221.62451438509083</v>
          </cell>
        </row>
        <row r="2211">
          <cell r="D2211">
            <v>1995.1622156878007</v>
          </cell>
          <cell r="G2211">
            <v>221.22491927888126</v>
          </cell>
        </row>
        <row r="2212">
          <cell r="D2212">
            <v>969.94032148046733</v>
          </cell>
          <cell r="G2212">
            <v>220.97018004054053</v>
          </cell>
        </row>
        <row r="2213">
          <cell r="D2213">
            <v>1748.9079371772157</v>
          </cell>
          <cell r="G2213">
            <v>220.95333375631537</v>
          </cell>
        </row>
        <row r="2214">
          <cell r="D2214">
            <v>2487.6707727089706</v>
          </cell>
          <cell r="G2214">
            <v>220.79124064030577</v>
          </cell>
        </row>
        <row r="2215">
          <cell r="D2215">
            <v>1643.3703892441079</v>
          </cell>
          <cell r="G2215">
            <v>220.78854327701148</v>
          </cell>
        </row>
        <row r="2216">
          <cell r="D2216">
            <v>1959.9830330434315</v>
          </cell>
          <cell r="G2216">
            <v>220.15488178445761</v>
          </cell>
        </row>
        <row r="2217">
          <cell r="D2217">
            <v>11970.973294126805</v>
          </cell>
          <cell r="G2217">
            <v>219.66376315571844</v>
          </cell>
        </row>
        <row r="2218">
          <cell r="D2218">
            <v>11719.693418095596</v>
          </cell>
          <cell r="G2218">
            <v>219.6495358869943</v>
          </cell>
        </row>
        <row r="2219">
          <cell r="D2219">
            <v>2764.0786363433008</v>
          </cell>
          <cell r="G2219">
            <v>219.41436667770063</v>
          </cell>
        </row>
        <row r="2220">
          <cell r="D2220">
            <v>1356.9113305685294</v>
          </cell>
          <cell r="G2220">
            <v>219.34286558537858</v>
          </cell>
        </row>
        <row r="2221">
          <cell r="D2221">
            <v>1653.4215842853562</v>
          </cell>
          <cell r="G2221">
            <v>219.33006521491461</v>
          </cell>
        </row>
        <row r="2222">
          <cell r="D2222">
            <v>1040.2986867692059</v>
          </cell>
          <cell r="G2222">
            <v>219.1535419493174</v>
          </cell>
        </row>
        <row r="2223">
          <cell r="D2223">
            <v>904.60755371235302</v>
          </cell>
          <cell r="G2223">
            <v>219.12026010416554</v>
          </cell>
        </row>
        <row r="2224">
          <cell r="D2224">
            <v>5548.2596627690982</v>
          </cell>
          <cell r="G2224">
            <v>218.66684316706414</v>
          </cell>
        </row>
        <row r="2225">
          <cell r="D2225">
            <v>1965.0086305640557</v>
          </cell>
          <cell r="G2225">
            <v>217.93134204542488</v>
          </cell>
        </row>
        <row r="2226">
          <cell r="D2226">
            <v>5869.8979040890463</v>
          </cell>
          <cell r="G2226">
            <v>217.85975365248876</v>
          </cell>
        </row>
        <row r="2227">
          <cell r="D2227">
            <v>150.76792561872549</v>
          </cell>
          <cell r="G2227">
            <v>217.85324646432844</v>
          </cell>
        </row>
        <row r="2228">
          <cell r="D2228">
            <v>1201.1178074291797</v>
          </cell>
          <cell r="G2228">
            <v>217.75288068772102</v>
          </cell>
        </row>
        <row r="2229">
          <cell r="D2229">
            <v>703.5836528873856</v>
          </cell>
          <cell r="G2229">
            <v>217.5821039637602</v>
          </cell>
        </row>
        <row r="2230">
          <cell r="D2230">
            <v>1924.8038503990622</v>
          </cell>
          <cell r="G2230">
            <v>217.43076985197339</v>
          </cell>
        </row>
        <row r="2231">
          <cell r="D2231">
            <v>5397.4917371503725</v>
          </cell>
          <cell r="G2231">
            <v>217.40352597560027</v>
          </cell>
        </row>
        <row r="2232">
          <cell r="D2232">
            <v>1075.4778694135753</v>
          </cell>
          <cell r="G2232">
            <v>217.22691166143716</v>
          </cell>
        </row>
        <row r="2233">
          <cell r="D2233">
            <v>2683.6690760133138</v>
          </cell>
          <cell r="G2233">
            <v>216.80915827047517</v>
          </cell>
        </row>
        <row r="2234">
          <cell r="D2234">
            <v>5683.950795825951</v>
          </cell>
          <cell r="G2234">
            <v>216.65189429993316</v>
          </cell>
        </row>
        <row r="2235">
          <cell r="D2235">
            <v>6965.4781635851177</v>
          </cell>
          <cell r="G2235">
            <v>216.55194736616303</v>
          </cell>
        </row>
        <row r="2236">
          <cell r="D2236">
            <v>658.35327520176804</v>
          </cell>
          <cell r="G2236">
            <v>216.05293899548931</v>
          </cell>
        </row>
        <row r="2237">
          <cell r="D2237">
            <v>2799.2578189876699</v>
          </cell>
          <cell r="G2237">
            <v>215.62470193243561</v>
          </cell>
        </row>
        <row r="2238">
          <cell r="D2238">
            <v>1412.1929032953956</v>
          </cell>
          <cell r="G2238">
            <v>215.5163475888881</v>
          </cell>
        </row>
        <row r="2239">
          <cell r="D2239">
            <v>909.63315123297718</v>
          </cell>
          <cell r="G2239">
            <v>215.24888669967953</v>
          </cell>
        </row>
        <row r="2240">
          <cell r="D2240">
            <v>5206.5190313666535</v>
          </cell>
          <cell r="G2240">
            <v>215.21475649236126</v>
          </cell>
        </row>
        <row r="2241">
          <cell r="D2241">
            <v>2171.0581289096472</v>
          </cell>
          <cell r="G2241">
            <v>214.78211485151948</v>
          </cell>
        </row>
        <row r="2242">
          <cell r="D2242">
            <v>3135.9728528694905</v>
          </cell>
          <cell r="G2242">
            <v>214.66113241288591</v>
          </cell>
        </row>
        <row r="2243">
          <cell r="D2243">
            <v>1753.9335346978398</v>
          </cell>
          <cell r="G2243">
            <v>214.61216265889519</v>
          </cell>
        </row>
        <row r="2244">
          <cell r="D2244">
            <v>2090.6485685796602</v>
          </cell>
          <cell r="G2244">
            <v>214.4839684551612</v>
          </cell>
        </row>
        <row r="2245">
          <cell r="D2245">
            <v>1452.3976834603889</v>
          </cell>
          <cell r="G2245">
            <v>214.44467039590793</v>
          </cell>
        </row>
        <row r="2246">
          <cell r="D2246">
            <v>1949.931838002183</v>
          </cell>
          <cell r="G2246">
            <v>214.29902620209151</v>
          </cell>
        </row>
        <row r="2247">
          <cell r="D2247">
            <v>4789.3944371548469</v>
          </cell>
          <cell r="G2247">
            <v>214.18742421749099</v>
          </cell>
        </row>
        <row r="2248">
          <cell r="D2248">
            <v>1226.2457950323007</v>
          </cell>
          <cell r="G2248">
            <v>213.95039396652348</v>
          </cell>
        </row>
        <row r="2249">
          <cell r="D2249">
            <v>1095.5802594960719</v>
          </cell>
          <cell r="G2249">
            <v>212.93805365904842</v>
          </cell>
        </row>
        <row r="2250">
          <cell r="D2250">
            <v>6488.0463991258202</v>
          </cell>
          <cell r="G2250">
            <v>212.89778099828408</v>
          </cell>
        </row>
        <row r="2251">
          <cell r="D2251">
            <v>799.07000577924509</v>
          </cell>
          <cell r="G2251">
            <v>212.77276005981369</v>
          </cell>
        </row>
        <row r="2252">
          <cell r="D2252">
            <v>2779.1554289051733</v>
          </cell>
          <cell r="G2252">
            <v>212.70826148681351</v>
          </cell>
        </row>
        <row r="2253">
          <cell r="D2253">
            <v>3879.7612859218693</v>
          </cell>
          <cell r="G2253">
            <v>212.58816118359485</v>
          </cell>
        </row>
        <row r="2254">
          <cell r="D2254">
            <v>4970.3159478973175</v>
          </cell>
          <cell r="G2254">
            <v>211.86277265316201</v>
          </cell>
        </row>
        <row r="2255">
          <cell r="D2255">
            <v>4241.6043074068102</v>
          </cell>
          <cell r="G2255">
            <v>211.60001607093281</v>
          </cell>
        </row>
        <row r="2256">
          <cell r="D2256">
            <v>3095.7680727044967</v>
          </cell>
          <cell r="G2256">
            <v>211.34991169476456</v>
          </cell>
        </row>
        <row r="2257">
          <cell r="D2257">
            <v>9563.7120817478208</v>
          </cell>
          <cell r="G2257">
            <v>211.07244098490762</v>
          </cell>
        </row>
        <row r="2258">
          <cell r="D2258">
            <v>10830.162656945115</v>
          </cell>
          <cell r="G2258">
            <v>210.51367929759743</v>
          </cell>
        </row>
        <row r="2259">
          <cell r="D2259">
            <v>2251.4676892396342</v>
          </cell>
          <cell r="G2259">
            <v>210.03444998160344</v>
          </cell>
        </row>
        <row r="2260">
          <cell r="D2260">
            <v>1517.7304512285034</v>
          </cell>
          <cell r="G2260">
            <v>209.98527754942111</v>
          </cell>
        </row>
        <row r="2261">
          <cell r="D2261">
            <v>1794.1383148628333</v>
          </cell>
          <cell r="G2261">
            <v>209.83314573490986</v>
          </cell>
        </row>
        <row r="2262">
          <cell r="D2262">
            <v>1010.1451016454608</v>
          </cell>
          <cell r="G2262">
            <v>209.72301310612698</v>
          </cell>
        </row>
        <row r="2263">
          <cell r="D2263">
            <v>1226.2457950323007</v>
          </cell>
          <cell r="G2263">
            <v>209.52442067582325</v>
          </cell>
        </row>
        <row r="2264">
          <cell r="D2264">
            <v>6246.8177181358596</v>
          </cell>
          <cell r="G2264">
            <v>209.19510545232782</v>
          </cell>
        </row>
        <row r="2265">
          <cell r="D2265">
            <v>2135.878946265278</v>
          </cell>
          <cell r="G2265">
            <v>208.90487541000599</v>
          </cell>
        </row>
        <row r="2266">
          <cell r="D2266">
            <v>5985.4866470634024</v>
          </cell>
          <cell r="G2266">
            <v>208.69454722838222</v>
          </cell>
        </row>
        <row r="2267">
          <cell r="D2267">
            <v>351.7918264436928</v>
          </cell>
          <cell r="G2267">
            <v>208.64328212272019</v>
          </cell>
        </row>
        <row r="2268">
          <cell r="D2268">
            <v>2382.1332247758628</v>
          </cell>
          <cell r="G2268">
            <v>208.60920296411896</v>
          </cell>
        </row>
        <row r="2269">
          <cell r="D2269">
            <v>688.50686032551312</v>
          </cell>
          <cell r="G2269">
            <v>208.08414729087471</v>
          </cell>
        </row>
        <row r="2270">
          <cell r="D2270">
            <v>708.60925040800987</v>
          </cell>
          <cell r="G2270">
            <v>207.91637957025989</v>
          </cell>
        </row>
        <row r="2271">
          <cell r="D2271">
            <v>1763.9847297390884</v>
          </cell>
          <cell r="G2271">
            <v>207.89222489740084</v>
          </cell>
        </row>
        <row r="2272">
          <cell r="D2272">
            <v>5623.6436255784611</v>
          </cell>
          <cell r="G2272">
            <v>207.6990054292564</v>
          </cell>
        </row>
        <row r="2273">
          <cell r="D2273">
            <v>3342.0223512150819</v>
          </cell>
          <cell r="G2273">
            <v>207.22108027951342</v>
          </cell>
        </row>
        <row r="2274">
          <cell r="D2274">
            <v>2155.9813363477747</v>
          </cell>
          <cell r="G2274">
            <v>207.2154527219831</v>
          </cell>
        </row>
        <row r="2275">
          <cell r="D2275">
            <v>1794.1383148628333</v>
          </cell>
          <cell r="G2275">
            <v>207.15858694828523</v>
          </cell>
        </row>
        <row r="2276">
          <cell r="D2276">
            <v>361.84302148494118</v>
          </cell>
          <cell r="G2276">
            <v>206.73784186911917</v>
          </cell>
        </row>
        <row r="2277">
          <cell r="D2277">
            <v>2382.1332247758628</v>
          </cell>
          <cell r="G2277">
            <v>206.51851434377639</v>
          </cell>
        </row>
        <row r="2278">
          <cell r="D2278">
            <v>2934.9489520445231</v>
          </cell>
          <cell r="G2278">
            <v>206.10642765364273</v>
          </cell>
        </row>
        <row r="2279">
          <cell r="D2279">
            <v>3206.3312181582287</v>
          </cell>
          <cell r="G2279">
            <v>205.94302768245603</v>
          </cell>
        </row>
        <row r="2280">
          <cell r="D2280">
            <v>4864.7783999642097</v>
          </cell>
          <cell r="G2280">
            <v>205.83092302481711</v>
          </cell>
        </row>
        <row r="2281">
          <cell r="D2281">
            <v>1562.9608289141211</v>
          </cell>
          <cell r="G2281">
            <v>205.80435596201755</v>
          </cell>
        </row>
        <row r="2282">
          <cell r="D2282">
            <v>1784.087119821585</v>
          </cell>
          <cell r="G2282">
            <v>205.60344749967393</v>
          </cell>
        </row>
        <row r="2283">
          <cell r="D2283">
            <v>959.88912643921901</v>
          </cell>
          <cell r="G2283">
            <v>205.54373594115526</v>
          </cell>
        </row>
        <row r="2284">
          <cell r="D2284">
            <v>351.7918264436928</v>
          </cell>
          <cell r="G2284">
            <v>205.34457369933077</v>
          </cell>
        </row>
        <row r="2285">
          <cell r="D2285">
            <v>6327.2272784658462</v>
          </cell>
          <cell r="G2285">
            <v>204.92481723112536</v>
          </cell>
        </row>
        <row r="2286">
          <cell r="D2286">
            <v>5437.6965173153658</v>
          </cell>
          <cell r="G2286">
            <v>204.84843844424466</v>
          </cell>
        </row>
        <row r="2287">
          <cell r="D2287">
            <v>4352.1674528605427</v>
          </cell>
          <cell r="G2287">
            <v>204.84146955609216</v>
          </cell>
        </row>
        <row r="2288">
          <cell r="D2288">
            <v>195.99830330434315</v>
          </cell>
          <cell r="G2288">
            <v>204.26976330406225</v>
          </cell>
        </row>
        <row r="2289">
          <cell r="D2289">
            <v>1733.8311446153432</v>
          </cell>
          <cell r="G2289">
            <v>204.13108684335572</v>
          </cell>
        </row>
        <row r="2290">
          <cell r="D2290">
            <v>1985.1110206465523</v>
          </cell>
          <cell r="G2290">
            <v>203.86143603328034</v>
          </cell>
        </row>
        <row r="2291">
          <cell r="D2291">
            <v>3698.8397751793987</v>
          </cell>
          <cell r="G2291">
            <v>203.67430542909352</v>
          </cell>
        </row>
        <row r="2292">
          <cell r="D2292">
            <v>482.45736197992159</v>
          </cell>
          <cell r="G2292">
            <v>203.61414720535845</v>
          </cell>
        </row>
        <row r="2293">
          <cell r="D2293">
            <v>2206.2373115540163</v>
          </cell>
          <cell r="G2293">
            <v>203.54045179266456</v>
          </cell>
        </row>
        <row r="2294">
          <cell r="D2294">
            <v>326.66383884057188</v>
          </cell>
          <cell r="G2294">
            <v>202.89108129997985</v>
          </cell>
        </row>
        <row r="2295">
          <cell r="D2295">
            <v>5276.8773966553927</v>
          </cell>
          <cell r="G2295">
            <v>202.87114461977987</v>
          </cell>
        </row>
        <row r="2296">
          <cell r="D2296">
            <v>3844.5821032775002</v>
          </cell>
          <cell r="G2296">
            <v>202.74890030799585</v>
          </cell>
        </row>
        <row r="2297">
          <cell r="D2297">
            <v>1819.2663024659544</v>
          </cell>
          <cell r="G2297">
            <v>202.69306295168124</v>
          </cell>
        </row>
        <row r="2298">
          <cell r="D2298">
            <v>869.42837106798368</v>
          </cell>
          <cell r="G2298">
            <v>202.47631730451067</v>
          </cell>
        </row>
        <row r="2299">
          <cell r="D2299">
            <v>1980.0854231259282</v>
          </cell>
          <cell r="G2299">
            <v>202.4316153581201</v>
          </cell>
        </row>
        <row r="2300">
          <cell r="D2300">
            <v>2955.0513421270198</v>
          </cell>
          <cell r="G2300">
            <v>202.3337086124676</v>
          </cell>
        </row>
        <row r="2301">
          <cell r="D2301">
            <v>3764.1725429475132</v>
          </cell>
          <cell r="G2301">
            <v>202.20106452895973</v>
          </cell>
        </row>
        <row r="2302">
          <cell r="D2302">
            <v>4894.9319850879547</v>
          </cell>
          <cell r="G2302">
            <v>201.93670015610965</v>
          </cell>
        </row>
        <row r="2303">
          <cell r="D2303">
            <v>5613.5924305372127</v>
          </cell>
          <cell r="G2303">
            <v>201.89561538218007</v>
          </cell>
        </row>
        <row r="2304">
          <cell r="D2304">
            <v>2015.2646057702975</v>
          </cell>
          <cell r="G2304">
            <v>201.6343155718198</v>
          </cell>
        </row>
        <row r="2305">
          <cell r="D2305">
            <v>397.02220412931047</v>
          </cell>
          <cell r="G2305">
            <v>201.59216146101261</v>
          </cell>
        </row>
        <row r="2306">
          <cell r="D2306">
            <v>2256.4932867602583</v>
          </cell>
          <cell r="G2306">
            <v>201.20891473261284</v>
          </cell>
        </row>
        <row r="2307">
          <cell r="D2307">
            <v>1377.0137206510262</v>
          </cell>
          <cell r="G2307">
            <v>201.15106852510098</v>
          </cell>
        </row>
        <row r="2308">
          <cell r="D2308">
            <v>6422.7136313577057</v>
          </cell>
          <cell r="G2308">
            <v>201.04725288591248</v>
          </cell>
        </row>
        <row r="2309">
          <cell r="D2309">
            <v>3522.9438619575526</v>
          </cell>
          <cell r="G2309">
            <v>200.91178089143568</v>
          </cell>
        </row>
        <row r="2310">
          <cell r="D2310">
            <v>1090.5546619754477</v>
          </cell>
          <cell r="G2310">
            <v>200.68042549746878</v>
          </cell>
        </row>
        <row r="2311">
          <cell r="D2311">
            <v>3543.0462520400492</v>
          </cell>
          <cell r="G2311">
            <v>200.61328722584932</v>
          </cell>
        </row>
        <row r="2312">
          <cell r="D2312">
            <v>1753.9335346978398</v>
          </cell>
          <cell r="G2312">
            <v>200.34663142691497</v>
          </cell>
        </row>
        <row r="2313">
          <cell r="D2313">
            <v>4643.6521090567448</v>
          </cell>
          <cell r="G2313">
            <v>200.32389034168528</v>
          </cell>
        </row>
        <row r="2314">
          <cell r="D2314">
            <v>1567.9864264347452</v>
          </cell>
          <cell r="G2314">
            <v>199.79575077913989</v>
          </cell>
        </row>
        <row r="2315">
          <cell r="D2315">
            <v>2125.8277512240293</v>
          </cell>
          <cell r="G2315">
            <v>199.59948825273136</v>
          </cell>
        </row>
        <row r="2316">
          <cell r="D2316">
            <v>4955.2391553354446</v>
          </cell>
          <cell r="G2316">
            <v>199.39208171824654</v>
          </cell>
        </row>
        <row r="2317">
          <cell r="D2317">
            <v>4271.7578925305561</v>
          </cell>
          <cell r="G2317">
            <v>199.19250994306569</v>
          </cell>
        </row>
        <row r="2318">
          <cell r="D2318">
            <v>351.7918264436928</v>
          </cell>
          <cell r="G2318">
            <v>199.07570778054364</v>
          </cell>
        </row>
        <row r="2319">
          <cell r="D2319">
            <v>1970.0342280846799</v>
          </cell>
          <cell r="G2319">
            <v>198.82822777350674</v>
          </cell>
        </row>
        <row r="2320">
          <cell r="D2320">
            <v>437.22698429430392</v>
          </cell>
          <cell r="G2320">
            <v>198.82527125414683</v>
          </cell>
        </row>
        <row r="2321">
          <cell r="D2321">
            <v>5734.2067710321926</v>
          </cell>
          <cell r="G2321">
            <v>198.7282279183714</v>
          </cell>
        </row>
        <row r="2322">
          <cell r="D2322">
            <v>3352.0735462563302</v>
          </cell>
          <cell r="G2322">
            <v>198.67846650145282</v>
          </cell>
        </row>
        <row r="2323">
          <cell r="D2323">
            <v>1492.6024636253824</v>
          </cell>
          <cell r="G2323">
            <v>197.97886162852475</v>
          </cell>
        </row>
        <row r="2324">
          <cell r="D2324">
            <v>1366.9625256097779</v>
          </cell>
          <cell r="G2324">
            <v>197.37375739181516</v>
          </cell>
        </row>
        <row r="2325">
          <cell r="D2325">
            <v>2457.5171875852257</v>
          </cell>
          <cell r="G2325">
            <v>197.2743273111376</v>
          </cell>
        </row>
        <row r="2326">
          <cell r="D2326">
            <v>11945.845306523683</v>
          </cell>
          <cell r="G2326">
            <v>197.21912105072028</v>
          </cell>
        </row>
        <row r="2327">
          <cell r="D2327">
            <v>1929.8294479196863</v>
          </cell>
          <cell r="G2327">
            <v>196.78350260115241</v>
          </cell>
        </row>
        <row r="2328">
          <cell r="D2328">
            <v>1593.114414037866</v>
          </cell>
          <cell r="G2328">
            <v>196.78141553888346</v>
          </cell>
        </row>
        <row r="2329">
          <cell r="D2329">
            <v>4176.2715396386966</v>
          </cell>
          <cell r="G2329">
            <v>196.23312529399033</v>
          </cell>
        </row>
        <row r="2330">
          <cell r="D2330">
            <v>1487.5768661047582</v>
          </cell>
          <cell r="G2330">
            <v>196.11439140088623</v>
          </cell>
        </row>
        <row r="2331">
          <cell r="D2331">
            <v>361.84302148494118</v>
          </cell>
          <cell r="G2331">
            <v>195.16524318709494</v>
          </cell>
        </row>
        <row r="2332">
          <cell r="D2332">
            <v>8121.36559332868</v>
          </cell>
          <cell r="G2332">
            <v>194.48152483855966</v>
          </cell>
        </row>
        <row r="2333">
          <cell r="D2333">
            <v>949.83793139797058</v>
          </cell>
          <cell r="G2333">
            <v>194.37379073123606</v>
          </cell>
        </row>
        <row r="2334">
          <cell r="D2334">
            <v>1929.8294479196863</v>
          </cell>
          <cell r="G2334">
            <v>194.08351874865426</v>
          </cell>
        </row>
        <row r="2335">
          <cell r="D2335">
            <v>874.45396858860784</v>
          </cell>
          <cell r="G2335">
            <v>193.86982819074609</v>
          </cell>
        </row>
        <row r="2336">
          <cell r="D2336">
            <v>4286.8346850924281</v>
          </cell>
          <cell r="G2336">
            <v>193.76052147934493</v>
          </cell>
        </row>
        <row r="2337">
          <cell r="D2337">
            <v>1321.7321479241602</v>
          </cell>
          <cell r="G2337">
            <v>193.6829785378016</v>
          </cell>
        </row>
        <row r="2338">
          <cell r="D2338">
            <v>7950.4952776274577</v>
          </cell>
          <cell r="G2338">
            <v>193.63131989961838</v>
          </cell>
        </row>
        <row r="2339">
          <cell r="D2339">
            <v>995.06830908358825</v>
          </cell>
          <cell r="G2339">
            <v>193.47807164604316</v>
          </cell>
        </row>
        <row r="2340">
          <cell r="D2340">
            <v>1990.1366181671765</v>
          </cell>
          <cell r="G2340">
            <v>193.20328456884039</v>
          </cell>
        </row>
        <row r="2341">
          <cell r="D2341">
            <v>1477.5256710635099</v>
          </cell>
          <cell r="G2341">
            <v>193.11568837173755</v>
          </cell>
        </row>
        <row r="2342">
          <cell r="D2342">
            <v>1462.4488785016374</v>
          </cell>
          <cell r="G2342">
            <v>192.83053741428989</v>
          </cell>
        </row>
        <row r="2343">
          <cell r="D2343">
            <v>2100.6997636209085</v>
          </cell>
          <cell r="G2343">
            <v>192.82021755455034</v>
          </cell>
        </row>
        <row r="2344">
          <cell r="D2344">
            <v>11377.952786693151</v>
          </cell>
          <cell r="G2344">
            <v>192.69188030910482</v>
          </cell>
        </row>
        <row r="2345">
          <cell r="D2345">
            <v>4578.3193412886312</v>
          </cell>
          <cell r="G2345">
            <v>192.67596589424312</v>
          </cell>
        </row>
        <row r="2346">
          <cell r="D2346">
            <v>2020.2902032909217</v>
          </cell>
          <cell r="G2346">
            <v>192.66827970341302</v>
          </cell>
        </row>
        <row r="2347">
          <cell r="D2347">
            <v>2899.7697694001536</v>
          </cell>
          <cell r="G2347">
            <v>192.58976749878644</v>
          </cell>
        </row>
        <row r="2348">
          <cell r="D2348">
            <v>794.04440825862093</v>
          </cell>
          <cell r="G2348">
            <v>191.32360519411267</v>
          </cell>
        </row>
        <row r="2349">
          <cell r="D2349">
            <v>1954.9574355228074</v>
          </cell>
          <cell r="G2349">
            <v>191.23155449746781</v>
          </cell>
        </row>
        <row r="2350">
          <cell r="D2350">
            <v>1683.5751694091014</v>
          </cell>
          <cell r="G2350">
            <v>191.0722590496747</v>
          </cell>
        </row>
        <row r="2351">
          <cell r="D2351">
            <v>4126.0155644324541</v>
          </cell>
          <cell r="G2351">
            <v>190.44746909235926</v>
          </cell>
        </row>
        <row r="2352">
          <cell r="D2352">
            <v>1115.6826495785688</v>
          </cell>
          <cell r="G2352">
            <v>190.30843043772447</v>
          </cell>
        </row>
        <row r="2353">
          <cell r="D2353">
            <v>839.2747859442386</v>
          </cell>
          <cell r="G2353">
            <v>190.28162229062502</v>
          </cell>
        </row>
        <row r="2354">
          <cell r="D2354">
            <v>8865.1540263810584</v>
          </cell>
          <cell r="G2354">
            <v>190.0548836376276</v>
          </cell>
        </row>
        <row r="2355">
          <cell r="D2355">
            <v>1809.215107424706</v>
          </cell>
          <cell r="G2355">
            <v>189.83502832836393</v>
          </cell>
        </row>
        <row r="2356">
          <cell r="D2356">
            <v>552.81572726866011</v>
          </cell>
          <cell r="G2356">
            <v>189.69291234597799</v>
          </cell>
        </row>
        <row r="2357">
          <cell r="D2357">
            <v>608.09729999552621</v>
          </cell>
          <cell r="G2357">
            <v>189.41368183824133</v>
          </cell>
        </row>
        <row r="2358">
          <cell r="D2358">
            <v>3658.6349950144054</v>
          </cell>
          <cell r="G2358">
            <v>188.92957735175528</v>
          </cell>
        </row>
        <row r="2359">
          <cell r="D2359">
            <v>2819.3602090701665</v>
          </cell>
          <cell r="G2359">
            <v>188.91011843225712</v>
          </cell>
        </row>
        <row r="2360">
          <cell r="D2360">
            <v>5955.3330619396575</v>
          </cell>
          <cell r="G2360">
            <v>188.56116042558486</v>
          </cell>
        </row>
        <row r="2361">
          <cell r="D2361">
            <v>246.25427851058498</v>
          </cell>
          <cell r="G2361">
            <v>188.43360118467081</v>
          </cell>
        </row>
        <row r="2362">
          <cell r="D2362">
            <v>386.97100908806209</v>
          </cell>
          <cell r="G2362">
            <v>188.26949284397222</v>
          </cell>
        </row>
        <row r="2363">
          <cell r="D2363">
            <v>1512.7048537078792</v>
          </cell>
          <cell r="G2363">
            <v>188.15260669090011</v>
          </cell>
        </row>
        <row r="2364">
          <cell r="D2364">
            <v>472.40616693867321</v>
          </cell>
          <cell r="G2364">
            <v>187.92658472065949</v>
          </cell>
        </row>
        <row r="2365">
          <cell r="D2365">
            <v>618.14849503677453</v>
          </cell>
          <cell r="G2365">
            <v>187.70970920112049</v>
          </cell>
        </row>
        <row r="2366">
          <cell r="D2366">
            <v>341.74063140244448</v>
          </cell>
          <cell r="G2366">
            <v>187.70601317879812</v>
          </cell>
        </row>
        <row r="2367">
          <cell r="D2367">
            <v>3482.7390817925589</v>
          </cell>
          <cell r="G2367">
            <v>187.63873054355338</v>
          </cell>
        </row>
        <row r="2368">
          <cell r="D2368">
            <v>3321.9199611325853</v>
          </cell>
          <cell r="G2368">
            <v>187.55928129754574</v>
          </cell>
        </row>
        <row r="2369">
          <cell r="D2369">
            <v>386.97100908806209</v>
          </cell>
          <cell r="G2369">
            <v>187.23823944931999</v>
          </cell>
        </row>
        <row r="2370">
          <cell r="D2370">
            <v>2171.0581289096472</v>
          </cell>
          <cell r="G2370">
            <v>186.93103904592019</v>
          </cell>
        </row>
        <row r="2371">
          <cell r="D2371">
            <v>6729.2750801157808</v>
          </cell>
          <cell r="G2371">
            <v>186.70801202849526</v>
          </cell>
        </row>
        <row r="2372">
          <cell r="D2372">
            <v>2120.8021537034051</v>
          </cell>
          <cell r="G2372">
            <v>186.27852142503258</v>
          </cell>
        </row>
        <row r="2373">
          <cell r="D2373">
            <v>2472.5939801470981</v>
          </cell>
          <cell r="G2373">
            <v>186.19279739278622</v>
          </cell>
        </row>
        <row r="2374">
          <cell r="D2374">
            <v>698.55805536676144</v>
          </cell>
          <cell r="G2374">
            <v>185.80433854991045</v>
          </cell>
        </row>
        <row r="2375">
          <cell r="D2375">
            <v>5352.2613594647555</v>
          </cell>
          <cell r="G2375">
            <v>185.76837277414177</v>
          </cell>
        </row>
        <row r="2376">
          <cell r="D2376">
            <v>5955.3330619396575</v>
          </cell>
          <cell r="G2376">
            <v>185.67855569595886</v>
          </cell>
        </row>
        <row r="2377">
          <cell r="D2377">
            <v>2196.186116512768</v>
          </cell>
          <cell r="G2377">
            <v>185.47507156172199</v>
          </cell>
        </row>
        <row r="2378">
          <cell r="D2378">
            <v>5754.3091611146901</v>
          </cell>
          <cell r="G2378">
            <v>185.2912463625305</v>
          </cell>
        </row>
        <row r="2379">
          <cell r="D2379">
            <v>2537.9267479152127</v>
          </cell>
          <cell r="G2379">
            <v>185.1533666692122</v>
          </cell>
        </row>
        <row r="2380">
          <cell r="D2380">
            <v>2904.7953669207777</v>
          </cell>
          <cell r="G2380">
            <v>184.23210257105384</v>
          </cell>
        </row>
        <row r="2381">
          <cell r="D2381">
            <v>653.32767768114377</v>
          </cell>
          <cell r="G2381">
            <v>184.15751281007786</v>
          </cell>
        </row>
        <row r="2382">
          <cell r="D2382">
            <v>7669.0618164725038</v>
          </cell>
          <cell r="G2382">
            <v>183.8790168970398</v>
          </cell>
        </row>
        <row r="2383">
          <cell r="D2383">
            <v>2583.1571256008301</v>
          </cell>
          <cell r="G2383">
            <v>183.78073014218967</v>
          </cell>
        </row>
        <row r="2384">
          <cell r="D2384">
            <v>1432.2952933778922</v>
          </cell>
          <cell r="G2384">
            <v>183.59095909805455</v>
          </cell>
        </row>
        <row r="2385">
          <cell r="D2385">
            <v>4628.5753164948728</v>
          </cell>
          <cell r="G2385">
            <v>182.73261242071871</v>
          </cell>
        </row>
        <row r="2386">
          <cell r="D2386">
            <v>1055.3754793310784</v>
          </cell>
          <cell r="G2386">
            <v>182.58904974101401</v>
          </cell>
        </row>
        <row r="2387">
          <cell r="D2387">
            <v>135.69113305685295</v>
          </cell>
          <cell r="G2387">
            <v>182.43081480437138</v>
          </cell>
        </row>
        <row r="2388">
          <cell r="D2388">
            <v>3151.0496454313629</v>
          </cell>
          <cell r="G2388">
            <v>182.41631612023693</v>
          </cell>
        </row>
        <row r="2389">
          <cell r="D2389">
            <v>4995.4439355004379</v>
          </cell>
          <cell r="G2389">
            <v>182.10978069951693</v>
          </cell>
        </row>
        <row r="2390">
          <cell r="D2390">
            <v>402.04780164993463</v>
          </cell>
          <cell r="G2390">
            <v>182.08447227128428</v>
          </cell>
        </row>
        <row r="2391">
          <cell r="D2391">
            <v>180.92151074247059</v>
          </cell>
          <cell r="G2391">
            <v>182.03520515709434</v>
          </cell>
        </row>
        <row r="2392">
          <cell r="D2392">
            <v>4698.9336817836111</v>
          </cell>
          <cell r="G2392">
            <v>181.66628463754529</v>
          </cell>
        </row>
        <row r="2393">
          <cell r="D2393">
            <v>2241.4164941983859</v>
          </cell>
          <cell r="G2393">
            <v>181.06971826616203</v>
          </cell>
        </row>
        <row r="2394">
          <cell r="D2394">
            <v>758.8652256142517</v>
          </cell>
          <cell r="G2394">
            <v>180.74435716653909</v>
          </cell>
        </row>
        <row r="2395">
          <cell r="D2395">
            <v>391.99660660868631</v>
          </cell>
          <cell r="G2395">
            <v>180.73284247654621</v>
          </cell>
        </row>
        <row r="2396">
          <cell r="D2396">
            <v>1854.4454851103235</v>
          </cell>
          <cell r="G2396">
            <v>180.66851688332881</v>
          </cell>
        </row>
        <row r="2397">
          <cell r="D2397">
            <v>2321.8260545283724</v>
          </cell>
          <cell r="G2397">
            <v>180.64772380544952</v>
          </cell>
        </row>
        <row r="2398">
          <cell r="D2398">
            <v>1115.6826495785688</v>
          </cell>
          <cell r="G2398">
            <v>180.3692139438879</v>
          </cell>
        </row>
        <row r="2399">
          <cell r="D2399">
            <v>517.63654462429088</v>
          </cell>
          <cell r="G2399">
            <v>180.23635273494295</v>
          </cell>
        </row>
        <row r="2400">
          <cell r="D2400">
            <v>8960.6403792729179</v>
          </cell>
          <cell r="G2400">
            <v>179.92486350392761</v>
          </cell>
        </row>
        <row r="2401">
          <cell r="D2401">
            <v>1256.3993801560457</v>
          </cell>
          <cell r="G2401">
            <v>179.73415416029781</v>
          </cell>
        </row>
        <row r="2402">
          <cell r="D2402">
            <v>5030.6231181448074</v>
          </cell>
          <cell r="G2402">
            <v>179.60573711587116</v>
          </cell>
        </row>
        <row r="2403">
          <cell r="D2403">
            <v>1573.0120239553694</v>
          </cell>
          <cell r="G2403">
            <v>179.46293088902465</v>
          </cell>
        </row>
        <row r="2404">
          <cell r="D2404">
            <v>1010.1451016454608</v>
          </cell>
          <cell r="G2404">
            <v>179.26302787807541</v>
          </cell>
        </row>
        <row r="2405">
          <cell r="D2405">
            <v>2377.1076272552386</v>
          </cell>
          <cell r="G2405">
            <v>178.99321008406037</v>
          </cell>
        </row>
        <row r="2406">
          <cell r="D2406">
            <v>2427.3636024614807</v>
          </cell>
          <cell r="G2406">
            <v>178.93742832087534</v>
          </cell>
        </row>
        <row r="2407">
          <cell r="D2407">
            <v>3100.7936702251209</v>
          </cell>
          <cell r="G2407">
            <v>178.52643998916838</v>
          </cell>
        </row>
        <row r="2408">
          <cell r="D2408">
            <v>8644.0277354735954</v>
          </cell>
          <cell r="G2408">
            <v>178.45079687598749</v>
          </cell>
        </row>
        <row r="2409">
          <cell r="D2409">
            <v>537.73893470678763</v>
          </cell>
          <cell r="G2409">
            <v>178.16323314130739</v>
          </cell>
        </row>
        <row r="2410">
          <cell r="D2410">
            <v>311.58704627869935</v>
          </cell>
          <cell r="G2410">
            <v>178.05776799409335</v>
          </cell>
        </row>
        <row r="2411">
          <cell r="D2411">
            <v>2527.8755528739644</v>
          </cell>
          <cell r="G2411">
            <v>177.96573605033404</v>
          </cell>
        </row>
        <row r="2412">
          <cell r="D2412">
            <v>1346.860135527281</v>
          </cell>
          <cell r="G2412">
            <v>177.77183092687707</v>
          </cell>
        </row>
        <row r="2413">
          <cell r="D2413">
            <v>145.74232809810132</v>
          </cell>
          <cell r="G2413">
            <v>177.71432458634473</v>
          </cell>
        </row>
        <row r="2414">
          <cell r="D2414">
            <v>703.5836528873856</v>
          </cell>
          <cell r="G2414">
            <v>177.54239171141663</v>
          </cell>
        </row>
        <row r="2415">
          <cell r="D2415">
            <v>276.40786363433006</v>
          </cell>
          <cell r="G2415">
            <v>177.40735987799903</v>
          </cell>
        </row>
        <row r="2416">
          <cell r="D2416">
            <v>1140.8106371816896</v>
          </cell>
          <cell r="G2416">
            <v>176.58340104990006</v>
          </cell>
        </row>
        <row r="2417">
          <cell r="D2417">
            <v>673.43006776364052</v>
          </cell>
          <cell r="G2417">
            <v>176.43969161439506</v>
          </cell>
        </row>
        <row r="2418">
          <cell r="D2418">
            <v>1175.9898198260589</v>
          </cell>
          <cell r="G2418">
            <v>176.24261147250311</v>
          </cell>
        </row>
        <row r="2419">
          <cell r="D2419">
            <v>5236.6726164903985</v>
          </cell>
          <cell r="G2419">
            <v>176.22654557978402</v>
          </cell>
        </row>
        <row r="2420">
          <cell r="D2420">
            <v>1201.1178074291797</v>
          </cell>
          <cell r="G2420">
            <v>176.16007239990262</v>
          </cell>
        </row>
        <row r="2421">
          <cell r="D2421">
            <v>1774.0359247803367</v>
          </cell>
          <cell r="G2421">
            <v>175.97857032969068</v>
          </cell>
        </row>
        <row r="2422">
          <cell r="D2422">
            <v>6161.3825602852485</v>
          </cell>
          <cell r="G2422">
            <v>175.96750413759281</v>
          </cell>
        </row>
        <row r="2423">
          <cell r="D2423">
            <v>366.86861900556539</v>
          </cell>
          <cell r="G2423">
            <v>175.7233411900873</v>
          </cell>
        </row>
        <row r="2424">
          <cell r="D2424">
            <v>2638.4386983276963</v>
          </cell>
          <cell r="G2424">
            <v>175.62306886225224</v>
          </cell>
        </row>
        <row r="2425">
          <cell r="D2425">
            <v>904.60755371235302</v>
          </cell>
          <cell r="G2425">
            <v>175.14927243796677</v>
          </cell>
        </row>
        <row r="2426">
          <cell r="D2426">
            <v>1432.2952933778922</v>
          </cell>
          <cell r="G2426">
            <v>175.13685536097205</v>
          </cell>
        </row>
        <row r="2427">
          <cell r="D2427">
            <v>2000.1878132084248</v>
          </cell>
          <cell r="G2427">
            <v>174.73803053761887</v>
          </cell>
        </row>
        <row r="2428">
          <cell r="D2428">
            <v>517.63654462429088</v>
          </cell>
          <cell r="G2428">
            <v>174.73738864340319</v>
          </cell>
        </row>
        <row r="2429">
          <cell r="D2429">
            <v>1884.5990702340687</v>
          </cell>
          <cell r="G2429">
            <v>174.72035190675075</v>
          </cell>
        </row>
        <row r="2430">
          <cell r="D2430">
            <v>2558.0291379977093</v>
          </cell>
          <cell r="G2430">
            <v>174.48614000117848</v>
          </cell>
        </row>
        <row r="2431">
          <cell r="D2431">
            <v>442.25258181492813</v>
          </cell>
          <cell r="G2431">
            <v>174.27835214196003</v>
          </cell>
        </row>
        <row r="2432">
          <cell r="D2432">
            <v>1779.0615223009609</v>
          </cell>
          <cell r="G2432">
            <v>174.07102653794314</v>
          </cell>
        </row>
        <row r="2433">
          <cell r="D2433">
            <v>1085.5290644548236</v>
          </cell>
          <cell r="G2433">
            <v>173.58337802591635</v>
          </cell>
        </row>
        <row r="2434">
          <cell r="D2434">
            <v>3623.4558123700363</v>
          </cell>
          <cell r="G2434">
            <v>173.57824652324868</v>
          </cell>
        </row>
        <row r="2435">
          <cell r="D2435">
            <v>3673.7117875762779</v>
          </cell>
          <cell r="G2435">
            <v>173.29515551977579</v>
          </cell>
        </row>
        <row r="2436">
          <cell r="D2436">
            <v>3191.2544255963562</v>
          </cell>
          <cell r="G2436">
            <v>173.23774223118662</v>
          </cell>
        </row>
        <row r="2437">
          <cell r="D2437">
            <v>1593.114414037866</v>
          </cell>
          <cell r="G2437">
            <v>172.66545996397591</v>
          </cell>
        </row>
        <row r="2438">
          <cell r="D2438">
            <v>3417.4063140244448</v>
          </cell>
          <cell r="G2438">
            <v>172.64383710263456</v>
          </cell>
        </row>
        <row r="2439">
          <cell r="D2439">
            <v>1573.0120239553694</v>
          </cell>
          <cell r="G2439">
            <v>172.46863983085237</v>
          </cell>
        </row>
        <row r="2440">
          <cell r="D2440">
            <v>2080.5973735384118</v>
          </cell>
          <cell r="G2440">
            <v>172.45366976511627</v>
          </cell>
        </row>
        <row r="2441">
          <cell r="D2441">
            <v>3558.1230446019217</v>
          </cell>
          <cell r="G2441">
            <v>172.38328779805414</v>
          </cell>
        </row>
        <row r="2442">
          <cell r="D2442">
            <v>2161.0069338683988</v>
          </cell>
          <cell r="G2442">
            <v>172.3586393707385</v>
          </cell>
        </row>
        <row r="2443">
          <cell r="D2443">
            <v>1085.5290644548236</v>
          </cell>
          <cell r="G2443">
            <v>172.03160671616519</v>
          </cell>
        </row>
        <row r="2444">
          <cell r="D2444">
            <v>90.460755371235294</v>
          </cell>
          <cell r="G2444">
            <v>171.99774668745226</v>
          </cell>
        </row>
        <row r="2445">
          <cell r="D2445">
            <v>2568.0803330389576</v>
          </cell>
          <cell r="G2445">
            <v>171.78868668278142</v>
          </cell>
        </row>
        <row r="2446">
          <cell r="D2446">
            <v>1834.3430950278268</v>
          </cell>
          <cell r="G2446">
            <v>171.77097802677335</v>
          </cell>
        </row>
        <row r="2447">
          <cell r="D2447">
            <v>3085.7168776632484</v>
          </cell>
          <cell r="G2447">
            <v>171.59697907279798</v>
          </cell>
        </row>
        <row r="2448">
          <cell r="D2448">
            <v>1115.6826495785688</v>
          </cell>
          <cell r="G2448">
            <v>171.36751568535215</v>
          </cell>
        </row>
        <row r="2449">
          <cell r="D2449">
            <v>1723.7799495740949</v>
          </cell>
          <cell r="G2449">
            <v>171.19367078483356</v>
          </cell>
        </row>
        <row r="2450">
          <cell r="D2450">
            <v>1165.9386247848106</v>
          </cell>
          <cell r="G2450">
            <v>171.00028832355835</v>
          </cell>
        </row>
        <row r="2451">
          <cell r="D2451">
            <v>457.32937437680067</v>
          </cell>
          <cell r="G2451">
            <v>170.84395165016616</v>
          </cell>
        </row>
        <row r="2452">
          <cell r="D2452">
            <v>1733.8311446153432</v>
          </cell>
          <cell r="G2452">
            <v>170.41719748441409</v>
          </cell>
        </row>
        <row r="2453">
          <cell r="D2453">
            <v>1512.7048537078792</v>
          </cell>
          <cell r="G2453">
            <v>170.14753431137481</v>
          </cell>
        </row>
        <row r="2454">
          <cell r="D2454">
            <v>3306.8431685707124</v>
          </cell>
          <cell r="G2454">
            <v>169.89924463721428</v>
          </cell>
        </row>
        <row r="2455">
          <cell r="D2455">
            <v>2749.0018437814283</v>
          </cell>
          <cell r="G2455">
            <v>169.7764107869387</v>
          </cell>
        </row>
        <row r="2456">
          <cell r="D2456">
            <v>6462.9184115226999</v>
          </cell>
          <cell r="G2456">
            <v>169.71176935020634</v>
          </cell>
        </row>
        <row r="2457">
          <cell r="D2457">
            <v>2256.4932867602583</v>
          </cell>
          <cell r="G2457">
            <v>169.65650812912233</v>
          </cell>
        </row>
        <row r="2458">
          <cell r="D2458">
            <v>10433.140452815804</v>
          </cell>
          <cell r="G2458">
            <v>169.45614236135668</v>
          </cell>
        </row>
        <row r="2459">
          <cell r="D2459">
            <v>2824.3858065907912</v>
          </cell>
          <cell r="G2459">
            <v>169.11995109711035</v>
          </cell>
        </row>
        <row r="2460">
          <cell r="D2460">
            <v>1301.6297578416634</v>
          </cell>
          <cell r="G2460">
            <v>168.85840997526645</v>
          </cell>
        </row>
        <row r="2461">
          <cell r="D2461">
            <v>3452.5854966688139</v>
          </cell>
          <cell r="G2461">
            <v>168.82581689191861</v>
          </cell>
        </row>
        <row r="2462">
          <cell r="D2462">
            <v>3492.7902768338072</v>
          </cell>
          <cell r="G2462">
            <v>168.66502008373723</v>
          </cell>
        </row>
        <row r="2463">
          <cell r="D2463">
            <v>221.12629090746407</v>
          </cell>
          <cell r="G2463">
            <v>168.26475956079381</v>
          </cell>
        </row>
        <row r="2464">
          <cell r="D2464">
            <v>879.47956610923211</v>
          </cell>
          <cell r="G2464">
            <v>168.25583775629704</v>
          </cell>
        </row>
        <row r="2465">
          <cell r="D2465">
            <v>497.53415454179412</v>
          </cell>
          <cell r="G2465">
            <v>167.76636720610293</v>
          </cell>
        </row>
        <row r="2466">
          <cell r="D2466">
            <v>3678.737385096902</v>
          </cell>
          <cell r="G2466">
            <v>167.48289458624956</v>
          </cell>
        </row>
        <row r="2467">
          <cell r="D2467">
            <v>341.74063140244448</v>
          </cell>
          <cell r="G2467">
            <v>167.47919698377461</v>
          </cell>
        </row>
        <row r="2468">
          <cell r="D2468">
            <v>1648.395986764732</v>
          </cell>
          <cell r="G2468">
            <v>167.14296359525807</v>
          </cell>
        </row>
        <row r="2469">
          <cell r="D2469">
            <v>130.66553553622876</v>
          </cell>
          <cell r="G2469">
            <v>167.0776639687214</v>
          </cell>
        </row>
        <row r="2470">
          <cell r="D2470">
            <v>954.86352891859485</v>
          </cell>
          <cell r="G2470">
            <v>166.83367631207537</v>
          </cell>
        </row>
        <row r="2471">
          <cell r="D2471">
            <v>1914.7526553578139</v>
          </cell>
          <cell r="G2471">
            <v>166.63583702065404</v>
          </cell>
        </row>
        <row r="2472">
          <cell r="D2472">
            <v>572.91811735115687</v>
          </cell>
          <cell r="G2472">
            <v>166.47852034006442</v>
          </cell>
        </row>
        <row r="2473">
          <cell r="D2473">
            <v>2191.1605189921438</v>
          </cell>
          <cell r="G2473">
            <v>166.40013041088565</v>
          </cell>
        </row>
        <row r="2474">
          <cell r="D2474">
            <v>804.09560329986925</v>
          </cell>
          <cell r="G2474">
            <v>166.37861485872102</v>
          </cell>
        </row>
        <row r="2475">
          <cell r="D2475">
            <v>140.71673057747714</v>
          </cell>
          <cell r="G2475">
            <v>166.29521004611405</v>
          </cell>
        </row>
        <row r="2476">
          <cell r="D2476">
            <v>1678.5495718884772</v>
          </cell>
          <cell r="G2476">
            <v>165.87148082860955</v>
          </cell>
        </row>
        <row r="2477">
          <cell r="D2477">
            <v>3316.8943636119611</v>
          </cell>
          <cell r="G2477">
            <v>165.83005008163425</v>
          </cell>
        </row>
        <row r="2478">
          <cell r="D2478">
            <v>2563.0547355183335</v>
          </cell>
          <cell r="G2478">
            <v>165.11636472281481</v>
          </cell>
        </row>
        <row r="2479">
          <cell r="D2479">
            <v>1351.8857330479052</v>
          </cell>
          <cell r="G2479">
            <v>165.10410924431739</v>
          </cell>
        </row>
        <row r="2480">
          <cell r="D2480">
            <v>1618.2424016409871</v>
          </cell>
          <cell r="G2480">
            <v>164.99809572114097</v>
          </cell>
        </row>
        <row r="2481">
          <cell r="D2481">
            <v>919.6843462742255</v>
          </cell>
          <cell r="G2481">
            <v>164.7969012126338</v>
          </cell>
        </row>
        <row r="2482">
          <cell r="D2482">
            <v>110.56314545373203</v>
          </cell>
          <cell r="G2482">
            <v>164.48422426601104</v>
          </cell>
        </row>
        <row r="2483">
          <cell r="D2483">
            <v>688.50686032551312</v>
          </cell>
          <cell r="G2483">
            <v>164.36558417984909</v>
          </cell>
        </row>
        <row r="2484">
          <cell r="D2484">
            <v>2829.4114041114153</v>
          </cell>
          <cell r="G2484">
            <v>164.32478002447797</v>
          </cell>
        </row>
        <row r="2485">
          <cell r="D2485">
            <v>2256.4932867602583</v>
          </cell>
          <cell r="G2485">
            <v>164.23102781603762</v>
          </cell>
        </row>
        <row r="2486">
          <cell r="D2486">
            <v>603.07170247490194</v>
          </cell>
          <cell r="G2486">
            <v>164.2130358135191</v>
          </cell>
        </row>
        <row r="2487">
          <cell r="D2487">
            <v>1075.4778694135753</v>
          </cell>
          <cell r="G2487">
            <v>164.08353419180716</v>
          </cell>
        </row>
        <row r="2488">
          <cell r="D2488">
            <v>829.22359090299028</v>
          </cell>
          <cell r="G2488">
            <v>164.03530782614703</v>
          </cell>
        </row>
        <row r="2489">
          <cell r="D2489">
            <v>5085.9046908716737</v>
          </cell>
          <cell r="G2489">
            <v>164.01152930945796</v>
          </cell>
        </row>
        <row r="2490">
          <cell r="D2490">
            <v>1070.4522718929511</v>
          </cell>
          <cell r="G2490">
            <v>163.61837307912137</v>
          </cell>
        </row>
        <row r="2491">
          <cell r="D2491">
            <v>1150.8618322229379</v>
          </cell>
          <cell r="G2491">
            <v>163.58205749131909</v>
          </cell>
        </row>
        <row r="2492">
          <cell r="D2492">
            <v>3844.5821032775002</v>
          </cell>
          <cell r="G2492">
            <v>163.5719003062101</v>
          </cell>
        </row>
        <row r="2493">
          <cell r="D2493">
            <v>658.35327520176804</v>
          </cell>
          <cell r="G2493">
            <v>163.30564741014834</v>
          </cell>
        </row>
        <row r="2494">
          <cell r="D2494">
            <v>1869.5222776721962</v>
          </cell>
          <cell r="G2494">
            <v>163.07455790218765</v>
          </cell>
        </row>
        <row r="2495">
          <cell r="D2495">
            <v>789.01881073799677</v>
          </cell>
          <cell r="G2495">
            <v>163.03932047763823</v>
          </cell>
        </row>
        <row r="2496">
          <cell r="D2496">
            <v>783.99321321737261</v>
          </cell>
          <cell r="G2496">
            <v>162.62547266572815</v>
          </cell>
        </row>
        <row r="2497">
          <cell r="D2497">
            <v>2542.9523454358368</v>
          </cell>
          <cell r="G2497">
            <v>162.61628740491079</v>
          </cell>
        </row>
        <row r="2498">
          <cell r="D2498">
            <v>231.17748594871242</v>
          </cell>
          <cell r="G2498">
            <v>162.36801909012567</v>
          </cell>
        </row>
        <row r="2499">
          <cell r="D2499">
            <v>462.35497189742483</v>
          </cell>
          <cell r="G2499">
            <v>162.2986386483652</v>
          </cell>
        </row>
        <row r="2500">
          <cell r="D2500">
            <v>2236.3908966777617</v>
          </cell>
          <cell r="G2500">
            <v>162.15355105710964</v>
          </cell>
        </row>
        <row r="2501">
          <cell r="D2501">
            <v>427.1757892530556</v>
          </cell>
          <cell r="G2501">
            <v>161.78823389971507</v>
          </cell>
        </row>
        <row r="2502">
          <cell r="D2502">
            <v>1472.5000735428857</v>
          </cell>
          <cell r="G2502">
            <v>161.50934942843949</v>
          </cell>
        </row>
        <row r="2503">
          <cell r="D2503">
            <v>1135.7850396610654</v>
          </cell>
          <cell r="G2503">
            <v>161.4819471817105</v>
          </cell>
        </row>
        <row r="2504">
          <cell r="D2504">
            <v>929.73554131547394</v>
          </cell>
          <cell r="G2504">
            <v>161.22283634471955</v>
          </cell>
        </row>
        <row r="2505">
          <cell r="D2505">
            <v>1678.5495718884772</v>
          </cell>
          <cell r="G2505">
            <v>161.20899608434195</v>
          </cell>
        </row>
        <row r="2506">
          <cell r="D2506">
            <v>371.89421652618955</v>
          </cell>
          <cell r="G2506">
            <v>160.76174846965603</v>
          </cell>
        </row>
        <row r="2507">
          <cell r="D2507">
            <v>2422.3380049408561</v>
          </cell>
          <cell r="G2507">
            <v>160.74886177467673</v>
          </cell>
        </row>
        <row r="2508">
          <cell r="D2508">
            <v>718.66044544925819</v>
          </cell>
          <cell r="G2508">
            <v>160.63341231656079</v>
          </cell>
        </row>
        <row r="2509">
          <cell r="D2509">
            <v>919.6843462742255</v>
          </cell>
          <cell r="G2509">
            <v>160.59388881087489</v>
          </cell>
        </row>
        <row r="2510">
          <cell r="D2510">
            <v>1271.4761727179184</v>
          </cell>
          <cell r="G2510">
            <v>160.35496598539112</v>
          </cell>
        </row>
        <row r="2511">
          <cell r="D2511">
            <v>8045.9816305193172</v>
          </cell>
          <cell r="G2511">
            <v>159.78742387356613</v>
          </cell>
        </row>
        <row r="2512">
          <cell r="D2512">
            <v>698.55805536676144</v>
          </cell>
          <cell r="G2512">
            <v>159.61036842672377</v>
          </cell>
        </row>
        <row r="2513">
          <cell r="D2513">
            <v>1713.7287545328466</v>
          </cell>
          <cell r="G2513">
            <v>159.38688042689884</v>
          </cell>
        </row>
        <row r="2514">
          <cell r="D2514">
            <v>2351.9796396521178</v>
          </cell>
          <cell r="G2514">
            <v>159.35285241833091</v>
          </cell>
        </row>
        <row r="2515">
          <cell r="D2515">
            <v>879.47956610923211</v>
          </cell>
          <cell r="G2515">
            <v>159.22465271838126</v>
          </cell>
        </row>
        <row r="2516">
          <cell r="D2516">
            <v>2070.5461784971635</v>
          </cell>
          <cell r="G2516">
            <v>159.14370339542199</v>
          </cell>
        </row>
        <row r="2517">
          <cell r="D2517">
            <v>6875.0174082138828</v>
          </cell>
          <cell r="G2517">
            <v>159.03621588914714</v>
          </cell>
        </row>
        <row r="2518">
          <cell r="D2518">
            <v>155.79352313934967</v>
          </cell>
          <cell r="G2518">
            <v>158.73982639220881</v>
          </cell>
        </row>
        <row r="2519">
          <cell r="D2519">
            <v>5065.802300789177</v>
          </cell>
          <cell r="G2519">
            <v>158.30024211938192</v>
          </cell>
        </row>
        <row r="2520">
          <cell r="D2520">
            <v>2522.8499553533397</v>
          </cell>
          <cell r="G2520">
            <v>157.98345846911064</v>
          </cell>
        </row>
        <row r="2521">
          <cell r="D2521">
            <v>1226.2457950323007</v>
          </cell>
          <cell r="G2521">
            <v>157.6192636034815</v>
          </cell>
        </row>
        <row r="2522">
          <cell r="D2522">
            <v>381.94541156743793</v>
          </cell>
          <cell r="G2522">
            <v>157.60021149083406</v>
          </cell>
        </row>
        <row r="2523">
          <cell r="D2523">
            <v>718.66044544925819</v>
          </cell>
          <cell r="G2523">
            <v>157.15245080605376</v>
          </cell>
        </row>
        <row r="2524">
          <cell r="D2524">
            <v>4874.829595005458</v>
          </cell>
          <cell r="G2524">
            <v>156.87131709080955</v>
          </cell>
        </row>
        <row r="2525">
          <cell r="D2525">
            <v>723.68604296988235</v>
          </cell>
          <cell r="G2525">
            <v>156.78916602343637</v>
          </cell>
        </row>
        <row r="2526">
          <cell r="D2526">
            <v>914.65874875360134</v>
          </cell>
          <cell r="G2526">
            <v>156.6518935798392</v>
          </cell>
        </row>
        <row r="2527">
          <cell r="D2527">
            <v>1502.6536586666307</v>
          </cell>
          <cell r="G2527">
            <v>156.52419205299989</v>
          </cell>
        </row>
        <row r="2528">
          <cell r="D2528">
            <v>10568.831585872656</v>
          </cell>
          <cell r="G2528">
            <v>156.44616115570204</v>
          </cell>
        </row>
        <row r="2529">
          <cell r="D2529">
            <v>683.48126280488896</v>
          </cell>
          <cell r="G2529">
            <v>156.34119310124012</v>
          </cell>
        </row>
        <row r="2530">
          <cell r="D2530">
            <v>1150.8618322229379</v>
          </cell>
          <cell r="G2530">
            <v>156.09870980470276</v>
          </cell>
        </row>
        <row r="2531">
          <cell r="D2531">
            <v>391.99660660868631</v>
          </cell>
          <cell r="G2531">
            <v>155.80355771613316</v>
          </cell>
        </row>
        <row r="2532">
          <cell r="D2532">
            <v>1125.7338446198171</v>
          </cell>
          <cell r="G2532">
            <v>155.79738628316903</v>
          </cell>
        </row>
        <row r="2533">
          <cell r="D2533">
            <v>4749.1896569898527</v>
          </cell>
          <cell r="G2533">
            <v>155.68188998017519</v>
          </cell>
        </row>
        <row r="2534">
          <cell r="D2534">
            <v>1688.6007669297255</v>
          </cell>
          <cell r="G2534">
            <v>155.57809822655389</v>
          </cell>
        </row>
        <row r="2535">
          <cell r="D2535">
            <v>1799.1639123834575</v>
          </cell>
          <cell r="G2535">
            <v>155.52528015405781</v>
          </cell>
        </row>
        <row r="2536">
          <cell r="D2536">
            <v>799.07000577924509</v>
          </cell>
          <cell r="G2536">
            <v>155.33095122830224</v>
          </cell>
        </row>
        <row r="2537">
          <cell r="D2537">
            <v>2045.4181908940425</v>
          </cell>
          <cell r="G2537">
            <v>155.19963898029542</v>
          </cell>
        </row>
        <row r="2538">
          <cell r="D2538">
            <v>1723.7799495740949</v>
          </cell>
          <cell r="G2538">
            <v>155.17402208574572</v>
          </cell>
        </row>
        <row r="2539">
          <cell r="D2539">
            <v>1758.9591322184642</v>
          </cell>
          <cell r="G2539">
            <v>154.95677109148261</v>
          </cell>
        </row>
        <row r="2540">
          <cell r="D2540">
            <v>1779.0615223009609</v>
          </cell>
          <cell r="G2540">
            <v>154.93883772519155</v>
          </cell>
        </row>
        <row r="2541">
          <cell r="D2541">
            <v>211.07509586621569</v>
          </cell>
          <cell r="G2541">
            <v>154.66272165512586</v>
          </cell>
        </row>
        <row r="2542">
          <cell r="D2542">
            <v>3678.737385096902</v>
          </cell>
          <cell r="G2542">
            <v>154.64337672327434</v>
          </cell>
        </row>
        <row r="2543">
          <cell r="D2543">
            <v>979.99151652171577</v>
          </cell>
          <cell r="G2543">
            <v>154.53565687948617</v>
          </cell>
        </row>
        <row r="2544">
          <cell r="D2544">
            <v>2447.4659925439773</v>
          </cell>
          <cell r="G2544">
            <v>154.20038668444997</v>
          </cell>
        </row>
        <row r="2545">
          <cell r="D2545">
            <v>1120.7082470991929</v>
          </cell>
          <cell r="G2545">
            <v>153.98097956901901</v>
          </cell>
        </row>
        <row r="2546">
          <cell r="D2546">
            <v>2261.5188842808825</v>
          </cell>
          <cell r="G2546">
            <v>153.74972904831279</v>
          </cell>
        </row>
        <row r="2547">
          <cell r="D2547">
            <v>1482.551268584134</v>
          </cell>
          <cell r="G2547">
            <v>153.48338670822923</v>
          </cell>
        </row>
        <row r="2548">
          <cell r="D2548">
            <v>2613.3107107245751</v>
          </cell>
          <cell r="G2548">
            <v>153.42784543427359</v>
          </cell>
        </row>
        <row r="2549">
          <cell r="D2549">
            <v>2437.414797502729</v>
          </cell>
          <cell r="G2549">
            <v>152.94468504445607</v>
          </cell>
        </row>
        <row r="2550">
          <cell r="D2550">
            <v>2698.7458685751863</v>
          </cell>
          <cell r="G2550">
            <v>152.67495416315745</v>
          </cell>
        </row>
        <row r="2551">
          <cell r="D2551">
            <v>1537.832841311</v>
          </cell>
          <cell r="G2551">
            <v>152.44765468666134</v>
          </cell>
        </row>
        <row r="2552">
          <cell r="D2552">
            <v>2417.3124074202319</v>
          </cell>
          <cell r="G2552">
            <v>152.34002578071824</v>
          </cell>
        </row>
        <row r="2553">
          <cell r="D2553">
            <v>216.10069338683988</v>
          </cell>
          <cell r="G2553">
            <v>152.14106650666861</v>
          </cell>
        </row>
        <row r="2554">
          <cell r="D2554">
            <v>1583.0632189966177</v>
          </cell>
          <cell r="G2554">
            <v>152.1033720068155</v>
          </cell>
        </row>
        <row r="2555">
          <cell r="D2555">
            <v>7980.6488627512026</v>
          </cell>
          <cell r="G2555">
            <v>151.31052021440422</v>
          </cell>
        </row>
        <row r="2556">
          <cell r="D2556">
            <v>246.25427851058498</v>
          </cell>
          <cell r="G2556">
            <v>151.11129926796852</v>
          </cell>
        </row>
        <row r="2557">
          <cell r="D2557">
            <v>3502.8414718750555</v>
          </cell>
          <cell r="G2557">
            <v>150.97742747017051</v>
          </cell>
        </row>
        <row r="2558">
          <cell r="D2558">
            <v>4181.2971371593203</v>
          </cell>
          <cell r="G2558">
            <v>150.16002526693129</v>
          </cell>
        </row>
        <row r="2559">
          <cell r="D2559">
            <v>919.6843462742255</v>
          </cell>
          <cell r="G2559">
            <v>149.94127873129307</v>
          </cell>
        </row>
        <row r="2560">
          <cell r="D2560">
            <v>783.99321321737261</v>
          </cell>
          <cell r="G2560">
            <v>149.76669272165597</v>
          </cell>
        </row>
        <row r="2561">
          <cell r="D2561">
            <v>598.04610495427778</v>
          </cell>
          <cell r="G2561">
            <v>149.60925895614096</v>
          </cell>
        </row>
        <row r="2562">
          <cell r="D2562">
            <v>713.63484792863403</v>
          </cell>
          <cell r="G2562">
            <v>149.44865441204772</v>
          </cell>
        </row>
        <row r="2563">
          <cell r="D2563">
            <v>3859.6588958393727</v>
          </cell>
          <cell r="G2563">
            <v>149.32338616700292</v>
          </cell>
        </row>
        <row r="2564">
          <cell r="D2564">
            <v>457.32937437680067</v>
          </cell>
          <cell r="G2564">
            <v>149.16677324922071</v>
          </cell>
        </row>
        <row r="2565">
          <cell r="D2565">
            <v>2221.3141041158888</v>
          </cell>
          <cell r="G2565">
            <v>149.1636018801118</v>
          </cell>
        </row>
        <row r="2566">
          <cell r="D2566">
            <v>849.32598098548692</v>
          </cell>
          <cell r="G2566">
            <v>149.06924145033179</v>
          </cell>
        </row>
        <row r="2567">
          <cell r="D2567">
            <v>2487.6707727089706</v>
          </cell>
          <cell r="G2567">
            <v>149.03719565394974</v>
          </cell>
        </row>
        <row r="2568">
          <cell r="D2568">
            <v>1673.523974367853</v>
          </cell>
          <cell r="G2568">
            <v>148.78249562931896</v>
          </cell>
        </row>
        <row r="2569">
          <cell r="D2569">
            <v>954.86352891859485</v>
          </cell>
          <cell r="G2569">
            <v>148.46115121353483</v>
          </cell>
        </row>
        <row r="2570">
          <cell r="D2570">
            <v>3703.8653727000228</v>
          </cell>
          <cell r="G2570">
            <v>148.37437395585354</v>
          </cell>
        </row>
        <row r="2571">
          <cell r="D2571">
            <v>1085.5290644548236</v>
          </cell>
          <cell r="G2571">
            <v>148.33332219938325</v>
          </cell>
        </row>
        <row r="2572">
          <cell r="D2572">
            <v>2005.2134107290492</v>
          </cell>
          <cell r="G2572">
            <v>148.12969466509745</v>
          </cell>
        </row>
        <row r="2573">
          <cell r="D2573">
            <v>376.91981404681371</v>
          </cell>
          <cell r="G2573">
            <v>147.93798468459863</v>
          </cell>
        </row>
        <row r="2574">
          <cell r="D2574">
            <v>6261.8945106977326</v>
          </cell>
          <cell r="G2574">
            <v>147.66878458028833</v>
          </cell>
        </row>
        <row r="2575">
          <cell r="D2575">
            <v>748.81403057300327</v>
          </cell>
          <cell r="G2575">
            <v>147.62236720244383</v>
          </cell>
        </row>
        <row r="2576">
          <cell r="D2576">
            <v>7870.0857172974711</v>
          </cell>
          <cell r="G2576">
            <v>147.54405690420217</v>
          </cell>
        </row>
        <row r="2577">
          <cell r="D2577">
            <v>261.33107107245752</v>
          </cell>
          <cell r="G2577">
            <v>147.49899821999037</v>
          </cell>
        </row>
        <row r="2578">
          <cell r="D2578">
            <v>884.50516362985627</v>
          </cell>
          <cell r="G2578">
            <v>147.45021256042071</v>
          </cell>
        </row>
        <row r="2579">
          <cell r="D2579">
            <v>1402.141708254147</v>
          </cell>
          <cell r="G2579">
            <v>147.34770760900395</v>
          </cell>
        </row>
        <row r="2580">
          <cell r="D2580">
            <v>1769.0103272597125</v>
          </cell>
          <cell r="G2580">
            <v>147.11702917826099</v>
          </cell>
        </row>
        <row r="2581">
          <cell r="D2581">
            <v>7653.9850239106308</v>
          </cell>
          <cell r="G2581">
            <v>146.76925804114603</v>
          </cell>
        </row>
        <row r="2582">
          <cell r="D2582">
            <v>1377.0137206510262</v>
          </cell>
          <cell r="G2582">
            <v>146.74076757547323</v>
          </cell>
        </row>
        <row r="2583">
          <cell r="D2583">
            <v>1668.4983768472289</v>
          </cell>
          <cell r="G2583">
            <v>146.53352645229648</v>
          </cell>
        </row>
        <row r="2584">
          <cell r="D2584">
            <v>5070.8278983098007</v>
          </cell>
          <cell r="G2584">
            <v>146.52924544781263</v>
          </cell>
        </row>
        <row r="2585">
          <cell r="D2585">
            <v>4553.19135368551</v>
          </cell>
          <cell r="G2585">
            <v>146.51979330671466</v>
          </cell>
        </row>
        <row r="2586">
          <cell r="D2586">
            <v>105.53754793310785</v>
          </cell>
          <cell r="G2586">
            <v>146.51704608759084</v>
          </cell>
        </row>
        <row r="2587">
          <cell r="D2587">
            <v>512.61094710366672</v>
          </cell>
          <cell r="G2587">
            <v>146.17174794284691</v>
          </cell>
        </row>
        <row r="2588">
          <cell r="D2588">
            <v>1080.5034669341994</v>
          </cell>
          <cell r="G2588">
            <v>146.03158254035313</v>
          </cell>
        </row>
        <row r="2589">
          <cell r="D2589">
            <v>130.66553553622876</v>
          </cell>
          <cell r="G2589">
            <v>145.99450550888497</v>
          </cell>
        </row>
        <row r="2590">
          <cell r="D2590">
            <v>1110.6570520579444</v>
          </cell>
          <cell r="G2590">
            <v>145.94146799843193</v>
          </cell>
        </row>
        <row r="2591">
          <cell r="D2591">
            <v>2362.0308346933662</v>
          </cell>
          <cell r="G2591">
            <v>145.63813954396431</v>
          </cell>
        </row>
        <row r="2592">
          <cell r="D2592">
            <v>1623.2679991616112</v>
          </cell>
          <cell r="G2592">
            <v>145.54129160861024</v>
          </cell>
        </row>
        <row r="2593">
          <cell r="D2593">
            <v>2030.34139833217</v>
          </cell>
          <cell r="G2593">
            <v>145.44540986754097</v>
          </cell>
        </row>
        <row r="2594">
          <cell r="D2594">
            <v>1517.7304512285034</v>
          </cell>
          <cell r="G2594">
            <v>144.51314853460028</v>
          </cell>
        </row>
        <row r="2595">
          <cell r="D2595">
            <v>2095.6741661002843</v>
          </cell>
          <cell r="G2595">
            <v>144.40738417608506</v>
          </cell>
        </row>
        <row r="2596">
          <cell r="D2596">
            <v>341.74063140244448</v>
          </cell>
          <cell r="G2596">
            <v>144.35574286213418</v>
          </cell>
        </row>
        <row r="2597">
          <cell r="D2597">
            <v>1050.3498818104542</v>
          </cell>
          <cell r="G2597">
            <v>144.31306443030081</v>
          </cell>
        </row>
        <row r="2598">
          <cell r="D2598">
            <v>236.2030834693366</v>
          </cell>
          <cell r="G2598">
            <v>144.27773942877113</v>
          </cell>
        </row>
        <row r="2599">
          <cell r="D2599">
            <v>2276.595676842755</v>
          </cell>
          <cell r="G2599">
            <v>144.1567089725161</v>
          </cell>
        </row>
        <row r="2600">
          <cell r="D2600">
            <v>1502.6536586666307</v>
          </cell>
          <cell r="G2600">
            <v>143.8766181344233</v>
          </cell>
        </row>
        <row r="2601">
          <cell r="D2601">
            <v>884.50516362985627</v>
          </cell>
          <cell r="G2601">
            <v>143.51312057922814</v>
          </cell>
        </row>
        <row r="2602">
          <cell r="D2602">
            <v>316.61264379932356</v>
          </cell>
          <cell r="G2602">
            <v>143.30105790398255</v>
          </cell>
        </row>
        <row r="2603">
          <cell r="D2603">
            <v>1467.4744760222616</v>
          </cell>
          <cell r="G2603">
            <v>143.06185337404855</v>
          </cell>
        </row>
        <row r="2604">
          <cell r="D2604">
            <v>5407.5429321916208</v>
          </cell>
          <cell r="G2604">
            <v>142.91131062676189</v>
          </cell>
        </row>
        <row r="2605">
          <cell r="D2605">
            <v>4311.9626726955494</v>
          </cell>
          <cell r="G2605">
            <v>142.88223091933261</v>
          </cell>
        </row>
        <row r="2606">
          <cell r="D2606">
            <v>1125.7338446198171</v>
          </cell>
          <cell r="G2606">
            <v>142.70091565068867</v>
          </cell>
        </row>
        <row r="2607">
          <cell r="D2607">
            <v>1316.7065504035361</v>
          </cell>
          <cell r="G2607">
            <v>142.51201634758397</v>
          </cell>
        </row>
        <row r="2608">
          <cell r="D2608">
            <v>1643.3703892441079</v>
          </cell>
          <cell r="G2608">
            <v>142.17814967604718</v>
          </cell>
        </row>
        <row r="2609">
          <cell r="D2609">
            <v>316.61264379932356</v>
          </cell>
          <cell r="G2609">
            <v>141.65940968521568</v>
          </cell>
        </row>
        <row r="2610">
          <cell r="D2610">
            <v>778.96761569674834</v>
          </cell>
          <cell r="G2610">
            <v>141.60700054697142</v>
          </cell>
        </row>
        <row r="2611">
          <cell r="D2611">
            <v>1703.677559491598</v>
          </cell>
          <cell r="G2611">
            <v>141.56377172688096</v>
          </cell>
        </row>
        <row r="2612">
          <cell r="D2612">
            <v>1894.650265275317</v>
          </cell>
          <cell r="G2612">
            <v>141.53615751427753</v>
          </cell>
        </row>
        <row r="2613">
          <cell r="D2613">
            <v>1020.1962966867092</v>
          </cell>
          <cell r="G2613">
            <v>141.52908023381798</v>
          </cell>
        </row>
        <row r="2614">
          <cell r="D2614">
            <v>678.45566528426468</v>
          </cell>
          <cell r="G2614">
            <v>141.16081723963796</v>
          </cell>
        </row>
        <row r="2615">
          <cell r="D2615">
            <v>211.07509586621569</v>
          </cell>
          <cell r="G2615">
            <v>141.12725521905995</v>
          </cell>
        </row>
        <row r="2616">
          <cell r="D2616">
            <v>2221.3141041158888</v>
          </cell>
          <cell r="G2616">
            <v>141.09324573099141</v>
          </cell>
        </row>
        <row r="2617">
          <cell r="D2617">
            <v>1507.6792561872549</v>
          </cell>
          <cell r="G2617">
            <v>140.67733808455085</v>
          </cell>
        </row>
        <row r="2618">
          <cell r="D2618">
            <v>1090.5546619754477</v>
          </cell>
          <cell r="G2618">
            <v>140.57231689382337</v>
          </cell>
        </row>
        <row r="2619">
          <cell r="D2619">
            <v>557.84132478928439</v>
          </cell>
          <cell r="G2619">
            <v>140.53268328639393</v>
          </cell>
        </row>
        <row r="2620">
          <cell r="D2620">
            <v>336.71503388182026</v>
          </cell>
          <cell r="G2620">
            <v>140.37411524470357</v>
          </cell>
        </row>
        <row r="2621">
          <cell r="D2621">
            <v>502.55975206241834</v>
          </cell>
          <cell r="G2621">
            <v>139.67582807879381</v>
          </cell>
        </row>
        <row r="2622">
          <cell r="D2622">
            <v>226.15188842808826</v>
          </cell>
          <cell r="G2622">
            <v>139.64052876374882</v>
          </cell>
        </row>
        <row r="2623">
          <cell r="D2623">
            <v>829.22359090299028</v>
          </cell>
          <cell r="G2623">
            <v>139.32522022451224</v>
          </cell>
        </row>
        <row r="2624">
          <cell r="D2624">
            <v>1613.2168041203629</v>
          </cell>
          <cell r="G2624">
            <v>139.0590827056636</v>
          </cell>
        </row>
        <row r="2625">
          <cell r="D2625">
            <v>572.91811735115687</v>
          </cell>
          <cell r="G2625">
            <v>139.00224028436031</v>
          </cell>
        </row>
        <row r="2626">
          <cell r="D2626">
            <v>206.0494983455915</v>
          </cell>
          <cell r="G2626">
            <v>138.57946233153851</v>
          </cell>
        </row>
        <row r="2627">
          <cell r="D2627">
            <v>1301.6297578416634</v>
          </cell>
          <cell r="G2627">
            <v>137.85367357047781</v>
          </cell>
        </row>
        <row r="2628">
          <cell r="D2628">
            <v>723.68604296988235</v>
          </cell>
          <cell r="G2628">
            <v>137.7334749188168</v>
          </cell>
        </row>
        <row r="2629">
          <cell r="D2629">
            <v>336.71503388182026</v>
          </cell>
          <cell r="G2629">
            <v>137.4268600231633</v>
          </cell>
        </row>
        <row r="2630">
          <cell r="D2630">
            <v>3477.7134842719347</v>
          </cell>
          <cell r="G2630">
            <v>137.37063798384716</v>
          </cell>
        </row>
        <row r="2631">
          <cell r="D2631">
            <v>1301.6297578416634</v>
          </cell>
          <cell r="G2631">
            <v>137.2592830951593</v>
          </cell>
        </row>
        <row r="2632">
          <cell r="D2632">
            <v>2281.6212743633791</v>
          </cell>
          <cell r="G2632">
            <v>137.2439951358221</v>
          </cell>
        </row>
        <row r="2633">
          <cell r="D2633">
            <v>2377.1076272552386</v>
          </cell>
          <cell r="G2633">
            <v>137.21392531270823</v>
          </cell>
        </row>
        <row r="2634">
          <cell r="D2634">
            <v>1271.4761727179184</v>
          </cell>
          <cell r="G2634">
            <v>137.20573351290065</v>
          </cell>
        </row>
        <row r="2635">
          <cell r="D2635">
            <v>1613.2168041203629</v>
          </cell>
          <cell r="G2635">
            <v>137.11366916397543</v>
          </cell>
        </row>
        <row r="2636">
          <cell r="D2636">
            <v>2140.9045437859022</v>
          </cell>
          <cell r="G2636">
            <v>137.04375201482472</v>
          </cell>
        </row>
        <row r="2637">
          <cell r="D2637">
            <v>1663.4727793266047</v>
          </cell>
          <cell r="G2637">
            <v>137.03255108572722</v>
          </cell>
        </row>
        <row r="2638">
          <cell r="D2638">
            <v>1281.5273677591667</v>
          </cell>
          <cell r="G2638">
            <v>137.00879999362581</v>
          </cell>
        </row>
        <row r="2639">
          <cell r="D2639">
            <v>2527.8755528739644</v>
          </cell>
          <cell r="G2639">
            <v>136.92209558046602</v>
          </cell>
        </row>
        <row r="2640">
          <cell r="D2640">
            <v>4075.7595892262125</v>
          </cell>
          <cell r="G2640">
            <v>136.91296220567594</v>
          </cell>
        </row>
        <row r="2641">
          <cell r="D2641">
            <v>5829.6931239240521</v>
          </cell>
          <cell r="G2641">
            <v>136.73340938129576</v>
          </cell>
        </row>
        <row r="2642">
          <cell r="D2642">
            <v>412.098996691183</v>
          </cell>
          <cell r="G2642">
            <v>136.64780529475655</v>
          </cell>
        </row>
        <row r="2643">
          <cell r="D2643">
            <v>904.60755371235302</v>
          </cell>
          <cell r="G2643">
            <v>136.63402510026026</v>
          </cell>
        </row>
        <row r="2644">
          <cell r="D2644">
            <v>4110.9387718705821</v>
          </cell>
          <cell r="G2644">
            <v>136.26987767096247</v>
          </cell>
        </row>
        <row r="2645">
          <cell r="D2645">
            <v>1326.7577454447844</v>
          </cell>
          <cell r="G2645">
            <v>136.23566865311375</v>
          </cell>
        </row>
        <row r="2646">
          <cell r="D2646">
            <v>990.04271156296409</v>
          </cell>
          <cell r="G2646">
            <v>135.7897807162737</v>
          </cell>
        </row>
        <row r="2647">
          <cell r="D2647">
            <v>1663.4727793266047</v>
          </cell>
          <cell r="G2647">
            <v>135.72316229644014</v>
          </cell>
        </row>
        <row r="2648">
          <cell r="D2648">
            <v>256.30547355183336</v>
          </cell>
          <cell r="G2648">
            <v>135.6391962831523</v>
          </cell>
        </row>
        <row r="2649">
          <cell r="D2649">
            <v>733.73723801113078</v>
          </cell>
          <cell r="G2649">
            <v>135.48918298898144</v>
          </cell>
        </row>
        <row r="2650">
          <cell r="D2650">
            <v>859.37717602673536</v>
          </cell>
          <cell r="G2650">
            <v>135.35371374678496</v>
          </cell>
        </row>
        <row r="2651">
          <cell r="D2651">
            <v>1452.3976834603889</v>
          </cell>
          <cell r="G2651">
            <v>135.3258626237633</v>
          </cell>
        </row>
        <row r="2652">
          <cell r="D2652">
            <v>2377.1076272552386</v>
          </cell>
          <cell r="G2652">
            <v>135.01994826448774</v>
          </cell>
        </row>
        <row r="2653">
          <cell r="D2653">
            <v>221.12629090746407</v>
          </cell>
          <cell r="G2653">
            <v>134.56770919751108</v>
          </cell>
        </row>
        <row r="2654">
          <cell r="D2654">
            <v>768.91642065550002</v>
          </cell>
          <cell r="G2654">
            <v>134.52943119641336</v>
          </cell>
        </row>
        <row r="2655">
          <cell r="D2655">
            <v>849.32598098548692</v>
          </cell>
          <cell r="G2655">
            <v>134.44619799038372</v>
          </cell>
        </row>
        <row r="2656">
          <cell r="D2656">
            <v>854.3515785061112</v>
          </cell>
          <cell r="G2656">
            <v>134.0587193164603</v>
          </cell>
        </row>
        <row r="2657">
          <cell r="D2657">
            <v>789.01881073799677</v>
          </cell>
          <cell r="G2657">
            <v>134.00261528767365</v>
          </cell>
        </row>
        <row r="2658">
          <cell r="D2658">
            <v>1573.0120239553694</v>
          </cell>
          <cell r="G2658">
            <v>133.95287253228551</v>
          </cell>
        </row>
        <row r="2659">
          <cell r="D2659">
            <v>874.45396858860784</v>
          </cell>
          <cell r="G2659">
            <v>133.83183728542085</v>
          </cell>
        </row>
        <row r="2660">
          <cell r="D2660">
            <v>8819.9236486954414</v>
          </cell>
          <cell r="G2660">
            <v>133.46343258996305</v>
          </cell>
        </row>
        <row r="2661">
          <cell r="D2661">
            <v>1005.1195041248367</v>
          </cell>
          <cell r="G2661">
            <v>133.43381632280816</v>
          </cell>
        </row>
        <row r="2662">
          <cell r="D2662">
            <v>3789.300530550634</v>
          </cell>
          <cell r="G2662">
            <v>133.28273538375907</v>
          </cell>
        </row>
        <row r="2663">
          <cell r="D2663">
            <v>1306.6553553622875</v>
          </cell>
          <cell r="G2663">
            <v>133.05818405328756</v>
          </cell>
        </row>
        <row r="2664">
          <cell r="D2664">
            <v>1769.0103272597125</v>
          </cell>
          <cell r="G2664">
            <v>132.62741655980997</v>
          </cell>
        </row>
        <row r="2665">
          <cell r="D2665">
            <v>1462.4488785016374</v>
          </cell>
          <cell r="G2665">
            <v>132.36607356829506</v>
          </cell>
        </row>
        <row r="2666">
          <cell r="D2666">
            <v>964.91472395984317</v>
          </cell>
          <cell r="G2666">
            <v>132.3261927947768</v>
          </cell>
        </row>
        <row r="2667">
          <cell r="D2667">
            <v>1904.7014603165653</v>
          </cell>
          <cell r="G2667">
            <v>132.23865265703938</v>
          </cell>
        </row>
        <row r="2668">
          <cell r="D2668">
            <v>819.17239586174185</v>
          </cell>
          <cell r="G2668">
            <v>131.9652768263949</v>
          </cell>
        </row>
        <row r="2669">
          <cell r="D2669">
            <v>90.460755371235294</v>
          </cell>
          <cell r="G2669">
            <v>131.85159487927783</v>
          </cell>
        </row>
        <row r="2670">
          <cell r="D2670">
            <v>1105.6314545373202</v>
          </cell>
          <cell r="G2670">
            <v>131.76264518236306</v>
          </cell>
        </row>
        <row r="2671">
          <cell r="D2671">
            <v>7568.5498660600197</v>
          </cell>
          <cell r="G2671">
            <v>131.56382820482261</v>
          </cell>
        </row>
        <row r="2672">
          <cell r="D2672">
            <v>5090.9302883922974</v>
          </cell>
          <cell r="G2672">
            <v>131.15088911688636</v>
          </cell>
        </row>
        <row r="2673">
          <cell r="D2673">
            <v>1613.2168041203629</v>
          </cell>
          <cell r="G2673">
            <v>131.080392165782</v>
          </cell>
        </row>
        <row r="2674">
          <cell r="D2674">
            <v>2955.0513421270198</v>
          </cell>
          <cell r="G2674">
            <v>130.94698316420985</v>
          </cell>
        </row>
        <row r="2675">
          <cell r="D2675">
            <v>241.22868098996079</v>
          </cell>
          <cell r="G2675">
            <v>130.94164329622643</v>
          </cell>
        </row>
        <row r="2676">
          <cell r="D2676">
            <v>1799.1639123834575</v>
          </cell>
          <cell r="G2676">
            <v>130.90276610532032</v>
          </cell>
        </row>
        <row r="2677">
          <cell r="D2677">
            <v>738.76283553175494</v>
          </cell>
          <cell r="G2677">
            <v>130.75935777560704</v>
          </cell>
        </row>
        <row r="2678">
          <cell r="D2678">
            <v>718.66044544925819</v>
          </cell>
          <cell r="G2678">
            <v>130.26704670021201</v>
          </cell>
        </row>
        <row r="2679">
          <cell r="D2679">
            <v>522.66214214491504</v>
          </cell>
          <cell r="G2679">
            <v>130.11939118511941</v>
          </cell>
        </row>
        <row r="2680">
          <cell r="D2680">
            <v>1492.6024636253824</v>
          </cell>
          <cell r="G2680">
            <v>130.10192700981713</v>
          </cell>
        </row>
        <row r="2681">
          <cell r="D2681">
            <v>442.25258181492813</v>
          </cell>
          <cell r="G2681">
            <v>130.02595795117537</v>
          </cell>
        </row>
        <row r="2682">
          <cell r="D2682">
            <v>2628.387503286448</v>
          </cell>
          <cell r="G2682">
            <v>130.01880730939584</v>
          </cell>
        </row>
        <row r="2683">
          <cell r="D2683">
            <v>4417.5002206286572</v>
          </cell>
          <cell r="G2683">
            <v>129.80091162221748</v>
          </cell>
        </row>
        <row r="2684">
          <cell r="D2684">
            <v>748.81403057300327</v>
          </cell>
          <cell r="G2684">
            <v>129.7766809771729</v>
          </cell>
        </row>
        <row r="2685">
          <cell r="D2685">
            <v>768.91642065550002</v>
          </cell>
          <cell r="G2685">
            <v>129.37239823949312</v>
          </cell>
        </row>
        <row r="2686">
          <cell r="D2686">
            <v>1135.7850396610654</v>
          </cell>
          <cell r="G2686">
            <v>129.36862426798569</v>
          </cell>
        </row>
        <row r="2687">
          <cell r="D2687">
            <v>643.27648263989545</v>
          </cell>
          <cell r="G2687">
            <v>129.23673471049725</v>
          </cell>
        </row>
        <row r="2688">
          <cell r="D2688">
            <v>633.22528759864713</v>
          </cell>
          <cell r="G2688">
            <v>128.85860895794048</v>
          </cell>
        </row>
        <row r="2689">
          <cell r="D2689">
            <v>527.6877396655392</v>
          </cell>
          <cell r="G2689">
            <v>128.83444299572005</v>
          </cell>
        </row>
        <row r="2690">
          <cell r="D2690">
            <v>1658.4471818059806</v>
          </cell>
          <cell r="G2690">
            <v>128.75796244726214</v>
          </cell>
        </row>
        <row r="2691">
          <cell r="D2691">
            <v>331.6894363611961</v>
          </cell>
          <cell r="G2691">
            <v>128.61591863412633</v>
          </cell>
        </row>
        <row r="2692">
          <cell r="D2692">
            <v>1145.8362347023137</v>
          </cell>
          <cell r="G2692">
            <v>128.54595639239162</v>
          </cell>
        </row>
        <row r="2693">
          <cell r="D2693">
            <v>1145.8362347023137</v>
          </cell>
          <cell r="G2693">
            <v>128.43856462637751</v>
          </cell>
        </row>
        <row r="2694">
          <cell r="D2694">
            <v>2070.5461784971635</v>
          </cell>
          <cell r="G2694">
            <v>128.40659718568352</v>
          </cell>
        </row>
        <row r="2695">
          <cell r="D2695">
            <v>733.73723801113078</v>
          </cell>
          <cell r="G2695">
            <v>128.21630118455462</v>
          </cell>
        </row>
        <row r="2696">
          <cell r="D2696">
            <v>1407.1673057747712</v>
          </cell>
          <cell r="G2696">
            <v>128.17079752820464</v>
          </cell>
        </row>
        <row r="2697">
          <cell r="D2697">
            <v>1231.2713925529249</v>
          </cell>
          <cell r="G2697">
            <v>128.13671588037249</v>
          </cell>
        </row>
        <row r="2698">
          <cell r="D2698">
            <v>512.61094710366672</v>
          </cell>
          <cell r="G2698">
            <v>128.09266684723761</v>
          </cell>
        </row>
        <row r="2699">
          <cell r="D2699">
            <v>256.30547355183336</v>
          </cell>
          <cell r="G2699">
            <v>128.01088272611929</v>
          </cell>
        </row>
        <row r="2700">
          <cell r="D2700">
            <v>1728.805547094719</v>
          </cell>
          <cell r="G2700">
            <v>127.93395331789949</v>
          </cell>
        </row>
        <row r="2701">
          <cell r="D2701">
            <v>2442.4403950233532</v>
          </cell>
          <cell r="G2701">
            <v>127.78691329689082</v>
          </cell>
        </row>
        <row r="2702">
          <cell r="D2702">
            <v>1356.9113305685294</v>
          </cell>
          <cell r="G2702">
            <v>127.68952578350587</v>
          </cell>
        </row>
        <row r="2703">
          <cell r="D2703">
            <v>3849.6077007981244</v>
          </cell>
          <cell r="G2703">
            <v>127.47621931457148</v>
          </cell>
        </row>
        <row r="2704">
          <cell r="D2704">
            <v>1593.114414037866</v>
          </cell>
          <cell r="G2704">
            <v>127.40915857320743</v>
          </cell>
        </row>
        <row r="2705">
          <cell r="D2705">
            <v>457.32937437680067</v>
          </cell>
          <cell r="G2705">
            <v>127.40352661742689</v>
          </cell>
        </row>
        <row r="2706">
          <cell r="D2706">
            <v>1165.9386247848106</v>
          </cell>
          <cell r="G2706">
            <v>127.23178017928953</v>
          </cell>
        </row>
        <row r="2707">
          <cell r="D2707">
            <v>1537.832841311</v>
          </cell>
          <cell r="G2707">
            <v>126.77748319827232</v>
          </cell>
        </row>
        <row r="2708">
          <cell r="D2708">
            <v>417.12459421180722</v>
          </cell>
          <cell r="G2708">
            <v>126.48263601076678</v>
          </cell>
        </row>
        <row r="2709">
          <cell r="D2709">
            <v>2462.5427851058498</v>
          </cell>
          <cell r="G2709">
            <v>126.42808003189083</v>
          </cell>
        </row>
        <row r="2710">
          <cell r="D2710">
            <v>216.10069338683988</v>
          </cell>
          <cell r="G2710">
            <v>126.22955949924525</v>
          </cell>
        </row>
        <row r="2711">
          <cell r="D2711">
            <v>2321.8260545283724</v>
          </cell>
          <cell r="G2711">
            <v>125.63306557886462</v>
          </cell>
        </row>
        <row r="2712">
          <cell r="D2712">
            <v>2482.6451751883465</v>
          </cell>
          <cell r="G2712">
            <v>125.54747924909947</v>
          </cell>
        </row>
        <row r="2713">
          <cell r="D2713">
            <v>1638.3447917234837</v>
          </cell>
          <cell r="G2713">
            <v>125.398455346464</v>
          </cell>
        </row>
        <row r="2714">
          <cell r="D2714">
            <v>1929.8294479196863</v>
          </cell>
          <cell r="G2714">
            <v>125.30485620953769</v>
          </cell>
        </row>
        <row r="2715">
          <cell r="D2715">
            <v>1653.4215842853562</v>
          </cell>
          <cell r="G2715">
            <v>125.22085764131667</v>
          </cell>
        </row>
        <row r="2716">
          <cell r="D2716">
            <v>4412.4746231080326</v>
          </cell>
          <cell r="G2716">
            <v>125.11439783592192</v>
          </cell>
        </row>
        <row r="2717">
          <cell r="D2717">
            <v>683.48126280488896</v>
          </cell>
          <cell r="G2717">
            <v>124.60324035326843</v>
          </cell>
        </row>
        <row r="2718">
          <cell r="D2718">
            <v>1060.4010768517026</v>
          </cell>
          <cell r="G2718">
            <v>124.60039314204566</v>
          </cell>
        </row>
        <row r="2719">
          <cell r="D2719">
            <v>1201.1178074291797</v>
          </cell>
          <cell r="G2719">
            <v>124.51228929613659</v>
          </cell>
        </row>
        <row r="2720">
          <cell r="D2720">
            <v>2814.3346115495424</v>
          </cell>
          <cell r="G2720">
            <v>124.45413745130939</v>
          </cell>
        </row>
        <row r="2721">
          <cell r="D2721">
            <v>412.098996691183</v>
          </cell>
          <cell r="G2721">
            <v>124.28325158009629</v>
          </cell>
        </row>
        <row r="2722">
          <cell r="D2722">
            <v>1512.7048537078792</v>
          </cell>
          <cell r="G2722">
            <v>124.10819984380352</v>
          </cell>
        </row>
        <row r="2723">
          <cell r="D2723">
            <v>40.204780164993466</v>
          </cell>
          <cell r="G2723">
            <v>124.01794634536684</v>
          </cell>
        </row>
        <row r="2724">
          <cell r="D2724">
            <v>211.07509586621569</v>
          </cell>
          <cell r="G2724">
            <v>123.75077967953268</v>
          </cell>
        </row>
        <row r="2725">
          <cell r="D2725">
            <v>1371.9881231304021</v>
          </cell>
          <cell r="G2725">
            <v>123.66046358958666</v>
          </cell>
        </row>
        <row r="2726">
          <cell r="D2726">
            <v>1980.0854231259282</v>
          </cell>
          <cell r="G2726">
            <v>123.65248029531777</v>
          </cell>
        </row>
        <row r="2727">
          <cell r="D2727">
            <v>477.43176445929743</v>
          </cell>
          <cell r="G2727">
            <v>123.64166161882328</v>
          </cell>
        </row>
        <row r="2728">
          <cell r="D2728">
            <v>412.098996691183</v>
          </cell>
          <cell r="G2728">
            <v>123.45358123345143</v>
          </cell>
        </row>
        <row r="2729">
          <cell r="D2729">
            <v>497.53415454179412</v>
          </cell>
          <cell r="G2729">
            <v>123.31366667197916</v>
          </cell>
        </row>
        <row r="2730">
          <cell r="D2730">
            <v>1045.3242842898301</v>
          </cell>
          <cell r="G2730">
            <v>123.23583970917504</v>
          </cell>
        </row>
        <row r="2731">
          <cell r="D2731">
            <v>1211.169002470428</v>
          </cell>
          <cell r="G2731">
            <v>123.20567627385422</v>
          </cell>
        </row>
        <row r="2732">
          <cell r="D2732">
            <v>814.14679834111769</v>
          </cell>
          <cell r="G2732">
            <v>123.15134325996642</v>
          </cell>
        </row>
        <row r="2733">
          <cell r="D2733">
            <v>326.66383884057188</v>
          </cell>
          <cell r="G2733">
            <v>123.10232471305943</v>
          </cell>
        </row>
        <row r="2734">
          <cell r="D2734">
            <v>1703.677559491598</v>
          </cell>
          <cell r="G2734">
            <v>123.07934661096326</v>
          </cell>
        </row>
        <row r="2735">
          <cell r="D2735">
            <v>1226.2457950323007</v>
          </cell>
          <cell r="G2735">
            <v>122.75214927544481</v>
          </cell>
        </row>
        <row r="2736">
          <cell r="D2736">
            <v>663.3788727223922</v>
          </cell>
          <cell r="G2736">
            <v>122.43836500239168</v>
          </cell>
        </row>
        <row r="2737">
          <cell r="D2737">
            <v>1864.496680151572</v>
          </cell>
          <cell r="G2737">
            <v>122.32296082699567</v>
          </cell>
        </row>
        <row r="2738">
          <cell r="D2738">
            <v>954.86352891859485</v>
          </cell>
          <cell r="G2738">
            <v>122.30769016794612</v>
          </cell>
        </row>
        <row r="2739">
          <cell r="D2739">
            <v>1351.8857330479052</v>
          </cell>
          <cell r="G2739">
            <v>122.28547702591025</v>
          </cell>
        </row>
        <row r="2740">
          <cell r="D2740">
            <v>1336.8089404860327</v>
          </cell>
          <cell r="G2740">
            <v>122.14287937904466</v>
          </cell>
        </row>
        <row r="2741">
          <cell r="D2741">
            <v>492.50855702116996</v>
          </cell>
          <cell r="G2741">
            <v>122.12697777046129</v>
          </cell>
        </row>
        <row r="2742">
          <cell r="D2742">
            <v>1115.6826495785688</v>
          </cell>
          <cell r="G2742">
            <v>122.04318656094237</v>
          </cell>
        </row>
        <row r="2743">
          <cell r="D2743">
            <v>356.81742396431702</v>
          </cell>
          <cell r="G2743">
            <v>122.00886232075183</v>
          </cell>
        </row>
        <row r="2744">
          <cell r="D2744">
            <v>492.50855702116996</v>
          </cell>
          <cell r="G2744">
            <v>121.82957531346592</v>
          </cell>
        </row>
        <row r="2745">
          <cell r="D2745">
            <v>447.2781793355523</v>
          </cell>
          <cell r="G2745">
            <v>121.6302260610402</v>
          </cell>
        </row>
        <row r="2746">
          <cell r="D2746">
            <v>2447.4659925439773</v>
          </cell>
          <cell r="G2746">
            <v>121.60833467995057</v>
          </cell>
        </row>
        <row r="2747">
          <cell r="D2747">
            <v>2311.7748594871241</v>
          </cell>
          <cell r="G2747">
            <v>121.51501912481065</v>
          </cell>
        </row>
        <row r="2748">
          <cell r="D2748">
            <v>1170.9642223054348</v>
          </cell>
          <cell r="G2748">
            <v>121.40412613070141</v>
          </cell>
        </row>
        <row r="2749">
          <cell r="D2749">
            <v>1552.9096338728725</v>
          </cell>
          <cell r="G2749">
            <v>120.83920705236574</v>
          </cell>
        </row>
        <row r="2750">
          <cell r="D2750">
            <v>381.94541156743793</v>
          </cell>
          <cell r="G2750">
            <v>120.75177939424611</v>
          </cell>
        </row>
        <row r="2751">
          <cell r="D2751">
            <v>160.81912065997386</v>
          </cell>
          <cell r="G2751">
            <v>120.70394635021559</v>
          </cell>
        </row>
        <row r="2752">
          <cell r="D2752">
            <v>1025.2218942073334</v>
          </cell>
          <cell r="G2752">
            <v>120.2730535292217</v>
          </cell>
        </row>
        <row r="2753">
          <cell r="D2753">
            <v>924.70994379484966</v>
          </cell>
          <cell r="G2753">
            <v>120.13996524477348</v>
          </cell>
        </row>
        <row r="2754">
          <cell r="D2754">
            <v>969.94032148046733</v>
          </cell>
          <cell r="G2754">
            <v>120.07277149559451</v>
          </cell>
        </row>
        <row r="2755">
          <cell r="D2755">
            <v>658.35327520176804</v>
          </cell>
          <cell r="G2755">
            <v>119.96446567854473</v>
          </cell>
        </row>
        <row r="2756">
          <cell r="D2756">
            <v>688.50686032551312</v>
          </cell>
          <cell r="G2756">
            <v>119.96211121528856</v>
          </cell>
        </row>
        <row r="2757">
          <cell r="D2757">
            <v>316.61264379932356</v>
          </cell>
          <cell r="G2757">
            <v>119.72283668151347</v>
          </cell>
        </row>
        <row r="2758">
          <cell r="D2758">
            <v>794.04440825862093</v>
          </cell>
          <cell r="G2758">
            <v>119.61869749076345</v>
          </cell>
        </row>
        <row r="2759">
          <cell r="D2759">
            <v>306.56144875807519</v>
          </cell>
          <cell r="G2759">
            <v>119.39703196879719</v>
          </cell>
        </row>
        <row r="2760">
          <cell r="D2760">
            <v>1251.3737826354215</v>
          </cell>
          <cell r="G2760">
            <v>119.14385950512494</v>
          </cell>
        </row>
        <row r="2761">
          <cell r="D2761">
            <v>2211.2629090746404</v>
          </cell>
          <cell r="G2761">
            <v>119.12445337933369</v>
          </cell>
        </row>
        <row r="2762">
          <cell r="D2762">
            <v>1769.0103272597125</v>
          </cell>
          <cell r="G2762">
            <v>118.91078807220337</v>
          </cell>
        </row>
        <row r="2763">
          <cell r="D2763">
            <v>2678.6434784926896</v>
          </cell>
          <cell r="G2763">
            <v>118.60745562789239</v>
          </cell>
        </row>
        <row r="2764">
          <cell r="D2764">
            <v>2196.186116512768</v>
          </cell>
          <cell r="G2764">
            <v>118.57164584855262</v>
          </cell>
        </row>
        <row r="2765">
          <cell r="D2765">
            <v>1552.9096338728725</v>
          </cell>
          <cell r="G2765">
            <v>118.50493802037464</v>
          </cell>
        </row>
        <row r="2766">
          <cell r="D2766">
            <v>321.63824131994772</v>
          </cell>
          <cell r="G2766">
            <v>118.34281628377914</v>
          </cell>
        </row>
        <row r="2767">
          <cell r="D2767">
            <v>2527.8755528739644</v>
          </cell>
          <cell r="G2767">
            <v>118.18921227139137</v>
          </cell>
        </row>
        <row r="2768">
          <cell r="D2768">
            <v>748.81403057300327</v>
          </cell>
          <cell r="G2768">
            <v>118.10655603242277</v>
          </cell>
        </row>
        <row r="2769">
          <cell r="D2769">
            <v>2869.6161842764086</v>
          </cell>
          <cell r="G2769">
            <v>117.70234229707943</v>
          </cell>
        </row>
        <row r="2770">
          <cell r="D2770">
            <v>1758.9591322184642</v>
          </cell>
          <cell r="G2770">
            <v>117.67739430158797</v>
          </cell>
        </row>
        <row r="2771">
          <cell r="D2771">
            <v>763.89082313487586</v>
          </cell>
          <cell r="G2771">
            <v>117.58401794072471</v>
          </cell>
        </row>
        <row r="2772">
          <cell r="D2772">
            <v>366.86861900556539</v>
          </cell>
          <cell r="G2772">
            <v>117.42468759234812</v>
          </cell>
        </row>
        <row r="2773">
          <cell r="D2773">
            <v>934.7611388360981</v>
          </cell>
          <cell r="G2773">
            <v>117.335467987071</v>
          </cell>
        </row>
        <row r="2774">
          <cell r="D2774">
            <v>814.14679834111769</v>
          </cell>
          <cell r="G2774">
            <v>117.03144596634556</v>
          </cell>
        </row>
        <row r="2775">
          <cell r="D2775">
            <v>2115.776556182781</v>
          </cell>
          <cell r="G2775">
            <v>116.70817884677221</v>
          </cell>
        </row>
        <row r="2776">
          <cell r="D2776">
            <v>1040.2986867692059</v>
          </cell>
          <cell r="G2776">
            <v>116.66745996101547</v>
          </cell>
        </row>
        <row r="2777">
          <cell r="D2777">
            <v>834.24918842361444</v>
          </cell>
          <cell r="G2777">
            <v>116.61655107060602</v>
          </cell>
        </row>
        <row r="2778">
          <cell r="D2778">
            <v>1361.9369280891538</v>
          </cell>
          <cell r="G2778">
            <v>116.17065640745571</v>
          </cell>
        </row>
        <row r="2779">
          <cell r="D2779">
            <v>366.86861900556539</v>
          </cell>
          <cell r="G2779">
            <v>115.50167200290349</v>
          </cell>
        </row>
        <row r="2780">
          <cell r="D2780">
            <v>2759.0530388226766</v>
          </cell>
          <cell r="G2780">
            <v>115.41378835446072</v>
          </cell>
        </row>
        <row r="2781">
          <cell r="D2781">
            <v>593.02050743365362</v>
          </cell>
          <cell r="G2781">
            <v>115.32002228418865</v>
          </cell>
        </row>
        <row r="2782">
          <cell r="D2782">
            <v>1492.6024636253824</v>
          </cell>
          <cell r="G2782">
            <v>115.22126135788741</v>
          </cell>
        </row>
        <row r="2783">
          <cell r="D2783">
            <v>5457.7989073978633</v>
          </cell>
          <cell r="G2783">
            <v>115.18478304912277</v>
          </cell>
        </row>
        <row r="2784">
          <cell r="D2784">
            <v>6427.7392288783303</v>
          </cell>
          <cell r="G2784">
            <v>115.08534838550473</v>
          </cell>
        </row>
        <row r="2785">
          <cell r="D2785">
            <v>1065.4266743723269</v>
          </cell>
          <cell r="G2785">
            <v>115.08121208580073</v>
          </cell>
        </row>
        <row r="2786">
          <cell r="D2786">
            <v>1346.860135527281</v>
          </cell>
          <cell r="G2786">
            <v>114.72986571473135</v>
          </cell>
        </row>
        <row r="2787">
          <cell r="D2787">
            <v>3648.5837999731571</v>
          </cell>
          <cell r="G2787">
            <v>114.50175850664961</v>
          </cell>
        </row>
        <row r="2788">
          <cell r="D2788">
            <v>1789.1127173422092</v>
          </cell>
          <cell r="G2788">
            <v>114.40813835938002</v>
          </cell>
        </row>
        <row r="2789">
          <cell r="D2789">
            <v>1542.8584388316242</v>
          </cell>
          <cell r="G2789">
            <v>114.26616092125958</v>
          </cell>
        </row>
        <row r="2790">
          <cell r="D2790">
            <v>3527.9694594781768</v>
          </cell>
          <cell r="G2790">
            <v>114.21094687397361</v>
          </cell>
        </row>
        <row r="2791">
          <cell r="D2791">
            <v>1221.2201975116766</v>
          </cell>
          <cell r="G2791">
            <v>113.98425384615445</v>
          </cell>
        </row>
        <row r="2792">
          <cell r="D2792">
            <v>542.76453222741179</v>
          </cell>
          <cell r="G2792">
            <v>113.98078022544061</v>
          </cell>
        </row>
        <row r="2793">
          <cell r="D2793">
            <v>2583.1571256008301</v>
          </cell>
          <cell r="G2793">
            <v>113.95648302603853</v>
          </cell>
        </row>
        <row r="2794">
          <cell r="D2794">
            <v>1447.3720859397647</v>
          </cell>
          <cell r="G2794">
            <v>113.89089616679252</v>
          </cell>
        </row>
        <row r="2795">
          <cell r="D2795">
            <v>2417.3124074202319</v>
          </cell>
          <cell r="G2795">
            <v>113.63826141841037</v>
          </cell>
        </row>
        <row r="2796">
          <cell r="D2796">
            <v>457.32937437680067</v>
          </cell>
          <cell r="G2796">
            <v>113.56211979714249</v>
          </cell>
        </row>
        <row r="2797">
          <cell r="D2797">
            <v>366.86861900556539</v>
          </cell>
          <cell r="G2797">
            <v>113.54119875881132</v>
          </cell>
        </row>
        <row r="2798">
          <cell r="D2798">
            <v>990.04271156296409</v>
          </cell>
          <cell r="G2798">
            <v>113.41419152124725</v>
          </cell>
        </row>
        <row r="2799">
          <cell r="D2799">
            <v>2020.2902032909217</v>
          </cell>
          <cell r="G2799">
            <v>112.93118359813019</v>
          </cell>
        </row>
        <row r="2800">
          <cell r="D2800">
            <v>783.99321321737261</v>
          </cell>
          <cell r="G2800">
            <v>112.78556776941926</v>
          </cell>
        </row>
        <row r="2801">
          <cell r="D2801">
            <v>1507.6792561872549</v>
          </cell>
          <cell r="G2801">
            <v>112.78077591463229</v>
          </cell>
        </row>
        <row r="2802">
          <cell r="D2802">
            <v>1160.9130272641862</v>
          </cell>
          <cell r="G2802">
            <v>112.60745943547077</v>
          </cell>
        </row>
        <row r="2803">
          <cell r="D2803">
            <v>5643.7460156609577</v>
          </cell>
          <cell r="G2803">
            <v>112.59758857771718</v>
          </cell>
        </row>
        <row r="2804">
          <cell r="D2804">
            <v>648.30208016051961</v>
          </cell>
          <cell r="G2804">
            <v>112.59661530107439</v>
          </cell>
        </row>
        <row r="2805">
          <cell r="D2805">
            <v>718.66044544925819</v>
          </cell>
          <cell r="G2805">
            <v>112.52909294136815</v>
          </cell>
        </row>
        <row r="2806">
          <cell r="D2806">
            <v>4538.114561123637</v>
          </cell>
          <cell r="G2806">
            <v>112.45812593911201</v>
          </cell>
        </row>
        <row r="2807">
          <cell r="D2807">
            <v>1583.0632189966177</v>
          </cell>
          <cell r="G2807">
            <v>112.37916546901995</v>
          </cell>
        </row>
        <row r="2808">
          <cell r="D2808">
            <v>1954.9574355228074</v>
          </cell>
          <cell r="G2808">
            <v>111.91597380997123</v>
          </cell>
        </row>
        <row r="2809">
          <cell r="D2809">
            <v>628.19969007802285</v>
          </cell>
          <cell r="G2809">
            <v>111.90562659929067</v>
          </cell>
        </row>
        <row r="2810">
          <cell r="D2810">
            <v>1693.6263644503497</v>
          </cell>
          <cell r="G2810">
            <v>111.89189828106568</v>
          </cell>
        </row>
        <row r="2811">
          <cell r="D2811">
            <v>628.19969007802285</v>
          </cell>
          <cell r="G2811">
            <v>111.57779067407934</v>
          </cell>
        </row>
        <row r="2812">
          <cell r="D2812">
            <v>432.20138677367976</v>
          </cell>
          <cell r="G2812">
            <v>111.51654256691695</v>
          </cell>
        </row>
        <row r="2813">
          <cell r="D2813">
            <v>3326.9455586532094</v>
          </cell>
          <cell r="G2813">
            <v>111.4619835590895</v>
          </cell>
        </row>
        <row r="2814">
          <cell r="D2814">
            <v>663.3788727223922</v>
          </cell>
          <cell r="G2814">
            <v>111.4106573264114</v>
          </cell>
        </row>
        <row r="2815">
          <cell r="D2815">
            <v>1834.3430950278268</v>
          </cell>
          <cell r="G2815">
            <v>111.33268619218175</v>
          </cell>
        </row>
        <row r="2816">
          <cell r="D2816">
            <v>125.63993801560459</v>
          </cell>
          <cell r="G2816">
            <v>111.19716476486261</v>
          </cell>
        </row>
        <row r="2817">
          <cell r="D2817">
            <v>1387.0649156922746</v>
          </cell>
          <cell r="G2817">
            <v>111.13485110348034</v>
          </cell>
        </row>
        <row r="2818">
          <cell r="D2818">
            <v>1829.3174975072027</v>
          </cell>
          <cell r="G2818">
            <v>110.99472219468893</v>
          </cell>
        </row>
        <row r="2819">
          <cell r="D2819">
            <v>125.63993801560459</v>
          </cell>
          <cell r="G2819">
            <v>110.88806511720988</v>
          </cell>
        </row>
        <row r="2820">
          <cell r="D2820">
            <v>859.37717602673536</v>
          </cell>
          <cell r="G2820">
            <v>110.49729739792954</v>
          </cell>
        </row>
        <row r="2821">
          <cell r="D2821">
            <v>748.81403057300327</v>
          </cell>
          <cell r="G2821">
            <v>110.35237101455223</v>
          </cell>
        </row>
        <row r="2822">
          <cell r="D2822">
            <v>1703.677559491598</v>
          </cell>
          <cell r="G2822">
            <v>110.25394582020849</v>
          </cell>
        </row>
        <row r="2823">
          <cell r="D2823">
            <v>1080.5034669341994</v>
          </cell>
          <cell r="G2823">
            <v>110.14192982136569</v>
          </cell>
        </row>
        <row r="2824">
          <cell r="D2824">
            <v>1211.169002470428</v>
          </cell>
          <cell r="G2824">
            <v>110.12310070053078</v>
          </cell>
        </row>
        <row r="2825">
          <cell r="D2825">
            <v>3789.300530550634</v>
          </cell>
          <cell r="G2825">
            <v>110.02051116901454</v>
          </cell>
        </row>
        <row r="2826">
          <cell r="D2826">
            <v>2286.6468718840033</v>
          </cell>
          <cell r="G2826">
            <v>109.92886897440393</v>
          </cell>
        </row>
        <row r="2827">
          <cell r="D2827">
            <v>3718.9421652618958</v>
          </cell>
          <cell r="G2827">
            <v>109.79018808468825</v>
          </cell>
        </row>
        <row r="2828">
          <cell r="D2828">
            <v>1542.8584388316242</v>
          </cell>
          <cell r="G2828">
            <v>109.77488349048269</v>
          </cell>
        </row>
        <row r="2829">
          <cell r="D2829">
            <v>2442.4403950233532</v>
          </cell>
          <cell r="G2829">
            <v>109.69133348506664</v>
          </cell>
        </row>
        <row r="2830">
          <cell r="D2830">
            <v>2040.3925933734183</v>
          </cell>
          <cell r="G2830">
            <v>109.66855253816773</v>
          </cell>
        </row>
        <row r="2831">
          <cell r="D2831">
            <v>678.45566528426468</v>
          </cell>
          <cell r="G2831">
            <v>109.58559748711026</v>
          </cell>
        </row>
        <row r="2832">
          <cell r="D2832">
            <v>2412.2868098996078</v>
          </cell>
          <cell r="G2832">
            <v>109.56056681754849</v>
          </cell>
        </row>
        <row r="2833">
          <cell r="D2833">
            <v>1728.805547094719</v>
          </cell>
          <cell r="G2833">
            <v>109.32524818239938</v>
          </cell>
        </row>
        <row r="2834">
          <cell r="D2834">
            <v>457.32937437680067</v>
          </cell>
          <cell r="G2834">
            <v>109.19026252231417</v>
          </cell>
        </row>
        <row r="2835">
          <cell r="D2835">
            <v>2155.9813363477747</v>
          </cell>
          <cell r="G2835">
            <v>109.12057587997587</v>
          </cell>
        </row>
        <row r="2836">
          <cell r="D2836">
            <v>1728.805547094719</v>
          </cell>
          <cell r="G2836">
            <v>109.03808203338205</v>
          </cell>
        </row>
        <row r="2837">
          <cell r="D2837">
            <v>1201.1178074291797</v>
          </cell>
          <cell r="G2837">
            <v>108.76061855234619</v>
          </cell>
        </row>
        <row r="2838">
          <cell r="D2838">
            <v>160.81912065997386</v>
          </cell>
          <cell r="G2838">
            <v>108.66889660024174</v>
          </cell>
        </row>
        <row r="2839">
          <cell r="D2839">
            <v>854.3515785061112</v>
          </cell>
          <cell r="G2839">
            <v>108.56645942861269</v>
          </cell>
        </row>
        <row r="2840">
          <cell r="D2840">
            <v>990.04271156296409</v>
          </cell>
          <cell r="G2840">
            <v>108.55198602034324</v>
          </cell>
        </row>
        <row r="2841">
          <cell r="D2841">
            <v>100.51195041248366</v>
          </cell>
          <cell r="G2841">
            <v>108.4252612373495</v>
          </cell>
        </row>
        <row r="2842">
          <cell r="D2842">
            <v>1452.3976834603889</v>
          </cell>
          <cell r="G2842">
            <v>108.29672569338216</v>
          </cell>
        </row>
        <row r="2843">
          <cell r="D2843">
            <v>1909.7270578371897</v>
          </cell>
          <cell r="G2843">
            <v>108.22282480700572</v>
          </cell>
        </row>
        <row r="2844">
          <cell r="D2844">
            <v>623.17409255739869</v>
          </cell>
          <cell r="G2844">
            <v>108.08300291960383</v>
          </cell>
        </row>
        <row r="2845">
          <cell r="D2845">
            <v>698.55805536676144</v>
          </cell>
          <cell r="G2845">
            <v>107.97316098165977</v>
          </cell>
        </row>
        <row r="2846">
          <cell r="D2846">
            <v>693.53245784613728</v>
          </cell>
          <cell r="G2846">
            <v>107.92360569698246</v>
          </cell>
        </row>
        <row r="2847">
          <cell r="D2847">
            <v>1216.1945999910524</v>
          </cell>
          <cell r="G2847">
            <v>107.81733867857078</v>
          </cell>
        </row>
        <row r="2848">
          <cell r="D2848">
            <v>1703.677559491598</v>
          </cell>
          <cell r="G2848">
            <v>107.75276615600851</v>
          </cell>
        </row>
        <row r="2849">
          <cell r="D2849">
            <v>1196.0922099085556</v>
          </cell>
          <cell r="G2849">
            <v>107.41202177610489</v>
          </cell>
        </row>
        <row r="2850">
          <cell r="D2850">
            <v>1522.7560487491276</v>
          </cell>
          <cell r="G2850">
            <v>107.32946831218189</v>
          </cell>
        </row>
        <row r="2851">
          <cell r="D2851">
            <v>201.02390082496731</v>
          </cell>
          <cell r="G2851">
            <v>107.302093324629</v>
          </cell>
        </row>
        <row r="2852">
          <cell r="D2852">
            <v>542.76453222741179</v>
          </cell>
          <cell r="G2852">
            <v>107.2116762360023</v>
          </cell>
        </row>
        <row r="2853">
          <cell r="D2853">
            <v>1336.8089404860327</v>
          </cell>
          <cell r="G2853">
            <v>107.19485938795165</v>
          </cell>
        </row>
        <row r="2854">
          <cell r="D2854">
            <v>733.73723801113078</v>
          </cell>
          <cell r="G2854">
            <v>107.12694895069791</v>
          </cell>
        </row>
        <row r="2855">
          <cell r="D2855">
            <v>1779.0615223009609</v>
          </cell>
          <cell r="G2855">
            <v>106.96052572877976</v>
          </cell>
        </row>
        <row r="2856">
          <cell r="D2856">
            <v>1392.0905132128987</v>
          </cell>
          <cell r="G2856">
            <v>106.79957821161148</v>
          </cell>
        </row>
        <row r="2857">
          <cell r="D2857">
            <v>6583.5327520176797</v>
          </cell>
          <cell r="G2857">
            <v>106.59713954224098</v>
          </cell>
        </row>
        <row r="2858">
          <cell r="D2858">
            <v>3005.3073173332614</v>
          </cell>
          <cell r="G2858">
            <v>106.59115179195697</v>
          </cell>
        </row>
        <row r="2859">
          <cell r="D2859">
            <v>1055.3754793310784</v>
          </cell>
          <cell r="G2859">
            <v>106.46312796586265</v>
          </cell>
        </row>
        <row r="2860">
          <cell r="D2860">
            <v>1130.7594421404413</v>
          </cell>
          <cell r="G2860">
            <v>106.1586800473183</v>
          </cell>
        </row>
        <row r="2861">
          <cell r="D2861">
            <v>3437.5087041069414</v>
          </cell>
          <cell r="G2861">
            <v>106.02655966040388</v>
          </cell>
        </row>
        <row r="2862">
          <cell r="D2862">
            <v>1492.6024636253824</v>
          </cell>
          <cell r="G2862">
            <v>105.83598262388371</v>
          </cell>
        </row>
        <row r="2863">
          <cell r="D2863">
            <v>1959.9830330434315</v>
          </cell>
          <cell r="G2863">
            <v>105.76102005973192</v>
          </cell>
        </row>
        <row r="2864">
          <cell r="D2864">
            <v>708.60925040800987</v>
          </cell>
          <cell r="G2864">
            <v>105.54045073549341</v>
          </cell>
        </row>
        <row r="2865">
          <cell r="D2865">
            <v>693.53245784613728</v>
          </cell>
          <cell r="G2865">
            <v>105.05633648867203</v>
          </cell>
        </row>
        <row r="2866">
          <cell r="D2866">
            <v>1829.3174975072027</v>
          </cell>
          <cell r="G2866">
            <v>104.85851291481774</v>
          </cell>
        </row>
        <row r="2867">
          <cell r="D2867">
            <v>2030.34139833217</v>
          </cell>
          <cell r="G2867">
            <v>104.62273621252633</v>
          </cell>
        </row>
        <row r="2868">
          <cell r="D2868">
            <v>3532.9950569988009</v>
          </cell>
          <cell r="G2868">
            <v>104.55306709360042</v>
          </cell>
        </row>
        <row r="2869">
          <cell r="D2869">
            <v>1899.6758627959412</v>
          </cell>
          <cell r="G2869">
            <v>104.37411949914112</v>
          </cell>
        </row>
        <row r="2870">
          <cell r="D2870">
            <v>854.3515785061112</v>
          </cell>
          <cell r="G2870">
            <v>104.23436703086196</v>
          </cell>
        </row>
        <row r="2871">
          <cell r="D2871">
            <v>1150.8618322229379</v>
          </cell>
          <cell r="G2871">
            <v>104.22713837974196</v>
          </cell>
        </row>
        <row r="2872">
          <cell r="D2872">
            <v>2738.95064874018</v>
          </cell>
          <cell r="G2872">
            <v>104.11189897017573</v>
          </cell>
        </row>
        <row r="2873">
          <cell r="D2873">
            <v>1175.9898198260589</v>
          </cell>
          <cell r="G2873">
            <v>104.05580699252063</v>
          </cell>
        </row>
        <row r="2874">
          <cell r="D2874">
            <v>3879.7612859218693</v>
          </cell>
          <cell r="G2874">
            <v>104.03020430196001</v>
          </cell>
        </row>
        <row r="2875">
          <cell r="D2875">
            <v>2502.7475652708431</v>
          </cell>
          <cell r="G2875">
            <v>104.02868427169854</v>
          </cell>
        </row>
        <row r="2876">
          <cell r="D2876">
            <v>593.02050743365362</v>
          </cell>
          <cell r="G2876">
            <v>103.87950103967127</v>
          </cell>
        </row>
        <row r="2877">
          <cell r="D2877">
            <v>804.09560329986925</v>
          </cell>
          <cell r="G2877">
            <v>103.536268213092</v>
          </cell>
        </row>
        <row r="2878">
          <cell r="D2878">
            <v>673.43006776364052</v>
          </cell>
          <cell r="G2878">
            <v>103.5126475883412</v>
          </cell>
        </row>
        <row r="2879">
          <cell r="D2879">
            <v>2784.1810264257974</v>
          </cell>
          <cell r="G2879">
            <v>103.41208907597616</v>
          </cell>
        </row>
        <row r="2880">
          <cell r="D2880">
            <v>2568.0803330389576</v>
          </cell>
          <cell r="G2880">
            <v>103.22167697236068</v>
          </cell>
        </row>
        <row r="2881">
          <cell r="D2881">
            <v>1361.9369280891538</v>
          </cell>
          <cell r="G2881">
            <v>103.0618979515878</v>
          </cell>
        </row>
        <row r="2882">
          <cell r="D2882">
            <v>748.81403057300327</v>
          </cell>
          <cell r="G2882">
            <v>102.93149010788601</v>
          </cell>
        </row>
        <row r="2883">
          <cell r="D2883">
            <v>834.24918842361444</v>
          </cell>
          <cell r="G2883">
            <v>102.89324764103652</v>
          </cell>
        </row>
        <row r="2884">
          <cell r="D2884">
            <v>296.51025371682681</v>
          </cell>
          <cell r="G2884">
            <v>102.8732371273173</v>
          </cell>
        </row>
        <row r="2885">
          <cell r="D2885">
            <v>35.179182644369284</v>
          </cell>
          <cell r="G2885">
            <v>102.76755106305131</v>
          </cell>
        </row>
        <row r="2886">
          <cell r="D2886">
            <v>1301.6297578416634</v>
          </cell>
          <cell r="G2886">
            <v>102.73371430107836</v>
          </cell>
        </row>
        <row r="2887">
          <cell r="D2887">
            <v>1573.0120239553694</v>
          </cell>
          <cell r="G2887">
            <v>102.69847540902791</v>
          </cell>
        </row>
        <row r="2888">
          <cell r="D2888">
            <v>2181.1093239508955</v>
          </cell>
          <cell r="G2888">
            <v>102.31861004138074</v>
          </cell>
        </row>
        <row r="2889">
          <cell r="D2889">
            <v>924.70994379484966</v>
          </cell>
          <cell r="G2889">
            <v>102.20213582529421</v>
          </cell>
        </row>
        <row r="2890">
          <cell r="D2890">
            <v>1055.3754793310784</v>
          </cell>
          <cell r="G2890">
            <v>102.18080620593888</v>
          </cell>
        </row>
        <row r="2891">
          <cell r="D2891">
            <v>432.20138677367976</v>
          </cell>
          <cell r="G2891">
            <v>102.07564395537099</v>
          </cell>
        </row>
        <row r="2892">
          <cell r="D2892">
            <v>1191.0666123879314</v>
          </cell>
          <cell r="G2892">
            <v>101.66770336940186</v>
          </cell>
        </row>
        <row r="2893">
          <cell r="D2893">
            <v>899.58195619172875</v>
          </cell>
          <cell r="G2893">
            <v>101.2503231514961</v>
          </cell>
        </row>
        <row r="2894">
          <cell r="D2894">
            <v>1457.423280981013</v>
          </cell>
          <cell r="G2894">
            <v>101.14922127160671</v>
          </cell>
        </row>
        <row r="2895">
          <cell r="D2895">
            <v>2703.7714660958104</v>
          </cell>
          <cell r="G2895">
            <v>101.14884742204043</v>
          </cell>
        </row>
        <row r="2896">
          <cell r="D2896">
            <v>944.81233387734642</v>
          </cell>
          <cell r="G2896">
            <v>101.07131498531473</v>
          </cell>
        </row>
        <row r="2897">
          <cell r="D2897">
            <v>1949.931838002183</v>
          </cell>
          <cell r="G2897">
            <v>101.01113955253764</v>
          </cell>
        </row>
        <row r="2898">
          <cell r="D2898">
            <v>261.33107107245752</v>
          </cell>
          <cell r="G2898">
            <v>100.93584312986559</v>
          </cell>
        </row>
        <row r="2899">
          <cell r="D2899">
            <v>4005.4012239374738</v>
          </cell>
          <cell r="G2899">
            <v>100.8682808420409</v>
          </cell>
        </row>
        <row r="2900">
          <cell r="D2900">
            <v>1015.170699166085</v>
          </cell>
          <cell r="G2900">
            <v>100.81488212495769</v>
          </cell>
        </row>
        <row r="2901">
          <cell r="D2901">
            <v>125.63993801560459</v>
          </cell>
          <cell r="G2901">
            <v>100.73988111493436</v>
          </cell>
        </row>
        <row r="2902">
          <cell r="D2902">
            <v>4306.9370751749248</v>
          </cell>
          <cell r="G2902">
            <v>100.71513546174097</v>
          </cell>
        </row>
        <row r="2903">
          <cell r="D2903">
            <v>673.43006776364052</v>
          </cell>
          <cell r="G2903">
            <v>100.39529930308261</v>
          </cell>
        </row>
        <row r="2904">
          <cell r="D2904">
            <v>1266.4505751972943</v>
          </cell>
          <cell r="G2904">
            <v>100.38378460355432</v>
          </cell>
        </row>
        <row r="2905">
          <cell r="D2905">
            <v>1206.1434049498039</v>
          </cell>
          <cell r="G2905">
            <v>100.25103124137067</v>
          </cell>
        </row>
        <row r="2906">
          <cell r="D2906">
            <v>1361.9369280891538</v>
          </cell>
          <cell r="G2906">
            <v>100.16060714648421</v>
          </cell>
        </row>
        <row r="2907">
          <cell r="D2907">
            <v>577.94371487178103</v>
          </cell>
          <cell r="G2907">
            <v>99.907742410525671</v>
          </cell>
        </row>
        <row r="2908">
          <cell r="D2908">
            <v>2678.6434784926896</v>
          </cell>
          <cell r="G2908">
            <v>99.868250411674325</v>
          </cell>
        </row>
        <row r="2909">
          <cell r="D2909">
            <v>748.81403057300327</v>
          </cell>
          <cell r="G2909">
            <v>99.839395628992051</v>
          </cell>
        </row>
        <row r="2910">
          <cell r="D2910">
            <v>3648.5837999731571</v>
          </cell>
          <cell r="G2910">
            <v>99.813516728512752</v>
          </cell>
        </row>
        <row r="2911">
          <cell r="D2911">
            <v>1331.7833429654086</v>
          </cell>
          <cell r="G2911">
            <v>99.808599178718339</v>
          </cell>
        </row>
        <row r="2912">
          <cell r="D2912">
            <v>2346.9540421314937</v>
          </cell>
          <cell r="G2912">
            <v>99.752205985732161</v>
          </cell>
        </row>
        <row r="2913">
          <cell r="D2913">
            <v>884.50516362985627</v>
          </cell>
          <cell r="G2913">
            <v>99.576763543659695</v>
          </cell>
        </row>
        <row r="2914">
          <cell r="D2914">
            <v>3899.863676004366</v>
          </cell>
          <cell r="G2914">
            <v>99.416979468601227</v>
          </cell>
        </row>
        <row r="2915">
          <cell r="D2915">
            <v>577.94371487178103</v>
          </cell>
          <cell r="G2915">
            <v>99.140810924973763</v>
          </cell>
        </row>
        <row r="2916">
          <cell r="D2916">
            <v>1196.0922099085556</v>
          </cell>
          <cell r="G2916">
            <v>99.125187949334517</v>
          </cell>
        </row>
        <row r="2917">
          <cell r="D2917">
            <v>397.02220412931047</v>
          </cell>
          <cell r="G2917">
            <v>99.113394978134892</v>
          </cell>
        </row>
        <row r="2918">
          <cell r="D2918">
            <v>492.50855702116996</v>
          </cell>
          <cell r="G2918">
            <v>99.061997718847621</v>
          </cell>
        </row>
        <row r="2919">
          <cell r="D2919">
            <v>1216.1945999910524</v>
          </cell>
          <cell r="G2919">
            <v>99.012072968894699</v>
          </cell>
        </row>
        <row r="2920">
          <cell r="D2920">
            <v>467.38056941804905</v>
          </cell>
          <cell r="G2920">
            <v>98.791946802602723</v>
          </cell>
        </row>
        <row r="2921">
          <cell r="D2921">
            <v>1356.9113305685294</v>
          </cell>
          <cell r="G2921">
            <v>98.431396779871591</v>
          </cell>
        </row>
        <row r="2922">
          <cell r="D2922">
            <v>1191.0666123879314</v>
          </cell>
          <cell r="G2922">
            <v>98.346184458862439</v>
          </cell>
        </row>
        <row r="2923">
          <cell r="D2923">
            <v>316.61264379932356</v>
          </cell>
          <cell r="G2923">
            <v>98.298870461533795</v>
          </cell>
        </row>
        <row r="2924">
          <cell r="D2924">
            <v>2301.7236644458758</v>
          </cell>
          <cell r="G2924">
            <v>98.283859636242212</v>
          </cell>
        </row>
        <row r="2925">
          <cell r="D2925">
            <v>2150.9557388271505</v>
          </cell>
          <cell r="G2925">
            <v>98.190870291724224</v>
          </cell>
        </row>
        <row r="2926">
          <cell r="D2926">
            <v>190.97270578371896</v>
          </cell>
          <cell r="G2926">
            <v>98.139888615552394</v>
          </cell>
        </row>
        <row r="2927">
          <cell r="D2927">
            <v>366.86861900556539</v>
          </cell>
          <cell r="G2927">
            <v>98.00069905872779</v>
          </cell>
        </row>
        <row r="2928">
          <cell r="D2928">
            <v>577.94371487178103</v>
          </cell>
          <cell r="G2928">
            <v>97.95284191375859</v>
          </cell>
        </row>
        <row r="2929">
          <cell r="D2929">
            <v>1678.5495718884772</v>
          </cell>
          <cell r="G2929">
            <v>97.834206281507832</v>
          </cell>
        </row>
        <row r="2930">
          <cell r="D2930">
            <v>678.45566528426468</v>
          </cell>
          <cell r="G2930">
            <v>97.79248448952255</v>
          </cell>
        </row>
        <row r="2931">
          <cell r="D2931">
            <v>231.17748594871242</v>
          </cell>
          <cell r="G2931">
            <v>97.564080780478776</v>
          </cell>
        </row>
        <row r="2932">
          <cell r="D2932">
            <v>1387.0649156922746</v>
          </cell>
          <cell r="G2932">
            <v>97.495090451813027</v>
          </cell>
        </row>
        <row r="2933">
          <cell r="D2933">
            <v>2266.5444818015067</v>
          </cell>
          <cell r="G2933">
            <v>97.419848942755493</v>
          </cell>
        </row>
        <row r="2934">
          <cell r="D2934">
            <v>296.51025371682681</v>
          </cell>
          <cell r="G2934">
            <v>97.347604768974023</v>
          </cell>
        </row>
        <row r="2935">
          <cell r="D2935">
            <v>1055.3754793310784</v>
          </cell>
          <cell r="G2935">
            <v>97.134653593544286</v>
          </cell>
        </row>
        <row r="2936">
          <cell r="D2936">
            <v>3502.8414718750555</v>
          </cell>
          <cell r="G2936">
            <v>97.038834266918457</v>
          </cell>
        </row>
        <row r="2937">
          <cell r="D2937">
            <v>2578.131528080206</v>
          </cell>
          <cell r="G2937">
            <v>96.919507213839694</v>
          </cell>
        </row>
        <row r="2938">
          <cell r="D2938">
            <v>1336.8089404860327</v>
          </cell>
          <cell r="G2938">
            <v>96.806093592276511</v>
          </cell>
        </row>
        <row r="2939">
          <cell r="D2939">
            <v>1899.6758627959412</v>
          </cell>
          <cell r="G2939">
            <v>96.738283642680074</v>
          </cell>
        </row>
        <row r="2940">
          <cell r="D2940">
            <v>386.97100908806209</v>
          </cell>
          <cell r="G2940">
            <v>96.548452395276414</v>
          </cell>
        </row>
        <row r="2941">
          <cell r="D2941">
            <v>839.2747859442386</v>
          </cell>
          <cell r="G2941">
            <v>96.366278814454503</v>
          </cell>
        </row>
        <row r="2942">
          <cell r="D2942">
            <v>1271.4761727179184</v>
          </cell>
          <cell r="G2942">
            <v>96.276756004377731</v>
          </cell>
        </row>
        <row r="2943">
          <cell r="D2943">
            <v>904.60755371235302</v>
          </cell>
          <cell r="G2943">
            <v>96.246731847875736</v>
          </cell>
        </row>
        <row r="2944">
          <cell r="D2944">
            <v>1165.9386247848106</v>
          </cell>
          <cell r="G2944">
            <v>96.186527023866105</v>
          </cell>
        </row>
        <row r="2945">
          <cell r="D2945">
            <v>1482.551268584134</v>
          </cell>
          <cell r="G2945">
            <v>96.105260335052449</v>
          </cell>
        </row>
        <row r="2946">
          <cell r="D2946">
            <v>1728.805547094719</v>
          </cell>
          <cell r="G2946">
            <v>96.00390719178975</v>
          </cell>
        </row>
        <row r="2947">
          <cell r="D2947">
            <v>381.94541156743793</v>
          </cell>
          <cell r="G2947">
            <v>95.891055941485561</v>
          </cell>
        </row>
        <row r="2948">
          <cell r="D2948">
            <v>1889.6246677546928</v>
          </cell>
          <cell r="G2948">
            <v>95.82506632497504</v>
          </cell>
        </row>
        <row r="2949">
          <cell r="D2949">
            <v>12759.992104864801</v>
          </cell>
          <cell r="G2949">
            <v>95.791002152679525</v>
          </cell>
        </row>
        <row r="2950">
          <cell r="D2950">
            <v>412.098996691183</v>
          </cell>
          <cell r="G2950">
            <v>95.635588858329044</v>
          </cell>
        </row>
        <row r="2951">
          <cell r="D2951">
            <v>271.3822661137059</v>
          </cell>
          <cell r="G2951">
            <v>95.634186006241578</v>
          </cell>
        </row>
        <row r="2952">
          <cell r="D2952">
            <v>1150.8618322229379</v>
          </cell>
          <cell r="G2952">
            <v>95.506273700341836</v>
          </cell>
        </row>
        <row r="2953">
          <cell r="D2953">
            <v>1135.7850396610654</v>
          </cell>
          <cell r="G2953">
            <v>95.13854978205508</v>
          </cell>
        </row>
        <row r="2954">
          <cell r="D2954">
            <v>1718.7543520534707</v>
          </cell>
          <cell r="G2954">
            <v>95.060764950343369</v>
          </cell>
        </row>
        <row r="2955">
          <cell r="D2955">
            <v>1658.4471818059806</v>
          </cell>
          <cell r="G2955">
            <v>94.847250204880879</v>
          </cell>
        </row>
        <row r="2956">
          <cell r="D2956">
            <v>1970.0342280846799</v>
          </cell>
          <cell r="G2956">
            <v>94.846387440928197</v>
          </cell>
        </row>
        <row r="2957">
          <cell r="D2957">
            <v>1603.1656090791143</v>
          </cell>
          <cell r="G2957">
            <v>94.760382246174686</v>
          </cell>
        </row>
        <row r="2958">
          <cell r="D2958">
            <v>125.63993801560459</v>
          </cell>
          <cell r="G2958">
            <v>94.643908454101648</v>
          </cell>
        </row>
        <row r="2959">
          <cell r="D2959">
            <v>768.91642065550002</v>
          </cell>
          <cell r="G2959">
            <v>94.620926212144454</v>
          </cell>
        </row>
        <row r="2960">
          <cell r="D2960">
            <v>517.63654462429088</v>
          </cell>
          <cell r="G2960">
            <v>94.377757352561105</v>
          </cell>
        </row>
        <row r="2961">
          <cell r="D2961">
            <v>819.17239586174185</v>
          </cell>
          <cell r="G2961">
            <v>93.899341657519599</v>
          </cell>
        </row>
        <row r="2962">
          <cell r="D2962">
            <v>959.88912643921901</v>
          </cell>
          <cell r="G2962">
            <v>93.840103473432265</v>
          </cell>
        </row>
        <row r="2963">
          <cell r="D2963">
            <v>1658.4471818059806</v>
          </cell>
          <cell r="G2963">
            <v>93.773690922603464</v>
          </cell>
        </row>
        <row r="2964">
          <cell r="D2964">
            <v>794.04440825862093</v>
          </cell>
          <cell r="G2964">
            <v>93.613113098018587</v>
          </cell>
        </row>
        <row r="2965">
          <cell r="D2965">
            <v>1090.5546619754477</v>
          </cell>
          <cell r="G2965">
            <v>93.596329723996476</v>
          </cell>
        </row>
        <row r="2966">
          <cell r="D2966">
            <v>512.61094710366672</v>
          </cell>
          <cell r="G2966">
            <v>93.46673094049504</v>
          </cell>
        </row>
        <row r="2967">
          <cell r="D2967">
            <v>854.3515785061112</v>
          </cell>
          <cell r="G2967">
            <v>93.41528414539485</v>
          </cell>
        </row>
        <row r="2968">
          <cell r="D2968">
            <v>271.3822661137059</v>
          </cell>
          <cell r="G2968">
            <v>93.347775596985485</v>
          </cell>
        </row>
        <row r="2969">
          <cell r="D2969">
            <v>291.48465619620265</v>
          </cell>
          <cell r="G2969">
            <v>93.283069328930353</v>
          </cell>
        </row>
        <row r="2970">
          <cell r="D2970">
            <v>316.61264379932356</v>
          </cell>
          <cell r="G2970">
            <v>93.26743226388443</v>
          </cell>
        </row>
        <row r="2971">
          <cell r="D2971">
            <v>557.84132478928439</v>
          </cell>
          <cell r="G2971">
            <v>93.234671702449177</v>
          </cell>
        </row>
        <row r="2972">
          <cell r="D2972">
            <v>562.86692230990855</v>
          </cell>
          <cell r="G2972">
            <v>93.21112953071281</v>
          </cell>
        </row>
        <row r="2973">
          <cell r="D2973">
            <v>3060.5888900601276</v>
          </cell>
          <cell r="G2973">
            <v>93.076998965504913</v>
          </cell>
        </row>
        <row r="2974">
          <cell r="D2974">
            <v>658.35327520176804</v>
          </cell>
          <cell r="G2974">
            <v>92.972538573354825</v>
          </cell>
        </row>
        <row r="2975">
          <cell r="D2975">
            <v>1809.215107424706</v>
          </cell>
          <cell r="G2975">
            <v>92.778444145388349</v>
          </cell>
        </row>
        <row r="2976">
          <cell r="D2976">
            <v>2236.3908966777617</v>
          </cell>
          <cell r="G2976">
            <v>92.694264120459977</v>
          </cell>
        </row>
        <row r="2977">
          <cell r="D2977">
            <v>6317.1760834245979</v>
          </cell>
          <cell r="G2977">
            <v>92.668528605067266</v>
          </cell>
        </row>
        <row r="2978">
          <cell r="D2978">
            <v>371.89421652618955</v>
          </cell>
          <cell r="G2978">
            <v>92.643762269859849</v>
          </cell>
        </row>
        <row r="2979">
          <cell r="D2979">
            <v>929.73554131547394</v>
          </cell>
          <cell r="G2979">
            <v>92.639050717064009</v>
          </cell>
        </row>
        <row r="2980">
          <cell r="D2980">
            <v>351.7918264436928</v>
          </cell>
          <cell r="G2980">
            <v>92.39132558077803</v>
          </cell>
        </row>
        <row r="2981">
          <cell r="D2981">
            <v>693.53245784613728</v>
          </cell>
          <cell r="G2981">
            <v>92.36044261394774</v>
          </cell>
        </row>
        <row r="2982">
          <cell r="D2982">
            <v>768.91642065550002</v>
          </cell>
          <cell r="G2982">
            <v>92.170700874067506</v>
          </cell>
        </row>
        <row r="2983">
          <cell r="D2983">
            <v>331.6894363611961</v>
          </cell>
          <cell r="G2983">
            <v>91.968711526608629</v>
          </cell>
        </row>
        <row r="2984">
          <cell r="D2984">
            <v>150.76792561872549</v>
          </cell>
          <cell r="G2984">
            <v>91.963524487321237</v>
          </cell>
        </row>
        <row r="2985">
          <cell r="D2985">
            <v>1170.9642223054348</v>
          </cell>
          <cell r="G2985">
            <v>91.865425553710537</v>
          </cell>
        </row>
        <row r="2986">
          <cell r="D2986">
            <v>748.81403057300327</v>
          </cell>
          <cell r="G2986">
            <v>91.844076131998719</v>
          </cell>
        </row>
        <row r="2987">
          <cell r="D2987">
            <v>889.53076115048043</v>
          </cell>
          <cell r="G2987">
            <v>91.77144391807542</v>
          </cell>
        </row>
        <row r="2988">
          <cell r="D2988">
            <v>402.04780164993463</v>
          </cell>
          <cell r="G2988">
            <v>91.735542903570931</v>
          </cell>
        </row>
        <row r="2989">
          <cell r="D2989">
            <v>603.07170247490194</v>
          </cell>
          <cell r="G2989">
            <v>91.560873624473999</v>
          </cell>
        </row>
        <row r="2990">
          <cell r="D2990">
            <v>1080.5034669341994</v>
          </cell>
          <cell r="G2990">
            <v>91.505194663384032</v>
          </cell>
        </row>
        <row r="2991">
          <cell r="D2991">
            <v>809.12120082049353</v>
          </cell>
          <cell r="G2991">
            <v>91.197118710930098</v>
          </cell>
        </row>
        <row r="2992">
          <cell r="D2992">
            <v>3130.9472553488663</v>
          </cell>
          <cell r="G2992">
            <v>91.103086224453719</v>
          </cell>
        </row>
        <row r="2993">
          <cell r="D2993">
            <v>532.71333718616347</v>
          </cell>
          <cell r="G2993">
            <v>90.840001807711474</v>
          </cell>
        </row>
        <row r="2994">
          <cell r="D2994">
            <v>763.89082313487586</v>
          </cell>
          <cell r="G2994">
            <v>90.82561357620358</v>
          </cell>
        </row>
        <row r="2995">
          <cell r="D2995">
            <v>869.42837106798368</v>
          </cell>
          <cell r="G2995">
            <v>90.798859713487417</v>
          </cell>
        </row>
        <row r="2996">
          <cell r="D2996">
            <v>1593.114414037866</v>
          </cell>
          <cell r="G2996">
            <v>90.637202039683871</v>
          </cell>
        </row>
        <row r="2997">
          <cell r="D2997">
            <v>2447.4659925439773</v>
          </cell>
          <cell r="G2997">
            <v>90.578286319669658</v>
          </cell>
        </row>
        <row r="2998">
          <cell r="D2998">
            <v>361.84302148494118</v>
          </cell>
          <cell r="G2998">
            <v>90.543728492404782</v>
          </cell>
        </row>
        <row r="2999">
          <cell r="D2999">
            <v>1713.7287545328466</v>
          </cell>
          <cell r="G2999">
            <v>90.503010746318935</v>
          </cell>
        </row>
        <row r="3000">
          <cell r="D3000">
            <v>2387.158822296487</v>
          </cell>
          <cell r="G3000">
            <v>90.500779430350391</v>
          </cell>
        </row>
        <row r="3001">
          <cell r="D3001">
            <v>321.63824131994772</v>
          </cell>
          <cell r="G3001">
            <v>90.400426609053042</v>
          </cell>
        </row>
        <row r="3002">
          <cell r="D3002">
            <v>2367.0564322139903</v>
          </cell>
          <cell r="G3002">
            <v>90.356884554907182</v>
          </cell>
        </row>
        <row r="3003">
          <cell r="D3003">
            <v>361.84302148494118</v>
          </cell>
          <cell r="G3003">
            <v>90.276738481983671</v>
          </cell>
        </row>
        <row r="3004">
          <cell r="D3004">
            <v>261.33107107245752</v>
          </cell>
          <cell r="G3004">
            <v>90.255207584203205</v>
          </cell>
        </row>
        <row r="3005">
          <cell r="D3005">
            <v>472.40616693867321</v>
          </cell>
          <cell r="G3005">
            <v>90.230754708503198</v>
          </cell>
        </row>
        <row r="3006">
          <cell r="D3006">
            <v>1211.169002470428</v>
          </cell>
          <cell r="G3006">
            <v>90.070530748564053</v>
          </cell>
        </row>
        <row r="3007">
          <cell r="D3007">
            <v>613.12289751615037</v>
          </cell>
          <cell r="G3007">
            <v>90.046480914077648</v>
          </cell>
        </row>
        <row r="3008">
          <cell r="D3008">
            <v>713.63484792863403</v>
          </cell>
          <cell r="G3008">
            <v>89.992780142306458</v>
          </cell>
        </row>
        <row r="3009">
          <cell r="D3009">
            <v>1090.5546619754477</v>
          </cell>
          <cell r="G3009">
            <v>89.787444591802171</v>
          </cell>
        </row>
        <row r="3010">
          <cell r="D3010">
            <v>1095.5802594960719</v>
          </cell>
          <cell r="G3010">
            <v>89.6703373826373</v>
          </cell>
        </row>
        <row r="3011">
          <cell r="D3011">
            <v>1653.4215842853562</v>
          </cell>
          <cell r="G3011">
            <v>89.643586347166277</v>
          </cell>
        </row>
        <row r="3012">
          <cell r="D3012">
            <v>969.94032148046733</v>
          </cell>
          <cell r="G3012">
            <v>89.488441337962456</v>
          </cell>
        </row>
        <row r="3013">
          <cell r="D3013">
            <v>391.99660660868631</v>
          </cell>
          <cell r="G3013">
            <v>89.435187713034679</v>
          </cell>
        </row>
        <row r="3014">
          <cell r="D3014">
            <v>180.92151074247059</v>
          </cell>
          <cell r="G3014">
            <v>89.403307586824255</v>
          </cell>
        </row>
        <row r="3015">
          <cell r="D3015">
            <v>5653.797210702206</v>
          </cell>
          <cell r="G3015">
            <v>89.171270234154434</v>
          </cell>
        </row>
        <row r="3016">
          <cell r="D3016">
            <v>587.99490991302946</v>
          </cell>
          <cell r="G3016">
            <v>89.166420824984129</v>
          </cell>
        </row>
        <row r="3017">
          <cell r="D3017">
            <v>1356.9113305685294</v>
          </cell>
          <cell r="G3017">
            <v>89.145263229922392</v>
          </cell>
        </row>
        <row r="3018">
          <cell r="D3018">
            <v>1361.9369280891538</v>
          </cell>
          <cell r="G3018">
            <v>88.981285519044462</v>
          </cell>
        </row>
        <row r="3019">
          <cell r="D3019">
            <v>869.42837106798368</v>
          </cell>
          <cell r="G3019">
            <v>88.944738494642507</v>
          </cell>
        </row>
        <row r="3020">
          <cell r="D3020">
            <v>125.63993801560459</v>
          </cell>
          <cell r="G3020">
            <v>88.152200065378125</v>
          </cell>
        </row>
        <row r="3021">
          <cell r="D3021">
            <v>2045.4181908940425</v>
          </cell>
          <cell r="G3021">
            <v>88.056551854594076</v>
          </cell>
        </row>
        <row r="3022">
          <cell r="D3022">
            <v>366.86861900556539</v>
          </cell>
          <cell r="G3022">
            <v>88.05107855948873</v>
          </cell>
        </row>
        <row r="3023">
          <cell r="D3023">
            <v>593.02050743365362</v>
          </cell>
          <cell r="G3023">
            <v>88.042113544522977</v>
          </cell>
        </row>
        <row r="3024">
          <cell r="D3024">
            <v>1487.5768661047582</v>
          </cell>
          <cell r="G3024">
            <v>88.030545737529167</v>
          </cell>
        </row>
        <row r="3025">
          <cell r="D3025">
            <v>1196.0922099085556</v>
          </cell>
          <cell r="G3025">
            <v>87.966369988279837</v>
          </cell>
        </row>
        <row r="3026">
          <cell r="D3026">
            <v>1145.8362347023137</v>
          </cell>
          <cell r="G3026">
            <v>87.280559887688185</v>
          </cell>
        </row>
        <row r="3027">
          <cell r="D3027">
            <v>291.48465619620265</v>
          </cell>
          <cell r="G3027">
            <v>87.053920934087088</v>
          </cell>
        </row>
        <row r="3028">
          <cell r="D3028">
            <v>653.32767768114377</v>
          </cell>
          <cell r="G3028">
            <v>87.010503104226274</v>
          </cell>
        </row>
        <row r="3029">
          <cell r="D3029">
            <v>899.58195619172875</v>
          </cell>
          <cell r="G3029">
            <v>86.992390172230074</v>
          </cell>
        </row>
        <row r="3030">
          <cell r="D3030">
            <v>412.098996691183</v>
          </cell>
          <cell r="G3030">
            <v>86.727617529395488</v>
          </cell>
        </row>
        <row r="3031">
          <cell r="D3031">
            <v>1824.2918999865785</v>
          </cell>
          <cell r="G3031">
            <v>86.612852841542548</v>
          </cell>
        </row>
        <row r="3032">
          <cell r="D3032">
            <v>713.63484792863403</v>
          </cell>
          <cell r="G3032">
            <v>86.591100790557675</v>
          </cell>
        </row>
        <row r="3033">
          <cell r="D3033">
            <v>3412.3807165038202</v>
          </cell>
          <cell r="G3033">
            <v>86.575647487451732</v>
          </cell>
        </row>
        <row r="3034">
          <cell r="D3034">
            <v>527.6877396655392</v>
          </cell>
          <cell r="G3034">
            <v>86.508527854868831</v>
          </cell>
        </row>
        <row r="3035">
          <cell r="D3035">
            <v>859.37717602673536</v>
          </cell>
          <cell r="G3035">
            <v>86.381857901608726</v>
          </cell>
        </row>
        <row r="3036">
          <cell r="D3036">
            <v>3030.4353049363826</v>
          </cell>
          <cell r="G3036">
            <v>86.211698511522329</v>
          </cell>
        </row>
        <row r="3037">
          <cell r="D3037">
            <v>1562.9608289141211</v>
          </cell>
          <cell r="G3037">
            <v>86.021323286293892</v>
          </cell>
        </row>
        <row r="3038">
          <cell r="D3038">
            <v>587.99490991302946</v>
          </cell>
          <cell r="G3038">
            <v>85.9501096879454</v>
          </cell>
        </row>
        <row r="3039">
          <cell r="D3039">
            <v>1412.1929032953956</v>
          </cell>
          <cell r="G3039">
            <v>85.926648383544389</v>
          </cell>
        </row>
        <row r="3040">
          <cell r="D3040">
            <v>718.66044544925819</v>
          </cell>
          <cell r="G3040">
            <v>85.893029738627092</v>
          </cell>
        </row>
        <row r="3041">
          <cell r="D3041">
            <v>552.81572726866011</v>
          </cell>
          <cell r="G3041">
            <v>85.666864544983028</v>
          </cell>
        </row>
        <row r="3042">
          <cell r="D3042">
            <v>1452.3976834603889</v>
          </cell>
          <cell r="G3042">
            <v>85.440180108959538</v>
          </cell>
        </row>
        <row r="3043">
          <cell r="D3043">
            <v>1567.9864264347452</v>
          </cell>
          <cell r="G3043">
            <v>85.331860135728334</v>
          </cell>
        </row>
        <row r="3044">
          <cell r="D3044">
            <v>678.45566528426468</v>
          </cell>
          <cell r="G3044">
            <v>85.262747518135399</v>
          </cell>
        </row>
        <row r="3045">
          <cell r="D3045">
            <v>397.02220412931047</v>
          </cell>
          <cell r="G3045">
            <v>85.213592269725282</v>
          </cell>
        </row>
        <row r="3046">
          <cell r="D3046">
            <v>1588.0888165172419</v>
          </cell>
          <cell r="G3046">
            <v>85.153178921822317</v>
          </cell>
        </row>
        <row r="3047">
          <cell r="D3047">
            <v>60.307170247490198</v>
          </cell>
          <cell r="G3047">
            <v>85.121101889561373</v>
          </cell>
        </row>
        <row r="3048">
          <cell r="D3048">
            <v>402.04780164993463</v>
          </cell>
          <cell r="G3048">
            <v>85.03485092387352</v>
          </cell>
        </row>
        <row r="3049">
          <cell r="D3049">
            <v>3507.8670693956797</v>
          </cell>
          <cell r="G3049">
            <v>85.006967327867372</v>
          </cell>
        </row>
        <row r="3050">
          <cell r="D3050">
            <v>422.15019173243138</v>
          </cell>
          <cell r="G3050">
            <v>84.851962115829096</v>
          </cell>
        </row>
        <row r="3051">
          <cell r="D3051">
            <v>1060.4010768517026</v>
          </cell>
          <cell r="G3051">
            <v>84.75289449023154</v>
          </cell>
        </row>
        <row r="3052">
          <cell r="D3052">
            <v>1899.6758627959412</v>
          </cell>
          <cell r="G3052">
            <v>84.564192652165033</v>
          </cell>
        </row>
        <row r="3053">
          <cell r="D3053">
            <v>85.43515785061112</v>
          </cell>
          <cell r="G3053">
            <v>84.512815881587471</v>
          </cell>
        </row>
        <row r="3054">
          <cell r="D3054">
            <v>1130.7594421404413</v>
          </cell>
          <cell r="G3054">
            <v>84.267374826068121</v>
          </cell>
        </row>
        <row r="3055">
          <cell r="D3055">
            <v>1150.8618322229379</v>
          </cell>
          <cell r="G3055">
            <v>84.013979572491621</v>
          </cell>
        </row>
        <row r="3056">
          <cell r="D3056">
            <v>1341.8345380066569</v>
          </cell>
          <cell r="G3056">
            <v>84.011131180116067</v>
          </cell>
        </row>
        <row r="3057">
          <cell r="D3057">
            <v>221.12629090746407</v>
          </cell>
          <cell r="G3057">
            <v>83.868571287572365</v>
          </cell>
        </row>
        <row r="3058">
          <cell r="D3058">
            <v>1311.6809528829119</v>
          </cell>
          <cell r="G3058">
            <v>83.833444123004753</v>
          </cell>
        </row>
        <row r="3059">
          <cell r="D3059">
            <v>799.07000577924509</v>
          </cell>
          <cell r="G3059">
            <v>83.71882404775728</v>
          </cell>
        </row>
        <row r="3060">
          <cell r="D3060">
            <v>1206.1434049498039</v>
          </cell>
          <cell r="G3060">
            <v>83.606083665983206</v>
          </cell>
        </row>
        <row r="3061">
          <cell r="D3061">
            <v>211.07509586621569</v>
          </cell>
          <cell r="G3061">
            <v>83.530536226561011</v>
          </cell>
        </row>
        <row r="3062">
          <cell r="D3062">
            <v>552.81572726866011</v>
          </cell>
          <cell r="G3062">
            <v>83.520804980720143</v>
          </cell>
        </row>
        <row r="3063">
          <cell r="D3063">
            <v>115.58874297435621</v>
          </cell>
          <cell r="G3063">
            <v>83.483050088121871</v>
          </cell>
        </row>
        <row r="3064">
          <cell r="D3064">
            <v>773.94201817612418</v>
          </cell>
          <cell r="G3064">
            <v>83.340198546335571</v>
          </cell>
        </row>
        <row r="3065">
          <cell r="D3065">
            <v>1356.9113305685294</v>
          </cell>
          <cell r="G3065">
            <v>83.266402053570161</v>
          </cell>
        </row>
        <row r="3066">
          <cell r="D3066">
            <v>3151.0496454313629</v>
          </cell>
          <cell r="G3066">
            <v>83.251645749918552</v>
          </cell>
        </row>
        <row r="3067">
          <cell r="D3067">
            <v>2080.5973735384118</v>
          </cell>
          <cell r="G3067">
            <v>83.235062558382211</v>
          </cell>
        </row>
        <row r="3068">
          <cell r="D3068">
            <v>924.70994379484966</v>
          </cell>
          <cell r="G3068">
            <v>83.184369876123867</v>
          </cell>
        </row>
        <row r="3069">
          <cell r="D3069">
            <v>2055.469385935291</v>
          </cell>
          <cell r="G3069">
            <v>82.857604282271552</v>
          </cell>
        </row>
        <row r="3070">
          <cell r="D3070">
            <v>824.19799338236601</v>
          </cell>
          <cell r="G3070">
            <v>82.854504548031926</v>
          </cell>
        </row>
        <row r="3071">
          <cell r="D3071">
            <v>562.86692230990855</v>
          </cell>
          <cell r="G3071">
            <v>82.715003982279654</v>
          </cell>
        </row>
        <row r="3072">
          <cell r="D3072">
            <v>195.99830330434315</v>
          </cell>
          <cell r="G3072">
            <v>82.330529057252235</v>
          </cell>
        </row>
        <row r="3073">
          <cell r="D3073">
            <v>316.61264379932356</v>
          </cell>
          <cell r="G3073">
            <v>82.323700649474915</v>
          </cell>
        </row>
        <row r="3074">
          <cell r="D3074">
            <v>7432.8587330031669</v>
          </cell>
          <cell r="G3074">
            <v>82.29888677284832</v>
          </cell>
        </row>
        <row r="3075">
          <cell r="D3075">
            <v>472.40616693867321</v>
          </cell>
          <cell r="G3075">
            <v>82.283265300561055</v>
          </cell>
        </row>
        <row r="3076">
          <cell r="D3076">
            <v>1231.2713925529249</v>
          </cell>
          <cell r="G3076">
            <v>82.222932299436906</v>
          </cell>
        </row>
        <row r="3077">
          <cell r="D3077">
            <v>40.204780164993466</v>
          </cell>
          <cell r="G3077">
            <v>82.183304555167339</v>
          </cell>
        </row>
        <row r="3078">
          <cell r="D3078">
            <v>688.50686032551312</v>
          </cell>
          <cell r="G3078">
            <v>82.034144645416674</v>
          </cell>
        </row>
        <row r="3079">
          <cell r="D3079">
            <v>412.098996691183</v>
          </cell>
          <cell r="G3079">
            <v>81.827130009138898</v>
          </cell>
        </row>
        <row r="3080">
          <cell r="D3080">
            <v>251.27987603120917</v>
          </cell>
          <cell r="G3080">
            <v>81.428842934394524</v>
          </cell>
        </row>
        <row r="3081">
          <cell r="D3081">
            <v>326.66383884057188</v>
          </cell>
          <cell r="G3081">
            <v>81.281084371709625</v>
          </cell>
        </row>
        <row r="3082">
          <cell r="D3082">
            <v>598.04610495427778</v>
          </cell>
          <cell r="G3082">
            <v>81.21455518185212</v>
          </cell>
        </row>
        <row r="3083">
          <cell r="D3083">
            <v>1035.2730892485818</v>
          </cell>
          <cell r="G3083">
            <v>81.11339806307555</v>
          </cell>
        </row>
        <row r="3084">
          <cell r="D3084">
            <v>251.27987603120917</v>
          </cell>
          <cell r="G3084">
            <v>81.109159366105402</v>
          </cell>
        </row>
        <row r="3085">
          <cell r="D3085">
            <v>1477.5256710635099</v>
          </cell>
          <cell r="G3085">
            <v>81.060907720729546</v>
          </cell>
        </row>
        <row r="3086">
          <cell r="D3086">
            <v>381.94541156743793</v>
          </cell>
          <cell r="G3086">
            <v>80.48675105486555</v>
          </cell>
        </row>
        <row r="3087">
          <cell r="D3087">
            <v>1447.3720859397647</v>
          </cell>
          <cell r="G3087">
            <v>80.248356527463031</v>
          </cell>
        </row>
        <row r="3088">
          <cell r="D3088">
            <v>241.22868098996079</v>
          </cell>
          <cell r="G3088">
            <v>80.189278574849695</v>
          </cell>
        </row>
        <row r="3089">
          <cell r="D3089">
            <v>2975.1537322095164</v>
          </cell>
          <cell r="G3089">
            <v>80.0212662879796</v>
          </cell>
        </row>
        <row r="3090">
          <cell r="D3090">
            <v>271.3822661137059</v>
          </cell>
          <cell r="G3090">
            <v>79.975075966217176</v>
          </cell>
        </row>
        <row r="3091">
          <cell r="D3091">
            <v>944.81233387734642</v>
          </cell>
          <cell r="G3091">
            <v>79.800482717010254</v>
          </cell>
        </row>
        <row r="3092">
          <cell r="D3092">
            <v>854.3515785061112</v>
          </cell>
          <cell r="G3092">
            <v>79.741510384093701</v>
          </cell>
        </row>
        <row r="3093">
          <cell r="D3093">
            <v>879.47956610923211</v>
          </cell>
          <cell r="G3093">
            <v>79.518352589515771</v>
          </cell>
        </row>
        <row r="3094">
          <cell r="D3094">
            <v>1065.4266743723269</v>
          </cell>
          <cell r="G3094">
            <v>79.50290634642306</v>
          </cell>
        </row>
        <row r="3095">
          <cell r="D3095">
            <v>351.7918264436928</v>
          </cell>
          <cell r="G3095">
            <v>79.264151344614646</v>
          </cell>
        </row>
        <row r="3096">
          <cell r="D3096">
            <v>467.38056941804905</v>
          </cell>
          <cell r="G3096">
            <v>79.205547333038766</v>
          </cell>
        </row>
        <row r="3097">
          <cell r="D3097">
            <v>1628.2935966822354</v>
          </cell>
          <cell r="G3097">
            <v>79.154185385832264</v>
          </cell>
        </row>
        <row r="3098">
          <cell r="D3098">
            <v>1588.0888165172419</v>
          </cell>
          <cell r="G3098">
            <v>79.106726300953355</v>
          </cell>
        </row>
        <row r="3099">
          <cell r="D3099">
            <v>1201.1178074291797</v>
          </cell>
          <cell r="G3099">
            <v>79.086205651006779</v>
          </cell>
        </row>
        <row r="3100">
          <cell r="D3100">
            <v>658.35327520176804</v>
          </cell>
          <cell r="G3100">
            <v>79.042465517007216</v>
          </cell>
        </row>
        <row r="3101">
          <cell r="D3101">
            <v>874.45396858860784</v>
          </cell>
          <cell r="G3101">
            <v>78.952484396591956</v>
          </cell>
        </row>
        <row r="3102">
          <cell r="D3102">
            <v>603.07170247490194</v>
          </cell>
          <cell r="G3102">
            <v>78.798398916096858</v>
          </cell>
        </row>
        <row r="3103">
          <cell r="D3103">
            <v>1020.1962966867092</v>
          </cell>
          <cell r="G3103">
            <v>78.796252281915969</v>
          </cell>
        </row>
        <row r="3104">
          <cell r="D3104">
            <v>492.50855702116996</v>
          </cell>
          <cell r="G3104">
            <v>78.576680931150278</v>
          </cell>
        </row>
        <row r="3105">
          <cell r="D3105">
            <v>1060.4010768517026</v>
          </cell>
          <cell r="G3105">
            <v>78.51967950489508</v>
          </cell>
        </row>
        <row r="3106">
          <cell r="D3106">
            <v>713.63484792863403</v>
          </cell>
          <cell r="G3106">
            <v>78.348097869701022</v>
          </cell>
        </row>
        <row r="3107">
          <cell r="D3107">
            <v>1965.0086305640557</v>
          </cell>
          <cell r="G3107">
            <v>78.173754541906249</v>
          </cell>
        </row>
        <row r="3108">
          <cell r="D3108">
            <v>1196.0922099085556</v>
          </cell>
          <cell r="G3108">
            <v>78.128612067051961</v>
          </cell>
        </row>
        <row r="3109">
          <cell r="D3109">
            <v>276.40786363433006</v>
          </cell>
          <cell r="G3109">
            <v>78.115860042180074</v>
          </cell>
        </row>
        <row r="3110">
          <cell r="D3110">
            <v>1573.0120239553694</v>
          </cell>
          <cell r="G3110">
            <v>78.011508603562717</v>
          </cell>
        </row>
        <row r="3111">
          <cell r="D3111">
            <v>1728.805547094719</v>
          </cell>
          <cell r="G3111">
            <v>77.991535955721929</v>
          </cell>
        </row>
        <row r="3112">
          <cell r="D3112">
            <v>381.94541156743793</v>
          </cell>
          <cell r="G3112">
            <v>77.925010676152795</v>
          </cell>
        </row>
        <row r="3113">
          <cell r="D3113">
            <v>738.76283553175494</v>
          </cell>
          <cell r="G3113">
            <v>77.899726411315513</v>
          </cell>
        </row>
        <row r="3114">
          <cell r="D3114">
            <v>175.8959132218464</v>
          </cell>
          <cell r="G3114">
            <v>77.614373027983333</v>
          </cell>
        </row>
        <row r="3115">
          <cell r="D3115">
            <v>452.30377685617651</v>
          </cell>
          <cell r="G3115">
            <v>77.605491868757582</v>
          </cell>
        </row>
        <row r="3116">
          <cell r="D3116">
            <v>1708.7031570122224</v>
          </cell>
          <cell r="G3116">
            <v>77.507115183131376</v>
          </cell>
        </row>
        <row r="3117">
          <cell r="D3117">
            <v>452.30377685617651</v>
          </cell>
          <cell r="G3117">
            <v>77.437063681475124</v>
          </cell>
        </row>
        <row r="3118">
          <cell r="D3118">
            <v>1341.8345380066569</v>
          </cell>
          <cell r="G3118">
            <v>77.406356542825094</v>
          </cell>
        </row>
        <row r="3119">
          <cell r="D3119">
            <v>914.65874875360134</v>
          </cell>
          <cell r="G3119">
            <v>77.377479883202014</v>
          </cell>
        </row>
        <row r="3120">
          <cell r="D3120">
            <v>1567.9864264347452</v>
          </cell>
          <cell r="G3120">
            <v>77.272604283333166</v>
          </cell>
        </row>
        <row r="3121">
          <cell r="D3121">
            <v>919.6843462742255</v>
          </cell>
          <cell r="G3121">
            <v>77.125923277073809</v>
          </cell>
        </row>
        <row r="3122">
          <cell r="D3122">
            <v>155.79352313934967</v>
          </cell>
          <cell r="G3122">
            <v>77.035769924839926</v>
          </cell>
        </row>
        <row r="3123">
          <cell r="D3123">
            <v>2909.8209644414019</v>
          </cell>
          <cell r="G3123">
            <v>76.906000816828922</v>
          </cell>
        </row>
        <row r="3124">
          <cell r="D3124">
            <v>1975.059825605304</v>
          </cell>
          <cell r="G3124">
            <v>76.858612030968445</v>
          </cell>
        </row>
        <row r="3125">
          <cell r="D3125">
            <v>236.2030834693366</v>
          </cell>
          <cell r="G3125">
            <v>76.676982603356336</v>
          </cell>
        </row>
        <row r="3126">
          <cell r="D3126">
            <v>743.7884330523791</v>
          </cell>
          <cell r="G3126">
            <v>76.583379141460441</v>
          </cell>
        </row>
        <row r="3127">
          <cell r="D3127">
            <v>864.40277354735952</v>
          </cell>
          <cell r="G3127">
            <v>76.423737508358187</v>
          </cell>
        </row>
        <row r="3128">
          <cell r="D3128">
            <v>1668.4983768472289</v>
          </cell>
          <cell r="G3128">
            <v>76.27000035081943</v>
          </cell>
        </row>
        <row r="3129">
          <cell r="D3129">
            <v>1326.7577454447844</v>
          </cell>
          <cell r="G3129">
            <v>76.162975187813942</v>
          </cell>
        </row>
        <row r="3130">
          <cell r="D3130">
            <v>3965.1964437724805</v>
          </cell>
          <cell r="G3130">
            <v>76.093946011707899</v>
          </cell>
        </row>
        <row r="3131">
          <cell r="D3131">
            <v>3899.863676004366</v>
          </cell>
          <cell r="G3131">
            <v>76.085035165684872</v>
          </cell>
        </row>
        <row r="3132">
          <cell r="D3132">
            <v>321.63824131994772</v>
          </cell>
          <cell r="G3132">
            <v>75.647786825022592</v>
          </cell>
        </row>
        <row r="3133">
          <cell r="D3133">
            <v>1718.7543520534707</v>
          </cell>
          <cell r="G3133">
            <v>75.603834699676881</v>
          </cell>
        </row>
        <row r="3134">
          <cell r="D3134">
            <v>165.84471818059805</v>
          </cell>
          <cell r="G3134">
            <v>75.597361575244861</v>
          </cell>
        </row>
        <row r="3135">
          <cell r="D3135">
            <v>1160.9130272641862</v>
          </cell>
          <cell r="G3135">
            <v>75.52638575178986</v>
          </cell>
        </row>
        <row r="3136">
          <cell r="D3136">
            <v>417.12459421180722</v>
          </cell>
          <cell r="G3136">
            <v>75.447725211840122</v>
          </cell>
        </row>
        <row r="3137">
          <cell r="D3137">
            <v>195.99830330434315</v>
          </cell>
          <cell r="G3137">
            <v>75.41319490199912</v>
          </cell>
        </row>
        <row r="3138">
          <cell r="D3138">
            <v>316.61264379932356</v>
          </cell>
          <cell r="G3138">
            <v>75.340933046064848</v>
          </cell>
        </row>
        <row r="3139">
          <cell r="D3139">
            <v>1135.7850396610654</v>
          </cell>
          <cell r="G3139">
            <v>75.023993444636247</v>
          </cell>
        </row>
        <row r="3140">
          <cell r="D3140">
            <v>990.04271156296409</v>
          </cell>
          <cell r="G3140">
            <v>74.823700159551152</v>
          </cell>
        </row>
        <row r="3141">
          <cell r="D3141">
            <v>422.15019173243138</v>
          </cell>
          <cell r="G3141">
            <v>74.708638193257357</v>
          </cell>
        </row>
        <row r="3142">
          <cell r="D3142">
            <v>472.40616693867321</v>
          </cell>
          <cell r="G3142">
            <v>74.621268276240102</v>
          </cell>
        </row>
        <row r="3143">
          <cell r="D3143">
            <v>1331.7833429654086</v>
          </cell>
          <cell r="G3143">
            <v>74.60634579940303</v>
          </cell>
        </row>
        <row r="3144">
          <cell r="D3144">
            <v>271.3822661137059</v>
          </cell>
          <cell r="G3144">
            <v>74.556266700816579</v>
          </cell>
        </row>
        <row r="3145">
          <cell r="D3145">
            <v>708.60925040800987</v>
          </cell>
          <cell r="G3145">
            <v>74.405856582556112</v>
          </cell>
        </row>
        <row r="3146">
          <cell r="D3146">
            <v>1673.523974367853</v>
          </cell>
          <cell r="G3146">
            <v>74.350073137316087</v>
          </cell>
        </row>
        <row r="3147">
          <cell r="D3147">
            <v>351.7918264436928</v>
          </cell>
          <cell r="G3147">
            <v>74.027619180998713</v>
          </cell>
        </row>
        <row r="3148">
          <cell r="D3148">
            <v>55.281572726866017</v>
          </cell>
          <cell r="G3148">
            <v>73.964251366656711</v>
          </cell>
        </row>
        <row r="3149">
          <cell r="D3149">
            <v>598.04610495427778</v>
          </cell>
          <cell r="G3149">
            <v>73.90031675305201</v>
          </cell>
        </row>
        <row r="3150">
          <cell r="D3150">
            <v>512.61094710366672</v>
          </cell>
          <cell r="G3150">
            <v>73.808863405160679</v>
          </cell>
        </row>
        <row r="3151">
          <cell r="D3151">
            <v>165.84471818059805</v>
          </cell>
          <cell r="G3151">
            <v>73.797752771154293</v>
          </cell>
        </row>
        <row r="3152">
          <cell r="D3152">
            <v>422.15019173243138</v>
          </cell>
          <cell r="G3152">
            <v>73.784383217641121</v>
          </cell>
        </row>
        <row r="3153">
          <cell r="D3153">
            <v>1075.4778694135753</v>
          </cell>
          <cell r="G3153">
            <v>73.689371543342915</v>
          </cell>
        </row>
        <row r="3154">
          <cell r="D3154">
            <v>1115.6826495785688</v>
          </cell>
          <cell r="G3154">
            <v>73.511469555572688</v>
          </cell>
        </row>
        <row r="3155">
          <cell r="D3155">
            <v>316.61264379932356</v>
          </cell>
          <cell r="G3155">
            <v>73.477156693606133</v>
          </cell>
        </row>
        <row r="3156">
          <cell r="D3156">
            <v>1115.6826495785688</v>
          </cell>
          <cell r="G3156">
            <v>73.465476749767632</v>
          </cell>
        </row>
        <row r="3157">
          <cell r="D3157">
            <v>633.22528759864713</v>
          </cell>
          <cell r="G3157">
            <v>73.450143168159457</v>
          </cell>
        </row>
        <row r="3158">
          <cell r="D3158">
            <v>140.71673057747714</v>
          </cell>
          <cell r="G3158">
            <v>73.440398661737618</v>
          </cell>
        </row>
        <row r="3159">
          <cell r="D3159">
            <v>407.07339917055884</v>
          </cell>
          <cell r="G3159">
            <v>73.341357292094628</v>
          </cell>
        </row>
        <row r="3160">
          <cell r="D3160">
            <v>341.74063140244448</v>
          </cell>
          <cell r="G3160">
            <v>73.330356724289004</v>
          </cell>
        </row>
        <row r="3161">
          <cell r="D3161">
            <v>1512.7048537078792</v>
          </cell>
          <cell r="G3161">
            <v>73.289352836372814</v>
          </cell>
        </row>
        <row r="3162">
          <cell r="D3162">
            <v>698.55805536676144</v>
          </cell>
          <cell r="G3162">
            <v>73.141758026810848</v>
          </cell>
        </row>
        <row r="3163">
          <cell r="D3163">
            <v>432.20138677367976</v>
          </cell>
          <cell r="G3163">
            <v>73.134711397414677</v>
          </cell>
        </row>
        <row r="3164">
          <cell r="D3164">
            <v>145.74232809810132</v>
          </cell>
          <cell r="G3164">
            <v>72.835258054793513</v>
          </cell>
        </row>
        <row r="3165">
          <cell r="D3165">
            <v>919.6843462742255</v>
          </cell>
          <cell r="G3165">
            <v>72.735790783826005</v>
          </cell>
        </row>
        <row r="3166">
          <cell r="D3166">
            <v>2341.9284446108695</v>
          </cell>
          <cell r="G3166">
            <v>72.61957526608667</v>
          </cell>
        </row>
        <row r="3167">
          <cell r="D3167">
            <v>175.8959132218464</v>
          </cell>
          <cell r="G3167">
            <v>72.573771071357697</v>
          </cell>
        </row>
        <row r="3168">
          <cell r="D3168">
            <v>341.74063140244448</v>
          </cell>
          <cell r="G3168">
            <v>72.508951415891957</v>
          </cell>
        </row>
        <row r="3169">
          <cell r="D3169">
            <v>422.15019173243138</v>
          </cell>
          <cell r="G3169">
            <v>72.496129859667249</v>
          </cell>
        </row>
        <row r="3170">
          <cell r="D3170">
            <v>964.91472395984317</v>
          </cell>
          <cell r="G3170">
            <v>72.382823488966636</v>
          </cell>
        </row>
        <row r="3171">
          <cell r="D3171">
            <v>753.83962809362743</v>
          </cell>
          <cell r="G3171">
            <v>72.269312591171683</v>
          </cell>
        </row>
        <row r="3172">
          <cell r="D3172">
            <v>301.53585123745097</v>
          </cell>
          <cell r="G3172">
            <v>72.098614204865058</v>
          </cell>
        </row>
        <row r="3173">
          <cell r="D3173">
            <v>286.45905867557843</v>
          </cell>
          <cell r="G3173">
            <v>71.931085408227119</v>
          </cell>
        </row>
        <row r="3174">
          <cell r="D3174">
            <v>874.45396858860784</v>
          </cell>
          <cell r="G3174">
            <v>71.921737906908206</v>
          </cell>
        </row>
        <row r="3175">
          <cell r="D3175">
            <v>2070.5461784971635</v>
          </cell>
          <cell r="G3175">
            <v>71.859703986325826</v>
          </cell>
        </row>
        <row r="3176">
          <cell r="D3176">
            <v>1266.4505751972943</v>
          </cell>
          <cell r="G3176">
            <v>71.763676818585736</v>
          </cell>
        </row>
        <row r="3177">
          <cell r="D3177">
            <v>201.02390082496731</v>
          </cell>
          <cell r="G3177">
            <v>71.521081217436574</v>
          </cell>
        </row>
        <row r="3178">
          <cell r="D3178">
            <v>2372.0820297346145</v>
          </cell>
          <cell r="G3178">
            <v>71.462077659290031</v>
          </cell>
        </row>
        <row r="3179">
          <cell r="D3179">
            <v>216.10069338683988</v>
          </cell>
          <cell r="G3179">
            <v>71.450498869211458</v>
          </cell>
        </row>
        <row r="3180">
          <cell r="D3180">
            <v>2462.5427851058498</v>
          </cell>
          <cell r="G3180">
            <v>71.44015710420706</v>
          </cell>
        </row>
        <row r="3181">
          <cell r="D3181">
            <v>859.37717602673536</v>
          </cell>
          <cell r="G3181">
            <v>71.37992046100014</v>
          </cell>
        </row>
        <row r="3182">
          <cell r="D3182">
            <v>2025.3158008115458</v>
          </cell>
          <cell r="G3182">
            <v>71.288233321481556</v>
          </cell>
        </row>
        <row r="3183">
          <cell r="D3183">
            <v>1206.1434049498039</v>
          </cell>
          <cell r="G3183">
            <v>71.272955926769953</v>
          </cell>
        </row>
        <row r="3184">
          <cell r="D3184">
            <v>507.5853495830425</v>
          </cell>
          <cell r="G3184">
            <v>70.996016727476231</v>
          </cell>
        </row>
        <row r="3185">
          <cell r="D3185">
            <v>643.27648263989545</v>
          </cell>
          <cell r="G3185">
            <v>70.941986565053128</v>
          </cell>
        </row>
        <row r="3186">
          <cell r="D3186">
            <v>95.486352891859482</v>
          </cell>
          <cell r="G3186">
            <v>70.899273755982193</v>
          </cell>
        </row>
        <row r="3187">
          <cell r="D3187">
            <v>477.43176445929743</v>
          </cell>
          <cell r="G3187">
            <v>70.809262223784742</v>
          </cell>
        </row>
        <row r="3188">
          <cell r="D3188">
            <v>1819.2663024659544</v>
          </cell>
          <cell r="G3188">
            <v>70.768422643576969</v>
          </cell>
        </row>
        <row r="3189">
          <cell r="D3189">
            <v>482.45736197992159</v>
          </cell>
          <cell r="G3189">
            <v>70.688775490881653</v>
          </cell>
        </row>
        <row r="3190">
          <cell r="D3190">
            <v>572.91811735115687</v>
          </cell>
          <cell r="G3190">
            <v>70.658078212016036</v>
          </cell>
        </row>
        <row r="3191">
          <cell r="D3191">
            <v>623.17409255739869</v>
          </cell>
          <cell r="G3191">
            <v>70.587632688538605</v>
          </cell>
        </row>
        <row r="3192">
          <cell r="D3192">
            <v>1336.8089404860327</v>
          </cell>
          <cell r="G3192">
            <v>70.553384496744329</v>
          </cell>
        </row>
        <row r="3193">
          <cell r="D3193">
            <v>346.76622892306864</v>
          </cell>
          <cell r="G3193">
            <v>70.076661118685465</v>
          </cell>
        </row>
        <row r="3194">
          <cell r="D3194">
            <v>85.43515785061112</v>
          </cell>
          <cell r="G3194">
            <v>70.03082612510093</v>
          </cell>
        </row>
        <row r="3195">
          <cell r="D3195">
            <v>55.281572726866017</v>
          </cell>
          <cell r="G3195">
            <v>69.872081265290404</v>
          </cell>
        </row>
        <row r="3196">
          <cell r="D3196">
            <v>2246.44209171901</v>
          </cell>
          <cell r="G3196">
            <v>69.792945793482474</v>
          </cell>
        </row>
        <row r="3197">
          <cell r="D3197">
            <v>452.30377685617651</v>
          </cell>
          <cell r="G3197">
            <v>69.424386344099716</v>
          </cell>
        </row>
        <row r="3198">
          <cell r="D3198">
            <v>231.17748594871242</v>
          </cell>
          <cell r="G3198">
            <v>69.35904039535842</v>
          </cell>
        </row>
        <row r="3199">
          <cell r="D3199">
            <v>1020.1962966867092</v>
          </cell>
          <cell r="G3199">
            <v>69.329142013846294</v>
          </cell>
        </row>
        <row r="3200">
          <cell r="D3200">
            <v>829.22359090299028</v>
          </cell>
          <cell r="G3200">
            <v>69.306370784055915</v>
          </cell>
        </row>
        <row r="3201">
          <cell r="D3201">
            <v>648.30208016051961</v>
          </cell>
          <cell r="G3201">
            <v>69.084737302340315</v>
          </cell>
        </row>
        <row r="3202">
          <cell r="D3202">
            <v>934.7611388360981</v>
          </cell>
          <cell r="G3202">
            <v>69.074066269099973</v>
          </cell>
        </row>
        <row r="3203">
          <cell r="D3203">
            <v>688.50686032551312</v>
          </cell>
          <cell r="G3203">
            <v>69.02393271721408</v>
          </cell>
        </row>
        <row r="3204">
          <cell r="D3204">
            <v>1356.9113305685294</v>
          </cell>
          <cell r="G3204">
            <v>69.018472009844942</v>
          </cell>
        </row>
        <row r="3205">
          <cell r="D3205">
            <v>593.02050743365362</v>
          </cell>
          <cell r="G3205">
            <v>68.855027862468859</v>
          </cell>
        </row>
        <row r="3206">
          <cell r="D3206">
            <v>572.91811735115687</v>
          </cell>
          <cell r="G3206">
            <v>68.739542163983344</v>
          </cell>
        </row>
        <row r="3207">
          <cell r="D3207">
            <v>331.6894363611961</v>
          </cell>
          <cell r="G3207">
            <v>68.632802986304341</v>
          </cell>
        </row>
        <row r="3208">
          <cell r="D3208">
            <v>1779.0615223009609</v>
          </cell>
          <cell r="G3208">
            <v>68.628950638842184</v>
          </cell>
        </row>
        <row r="3209">
          <cell r="D3209">
            <v>100.51195041248366</v>
          </cell>
          <cell r="G3209">
            <v>68.540757224478597</v>
          </cell>
        </row>
        <row r="3210">
          <cell r="D3210">
            <v>2407.2612123789836</v>
          </cell>
          <cell r="G3210">
            <v>68.425746662003348</v>
          </cell>
        </row>
        <row r="3211">
          <cell r="D3211">
            <v>351.7918264436928</v>
          </cell>
          <cell r="G3211">
            <v>68.306122270391114</v>
          </cell>
        </row>
        <row r="3212">
          <cell r="D3212">
            <v>2085.622971059036</v>
          </cell>
          <cell r="G3212">
            <v>68.27968916356086</v>
          </cell>
        </row>
        <row r="3213">
          <cell r="D3213">
            <v>185.94710826309478</v>
          </cell>
          <cell r="G3213">
            <v>68.241947944235974</v>
          </cell>
        </row>
        <row r="3214">
          <cell r="D3214">
            <v>251.27987603120917</v>
          </cell>
          <cell r="G3214">
            <v>68.237092308651839</v>
          </cell>
        </row>
        <row r="3215">
          <cell r="D3215">
            <v>160.81912065997386</v>
          </cell>
          <cell r="G3215">
            <v>68.179520125739856</v>
          </cell>
        </row>
        <row r="3216">
          <cell r="D3216">
            <v>487.48295950054575</v>
          </cell>
          <cell r="G3216">
            <v>68.174788671079099</v>
          </cell>
        </row>
        <row r="3217">
          <cell r="D3217">
            <v>1432.2952933778922</v>
          </cell>
          <cell r="G3217">
            <v>68.08452562221818</v>
          </cell>
        </row>
        <row r="3218">
          <cell r="D3218">
            <v>432.20138677367976</v>
          </cell>
          <cell r="G3218">
            <v>68.056704576216674</v>
          </cell>
        </row>
        <row r="3219">
          <cell r="D3219">
            <v>231.17748594871242</v>
          </cell>
          <cell r="G3219">
            <v>67.933929837047359</v>
          </cell>
        </row>
        <row r="3220">
          <cell r="D3220">
            <v>1517.7304512285034</v>
          </cell>
          <cell r="G3220">
            <v>67.917264432560273</v>
          </cell>
        </row>
        <row r="3221">
          <cell r="D3221">
            <v>804.09560329986925</v>
          </cell>
          <cell r="G3221">
            <v>67.706313443230698</v>
          </cell>
        </row>
        <row r="3222">
          <cell r="D3222">
            <v>638.25088511927129</v>
          </cell>
          <cell r="G3222">
            <v>67.706277854532587</v>
          </cell>
        </row>
        <row r="3223">
          <cell r="D3223">
            <v>603.07170247490194</v>
          </cell>
          <cell r="G3223">
            <v>67.673312400414559</v>
          </cell>
        </row>
        <row r="3224">
          <cell r="D3224">
            <v>723.68604296988235</v>
          </cell>
          <cell r="G3224">
            <v>67.664048993515124</v>
          </cell>
        </row>
        <row r="3225">
          <cell r="D3225">
            <v>1065.4266743723269</v>
          </cell>
          <cell r="G3225">
            <v>67.630169379970994</v>
          </cell>
        </row>
        <row r="3226">
          <cell r="D3226">
            <v>412.098996691183</v>
          </cell>
          <cell r="G3226">
            <v>67.580229801590889</v>
          </cell>
        </row>
        <row r="3227">
          <cell r="D3227">
            <v>1678.5495718884772</v>
          </cell>
          <cell r="G3227">
            <v>67.546822364737253</v>
          </cell>
        </row>
        <row r="3228">
          <cell r="D3228">
            <v>3407.355118983196</v>
          </cell>
          <cell r="G3228">
            <v>67.473601023525106</v>
          </cell>
        </row>
        <row r="3229">
          <cell r="D3229">
            <v>969.94032148046733</v>
          </cell>
          <cell r="G3229">
            <v>67.46818835400191</v>
          </cell>
        </row>
        <row r="3230">
          <cell r="D3230">
            <v>648.30208016051961</v>
          </cell>
          <cell r="G3230">
            <v>67.429110785201573</v>
          </cell>
        </row>
        <row r="3231">
          <cell r="D3231">
            <v>1000.0939066042124</v>
          </cell>
          <cell r="G3231">
            <v>67.356882190868205</v>
          </cell>
        </row>
        <row r="3232">
          <cell r="D3232">
            <v>2055.469385935291</v>
          </cell>
          <cell r="G3232">
            <v>67.279313060692189</v>
          </cell>
        </row>
        <row r="3233">
          <cell r="D3233">
            <v>3085.7168776632484</v>
          </cell>
          <cell r="G3233">
            <v>67.264747504632538</v>
          </cell>
        </row>
        <row r="3234">
          <cell r="D3234">
            <v>321.63824131994772</v>
          </cell>
          <cell r="G3234">
            <v>66.995158023317288</v>
          </cell>
        </row>
        <row r="3235">
          <cell r="D3235">
            <v>281.43346115495427</v>
          </cell>
          <cell r="G3235">
            <v>66.983887597443754</v>
          </cell>
        </row>
        <row r="3236">
          <cell r="D3236">
            <v>748.81403057300327</v>
          </cell>
          <cell r="G3236">
            <v>66.873575153185811</v>
          </cell>
        </row>
        <row r="3237">
          <cell r="D3237">
            <v>351.7918264436928</v>
          </cell>
          <cell r="G3237">
            <v>66.826266585514219</v>
          </cell>
        </row>
        <row r="3238">
          <cell r="D3238">
            <v>1648.395986764732</v>
          </cell>
          <cell r="G3238">
            <v>66.739427297510787</v>
          </cell>
        </row>
        <row r="3239">
          <cell r="D3239">
            <v>794.04440825862093</v>
          </cell>
          <cell r="G3239">
            <v>66.577043304047592</v>
          </cell>
        </row>
        <row r="3240">
          <cell r="D3240">
            <v>638.25088511927129</v>
          </cell>
          <cell r="G3240">
            <v>66.548389628830279</v>
          </cell>
        </row>
        <row r="3241">
          <cell r="D3241">
            <v>567.89251983053271</v>
          </cell>
          <cell r="G3241">
            <v>66.344643719054417</v>
          </cell>
        </row>
        <row r="3242">
          <cell r="D3242">
            <v>577.94371487178103</v>
          </cell>
          <cell r="G3242">
            <v>65.953833339496683</v>
          </cell>
        </row>
        <row r="3243">
          <cell r="D3243">
            <v>366.86861900556539</v>
          </cell>
          <cell r="G3243">
            <v>65.94832375277015</v>
          </cell>
        </row>
        <row r="3244">
          <cell r="D3244">
            <v>1980.0854231259282</v>
          </cell>
          <cell r="G3244">
            <v>65.927672218591326</v>
          </cell>
        </row>
        <row r="3245">
          <cell r="D3245">
            <v>1306.6553553622875</v>
          </cell>
          <cell r="G3245">
            <v>65.848774068335644</v>
          </cell>
        </row>
        <row r="3246">
          <cell r="D3246">
            <v>155.79352313934967</v>
          </cell>
          <cell r="G3246">
            <v>65.70213563193397</v>
          </cell>
        </row>
        <row r="3247">
          <cell r="D3247">
            <v>899.58195619172875</v>
          </cell>
          <cell r="G3247">
            <v>65.70036494052701</v>
          </cell>
        </row>
        <row r="3248">
          <cell r="D3248">
            <v>271.3822661137059</v>
          </cell>
          <cell r="G3248">
            <v>65.468716822537019</v>
          </cell>
        </row>
        <row r="3249">
          <cell r="D3249">
            <v>552.81572726866011</v>
          </cell>
          <cell r="G3249">
            <v>65.415346482994977</v>
          </cell>
        </row>
        <row r="3250">
          <cell r="D3250">
            <v>452.30377685617651</v>
          </cell>
          <cell r="G3250">
            <v>65.273036910969594</v>
          </cell>
        </row>
        <row r="3251">
          <cell r="D3251">
            <v>331.6894363611961</v>
          </cell>
          <cell r="G3251">
            <v>65.089259982448667</v>
          </cell>
        </row>
        <row r="3252">
          <cell r="D3252">
            <v>266.35666859308174</v>
          </cell>
          <cell r="G3252">
            <v>64.960413714034246</v>
          </cell>
        </row>
        <row r="3253">
          <cell r="D3253">
            <v>296.51025371682681</v>
          </cell>
          <cell r="G3253">
            <v>64.848148987609321</v>
          </cell>
        </row>
        <row r="3254">
          <cell r="D3254">
            <v>301.53585123745097</v>
          </cell>
          <cell r="G3254">
            <v>64.842039771384179</v>
          </cell>
        </row>
        <row r="3255">
          <cell r="D3255">
            <v>1733.8311446153432</v>
          </cell>
          <cell r="G3255">
            <v>64.748351764121225</v>
          </cell>
        </row>
        <row r="3256">
          <cell r="D3256">
            <v>371.89421652618955</v>
          </cell>
          <cell r="G3256">
            <v>64.60889217036862</v>
          </cell>
        </row>
        <row r="3257">
          <cell r="D3257">
            <v>778.96761569674834</v>
          </cell>
          <cell r="G3257">
            <v>64.607121390710972</v>
          </cell>
        </row>
        <row r="3258">
          <cell r="D3258">
            <v>794.04440825862093</v>
          </cell>
          <cell r="G3258">
            <v>64.454196410194598</v>
          </cell>
        </row>
        <row r="3259">
          <cell r="D3259">
            <v>633.22528759864713</v>
          </cell>
          <cell r="G3259">
            <v>64.4173818494004</v>
          </cell>
        </row>
        <row r="3260">
          <cell r="D3260">
            <v>859.37717602673536</v>
          </cell>
          <cell r="G3260">
            <v>64.411305741188826</v>
          </cell>
        </row>
        <row r="3261">
          <cell r="D3261">
            <v>75.383962809362743</v>
          </cell>
          <cell r="G3261">
            <v>64.19374199004163</v>
          </cell>
        </row>
        <row r="3262">
          <cell r="D3262">
            <v>929.73554131547394</v>
          </cell>
          <cell r="G3262">
            <v>64.173956856056265</v>
          </cell>
        </row>
        <row r="3263">
          <cell r="D3263">
            <v>301.53585123745097</v>
          </cell>
          <cell r="G3263">
            <v>64.094782331902366</v>
          </cell>
        </row>
        <row r="3264">
          <cell r="D3264">
            <v>572.91811735115687</v>
          </cell>
          <cell r="G3264">
            <v>64.030964991080509</v>
          </cell>
        </row>
        <row r="3265">
          <cell r="D3265">
            <v>628.19969007802285</v>
          </cell>
          <cell r="G3265">
            <v>63.882667556561032</v>
          </cell>
        </row>
        <row r="3266">
          <cell r="D3266">
            <v>834.24918842361444</v>
          </cell>
          <cell r="G3266">
            <v>63.789702986259641</v>
          </cell>
        </row>
        <row r="3267">
          <cell r="D3267">
            <v>990.04271156296409</v>
          </cell>
          <cell r="G3267">
            <v>63.737992781784598</v>
          </cell>
        </row>
        <row r="3268">
          <cell r="D3268">
            <v>668.40447024301636</v>
          </cell>
          <cell r="G3268">
            <v>63.712363294065376</v>
          </cell>
        </row>
        <row r="3269">
          <cell r="D3269">
            <v>236.2030834693366</v>
          </cell>
          <cell r="G3269">
            <v>63.703971047948997</v>
          </cell>
        </row>
        <row r="3270">
          <cell r="D3270">
            <v>859.37717602673536</v>
          </cell>
          <cell r="G3270">
            <v>63.703895022924186</v>
          </cell>
        </row>
        <row r="3271">
          <cell r="D3271">
            <v>376.91981404681371</v>
          </cell>
          <cell r="G3271">
            <v>63.654440180506789</v>
          </cell>
        </row>
        <row r="3272">
          <cell r="D3272">
            <v>668.40447024301636</v>
          </cell>
          <cell r="G3272">
            <v>63.583069973785399</v>
          </cell>
        </row>
        <row r="3273">
          <cell r="D3273">
            <v>261.33107107245752</v>
          </cell>
          <cell r="G3273">
            <v>63.426720540249718</v>
          </cell>
        </row>
        <row r="3274">
          <cell r="D3274">
            <v>894.55635867110459</v>
          </cell>
          <cell r="G3274">
            <v>63.238541544696602</v>
          </cell>
        </row>
        <row r="3275">
          <cell r="D3275">
            <v>286.45905867557843</v>
          </cell>
          <cell r="G3275">
            <v>63.187676500798247</v>
          </cell>
        </row>
        <row r="3276">
          <cell r="D3276">
            <v>467.38056941804905</v>
          </cell>
          <cell r="G3276">
            <v>62.934814541154054</v>
          </cell>
        </row>
        <row r="3277">
          <cell r="D3277">
            <v>944.81233387734642</v>
          </cell>
          <cell r="G3277">
            <v>62.86045351804276</v>
          </cell>
        </row>
        <row r="3278">
          <cell r="D3278">
            <v>201.02390082496731</v>
          </cell>
          <cell r="G3278">
            <v>62.771826142418078</v>
          </cell>
        </row>
        <row r="3279">
          <cell r="D3279">
            <v>271.3822661137059</v>
          </cell>
          <cell r="G3279">
            <v>62.735693342519134</v>
          </cell>
        </row>
        <row r="3280">
          <cell r="D3280">
            <v>593.02050743365362</v>
          </cell>
          <cell r="G3280">
            <v>62.725591035077457</v>
          </cell>
        </row>
        <row r="3281">
          <cell r="D3281">
            <v>427.1757892530556</v>
          </cell>
          <cell r="G3281">
            <v>62.696788738470765</v>
          </cell>
        </row>
        <row r="3282">
          <cell r="D3282">
            <v>668.40447024301636</v>
          </cell>
          <cell r="G3282">
            <v>62.560589662674587</v>
          </cell>
        </row>
        <row r="3283">
          <cell r="D3283">
            <v>743.7884330523791</v>
          </cell>
          <cell r="G3283">
            <v>62.371908845945192</v>
          </cell>
        </row>
        <row r="3284">
          <cell r="D3284">
            <v>306.56144875807519</v>
          </cell>
          <cell r="G3284">
            <v>62.264548316282109</v>
          </cell>
        </row>
        <row r="3285">
          <cell r="D3285">
            <v>623.17409255739869</v>
          </cell>
          <cell r="G3285">
            <v>62.189172915362214</v>
          </cell>
        </row>
        <row r="3286">
          <cell r="D3286">
            <v>7146.3996743275884</v>
          </cell>
          <cell r="G3286">
            <v>61.993894898589829</v>
          </cell>
        </row>
        <row r="3287">
          <cell r="D3287">
            <v>185.94710826309478</v>
          </cell>
          <cell r="G3287">
            <v>61.9881486491836</v>
          </cell>
        </row>
        <row r="3288">
          <cell r="D3288">
            <v>407.07339917055884</v>
          </cell>
          <cell r="G3288">
            <v>61.888598025046065</v>
          </cell>
        </row>
        <row r="3289">
          <cell r="D3289">
            <v>678.45566528426468</v>
          </cell>
          <cell r="G3289">
            <v>61.47920204650017</v>
          </cell>
        </row>
        <row r="3290">
          <cell r="D3290">
            <v>326.66383884057188</v>
          </cell>
          <cell r="G3290">
            <v>61.386185290713847</v>
          </cell>
        </row>
        <row r="3291">
          <cell r="D3291">
            <v>2633.4131008070722</v>
          </cell>
          <cell r="G3291">
            <v>61.313877043049317</v>
          </cell>
        </row>
        <row r="3292">
          <cell r="D3292">
            <v>135.69113305685295</v>
          </cell>
          <cell r="G3292">
            <v>61.265731189659817</v>
          </cell>
        </row>
        <row r="3293">
          <cell r="D3293">
            <v>889.53076115048043</v>
          </cell>
          <cell r="G3293">
            <v>61.236937506151762</v>
          </cell>
        </row>
        <row r="3294">
          <cell r="D3294">
            <v>713.63484792863403</v>
          </cell>
          <cell r="G3294">
            <v>61.132946404267507</v>
          </cell>
        </row>
        <row r="3295">
          <cell r="D3295">
            <v>452.30377685617651</v>
          </cell>
          <cell r="G3295">
            <v>61.094405094275409</v>
          </cell>
        </row>
        <row r="3296">
          <cell r="D3296">
            <v>417.12459421180722</v>
          </cell>
          <cell r="G3296">
            <v>60.990776545709878</v>
          </cell>
        </row>
        <row r="3297">
          <cell r="D3297">
            <v>261.33107107245752</v>
          </cell>
          <cell r="G3297">
            <v>60.905461185975341</v>
          </cell>
        </row>
        <row r="3298">
          <cell r="D3298">
            <v>969.94032148046733</v>
          </cell>
          <cell r="G3298">
            <v>60.89194958297832</v>
          </cell>
        </row>
        <row r="3299">
          <cell r="D3299">
            <v>532.71333718616347</v>
          </cell>
          <cell r="G3299">
            <v>60.860773736955657</v>
          </cell>
        </row>
        <row r="3300">
          <cell r="D3300">
            <v>165.84471818059805</v>
          </cell>
          <cell r="G3300">
            <v>60.848843778708151</v>
          </cell>
        </row>
        <row r="3301">
          <cell r="D3301">
            <v>105.53754793310785</v>
          </cell>
          <cell r="G3301">
            <v>60.779556967562336</v>
          </cell>
        </row>
        <row r="3302">
          <cell r="D3302">
            <v>80.409560329986931</v>
          </cell>
          <cell r="G3302">
            <v>60.648329039082789</v>
          </cell>
        </row>
        <row r="3303">
          <cell r="D3303">
            <v>216.10069338683988</v>
          </cell>
          <cell r="G3303">
            <v>60.632657470602709</v>
          </cell>
        </row>
        <row r="3304">
          <cell r="D3304">
            <v>1040.2986867692059</v>
          </cell>
          <cell r="G3304">
            <v>60.271719631360781</v>
          </cell>
        </row>
        <row r="3305">
          <cell r="D3305">
            <v>2181.1093239508955</v>
          </cell>
          <cell r="G3305">
            <v>60.213229502897391</v>
          </cell>
        </row>
        <row r="3306">
          <cell r="D3306">
            <v>95.486352891859482</v>
          </cell>
          <cell r="G3306">
            <v>60.150399006061605</v>
          </cell>
        </row>
        <row r="3307">
          <cell r="D3307">
            <v>618.14849503677453</v>
          </cell>
          <cell r="G3307">
            <v>60.11145146049283</v>
          </cell>
        </row>
        <row r="3308">
          <cell r="D3308">
            <v>1708.7031570122224</v>
          </cell>
          <cell r="G3308">
            <v>60.099237911997591</v>
          </cell>
        </row>
        <row r="3309">
          <cell r="D3309">
            <v>422.15019173243138</v>
          </cell>
          <cell r="G3309">
            <v>60.091796908602291</v>
          </cell>
        </row>
        <row r="3310">
          <cell r="D3310">
            <v>517.63654462429088</v>
          </cell>
          <cell r="G3310">
            <v>59.978493512837211</v>
          </cell>
        </row>
        <row r="3311">
          <cell r="D3311">
            <v>236.2030834693366</v>
          </cell>
          <cell r="G3311">
            <v>59.946564081443917</v>
          </cell>
        </row>
        <row r="3312">
          <cell r="D3312">
            <v>422.15019173243138</v>
          </cell>
          <cell r="G3312">
            <v>59.768471491270702</v>
          </cell>
        </row>
        <row r="3313">
          <cell r="D3313">
            <v>1025.2218942073334</v>
          </cell>
          <cell r="G3313">
            <v>59.674164971582243</v>
          </cell>
        </row>
        <row r="3314">
          <cell r="D3314">
            <v>582.9693123924053</v>
          </cell>
          <cell r="G3314">
            <v>59.654557866845636</v>
          </cell>
        </row>
        <row r="3315">
          <cell r="D3315">
            <v>783.99321321737261</v>
          </cell>
          <cell r="G3315">
            <v>59.635250680194275</v>
          </cell>
        </row>
        <row r="3316">
          <cell r="D3316">
            <v>180.92151074247059</v>
          </cell>
          <cell r="G3316">
            <v>59.533883441745068</v>
          </cell>
        </row>
        <row r="3317">
          <cell r="D3317">
            <v>1181.0154173466831</v>
          </cell>
          <cell r="G3317">
            <v>59.262507563597261</v>
          </cell>
        </row>
        <row r="3318">
          <cell r="D3318">
            <v>407.07339917055884</v>
          </cell>
          <cell r="G3318">
            <v>59.233368179777742</v>
          </cell>
        </row>
        <row r="3319">
          <cell r="D3319">
            <v>673.43006776364052</v>
          </cell>
          <cell r="G3319">
            <v>59.155102752588924</v>
          </cell>
        </row>
        <row r="3320">
          <cell r="D3320">
            <v>1030.2474917279576</v>
          </cell>
          <cell r="G3320">
            <v>59.022263708221871</v>
          </cell>
        </row>
        <row r="3321">
          <cell r="D3321">
            <v>889.53076115048043</v>
          </cell>
          <cell r="G3321">
            <v>58.915534743300086</v>
          </cell>
        </row>
        <row r="3322">
          <cell r="D3322">
            <v>497.53415454179412</v>
          </cell>
          <cell r="G3322">
            <v>58.91264190700975</v>
          </cell>
        </row>
        <row r="3323">
          <cell r="D3323">
            <v>135.69113305685295</v>
          </cell>
          <cell r="G3323">
            <v>58.877670443984769</v>
          </cell>
        </row>
        <row r="3324">
          <cell r="D3324">
            <v>663.3788727223922</v>
          </cell>
          <cell r="G3324">
            <v>58.818262064149479</v>
          </cell>
        </row>
        <row r="3325">
          <cell r="D3325">
            <v>472.40616693867321</v>
          </cell>
          <cell r="G3325">
            <v>58.763393456981142</v>
          </cell>
        </row>
        <row r="3326">
          <cell r="D3326">
            <v>1286.5529652797909</v>
          </cell>
          <cell r="G3326">
            <v>58.7130196499769</v>
          </cell>
        </row>
        <row r="3327">
          <cell r="D3327">
            <v>1296.6041603210392</v>
          </cell>
          <cell r="G3327">
            <v>58.642718145800295</v>
          </cell>
        </row>
        <row r="3328">
          <cell r="D3328">
            <v>668.40447024301636</v>
          </cell>
          <cell r="G3328">
            <v>58.59177340119512</v>
          </cell>
        </row>
        <row r="3329">
          <cell r="D3329">
            <v>522.66214214491504</v>
          </cell>
          <cell r="G3329">
            <v>58.52069235083377</v>
          </cell>
        </row>
        <row r="3330">
          <cell r="D3330">
            <v>291.48465619620265</v>
          </cell>
          <cell r="G3330">
            <v>58.399732200903983</v>
          </cell>
        </row>
        <row r="3331">
          <cell r="D3331">
            <v>80.409560329986931</v>
          </cell>
          <cell r="G3331">
            <v>58.327579802212931</v>
          </cell>
        </row>
        <row r="3332">
          <cell r="D3332">
            <v>864.40277354735952</v>
          </cell>
          <cell r="G3332">
            <v>58.259314742968279</v>
          </cell>
        </row>
        <row r="3333">
          <cell r="D3333">
            <v>618.14849503677453</v>
          </cell>
          <cell r="G3333">
            <v>58.24102578674519</v>
          </cell>
        </row>
        <row r="3334">
          <cell r="D3334">
            <v>643.27648263989545</v>
          </cell>
          <cell r="G3334">
            <v>58.157260438700469</v>
          </cell>
        </row>
        <row r="3335">
          <cell r="D3335">
            <v>3020.3841098951343</v>
          </cell>
          <cell r="G3335">
            <v>58.156456453208705</v>
          </cell>
        </row>
        <row r="3336">
          <cell r="D3336">
            <v>346.76622892306864</v>
          </cell>
          <cell r="G3336">
            <v>58.094826335261949</v>
          </cell>
        </row>
        <row r="3337">
          <cell r="D3337">
            <v>834.24918842361444</v>
          </cell>
          <cell r="G3337">
            <v>58.091320932171065</v>
          </cell>
        </row>
        <row r="3338">
          <cell r="D3338">
            <v>261.33107107245752</v>
          </cell>
          <cell r="G3338">
            <v>57.747028520375991</v>
          </cell>
        </row>
        <row r="3339">
          <cell r="D3339">
            <v>477.43176445929743</v>
          </cell>
          <cell r="G3339">
            <v>57.621575434607493</v>
          </cell>
        </row>
        <row r="3340">
          <cell r="D3340">
            <v>422.15019173243138</v>
          </cell>
          <cell r="G3340">
            <v>57.58136662532214</v>
          </cell>
        </row>
        <row r="3341">
          <cell r="D3341">
            <v>1949.931838002183</v>
          </cell>
          <cell r="G3341">
            <v>57.42297967275352</v>
          </cell>
        </row>
        <row r="3342">
          <cell r="D3342">
            <v>809.12120082049353</v>
          </cell>
          <cell r="G3342">
            <v>57.29747898070989</v>
          </cell>
        </row>
        <row r="3343">
          <cell r="D3343">
            <v>1080.5034669341994</v>
          </cell>
          <cell r="G3343">
            <v>57.289012579878673</v>
          </cell>
        </row>
        <row r="3344">
          <cell r="D3344">
            <v>1663.4727793266047</v>
          </cell>
          <cell r="G3344">
            <v>57.288924484283172</v>
          </cell>
        </row>
        <row r="3345">
          <cell r="D3345">
            <v>2407.2612123789836</v>
          </cell>
          <cell r="G3345">
            <v>56.933229396722787</v>
          </cell>
        </row>
        <row r="3346">
          <cell r="D3346">
            <v>603.07170247490194</v>
          </cell>
          <cell r="G3346">
            <v>56.709496312041303</v>
          </cell>
        </row>
        <row r="3347">
          <cell r="D3347">
            <v>2341.9284446108695</v>
          </cell>
          <cell r="G3347">
            <v>56.418573171320638</v>
          </cell>
        </row>
        <row r="3348">
          <cell r="D3348">
            <v>376.91981404681371</v>
          </cell>
          <cell r="G3348">
            <v>56.359749667310489</v>
          </cell>
        </row>
        <row r="3349">
          <cell r="D3349">
            <v>452.30377685617651</v>
          </cell>
          <cell r="G3349">
            <v>56.167237423058431</v>
          </cell>
        </row>
        <row r="3350">
          <cell r="D3350">
            <v>236.2030834693366</v>
          </cell>
          <cell r="G3350">
            <v>56.062928190538479</v>
          </cell>
        </row>
        <row r="3351">
          <cell r="D3351">
            <v>266.35666859308174</v>
          </cell>
          <cell r="G3351">
            <v>55.99458940436859</v>
          </cell>
        </row>
        <row r="3352">
          <cell r="D3352">
            <v>115.58874297435621</v>
          </cell>
          <cell r="G3352">
            <v>55.887020578341492</v>
          </cell>
        </row>
        <row r="3353">
          <cell r="D3353">
            <v>492.50855702116996</v>
          </cell>
          <cell r="G3353">
            <v>55.814338586189891</v>
          </cell>
        </row>
        <row r="3354">
          <cell r="D3354">
            <v>673.43006776364052</v>
          </cell>
          <cell r="G3354">
            <v>55.774509797903427</v>
          </cell>
        </row>
        <row r="3355">
          <cell r="D3355">
            <v>261.33107107245752</v>
          </cell>
          <cell r="G3355">
            <v>55.761377537163504</v>
          </cell>
        </row>
        <row r="3356">
          <cell r="D3356">
            <v>130.66553553622876</v>
          </cell>
          <cell r="G3356">
            <v>55.716733329155375</v>
          </cell>
        </row>
        <row r="3357">
          <cell r="D3357">
            <v>1442.3464884191405</v>
          </cell>
          <cell r="G3357">
            <v>55.619424419800524</v>
          </cell>
        </row>
        <row r="3358">
          <cell r="D3358">
            <v>331.6894363611961</v>
          </cell>
          <cell r="G3358">
            <v>55.616481823433958</v>
          </cell>
        </row>
        <row r="3359">
          <cell r="D3359">
            <v>30.153585123745099</v>
          </cell>
          <cell r="G3359">
            <v>55.542626590103083</v>
          </cell>
        </row>
        <row r="3360">
          <cell r="D3360">
            <v>130.66553553622876</v>
          </cell>
          <cell r="G3360">
            <v>55.498792679080154</v>
          </cell>
        </row>
        <row r="3361">
          <cell r="D3361">
            <v>2191.1605189921438</v>
          </cell>
          <cell r="G3361">
            <v>55.475453738360123</v>
          </cell>
        </row>
        <row r="3362">
          <cell r="D3362">
            <v>90.460755371235294</v>
          </cell>
          <cell r="G3362">
            <v>55.354514759953972</v>
          </cell>
        </row>
        <row r="3363">
          <cell r="D3363">
            <v>356.81742396431702</v>
          </cell>
          <cell r="G3363">
            <v>55.265517008466205</v>
          </cell>
        </row>
        <row r="3364">
          <cell r="D3364">
            <v>256.30547355183336</v>
          </cell>
          <cell r="G3364">
            <v>55.129252302791329</v>
          </cell>
        </row>
        <row r="3365">
          <cell r="D3365">
            <v>643.27648263989545</v>
          </cell>
          <cell r="G3365">
            <v>55.097992716580968</v>
          </cell>
        </row>
        <row r="3366">
          <cell r="D3366">
            <v>422.15019173243138</v>
          </cell>
          <cell r="G3366">
            <v>54.862784072912433</v>
          </cell>
        </row>
        <row r="3367">
          <cell r="D3367">
            <v>859.37717602673536</v>
          </cell>
          <cell r="G3367">
            <v>54.664557268731222</v>
          </cell>
        </row>
        <row r="3368">
          <cell r="D3368">
            <v>598.04610495427778</v>
          </cell>
          <cell r="G3368">
            <v>54.597591866649942</v>
          </cell>
        </row>
        <row r="3369">
          <cell r="D3369">
            <v>854.3515785061112</v>
          </cell>
          <cell r="G3369">
            <v>54.545301343067891</v>
          </cell>
        </row>
        <row r="3370">
          <cell r="D3370">
            <v>1532.8072437903759</v>
          </cell>
          <cell r="G3370">
            <v>54.457900960396202</v>
          </cell>
        </row>
        <row r="3371">
          <cell r="D3371">
            <v>25.127987603120914</v>
          </cell>
          <cell r="G3371">
            <v>54.347782363059089</v>
          </cell>
        </row>
        <row r="3372">
          <cell r="D3372">
            <v>964.91472395984317</v>
          </cell>
          <cell r="G3372">
            <v>54.342061803729997</v>
          </cell>
        </row>
        <row r="3373">
          <cell r="D3373">
            <v>271.3822661137059</v>
          </cell>
          <cell r="G3373">
            <v>54.301908890607791</v>
          </cell>
        </row>
        <row r="3374">
          <cell r="D3374">
            <v>1050.3498818104542</v>
          </cell>
          <cell r="G3374">
            <v>54.159761066446961</v>
          </cell>
        </row>
        <row r="3375">
          <cell r="D3375">
            <v>542.76453222741179</v>
          </cell>
          <cell r="G3375">
            <v>54.138509497698237</v>
          </cell>
        </row>
        <row r="3376">
          <cell r="D3376">
            <v>492.50855702116996</v>
          </cell>
          <cell r="G3376">
            <v>54.116535838048101</v>
          </cell>
        </row>
        <row r="3377">
          <cell r="D3377">
            <v>799.07000577924509</v>
          </cell>
          <cell r="G3377">
            <v>54.084440277738764</v>
          </cell>
        </row>
        <row r="3378">
          <cell r="D3378">
            <v>120.6143404949804</v>
          </cell>
          <cell r="G3378">
            <v>54.016390506080526</v>
          </cell>
        </row>
        <row r="3379">
          <cell r="D3379">
            <v>1507.6792561872549</v>
          </cell>
          <cell r="G3379">
            <v>53.875797655255724</v>
          </cell>
        </row>
        <row r="3380">
          <cell r="D3380">
            <v>643.27648263989545</v>
          </cell>
          <cell r="G3380">
            <v>53.591660561377616</v>
          </cell>
        </row>
        <row r="3381">
          <cell r="D3381">
            <v>241.22868098996079</v>
          </cell>
          <cell r="G3381">
            <v>53.591612890521901</v>
          </cell>
        </row>
        <row r="3382">
          <cell r="D3382">
            <v>738.76283553175494</v>
          </cell>
          <cell r="G3382">
            <v>53.561859253076577</v>
          </cell>
        </row>
        <row r="3383">
          <cell r="D3383">
            <v>1477.5256710635099</v>
          </cell>
          <cell r="G3383">
            <v>53.494602561144639</v>
          </cell>
        </row>
        <row r="3384">
          <cell r="D3384">
            <v>3799.3517255918823</v>
          </cell>
          <cell r="G3384">
            <v>53.487437817181267</v>
          </cell>
        </row>
        <row r="3385">
          <cell r="D3385">
            <v>497.53415454179412</v>
          </cell>
          <cell r="G3385">
            <v>53.479115215519535</v>
          </cell>
        </row>
        <row r="3386">
          <cell r="D3386">
            <v>1221.2201975116766</v>
          </cell>
          <cell r="G3386">
            <v>53.392899947983736</v>
          </cell>
        </row>
        <row r="3387">
          <cell r="D3387">
            <v>1683.5751694091014</v>
          </cell>
          <cell r="G3387">
            <v>53.367327523855593</v>
          </cell>
        </row>
        <row r="3388">
          <cell r="D3388">
            <v>1447.3720859397647</v>
          </cell>
          <cell r="G3388">
            <v>53.349681345245308</v>
          </cell>
        </row>
        <row r="3389">
          <cell r="D3389">
            <v>1452.3976834603889</v>
          </cell>
          <cell r="G3389">
            <v>53.141327986768545</v>
          </cell>
        </row>
        <row r="3390">
          <cell r="D3390">
            <v>1281.5273677591667</v>
          </cell>
          <cell r="G3390">
            <v>53.114758332925163</v>
          </cell>
        </row>
        <row r="3391">
          <cell r="D3391">
            <v>140.71673057747714</v>
          </cell>
          <cell r="G3391">
            <v>53.06563064983618</v>
          </cell>
        </row>
        <row r="3392">
          <cell r="D3392">
            <v>160.81912065997386</v>
          </cell>
          <cell r="G3392">
            <v>52.961404307197945</v>
          </cell>
        </row>
        <row r="3393">
          <cell r="D3393">
            <v>241.22868098996079</v>
          </cell>
          <cell r="G3393">
            <v>52.814139013137122</v>
          </cell>
        </row>
        <row r="3394">
          <cell r="D3394">
            <v>291.48465619620265</v>
          </cell>
          <cell r="G3394">
            <v>52.695296434410764</v>
          </cell>
        </row>
        <row r="3395">
          <cell r="D3395">
            <v>577.94371487178103</v>
          </cell>
          <cell r="G3395">
            <v>52.089163178011148</v>
          </cell>
        </row>
        <row r="3396">
          <cell r="D3396">
            <v>703.5836528873856</v>
          </cell>
          <cell r="G3396">
            <v>51.923343451358093</v>
          </cell>
        </row>
        <row r="3397">
          <cell r="D3397">
            <v>1387.0649156922746</v>
          </cell>
          <cell r="G3397">
            <v>51.919724498923713</v>
          </cell>
        </row>
        <row r="3398">
          <cell r="D3398">
            <v>125.63993801560459</v>
          </cell>
          <cell r="G3398">
            <v>51.863991483833708</v>
          </cell>
        </row>
        <row r="3399">
          <cell r="D3399">
            <v>909.63315123297718</v>
          </cell>
          <cell r="G3399">
            <v>51.828708113995106</v>
          </cell>
        </row>
        <row r="3400">
          <cell r="D3400">
            <v>346.76622892306864</v>
          </cell>
          <cell r="G3400">
            <v>51.754854014626751</v>
          </cell>
        </row>
        <row r="3401">
          <cell r="D3401">
            <v>552.81572726866011</v>
          </cell>
          <cell r="G3401">
            <v>51.697134711707669</v>
          </cell>
        </row>
        <row r="3402">
          <cell r="D3402">
            <v>125.63993801560459</v>
          </cell>
          <cell r="G3402">
            <v>51.662591598596933</v>
          </cell>
        </row>
        <row r="3403">
          <cell r="D3403">
            <v>2231.3652991571375</v>
          </cell>
          <cell r="G3403">
            <v>51.645403173633234</v>
          </cell>
        </row>
        <row r="3404">
          <cell r="D3404">
            <v>221.12629090746407</v>
          </cell>
          <cell r="G3404">
            <v>51.606525963575969</v>
          </cell>
        </row>
        <row r="3405">
          <cell r="D3405">
            <v>211.07509586621569</v>
          </cell>
          <cell r="G3405">
            <v>51.36963430934177</v>
          </cell>
        </row>
        <row r="3406">
          <cell r="D3406">
            <v>271.3822661137059</v>
          </cell>
          <cell r="G3406">
            <v>51.339175933613085</v>
          </cell>
        </row>
        <row r="3407">
          <cell r="D3407">
            <v>1206.1434049498039</v>
          </cell>
          <cell r="G3407">
            <v>51.253926694161791</v>
          </cell>
        </row>
        <row r="3408">
          <cell r="D3408">
            <v>718.66044544925819</v>
          </cell>
          <cell r="G3408">
            <v>51.239233974918115</v>
          </cell>
        </row>
        <row r="3409">
          <cell r="D3409">
            <v>125.63993801560459</v>
          </cell>
          <cell r="G3409">
            <v>51.19363121844551</v>
          </cell>
        </row>
        <row r="3410">
          <cell r="D3410">
            <v>236.2030834693366</v>
          </cell>
          <cell r="G3410">
            <v>51.134773384010188</v>
          </cell>
        </row>
        <row r="3411">
          <cell r="D3411">
            <v>1427.2696958572681</v>
          </cell>
          <cell r="G3411">
            <v>51.127817394831219</v>
          </cell>
        </row>
        <row r="3412">
          <cell r="D3412">
            <v>296.51025371682681</v>
          </cell>
          <cell r="G3412">
            <v>51.014518194229446</v>
          </cell>
        </row>
        <row r="3413">
          <cell r="D3413">
            <v>432.20138677367976</v>
          </cell>
          <cell r="G3413">
            <v>50.960830991257787</v>
          </cell>
        </row>
        <row r="3414">
          <cell r="D3414">
            <v>1085.5290644548236</v>
          </cell>
          <cell r="G3414">
            <v>50.959684775187228</v>
          </cell>
        </row>
        <row r="3415">
          <cell r="D3415">
            <v>160.81912065997386</v>
          </cell>
          <cell r="G3415">
            <v>50.86862278832848</v>
          </cell>
        </row>
        <row r="3416">
          <cell r="D3416">
            <v>472.40616693867321</v>
          </cell>
          <cell r="G3416">
            <v>50.783934031590789</v>
          </cell>
        </row>
        <row r="3417">
          <cell r="D3417">
            <v>276.40786363433006</v>
          </cell>
          <cell r="G3417">
            <v>50.698363972762728</v>
          </cell>
        </row>
        <row r="3418">
          <cell r="D3418">
            <v>748.81403057300327</v>
          </cell>
          <cell r="G3418">
            <v>50.674378145029841</v>
          </cell>
        </row>
        <row r="3419">
          <cell r="D3419">
            <v>75.383962809362743</v>
          </cell>
          <cell r="G3419">
            <v>50.348782390975764</v>
          </cell>
        </row>
        <row r="3420">
          <cell r="D3420">
            <v>397.02220412931047</v>
          </cell>
          <cell r="G3420">
            <v>50.299224935019865</v>
          </cell>
        </row>
        <row r="3421">
          <cell r="D3421">
            <v>145.74232809810132</v>
          </cell>
          <cell r="G3421">
            <v>50.286183385884073</v>
          </cell>
        </row>
        <row r="3422">
          <cell r="D3422">
            <v>160.81912065997386</v>
          </cell>
          <cell r="G3422">
            <v>50.066603133272466</v>
          </cell>
        </row>
        <row r="3423">
          <cell r="D3423">
            <v>4261.7066974893078</v>
          </cell>
          <cell r="G3423">
            <v>50.053327770727506</v>
          </cell>
        </row>
        <row r="3424">
          <cell r="D3424">
            <v>246.25427851058498</v>
          </cell>
          <cell r="G3424">
            <v>50.032814281070046</v>
          </cell>
        </row>
        <row r="3425">
          <cell r="D3425">
            <v>537.73893470678763</v>
          </cell>
          <cell r="G3425">
            <v>49.995251501981976</v>
          </cell>
        </row>
        <row r="3426">
          <cell r="D3426">
            <v>40.204780164993466</v>
          </cell>
          <cell r="G3426">
            <v>49.939057948671945</v>
          </cell>
        </row>
        <row r="3427">
          <cell r="D3427">
            <v>140.71673057747714</v>
          </cell>
          <cell r="G3427">
            <v>49.893946684986169</v>
          </cell>
        </row>
        <row r="3428">
          <cell r="D3428">
            <v>512.61094710366672</v>
          </cell>
          <cell r="G3428">
            <v>49.882320132443965</v>
          </cell>
        </row>
        <row r="3429">
          <cell r="D3429">
            <v>90.460755371235294</v>
          </cell>
          <cell r="G3429">
            <v>49.852284310694763</v>
          </cell>
        </row>
        <row r="3430">
          <cell r="D3430">
            <v>442.25258181492813</v>
          </cell>
          <cell r="G3430">
            <v>49.814431753794288</v>
          </cell>
        </row>
        <row r="3431">
          <cell r="D3431">
            <v>603.07170247490194</v>
          </cell>
          <cell r="G3431">
            <v>49.762344877005894</v>
          </cell>
        </row>
        <row r="3432">
          <cell r="D3432">
            <v>100.51195041248366</v>
          </cell>
          <cell r="G3432">
            <v>49.736498250916959</v>
          </cell>
        </row>
        <row r="3433">
          <cell r="D3433">
            <v>110.56314545373203</v>
          </cell>
          <cell r="G3433">
            <v>49.626053940299251</v>
          </cell>
        </row>
        <row r="3434">
          <cell r="D3434">
            <v>2894.7441718795294</v>
          </cell>
          <cell r="G3434">
            <v>49.575007374663898</v>
          </cell>
        </row>
        <row r="3435">
          <cell r="D3435">
            <v>291.48465619620265</v>
          </cell>
          <cell r="G3435">
            <v>49.565122505382121</v>
          </cell>
        </row>
        <row r="3436">
          <cell r="D3436">
            <v>246.25427851058498</v>
          </cell>
          <cell r="G3436">
            <v>49.517388761061056</v>
          </cell>
        </row>
        <row r="3437">
          <cell r="D3437">
            <v>281.43346115495427</v>
          </cell>
          <cell r="G3437">
            <v>49.510680509666606</v>
          </cell>
        </row>
        <row r="3438">
          <cell r="D3438">
            <v>145.74232809810132</v>
          </cell>
          <cell r="G3438">
            <v>49.445372201526041</v>
          </cell>
        </row>
        <row r="3439">
          <cell r="D3439">
            <v>371.89421652618955</v>
          </cell>
          <cell r="G3439">
            <v>49.305180466398404</v>
          </cell>
        </row>
        <row r="3440">
          <cell r="D3440">
            <v>502.55975206241834</v>
          </cell>
          <cell r="G3440">
            <v>49.287848376840351</v>
          </cell>
        </row>
        <row r="3441">
          <cell r="D3441">
            <v>507.5853495830425</v>
          </cell>
          <cell r="G3441">
            <v>49.27166765303712</v>
          </cell>
        </row>
        <row r="3442">
          <cell r="D3442">
            <v>381.94541156743793</v>
          </cell>
          <cell r="G3442">
            <v>49.245661142482184</v>
          </cell>
        </row>
        <row r="3443">
          <cell r="D3443">
            <v>261.33107107245752</v>
          </cell>
          <cell r="G3443">
            <v>49.024475842332386</v>
          </cell>
        </row>
        <row r="3444">
          <cell r="D3444">
            <v>195.99830330434315</v>
          </cell>
          <cell r="G3444">
            <v>48.993087916741807</v>
          </cell>
        </row>
        <row r="3445">
          <cell r="D3445">
            <v>226.15188842808826</v>
          </cell>
          <cell r="G3445">
            <v>48.967963585247666</v>
          </cell>
        </row>
        <row r="3446">
          <cell r="D3446">
            <v>587.99490991302946</v>
          </cell>
          <cell r="G3446">
            <v>48.864201463252989</v>
          </cell>
        </row>
        <row r="3447">
          <cell r="D3447">
            <v>296.51025371682681</v>
          </cell>
          <cell r="G3447">
            <v>48.738512016059651</v>
          </cell>
        </row>
        <row r="3448">
          <cell r="D3448">
            <v>653.32767768114377</v>
          </cell>
          <cell r="G3448">
            <v>48.629200736708057</v>
          </cell>
        </row>
        <row r="3449">
          <cell r="D3449">
            <v>391.99660660868631</v>
          </cell>
          <cell r="G3449">
            <v>48.620391994268111</v>
          </cell>
        </row>
        <row r="3450">
          <cell r="D3450">
            <v>326.66383884057188</v>
          </cell>
          <cell r="G3450">
            <v>48.614778633823704</v>
          </cell>
        </row>
        <row r="3451">
          <cell r="D3451">
            <v>658.35327520176804</v>
          </cell>
          <cell r="G3451">
            <v>48.359718442741709</v>
          </cell>
        </row>
        <row r="3452">
          <cell r="D3452">
            <v>658.35327520176804</v>
          </cell>
          <cell r="G3452">
            <v>48.222083374217398</v>
          </cell>
        </row>
        <row r="3453">
          <cell r="D3453">
            <v>175.8959132218464</v>
          </cell>
          <cell r="G3453">
            <v>48.209843606290974</v>
          </cell>
        </row>
        <row r="3454">
          <cell r="D3454">
            <v>1030.2474917279576</v>
          </cell>
          <cell r="G3454">
            <v>48.090400840550842</v>
          </cell>
        </row>
        <row r="3455">
          <cell r="D3455">
            <v>1050.3498818104542</v>
          </cell>
          <cell r="G3455">
            <v>48.077744486724391</v>
          </cell>
        </row>
        <row r="3456">
          <cell r="D3456">
            <v>1075.4778694135753</v>
          </cell>
          <cell r="G3456">
            <v>47.903130944143754</v>
          </cell>
        </row>
        <row r="3457">
          <cell r="D3457">
            <v>256.30547355183336</v>
          </cell>
          <cell r="G3457">
            <v>47.900466524122812</v>
          </cell>
        </row>
        <row r="3458">
          <cell r="D3458">
            <v>271.3822661137059</v>
          </cell>
          <cell r="G3458">
            <v>47.883657117095296</v>
          </cell>
        </row>
        <row r="3459">
          <cell r="D3459">
            <v>914.65874875360134</v>
          </cell>
          <cell r="G3459">
            <v>47.775150995394831</v>
          </cell>
        </row>
        <row r="3460">
          <cell r="D3460">
            <v>185.94710826309478</v>
          </cell>
          <cell r="G3460">
            <v>47.711102613107599</v>
          </cell>
        </row>
        <row r="3461">
          <cell r="D3461">
            <v>251.27987603120917</v>
          </cell>
          <cell r="G3461">
            <v>47.550443737684645</v>
          </cell>
        </row>
        <row r="3462">
          <cell r="D3462">
            <v>572.91811735115687</v>
          </cell>
          <cell r="G3462">
            <v>47.518954341829598</v>
          </cell>
        </row>
        <row r="3463">
          <cell r="D3463">
            <v>30.153585123745099</v>
          </cell>
          <cell r="G3463">
            <v>47.501613119215989</v>
          </cell>
        </row>
        <row r="3464">
          <cell r="D3464">
            <v>391.99660660868631</v>
          </cell>
          <cell r="G3464">
            <v>47.474641036702081</v>
          </cell>
        </row>
        <row r="3465">
          <cell r="D3465">
            <v>190.97270578371896</v>
          </cell>
          <cell r="G3465">
            <v>47.395092576750194</v>
          </cell>
        </row>
        <row r="3466">
          <cell r="D3466">
            <v>748.81403057300327</v>
          </cell>
          <cell r="G3466">
            <v>47.275208991254942</v>
          </cell>
        </row>
        <row r="3467">
          <cell r="D3467">
            <v>1191.0666123879314</v>
          </cell>
          <cell r="G3467">
            <v>47.101935535583877</v>
          </cell>
        </row>
        <row r="3468">
          <cell r="D3468">
            <v>30.153585123745099</v>
          </cell>
          <cell r="G3468">
            <v>47.100047719127176</v>
          </cell>
        </row>
        <row r="3469">
          <cell r="D3469">
            <v>216.10069338683988</v>
          </cell>
          <cell r="G3469">
            <v>47.020361704022349</v>
          </cell>
        </row>
        <row r="3470">
          <cell r="D3470">
            <v>728.71164049050651</v>
          </cell>
          <cell r="G3470">
            <v>46.993185764125514</v>
          </cell>
        </row>
        <row r="3471">
          <cell r="D3471">
            <v>266.35666859308174</v>
          </cell>
          <cell r="G3471">
            <v>46.955192740553962</v>
          </cell>
        </row>
        <row r="3472">
          <cell r="D3472">
            <v>100.51195041248366</v>
          </cell>
          <cell r="G3472">
            <v>46.936886401440553</v>
          </cell>
        </row>
        <row r="3473">
          <cell r="D3473">
            <v>185.94710826309478</v>
          </cell>
          <cell r="G3473">
            <v>46.91471174080479</v>
          </cell>
        </row>
        <row r="3474">
          <cell r="D3474">
            <v>959.88912643921901</v>
          </cell>
          <cell r="G3474">
            <v>46.803633472392434</v>
          </cell>
        </row>
        <row r="3475">
          <cell r="D3475">
            <v>608.09729999552621</v>
          </cell>
          <cell r="G3475">
            <v>46.790625196399048</v>
          </cell>
        </row>
        <row r="3476">
          <cell r="D3476">
            <v>874.45396858860784</v>
          </cell>
          <cell r="G3476">
            <v>46.765440230040191</v>
          </cell>
        </row>
        <row r="3477">
          <cell r="D3477">
            <v>266.35666859308174</v>
          </cell>
          <cell r="G3477">
            <v>46.401640491557984</v>
          </cell>
        </row>
        <row r="3478">
          <cell r="D3478">
            <v>301.53585123745097</v>
          </cell>
          <cell r="G3478">
            <v>46.194266121303116</v>
          </cell>
        </row>
        <row r="3479">
          <cell r="D3479">
            <v>125.63993801560459</v>
          </cell>
          <cell r="G3479">
            <v>46.040906111779144</v>
          </cell>
        </row>
        <row r="3480">
          <cell r="D3480">
            <v>1321.7321479241602</v>
          </cell>
          <cell r="G3480">
            <v>45.939162189738255</v>
          </cell>
        </row>
        <row r="3481">
          <cell r="D3481">
            <v>346.76622892306864</v>
          </cell>
          <cell r="G3481">
            <v>45.921497792536123</v>
          </cell>
        </row>
        <row r="3482">
          <cell r="D3482">
            <v>1688.6007669297255</v>
          </cell>
          <cell r="G3482">
            <v>45.872028664860238</v>
          </cell>
        </row>
        <row r="3483">
          <cell r="D3483">
            <v>432.20138677367976</v>
          </cell>
          <cell r="G3483">
            <v>45.761172702707164</v>
          </cell>
        </row>
        <row r="3484">
          <cell r="D3484">
            <v>768.91642065550002</v>
          </cell>
          <cell r="G3484">
            <v>45.704858370337377</v>
          </cell>
        </row>
        <row r="3485">
          <cell r="D3485">
            <v>366.86861900556539</v>
          </cell>
          <cell r="G3485">
            <v>45.624755121841815</v>
          </cell>
        </row>
        <row r="3486">
          <cell r="D3486">
            <v>427.1757892530556</v>
          </cell>
          <cell r="G3486">
            <v>45.541902360317373</v>
          </cell>
        </row>
        <row r="3487">
          <cell r="D3487">
            <v>5960.3586594602812</v>
          </cell>
          <cell r="G3487">
            <v>45.490369017845069</v>
          </cell>
        </row>
        <row r="3488">
          <cell r="D3488">
            <v>1065.4266743723269</v>
          </cell>
          <cell r="G3488">
            <v>45.399651585912011</v>
          </cell>
        </row>
        <row r="3489">
          <cell r="D3489">
            <v>623.17409255739869</v>
          </cell>
          <cell r="G3489">
            <v>45.001444062023012</v>
          </cell>
        </row>
        <row r="3490">
          <cell r="D3490">
            <v>195.99830330434315</v>
          </cell>
          <cell r="G3490">
            <v>44.884795789322432</v>
          </cell>
        </row>
        <row r="3491">
          <cell r="D3491">
            <v>1140.8106371816896</v>
          </cell>
          <cell r="G3491">
            <v>44.867168032747067</v>
          </cell>
        </row>
        <row r="3492">
          <cell r="D3492">
            <v>326.66383884057188</v>
          </cell>
          <cell r="G3492">
            <v>44.8505953710104</v>
          </cell>
        </row>
        <row r="3493">
          <cell r="D3493">
            <v>185.94710826309478</v>
          </cell>
          <cell r="G3493">
            <v>44.720788027984099</v>
          </cell>
        </row>
        <row r="3494">
          <cell r="D3494">
            <v>397.02220412931047</v>
          </cell>
          <cell r="G3494">
            <v>44.675430736555626</v>
          </cell>
        </row>
        <row r="3495">
          <cell r="D3495">
            <v>437.22698429430392</v>
          </cell>
          <cell r="G3495">
            <v>44.672961469505672</v>
          </cell>
        </row>
        <row r="3496">
          <cell r="D3496">
            <v>437.22698429430392</v>
          </cell>
          <cell r="G3496">
            <v>44.647476746199892</v>
          </cell>
        </row>
        <row r="3497">
          <cell r="D3497">
            <v>412.098996691183</v>
          </cell>
          <cell r="G3497">
            <v>44.594994284351372</v>
          </cell>
        </row>
        <row r="3498">
          <cell r="D3498">
            <v>236.2030834693366</v>
          </cell>
          <cell r="G3498">
            <v>44.557858157791522</v>
          </cell>
        </row>
        <row r="3499">
          <cell r="D3499">
            <v>346.76622892306864</v>
          </cell>
          <cell r="G3499">
            <v>44.47130689355798</v>
          </cell>
        </row>
        <row r="3500">
          <cell r="D3500">
            <v>135.69113305685295</v>
          </cell>
          <cell r="G3500">
            <v>44.350660588316437</v>
          </cell>
        </row>
        <row r="3501">
          <cell r="D3501">
            <v>216.10069338683988</v>
          </cell>
          <cell r="G3501">
            <v>44.287460167808995</v>
          </cell>
        </row>
        <row r="3502">
          <cell r="D3502">
            <v>633.22528759864713</v>
          </cell>
          <cell r="G3502">
            <v>44.08910261711506</v>
          </cell>
        </row>
        <row r="3503">
          <cell r="D3503">
            <v>266.35666859308174</v>
          </cell>
          <cell r="G3503">
            <v>43.895918972597691</v>
          </cell>
        </row>
        <row r="3504">
          <cell r="D3504">
            <v>221.12629090746407</v>
          </cell>
          <cell r="G3504">
            <v>43.895408470619913</v>
          </cell>
        </row>
        <row r="3505">
          <cell r="D3505">
            <v>341.74063140244448</v>
          </cell>
          <cell r="G3505">
            <v>43.875404280597813</v>
          </cell>
        </row>
        <row r="3506">
          <cell r="D3506">
            <v>306.56144875807519</v>
          </cell>
          <cell r="G3506">
            <v>43.777857995815353</v>
          </cell>
        </row>
        <row r="3507">
          <cell r="D3507">
            <v>195.99830330434315</v>
          </cell>
          <cell r="G3507">
            <v>43.757209377809261</v>
          </cell>
        </row>
        <row r="3508">
          <cell r="D3508">
            <v>20.102390082496733</v>
          </cell>
          <cell r="G3508">
            <v>43.747653505826371</v>
          </cell>
        </row>
        <row r="3509">
          <cell r="D3509">
            <v>211.07509586621569</v>
          </cell>
          <cell r="G3509">
            <v>43.672679871855323</v>
          </cell>
        </row>
        <row r="3510">
          <cell r="D3510">
            <v>70.358365288738568</v>
          </cell>
          <cell r="G3510">
            <v>43.494324935270619</v>
          </cell>
        </row>
        <row r="3511">
          <cell r="D3511">
            <v>859.37717602673536</v>
          </cell>
          <cell r="G3511">
            <v>43.461612511166315</v>
          </cell>
        </row>
        <row r="3512">
          <cell r="D3512">
            <v>140.71673057747714</v>
          </cell>
          <cell r="G3512">
            <v>43.343920537883626</v>
          </cell>
        </row>
        <row r="3513">
          <cell r="D3513">
            <v>587.99490991302946</v>
          </cell>
          <cell r="G3513">
            <v>43.309599311173038</v>
          </cell>
        </row>
        <row r="3514">
          <cell r="D3514">
            <v>180.92151074247059</v>
          </cell>
          <cell r="G3514">
            <v>43.270466140914095</v>
          </cell>
        </row>
        <row r="3515">
          <cell r="D3515">
            <v>216.10069338683988</v>
          </cell>
          <cell r="G3515">
            <v>43.20500647029268</v>
          </cell>
        </row>
        <row r="3516">
          <cell r="D3516">
            <v>120.6143404949804</v>
          </cell>
          <cell r="G3516">
            <v>43.05984466189944</v>
          </cell>
        </row>
        <row r="3517">
          <cell r="D3517">
            <v>2457.5171875852257</v>
          </cell>
          <cell r="G3517">
            <v>42.917599581950263</v>
          </cell>
        </row>
        <row r="3518">
          <cell r="D3518">
            <v>216.10069338683988</v>
          </cell>
          <cell r="G3518">
            <v>42.849898496292234</v>
          </cell>
        </row>
        <row r="3519">
          <cell r="D3519">
            <v>442.25258181492813</v>
          </cell>
          <cell r="G3519">
            <v>42.841435424816055</v>
          </cell>
        </row>
        <row r="3520">
          <cell r="D3520">
            <v>206.0494983455915</v>
          </cell>
          <cell r="G3520">
            <v>42.461766997755504</v>
          </cell>
        </row>
        <row r="3521">
          <cell r="D3521">
            <v>341.74063140244448</v>
          </cell>
          <cell r="G3521">
            <v>42.310089620918866</v>
          </cell>
        </row>
        <row r="3522">
          <cell r="D3522">
            <v>1010.1451016454608</v>
          </cell>
          <cell r="G3522">
            <v>42.309131785870207</v>
          </cell>
        </row>
        <row r="3523">
          <cell r="D3523">
            <v>110.56314545373203</v>
          </cell>
          <cell r="G3523">
            <v>42.212784625713276</v>
          </cell>
        </row>
        <row r="3524">
          <cell r="D3524">
            <v>105.53754793310785</v>
          </cell>
          <cell r="G3524">
            <v>42.15905142845336</v>
          </cell>
        </row>
        <row r="3525">
          <cell r="D3525">
            <v>442.25258181492813</v>
          </cell>
          <cell r="G3525">
            <v>42.132800659890158</v>
          </cell>
        </row>
        <row r="3526">
          <cell r="D3526">
            <v>105.53754793310785</v>
          </cell>
          <cell r="G3526">
            <v>41.95001224182608</v>
          </cell>
        </row>
        <row r="3527">
          <cell r="D3527">
            <v>95.486352891859482</v>
          </cell>
          <cell r="G3527">
            <v>41.904320832142723</v>
          </cell>
        </row>
        <row r="3528">
          <cell r="D3528">
            <v>673.43006776364052</v>
          </cell>
          <cell r="G3528">
            <v>41.758591650183874</v>
          </cell>
        </row>
        <row r="3529">
          <cell r="D3529">
            <v>241.22868098996079</v>
          </cell>
          <cell r="G3529">
            <v>41.752031523977465</v>
          </cell>
        </row>
        <row r="3530">
          <cell r="D3530">
            <v>567.89251983053271</v>
          </cell>
          <cell r="G3530">
            <v>41.59412573870069</v>
          </cell>
        </row>
        <row r="3531">
          <cell r="D3531">
            <v>447.2781793355523</v>
          </cell>
          <cell r="G3531">
            <v>41.58450487148545</v>
          </cell>
        </row>
        <row r="3532">
          <cell r="D3532">
            <v>773.94201817612418</v>
          </cell>
          <cell r="G3532">
            <v>41.537550873779097</v>
          </cell>
        </row>
        <row r="3533">
          <cell r="D3533">
            <v>125.63993801560459</v>
          </cell>
          <cell r="G3533">
            <v>41.430513025908866</v>
          </cell>
        </row>
        <row r="3534">
          <cell r="D3534">
            <v>160.81912065997386</v>
          </cell>
          <cell r="G3534">
            <v>41.380266320978222</v>
          </cell>
        </row>
        <row r="3535">
          <cell r="D3535">
            <v>150.76792561872549</v>
          </cell>
          <cell r="G3535">
            <v>41.348635753613777</v>
          </cell>
        </row>
        <row r="3536">
          <cell r="D3536">
            <v>653.32767768114377</v>
          </cell>
          <cell r="G3536">
            <v>41.242571764060528</v>
          </cell>
        </row>
        <row r="3537">
          <cell r="D3537">
            <v>256.30547355183336</v>
          </cell>
          <cell r="G3537">
            <v>41.191212840130277</v>
          </cell>
        </row>
        <row r="3538">
          <cell r="D3538">
            <v>417.12459421180722</v>
          </cell>
          <cell r="G3538">
            <v>41.115864476322741</v>
          </cell>
        </row>
        <row r="3539">
          <cell r="D3539">
            <v>598.04610495427778</v>
          </cell>
          <cell r="G3539">
            <v>41.003096019782191</v>
          </cell>
        </row>
        <row r="3540">
          <cell r="D3540">
            <v>80.409560329986931</v>
          </cell>
          <cell r="G3540">
            <v>40.960679314053905</v>
          </cell>
        </row>
        <row r="3541">
          <cell r="D3541">
            <v>211.07509586621569</v>
          </cell>
          <cell r="G3541">
            <v>40.699609942182612</v>
          </cell>
        </row>
        <row r="3542">
          <cell r="D3542">
            <v>306.56144875807519</v>
          </cell>
          <cell r="G3542">
            <v>40.691585062473905</v>
          </cell>
        </row>
        <row r="3543">
          <cell r="D3543">
            <v>386.97100908806209</v>
          </cell>
          <cell r="G3543">
            <v>40.60163834153699</v>
          </cell>
        </row>
        <row r="3544">
          <cell r="D3544">
            <v>201.02390082496731</v>
          </cell>
          <cell r="G3544">
            <v>40.533648884242716</v>
          </cell>
        </row>
        <row r="3545">
          <cell r="D3545">
            <v>834.24918842361444</v>
          </cell>
          <cell r="G3545">
            <v>40.338789530405826</v>
          </cell>
        </row>
        <row r="3546">
          <cell r="D3546">
            <v>95.486352891859482</v>
          </cell>
          <cell r="G3546">
            <v>40.272327768020247</v>
          </cell>
        </row>
        <row r="3547">
          <cell r="D3547">
            <v>55.281572726866017</v>
          </cell>
          <cell r="G3547">
            <v>40.209081936918786</v>
          </cell>
        </row>
        <row r="3548">
          <cell r="D3548">
            <v>412.098996691183</v>
          </cell>
          <cell r="G3548">
            <v>40.193919114974136</v>
          </cell>
        </row>
        <row r="3549">
          <cell r="D3549">
            <v>1351.8857330479052</v>
          </cell>
          <cell r="G3549">
            <v>40.155541216986613</v>
          </cell>
        </row>
        <row r="3550">
          <cell r="D3550">
            <v>658.35327520176804</v>
          </cell>
          <cell r="G3550">
            <v>40.113693103957907</v>
          </cell>
        </row>
        <row r="3551">
          <cell r="D3551">
            <v>1000.0939066042124</v>
          </cell>
          <cell r="G3551">
            <v>39.936467322488014</v>
          </cell>
        </row>
        <row r="3552">
          <cell r="D3552">
            <v>155.79352313934967</v>
          </cell>
          <cell r="G3552">
            <v>39.870737546063168</v>
          </cell>
        </row>
        <row r="3553">
          <cell r="D3553">
            <v>361.84302148494118</v>
          </cell>
          <cell r="G3553">
            <v>39.820849158572955</v>
          </cell>
        </row>
        <row r="3554">
          <cell r="D3554">
            <v>321.63824131994772</v>
          </cell>
          <cell r="G3554">
            <v>39.810513265567494</v>
          </cell>
        </row>
        <row r="3555">
          <cell r="D3555">
            <v>201.02390082496731</v>
          </cell>
          <cell r="G3555">
            <v>39.804382565539399</v>
          </cell>
        </row>
        <row r="3556">
          <cell r="D3556">
            <v>1060.4010768517026</v>
          </cell>
          <cell r="G3556">
            <v>39.696865823887656</v>
          </cell>
        </row>
        <row r="3557">
          <cell r="D3557">
            <v>321.63824131994772</v>
          </cell>
          <cell r="G3557">
            <v>39.658932713343702</v>
          </cell>
        </row>
        <row r="3558">
          <cell r="D3558">
            <v>361.84302148494118</v>
          </cell>
          <cell r="G3558">
            <v>39.655139685541499</v>
          </cell>
        </row>
        <row r="3559">
          <cell r="D3559">
            <v>311.58704627869935</v>
          </cell>
          <cell r="G3559">
            <v>39.625795600438238</v>
          </cell>
        </row>
        <row r="3560">
          <cell r="D3560">
            <v>407.07339917055884</v>
          </cell>
          <cell r="G3560">
            <v>39.468455422999071</v>
          </cell>
        </row>
        <row r="3561">
          <cell r="D3561">
            <v>236.2030834693366</v>
          </cell>
          <cell r="G3561">
            <v>39.326407508755487</v>
          </cell>
        </row>
        <row r="3562">
          <cell r="D3562">
            <v>271.3822661137059</v>
          </cell>
          <cell r="G3562">
            <v>39.257756366765349</v>
          </cell>
        </row>
        <row r="3563">
          <cell r="D3563">
            <v>547.79012974803595</v>
          </cell>
          <cell r="G3563">
            <v>39.160558152554955</v>
          </cell>
        </row>
        <row r="3564">
          <cell r="D3564">
            <v>427.1757892530556</v>
          </cell>
          <cell r="G3564">
            <v>39.138853571113415</v>
          </cell>
        </row>
        <row r="3565">
          <cell r="D3565">
            <v>437.22698429430392</v>
          </cell>
          <cell r="G3565">
            <v>39.093806400286319</v>
          </cell>
        </row>
        <row r="3566">
          <cell r="D3566">
            <v>708.60925040800987</v>
          </cell>
          <cell r="G3566">
            <v>39.069723737148706</v>
          </cell>
        </row>
        <row r="3567">
          <cell r="D3567">
            <v>110.56314545373203</v>
          </cell>
          <cell r="G3567">
            <v>38.77765220541022</v>
          </cell>
        </row>
        <row r="3568">
          <cell r="D3568">
            <v>125.63993801560459</v>
          </cell>
          <cell r="G3568">
            <v>38.735384672073721</v>
          </cell>
        </row>
        <row r="3569">
          <cell r="D3569">
            <v>190.97270578371896</v>
          </cell>
          <cell r="G3569">
            <v>38.589085128671471</v>
          </cell>
        </row>
        <row r="3570">
          <cell r="D3570">
            <v>376.91981404681371</v>
          </cell>
          <cell r="G3570">
            <v>38.517928984174546</v>
          </cell>
        </row>
        <row r="3571">
          <cell r="D3571">
            <v>85.43515785061112</v>
          </cell>
          <cell r="G3571">
            <v>38.50376226952627</v>
          </cell>
        </row>
        <row r="3572">
          <cell r="D3572">
            <v>130.66553553622876</v>
          </cell>
          <cell r="G3572">
            <v>38.436649067463712</v>
          </cell>
        </row>
        <row r="3573">
          <cell r="D3573">
            <v>125.63993801560459</v>
          </cell>
          <cell r="G3573">
            <v>38.38127366338567</v>
          </cell>
        </row>
        <row r="3574">
          <cell r="D3574">
            <v>85.43515785061112</v>
          </cell>
          <cell r="G3574">
            <v>38.353310987082637</v>
          </cell>
        </row>
        <row r="3575">
          <cell r="D3575">
            <v>427.1757892530556</v>
          </cell>
          <cell r="G3575">
            <v>38.290768340979206</v>
          </cell>
        </row>
        <row r="3576">
          <cell r="D3576">
            <v>432.20138677367976</v>
          </cell>
          <cell r="G3576">
            <v>38.287792821385544</v>
          </cell>
        </row>
        <row r="3577">
          <cell r="D3577">
            <v>70.358365288738568</v>
          </cell>
          <cell r="G3577">
            <v>38.239502305383922</v>
          </cell>
        </row>
        <row r="3578">
          <cell r="D3578">
            <v>80.409560329986931</v>
          </cell>
          <cell r="G3578">
            <v>38.184921082908943</v>
          </cell>
        </row>
        <row r="3579">
          <cell r="D3579">
            <v>648.30208016051961</v>
          </cell>
          <cell r="G3579">
            <v>38.169375876419323</v>
          </cell>
        </row>
        <row r="3580">
          <cell r="D3580">
            <v>1472.5000735428857</v>
          </cell>
          <cell r="G3580">
            <v>38.13387750930886</v>
          </cell>
        </row>
        <row r="3581">
          <cell r="D3581">
            <v>211.07509586621569</v>
          </cell>
          <cell r="G3581">
            <v>38.099092396864627</v>
          </cell>
        </row>
        <row r="3582">
          <cell r="D3582">
            <v>180.92151074247059</v>
          </cell>
          <cell r="G3582">
            <v>38.094135993578227</v>
          </cell>
        </row>
        <row r="3583">
          <cell r="D3583">
            <v>231.17748594871242</v>
          </cell>
          <cell r="G3583">
            <v>38.075720332100296</v>
          </cell>
        </row>
        <row r="3584">
          <cell r="D3584">
            <v>1769.0103272597125</v>
          </cell>
          <cell r="G3584">
            <v>38.035848276973773</v>
          </cell>
        </row>
        <row r="3585">
          <cell r="D3585">
            <v>175.8959132218464</v>
          </cell>
          <cell r="G3585">
            <v>37.953759155160625</v>
          </cell>
        </row>
        <row r="3586">
          <cell r="D3586">
            <v>894.55635867110459</v>
          </cell>
          <cell r="G3586">
            <v>37.691981359899906</v>
          </cell>
        </row>
        <row r="3587">
          <cell r="D3587">
            <v>160.81912065997386</v>
          </cell>
          <cell r="G3587">
            <v>37.673770355114506</v>
          </cell>
        </row>
        <row r="3588">
          <cell r="D3588">
            <v>271.3822661137059</v>
          </cell>
          <cell r="G3588">
            <v>37.665745960693165</v>
          </cell>
        </row>
        <row r="3589">
          <cell r="D3589">
            <v>341.74063140244448</v>
          </cell>
          <cell r="G3589">
            <v>37.539119088308396</v>
          </cell>
        </row>
        <row r="3590">
          <cell r="D3590">
            <v>1271.4761727179184</v>
          </cell>
          <cell r="G3590">
            <v>37.524297676972601</v>
          </cell>
        </row>
        <row r="3591">
          <cell r="D3591">
            <v>437.22698429430392</v>
          </cell>
          <cell r="G3591">
            <v>37.389722481633434</v>
          </cell>
        </row>
        <row r="3592">
          <cell r="D3592">
            <v>291.48465619620265</v>
          </cell>
          <cell r="G3592">
            <v>37.352440184615773</v>
          </cell>
        </row>
        <row r="3593">
          <cell r="D3593">
            <v>110.56314545373203</v>
          </cell>
          <cell r="G3593">
            <v>37.326026330759532</v>
          </cell>
        </row>
        <row r="3594">
          <cell r="D3594">
            <v>844.30038346486276</v>
          </cell>
          <cell r="G3594">
            <v>37.200157123683226</v>
          </cell>
        </row>
        <row r="3595">
          <cell r="D3595">
            <v>824.19799338236601</v>
          </cell>
          <cell r="G3595">
            <v>37.194888934593898</v>
          </cell>
        </row>
        <row r="3596">
          <cell r="D3596">
            <v>628.19969007802285</v>
          </cell>
          <cell r="G3596">
            <v>37.003076243759025</v>
          </cell>
        </row>
        <row r="3597">
          <cell r="D3597">
            <v>356.81742396431702</v>
          </cell>
          <cell r="G3597">
            <v>36.955839962036023</v>
          </cell>
        </row>
        <row r="3598">
          <cell r="D3598">
            <v>30.153585123745099</v>
          </cell>
          <cell r="G3598">
            <v>36.779470336025682</v>
          </cell>
        </row>
        <row r="3599">
          <cell r="D3599">
            <v>100.51195041248366</v>
          </cell>
          <cell r="G3599">
            <v>36.765122816446407</v>
          </cell>
        </row>
        <row r="3600">
          <cell r="D3600">
            <v>201.02390082496731</v>
          </cell>
          <cell r="G3600">
            <v>36.748101303286077</v>
          </cell>
        </row>
        <row r="3601">
          <cell r="D3601">
            <v>120.6143404949804</v>
          </cell>
          <cell r="G3601">
            <v>36.719696147450371</v>
          </cell>
        </row>
        <row r="3602">
          <cell r="D3602">
            <v>281.43346115495427</v>
          </cell>
          <cell r="G3602">
            <v>36.699611926856313</v>
          </cell>
        </row>
        <row r="3603">
          <cell r="D3603">
            <v>20.102390082496733</v>
          </cell>
          <cell r="G3603">
            <v>36.697887126793312</v>
          </cell>
        </row>
        <row r="3604">
          <cell r="D3604">
            <v>195.99830330434315</v>
          </cell>
          <cell r="G3604">
            <v>36.609317577573897</v>
          </cell>
        </row>
        <row r="3605">
          <cell r="D3605">
            <v>2246.44209171901</v>
          </cell>
          <cell r="G3605">
            <v>36.450136448536561</v>
          </cell>
        </row>
        <row r="3606">
          <cell r="D3606">
            <v>221.12629090746407</v>
          </cell>
          <cell r="G3606">
            <v>36.44618977720917</v>
          </cell>
        </row>
        <row r="3607">
          <cell r="D3607">
            <v>341.74063140244448</v>
          </cell>
          <cell r="G3607">
            <v>36.431281760039056</v>
          </cell>
        </row>
        <row r="3608">
          <cell r="D3608">
            <v>85.43515785061112</v>
          </cell>
          <cell r="G3608">
            <v>36.401629945624137</v>
          </cell>
        </row>
        <row r="3609">
          <cell r="D3609">
            <v>587.99490991302946</v>
          </cell>
          <cell r="G3609">
            <v>36.398338726215364</v>
          </cell>
        </row>
        <row r="3610">
          <cell r="D3610">
            <v>653.32767768114377</v>
          </cell>
          <cell r="G3610">
            <v>36.12306320820565</v>
          </cell>
        </row>
        <row r="3611">
          <cell r="D3611">
            <v>140.71673057747714</v>
          </cell>
          <cell r="G3611">
            <v>36.111632550303007</v>
          </cell>
        </row>
        <row r="3612">
          <cell r="D3612">
            <v>587.99490991302946</v>
          </cell>
          <cell r="G3612">
            <v>36.108532321343112</v>
          </cell>
        </row>
        <row r="3613">
          <cell r="D3613">
            <v>502.55975206241834</v>
          </cell>
          <cell r="G3613">
            <v>36.063091165867846</v>
          </cell>
        </row>
        <row r="3614">
          <cell r="D3614">
            <v>648.30208016051961</v>
          </cell>
          <cell r="G3614">
            <v>35.92481639508761</v>
          </cell>
        </row>
        <row r="3615">
          <cell r="D3615">
            <v>115.58874297435621</v>
          </cell>
          <cell r="G3615">
            <v>35.863238437169024</v>
          </cell>
        </row>
        <row r="3616">
          <cell r="D3616">
            <v>864.40277354735952</v>
          </cell>
          <cell r="G3616">
            <v>35.852323773683736</v>
          </cell>
        </row>
        <row r="3617">
          <cell r="D3617">
            <v>1829.3174975072027</v>
          </cell>
          <cell r="G3617">
            <v>35.827211252744604</v>
          </cell>
        </row>
        <row r="3618">
          <cell r="D3618">
            <v>261.33107107245752</v>
          </cell>
          <cell r="G3618">
            <v>35.820953077411531</v>
          </cell>
        </row>
        <row r="3619">
          <cell r="D3619">
            <v>180.92151074247059</v>
          </cell>
          <cell r="G3619">
            <v>35.614982337597681</v>
          </cell>
        </row>
        <row r="3620">
          <cell r="D3620">
            <v>668.40447024301636</v>
          </cell>
          <cell r="G3620">
            <v>35.590739223341487</v>
          </cell>
        </row>
        <row r="3621">
          <cell r="D3621">
            <v>391.99660660868631</v>
          </cell>
          <cell r="G3621">
            <v>35.537185400116385</v>
          </cell>
        </row>
        <row r="3622">
          <cell r="D3622">
            <v>341.74063140244448</v>
          </cell>
          <cell r="G3622">
            <v>35.522081119861838</v>
          </cell>
        </row>
        <row r="3623">
          <cell r="D3623">
            <v>753.83962809362743</v>
          </cell>
          <cell r="G3623">
            <v>35.481094727853595</v>
          </cell>
        </row>
        <row r="3624">
          <cell r="D3624">
            <v>246.25427851058498</v>
          </cell>
          <cell r="G3624">
            <v>35.471338594470126</v>
          </cell>
        </row>
        <row r="3625">
          <cell r="D3625">
            <v>226.15188842808826</v>
          </cell>
          <cell r="G3625">
            <v>35.382140409932028</v>
          </cell>
        </row>
        <row r="3626">
          <cell r="D3626">
            <v>603.07170247490194</v>
          </cell>
          <cell r="G3626">
            <v>35.296714795153974</v>
          </cell>
        </row>
        <row r="3627">
          <cell r="D3627">
            <v>1341.8345380066569</v>
          </cell>
          <cell r="G3627">
            <v>35.178855306843282</v>
          </cell>
        </row>
        <row r="3628">
          <cell r="D3628">
            <v>130.66553553622876</v>
          </cell>
          <cell r="G3628">
            <v>35.136121108499083</v>
          </cell>
        </row>
        <row r="3629">
          <cell r="D3629">
            <v>80.409560329986931</v>
          </cell>
          <cell r="G3629">
            <v>35.120649042085219</v>
          </cell>
        </row>
        <row r="3630">
          <cell r="D3630">
            <v>557.84132478928439</v>
          </cell>
          <cell r="G3630">
            <v>35.064448865770601</v>
          </cell>
        </row>
        <row r="3631">
          <cell r="D3631">
            <v>452.30377685617651</v>
          </cell>
          <cell r="G3631">
            <v>34.832505995851506</v>
          </cell>
        </row>
        <row r="3632">
          <cell r="D3632">
            <v>206.0494983455915</v>
          </cell>
          <cell r="G3632">
            <v>34.803823763701516</v>
          </cell>
        </row>
        <row r="3633">
          <cell r="D3633">
            <v>763.89082313487586</v>
          </cell>
          <cell r="G3633">
            <v>34.783119342262076</v>
          </cell>
        </row>
        <row r="3634">
          <cell r="D3634">
            <v>567.89251983053271</v>
          </cell>
          <cell r="G3634">
            <v>34.763557195998061</v>
          </cell>
        </row>
        <row r="3635">
          <cell r="D3635">
            <v>341.74063140244448</v>
          </cell>
          <cell r="G3635">
            <v>34.66762211600004</v>
          </cell>
        </row>
        <row r="3636">
          <cell r="D3636">
            <v>155.79352313934967</v>
          </cell>
          <cell r="G3636">
            <v>34.606617363721043</v>
          </cell>
        </row>
        <row r="3637">
          <cell r="D3637">
            <v>226.15188842808826</v>
          </cell>
          <cell r="G3637">
            <v>34.592661374696938</v>
          </cell>
        </row>
        <row r="3638">
          <cell r="D3638">
            <v>391.99660660868631</v>
          </cell>
          <cell r="G3638">
            <v>34.434652803913622</v>
          </cell>
        </row>
        <row r="3639">
          <cell r="D3639">
            <v>165.84471818059805</v>
          </cell>
          <cell r="G3639">
            <v>34.343041330285338</v>
          </cell>
        </row>
        <row r="3640">
          <cell r="D3640">
            <v>185.94710826309478</v>
          </cell>
          <cell r="G3640">
            <v>34.102259110230385</v>
          </cell>
        </row>
        <row r="3641">
          <cell r="D3641">
            <v>301.53585123745097</v>
          </cell>
          <cell r="G3641">
            <v>34.057753368942628</v>
          </cell>
        </row>
        <row r="3642">
          <cell r="D3642">
            <v>266.35666859308174</v>
          </cell>
          <cell r="G3642">
            <v>34.006479484009013</v>
          </cell>
        </row>
        <row r="3643">
          <cell r="D3643">
            <v>437.22698429430392</v>
          </cell>
          <cell r="G3643">
            <v>33.962179444336407</v>
          </cell>
        </row>
        <row r="3644">
          <cell r="D3644">
            <v>799.07000577924509</v>
          </cell>
          <cell r="G3644">
            <v>33.84381517601507</v>
          </cell>
        </row>
        <row r="3645">
          <cell r="D3645">
            <v>35.179182644369284</v>
          </cell>
          <cell r="G3645">
            <v>33.828931072389551</v>
          </cell>
        </row>
        <row r="3646">
          <cell r="D3646">
            <v>211.07509586621569</v>
          </cell>
          <cell r="G3646">
            <v>33.67630385913602</v>
          </cell>
        </row>
        <row r="3647">
          <cell r="D3647">
            <v>150.76792561872549</v>
          </cell>
          <cell r="G3647">
            <v>33.634405102080315</v>
          </cell>
        </row>
        <row r="3648">
          <cell r="D3648">
            <v>195.99830330434315</v>
          </cell>
          <cell r="G3648">
            <v>33.564612506899302</v>
          </cell>
        </row>
        <row r="3649">
          <cell r="D3649">
            <v>226.15188842808826</v>
          </cell>
          <cell r="G3649">
            <v>33.518071634371125</v>
          </cell>
        </row>
        <row r="3650">
          <cell r="D3650">
            <v>1085.5290644548236</v>
          </cell>
          <cell r="G3650">
            <v>33.458096761024279</v>
          </cell>
        </row>
        <row r="3651">
          <cell r="D3651">
            <v>130.66553553622876</v>
          </cell>
          <cell r="G3651">
            <v>33.359545823631308</v>
          </cell>
        </row>
        <row r="3652">
          <cell r="D3652">
            <v>115.58874297435621</v>
          </cell>
          <cell r="G3652">
            <v>33.32588359760193</v>
          </cell>
        </row>
        <row r="3653">
          <cell r="D3653">
            <v>90.460755371235294</v>
          </cell>
          <cell r="G3653">
            <v>33.189468990945365</v>
          </cell>
        </row>
        <row r="3654">
          <cell r="D3654">
            <v>180.92151074247059</v>
          </cell>
          <cell r="G3654">
            <v>33.187511169735217</v>
          </cell>
        </row>
        <row r="3655">
          <cell r="D3655">
            <v>155.79352313934967</v>
          </cell>
          <cell r="G3655">
            <v>33.186029087510441</v>
          </cell>
        </row>
        <row r="3656">
          <cell r="D3656">
            <v>427.1757892530556</v>
          </cell>
          <cell r="G3656">
            <v>33.174449804146306</v>
          </cell>
        </row>
        <row r="3657">
          <cell r="D3657">
            <v>180.92151074247059</v>
          </cell>
          <cell r="G3657">
            <v>32.958627901578971</v>
          </cell>
        </row>
        <row r="3658">
          <cell r="D3658">
            <v>381.94541156743793</v>
          </cell>
          <cell r="G3658">
            <v>32.843216381713248</v>
          </cell>
        </row>
        <row r="3659">
          <cell r="D3659">
            <v>85.43515785061112</v>
          </cell>
          <cell r="G3659">
            <v>32.823360367454754</v>
          </cell>
        </row>
        <row r="3660">
          <cell r="D3660">
            <v>1934.8550454403105</v>
          </cell>
          <cell r="G3660">
            <v>32.75267849926783</v>
          </cell>
        </row>
        <row r="3661">
          <cell r="D3661">
            <v>85.43515785061112</v>
          </cell>
          <cell r="G3661">
            <v>32.751276959667173</v>
          </cell>
        </row>
        <row r="3662">
          <cell r="D3662">
            <v>321.63824131994772</v>
          </cell>
          <cell r="G3662">
            <v>32.722696455721113</v>
          </cell>
        </row>
        <row r="3663">
          <cell r="D3663">
            <v>30.153585123745099</v>
          </cell>
          <cell r="G3663">
            <v>32.660852483186297</v>
          </cell>
        </row>
        <row r="3664">
          <cell r="D3664">
            <v>321.63824131994772</v>
          </cell>
          <cell r="G3664">
            <v>32.526695379626169</v>
          </cell>
        </row>
        <row r="3665">
          <cell r="D3665">
            <v>708.60925040800987</v>
          </cell>
          <cell r="G3665">
            <v>32.491466403516263</v>
          </cell>
        </row>
        <row r="3666">
          <cell r="D3666">
            <v>226.15188842808826</v>
          </cell>
          <cell r="G3666">
            <v>32.337385155018076</v>
          </cell>
        </row>
        <row r="3667">
          <cell r="D3667">
            <v>276.40786363433006</v>
          </cell>
          <cell r="G3667">
            <v>32.232580621331898</v>
          </cell>
        </row>
        <row r="3668">
          <cell r="D3668">
            <v>251.27987603120917</v>
          </cell>
          <cell r="G3668">
            <v>32.154322017368145</v>
          </cell>
        </row>
        <row r="3669">
          <cell r="D3669">
            <v>281.43346115495427</v>
          </cell>
          <cell r="G3669">
            <v>32.119961191555362</v>
          </cell>
        </row>
        <row r="3670">
          <cell r="D3670">
            <v>55.281572726866017</v>
          </cell>
          <cell r="G3670">
            <v>32.074901262784394</v>
          </cell>
        </row>
        <row r="3671">
          <cell r="D3671">
            <v>271.3822661137059</v>
          </cell>
          <cell r="G3671">
            <v>31.988988794339054</v>
          </cell>
        </row>
        <row r="3672">
          <cell r="D3672">
            <v>241.22868098996079</v>
          </cell>
          <cell r="G3672">
            <v>31.98336482031295</v>
          </cell>
        </row>
        <row r="3673">
          <cell r="D3673">
            <v>85.43515785061112</v>
          </cell>
          <cell r="G3673">
            <v>31.920821095863509</v>
          </cell>
        </row>
        <row r="3674">
          <cell r="D3674">
            <v>497.53415454179412</v>
          </cell>
          <cell r="G3674">
            <v>31.854628908077324</v>
          </cell>
        </row>
        <row r="3675">
          <cell r="D3675">
            <v>160.81912065997386</v>
          </cell>
          <cell r="G3675">
            <v>31.800557525281459</v>
          </cell>
        </row>
        <row r="3676">
          <cell r="D3676">
            <v>150.76792561872549</v>
          </cell>
          <cell r="G3676">
            <v>31.707244632115458</v>
          </cell>
        </row>
        <row r="3677">
          <cell r="D3677">
            <v>155.79352313934967</v>
          </cell>
          <cell r="G3677">
            <v>31.700742676458034</v>
          </cell>
        </row>
        <row r="3678">
          <cell r="D3678">
            <v>366.86861900556539</v>
          </cell>
          <cell r="G3678">
            <v>31.641238283532534</v>
          </cell>
        </row>
        <row r="3679">
          <cell r="D3679">
            <v>95.486352891859482</v>
          </cell>
          <cell r="G3679">
            <v>31.563409555157712</v>
          </cell>
        </row>
        <row r="3680">
          <cell r="D3680">
            <v>110.56314545373203</v>
          </cell>
          <cell r="G3680">
            <v>31.382213141261087</v>
          </cell>
        </row>
        <row r="3681">
          <cell r="D3681">
            <v>542.76453222741179</v>
          </cell>
          <cell r="G3681">
            <v>31.318538636583895</v>
          </cell>
        </row>
        <row r="3682">
          <cell r="D3682">
            <v>221.12629090746407</v>
          </cell>
          <cell r="G3682">
            <v>31.295935431155989</v>
          </cell>
        </row>
        <row r="3683">
          <cell r="D3683">
            <v>50.255975206241828</v>
          </cell>
          <cell r="G3683">
            <v>31.257507407152449</v>
          </cell>
        </row>
        <row r="3684">
          <cell r="D3684">
            <v>85.43515785061112</v>
          </cell>
          <cell r="G3684">
            <v>31.195100063941076</v>
          </cell>
        </row>
        <row r="3685">
          <cell r="D3685">
            <v>75.383962809362743</v>
          </cell>
          <cell r="G3685">
            <v>31.190085826596022</v>
          </cell>
        </row>
        <row r="3686">
          <cell r="D3686">
            <v>75.383962809362743</v>
          </cell>
          <cell r="G3686">
            <v>31.132518566178412</v>
          </cell>
        </row>
        <row r="3687">
          <cell r="D3687">
            <v>95.486352891859482</v>
          </cell>
          <cell r="G3687">
            <v>31.070035433900937</v>
          </cell>
        </row>
        <row r="3688">
          <cell r="D3688">
            <v>391.99660660868631</v>
          </cell>
          <cell r="G3688">
            <v>31.036858330938887</v>
          </cell>
        </row>
        <row r="3689">
          <cell r="D3689">
            <v>361.84302148494118</v>
          </cell>
          <cell r="G3689">
            <v>31.025498277004662</v>
          </cell>
        </row>
        <row r="3690">
          <cell r="D3690">
            <v>40.204780164993466</v>
          </cell>
          <cell r="G3690">
            <v>30.995788975596774</v>
          </cell>
        </row>
        <row r="3691">
          <cell r="D3691">
            <v>195.99830330434315</v>
          </cell>
          <cell r="G3691">
            <v>30.925271037169672</v>
          </cell>
        </row>
        <row r="3692">
          <cell r="D3692">
            <v>266.35666859308174</v>
          </cell>
          <cell r="G3692">
            <v>30.92050680724822</v>
          </cell>
        </row>
        <row r="3693">
          <cell r="D3693">
            <v>552.81572726866011</v>
          </cell>
          <cell r="G3693">
            <v>30.883133047040701</v>
          </cell>
        </row>
        <row r="3694">
          <cell r="D3694">
            <v>2095.6741661002843</v>
          </cell>
          <cell r="G3694">
            <v>30.866854303104045</v>
          </cell>
        </row>
        <row r="3695">
          <cell r="D3695">
            <v>351.7918264436928</v>
          </cell>
          <cell r="G3695">
            <v>30.792539704794105</v>
          </cell>
        </row>
        <row r="3696">
          <cell r="D3696">
            <v>487.48295950054575</v>
          </cell>
          <cell r="G3696">
            <v>30.776600727603181</v>
          </cell>
        </row>
        <row r="3697">
          <cell r="D3697">
            <v>45.230377685617647</v>
          </cell>
          <cell r="G3697">
            <v>30.7594312971835</v>
          </cell>
        </row>
        <row r="3698">
          <cell r="D3698">
            <v>55.281572726866017</v>
          </cell>
          <cell r="G3698">
            <v>30.691298335856853</v>
          </cell>
        </row>
        <row r="3699">
          <cell r="D3699">
            <v>1944.9062404815588</v>
          </cell>
          <cell r="G3699">
            <v>30.687293222858365</v>
          </cell>
        </row>
        <row r="3700">
          <cell r="D3700">
            <v>577.94371487178103</v>
          </cell>
          <cell r="G3700">
            <v>30.599974493407867</v>
          </cell>
        </row>
        <row r="3701">
          <cell r="D3701">
            <v>226.15188842808826</v>
          </cell>
          <cell r="G3701">
            <v>30.570810774387251</v>
          </cell>
        </row>
        <row r="3702">
          <cell r="D3702">
            <v>105.53754793310785</v>
          </cell>
          <cell r="G3702">
            <v>30.519992018863089</v>
          </cell>
        </row>
        <row r="3703">
          <cell r="D3703">
            <v>653.32767768114377</v>
          </cell>
          <cell r="G3703">
            <v>30.502550509668012</v>
          </cell>
        </row>
        <row r="3704">
          <cell r="D3704">
            <v>246.25427851058498</v>
          </cell>
          <cell r="G3704">
            <v>30.482480493610584</v>
          </cell>
        </row>
        <row r="3705">
          <cell r="D3705">
            <v>45.230377685617647</v>
          </cell>
          <cell r="G3705">
            <v>30.405392925433603</v>
          </cell>
        </row>
        <row r="3706">
          <cell r="D3706">
            <v>331.6894363611961</v>
          </cell>
          <cell r="G3706">
            <v>30.399356162876643</v>
          </cell>
        </row>
        <row r="3707">
          <cell r="D3707">
            <v>417.12459421180722</v>
          </cell>
          <cell r="G3707">
            <v>30.292641168684074</v>
          </cell>
        </row>
        <row r="3708">
          <cell r="D3708">
            <v>1125.7338446198171</v>
          </cell>
          <cell r="G3708">
            <v>30.279863726052906</v>
          </cell>
        </row>
        <row r="3709">
          <cell r="D3709">
            <v>125.63993801560459</v>
          </cell>
          <cell r="G3709">
            <v>30.255174377628858</v>
          </cell>
        </row>
        <row r="3710">
          <cell r="D3710">
            <v>246.25427851058498</v>
          </cell>
          <cell r="G3710">
            <v>30.161419323996103</v>
          </cell>
        </row>
        <row r="3711">
          <cell r="D3711">
            <v>120.6143404949804</v>
          </cell>
          <cell r="G3711">
            <v>30.0910916808464</v>
          </cell>
        </row>
        <row r="3712">
          <cell r="D3712">
            <v>2005.2134107290492</v>
          </cell>
          <cell r="G3712">
            <v>29.779741234149554</v>
          </cell>
        </row>
        <row r="3713">
          <cell r="D3713">
            <v>296.51025371682681</v>
          </cell>
          <cell r="G3713">
            <v>29.404973913482337</v>
          </cell>
        </row>
        <row r="3714">
          <cell r="D3714">
            <v>296.51025371682681</v>
          </cell>
          <cell r="G3714">
            <v>29.390199446215785</v>
          </cell>
        </row>
        <row r="3715">
          <cell r="D3715">
            <v>45.230377685617647</v>
          </cell>
          <cell r="G3715">
            <v>29.284808290141633</v>
          </cell>
        </row>
        <row r="3716">
          <cell r="D3716">
            <v>35.179182644369284</v>
          </cell>
          <cell r="G3716">
            <v>29.262861222410454</v>
          </cell>
        </row>
        <row r="3717">
          <cell r="D3717">
            <v>271.3822661137059</v>
          </cell>
          <cell r="G3717">
            <v>29.228416618569778</v>
          </cell>
        </row>
        <row r="3718">
          <cell r="D3718">
            <v>90.460755371235294</v>
          </cell>
          <cell r="G3718">
            <v>29.056182094908745</v>
          </cell>
        </row>
        <row r="3719">
          <cell r="D3719">
            <v>391.99660660868631</v>
          </cell>
          <cell r="G3719">
            <v>29.014350122382041</v>
          </cell>
        </row>
        <row r="3720">
          <cell r="D3720">
            <v>135.69113305685295</v>
          </cell>
          <cell r="G3720">
            <v>29.013681631283749</v>
          </cell>
        </row>
        <row r="3721">
          <cell r="D3721">
            <v>422.15019173243138</v>
          </cell>
          <cell r="G3721">
            <v>28.991607220541777</v>
          </cell>
        </row>
        <row r="3722">
          <cell r="D3722">
            <v>281.43346115495427</v>
          </cell>
          <cell r="G3722">
            <v>28.979865768799961</v>
          </cell>
        </row>
        <row r="3723">
          <cell r="D3723">
            <v>30.153585123745099</v>
          </cell>
          <cell r="G3723">
            <v>28.7781314539532</v>
          </cell>
        </row>
        <row r="3724">
          <cell r="D3724">
            <v>115.58874297435621</v>
          </cell>
          <cell r="G3724">
            <v>28.662192440169949</v>
          </cell>
        </row>
        <row r="3725">
          <cell r="D3725">
            <v>150.76792561872549</v>
          </cell>
          <cell r="G3725">
            <v>28.639752456316039</v>
          </cell>
        </row>
        <row r="3726">
          <cell r="D3726">
            <v>321.63824131994772</v>
          </cell>
          <cell r="G3726">
            <v>28.573923937342041</v>
          </cell>
        </row>
        <row r="3727">
          <cell r="D3727">
            <v>165.84471818059805</v>
          </cell>
          <cell r="G3727">
            <v>28.36697013495715</v>
          </cell>
        </row>
        <row r="3728">
          <cell r="D3728">
            <v>944.81233387734642</v>
          </cell>
          <cell r="G3728">
            <v>28.360867547475774</v>
          </cell>
        </row>
        <row r="3729">
          <cell r="D3729">
            <v>100.51195041248366</v>
          </cell>
          <cell r="G3729">
            <v>28.214035351612559</v>
          </cell>
        </row>
        <row r="3730">
          <cell r="D3730">
            <v>376.91981404681371</v>
          </cell>
          <cell r="G3730">
            <v>28.126187467459278</v>
          </cell>
        </row>
        <row r="3731">
          <cell r="D3731">
            <v>180.92151074247059</v>
          </cell>
          <cell r="G3731">
            <v>28.076052035636714</v>
          </cell>
        </row>
        <row r="3732">
          <cell r="D3732">
            <v>90.460755371235294</v>
          </cell>
          <cell r="G3732">
            <v>28.074425712006839</v>
          </cell>
        </row>
        <row r="3733">
          <cell r="D3733">
            <v>231.17748594871242</v>
          </cell>
          <cell r="G3733">
            <v>27.959254670381917</v>
          </cell>
        </row>
        <row r="3734">
          <cell r="D3734">
            <v>90.460755371235294</v>
          </cell>
          <cell r="G3734">
            <v>27.628545952888089</v>
          </cell>
        </row>
        <row r="3735">
          <cell r="D3735">
            <v>135.69113305685295</v>
          </cell>
          <cell r="G3735">
            <v>27.624311542806076</v>
          </cell>
        </row>
        <row r="3736">
          <cell r="D3736">
            <v>221.12629090746407</v>
          </cell>
          <cell r="G3736">
            <v>27.585489981560034</v>
          </cell>
        </row>
        <row r="3737">
          <cell r="D3737">
            <v>608.09729999552621</v>
          </cell>
          <cell r="G3737">
            <v>27.526250387397642</v>
          </cell>
        </row>
        <row r="3738">
          <cell r="D3738">
            <v>457.32937437680067</v>
          </cell>
          <cell r="G3738">
            <v>27.389861429300719</v>
          </cell>
        </row>
        <row r="3739">
          <cell r="D3739">
            <v>85.43515785061112</v>
          </cell>
          <cell r="G3739">
            <v>27.275396850150347</v>
          </cell>
        </row>
        <row r="3740">
          <cell r="D3740">
            <v>180.92151074247059</v>
          </cell>
          <cell r="G3740">
            <v>27.091304941206445</v>
          </cell>
        </row>
        <row r="3741">
          <cell r="D3741">
            <v>150.76792561872549</v>
          </cell>
          <cell r="G3741">
            <v>26.989141997294787</v>
          </cell>
        </row>
        <row r="3742">
          <cell r="D3742">
            <v>20.102390082496733</v>
          </cell>
          <cell r="G3742">
            <v>26.931594739220206</v>
          </cell>
        </row>
        <row r="3743">
          <cell r="D3743">
            <v>85.43515785061112</v>
          </cell>
          <cell r="G3743">
            <v>26.885399191350814</v>
          </cell>
        </row>
        <row r="3744">
          <cell r="D3744">
            <v>70.358365288738568</v>
          </cell>
          <cell r="G3744">
            <v>26.705531230335072</v>
          </cell>
        </row>
        <row r="3745">
          <cell r="D3745">
            <v>190.97270578371896</v>
          </cell>
          <cell r="G3745">
            <v>26.46369467151208</v>
          </cell>
        </row>
        <row r="3746">
          <cell r="D3746">
            <v>221.12629090746407</v>
          </cell>
          <cell r="G3746">
            <v>26.390502310412423</v>
          </cell>
        </row>
        <row r="3747">
          <cell r="D3747">
            <v>512.61094710366672</v>
          </cell>
          <cell r="G3747">
            <v>26.350649079701085</v>
          </cell>
        </row>
        <row r="3748">
          <cell r="D3748">
            <v>407.07339917055884</v>
          </cell>
          <cell r="G3748">
            <v>26.308702873039657</v>
          </cell>
        </row>
        <row r="3749">
          <cell r="D3749">
            <v>105.53754793310785</v>
          </cell>
          <cell r="G3749">
            <v>26.283137713841402</v>
          </cell>
        </row>
        <row r="3750">
          <cell r="D3750">
            <v>593.02050743365362</v>
          </cell>
          <cell r="G3750">
            <v>26.2260133308239</v>
          </cell>
        </row>
        <row r="3751">
          <cell r="D3751">
            <v>422.15019173243138</v>
          </cell>
          <cell r="G3751">
            <v>26.225569804318834</v>
          </cell>
        </row>
        <row r="3752">
          <cell r="D3752">
            <v>100.51195041248366</v>
          </cell>
          <cell r="G3752">
            <v>26.167009105233959</v>
          </cell>
        </row>
        <row r="3753">
          <cell r="D3753">
            <v>256.30547355183336</v>
          </cell>
          <cell r="G3753">
            <v>26.128058345206171</v>
          </cell>
        </row>
        <row r="3754">
          <cell r="D3754">
            <v>25.127987603120914</v>
          </cell>
          <cell r="G3754">
            <v>26.049774665941168</v>
          </cell>
        </row>
        <row r="3755">
          <cell r="D3755">
            <v>105.53754793310785</v>
          </cell>
          <cell r="G3755">
            <v>26.019550105745584</v>
          </cell>
        </row>
        <row r="3756">
          <cell r="D3756">
            <v>236.2030834693366</v>
          </cell>
          <cell r="G3756">
            <v>25.924226401759817</v>
          </cell>
        </row>
        <row r="3757">
          <cell r="D3757">
            <v>85.43515785061112</v>
          </cell>
          <cell r="G3757">
            <v>25.873627668113066</v>
          </cell>
        </row>
        <row r="3758">
          <cell r="D3758">
            <v>206.0494983455915</v>
          </cell>
          <cell r="G3758">
            <v>25.697751891357804</v>
          </cell>
        </row>
        <row r="3759">
          <cell r="D3759">
            <v>70.358365288738568</v>
          </cell>
          <cell r="G3759">
            <v>25.687646173940458</v>
          </cell>
        </row>
        <row r="3760">
          <cell r="D3760">
            <v>155.79352313934967</v>
          </cell>
          <cell r="G3760">
            <v>25.6684268449523</v>
          </cell>
        </row>
        <row r="3761">
          <cell r="D3761">
            <v>130.66553553622876</v>
          </cell>
          <cell r="G3761">
            <v>25.658581411312852</v>
          </cell>
        </row>
        <row r="3762">
          <cell r="D3762">
            <v>100.51195041248366</v>
          </cell>
          <cell r="G3762">
            <v>25.566440280211342</v>
          </cell>
        </row>
        <row r="3763">
          <cell r="D3763">
            <v>472.40616693867321</v>
          </cell>
          <cell r="G3763">
            <v>25.478587586134999</v>
          </cell>
        </row>
        <row r="3764">
          <cell r="D3764">
            <v>60.307170247490198</v>
          </cell>
          <cell r="G3764">
            <v>25.397123923791941</v>
          </cell>
        </row>
        <row r="3765">
          <cell r="D3765">
            <v>135.69113305685295</v>
          </cell>
          <cell r="G3765">
            <v>25.370764647179584</v>
          </cell>
        </row>
        <row r="3766">
          <cell r="D3766">
            <v>70.358365288738568</v>
          </cell>
          <cell r="G3766">
            <v>25.291316809682673</v>
          </cell>
        </row>
        <row r="3767">
          <cell r="D3767">
            <v>758.8652256142517</v>
          </cell>
          <cell r="G3767">
            <v>25.2550463831695</v>
          </cell>
        </row>
        <row r="3768">
          <cell r="D3768">
            <v>120.6143404949804</v>
          </cell>
          <cell r="G3768">
            <v>25.10807303172751</v>
          </cell>
        </row>
        <row r="3769">
          <cell r="D3769">
            <v>115.58874297435621</v>
          </cell>
          <cell r="G3769">
            <v>25.080972020862333</v>
          </cell>
        </row>
        <row r="3770">
          <cell r="D3770">
            <v>95.486352891859482</v>
          </cell>
          <cell r="G3770">
            <v>25.063288243796048</v>
          </cell>
        </row>
        <row r="3771">
          <cell r="D3771">
            <v>185.94710826309478</v>
          </cell>
          <cell r="G3771">
            <v>24.993356965624592</v>
          </cell>
        </row>
        <row r="3772">
          <cell r="D3772">
            <v>155.79352313934967</v>
          </cell>
          <cell r="G3772">
            <v>24.898539394438505</v>
          </cell>
        </row>
        <row r="3773">
          <cell r="D3773">
            <v>346.76622892306864</v>
          </cell>
          <cell r="G3773">
            <v>24.723526837414116</v>
          </cell>
        </row>
        <row r="3774">
          <cell r="D3774">
            <v>321.63824131994772</v>
          </cell>
          <cell r="G3774">
            <v>24.682318891509698</v>
          </cell>
        </row>
        <row r="3775">
          <cell r="D3775">
            <v>286.45905867557843</v>
          </cell>
          <cell r="G3775">
            <v>24.499223667223802</v>
          </cell>
        </row>
        <row r="3776">
          <cell r="D3776">
            <v>1231.2713925529249</v>
          </cell>
          <cell r="G3776">
            <v>24.429686248975152</v>
          </cell>
        </row>
        <row r="3777">
          <cell r="D3777">
            <v>75.383962809362743</v>
          </cell>
          <cell r="G3777">
            <v>24.423842429916633</v>
          </cell>
        </row>
        <row r="3778">
          <cell r="D3778">
            <v>85.43515785061112</v>
          </cell>
          <cell r="G3778">
            <v>24.385762243997721</v>
          </cell>
        </row>
        <row r="3779">
          <cell r="D3779">
            <v>954.86352891859485</v>
          </cell>
          <cell r="G3779">
            <v>24.380489830219407</v>
          </cell>
        </row>
        <row r="3780">
          <cell r="D3780">
            <v>130.66553553622876</v>
          </cell>
          <cell r="G3780">
            <v>24.336050992587268</v>
          </cell>
        </row>
        <row r="3781">
          <cell r="D3781">
            <v>50.255975206241828</v>
          </cell>
          <cell r="G3781">
            <v>24.144069381959799</v>
          </cell>
        </row>
        <row r="3782">
          <cell r="D3782">
            <v>95.486352891859482</v>
          </cell>
          <cell r="G3782">
            <v>24.138442997987845</v>
          </cell>
        </row>
        <row r="3783">
          <cell r="D3783">
            <v>291.48465619620265</v>
          </cell>
          <cell r="G3783">
            <v>24.115723297150009</v>
          </cell>
        </row>
        <row r="3784">
          <cell r="D3784">
            <v>180.92151074247059</v>
          </cell>
          <cell r="G3784">
            <v>24.015702715685819</v>
          </cell>
        </row>
        <row r="3785">
          <cell r="D3785">
            <v>402.04780164993463</v>
          </cell>
          <cell r="G3785">
            <v>23.853409006203186</v>
          </cell>
        </row>
        <row r="3786">
          <cell r="D3786">
            <v>165.84471818059805</v>
          </cell>
          <cell r="G3786">
            <v>23.786054675817663</v>
          </cell>
        </row>
        <row r="3787">
          <cell r="D3787">
            <v>75.383962809362743</v>
          </cell>
          <cell r="G3787">
            <v>23.75526007173741</v>
          </cell>
        </row>
        <row r="3788">
          <cell r="D3788">
            <v>45.230377685617647</v>
          </cell>
          <cell r="G3788">
            <v>23.696541952278292</v>
          </cell>
        </row>
        <row r="3789">
          <cell r="D3789">
            <v>125.63993801560459</v>
          </cell>
          <cell r="G3789">
            <v>23.682749764666944</v>
          </cell>
        </row>
        <row r="3790">
          <cell r="D3790">
            <v>226.15188842808826</v>
          </cell>
          <cell r="G3790">
            <v>23.662476676404445</v>
          </cell>
        </row>
        <row r="3791">
          <cell r="D3791">
            <v>155.79352313934967</v>
          </cell>
          <cell r="G3791">
            <v>23.61267467806405</v>
          </cell>
        </row>
        <row r="3792">
          <cell r="D3792">
            <v>75.383962809362743</v>
          </cell>
          <cell r="G3792">
            <v>23.485949368936716</v>
          </cell>
        </row>
        <row r="3793">
          <cell r="D3793">
            <v>140.71673057747714</v>
          </cell>
          <cell r="G3793">
            <v>23.326451472347483</v>
          </cell>
        </row>
        <row r="3794">
          <cell r="D3794">
            <v>216.10069338683988</v>
          </cell>
          <cell r="G3794">
            <v>23.315997868106347</v>
          </cell>
        </row>
        <row r="3795">
          <cell r="D3795">
            <v>175.8959132218464</v>
          </cell>
          <cell r="G3795">
            <v>23.188490225562777</v>
          </cell>
        </row>
        <row r="3796">
          <cell r="D3796">
            <v>105.53754793310785</v>
          </cell>
          <cell r="G3796">
            <v>23.159352722164435</v>
          </cell>
        </row>
        <row r="3797">
          <cell r="D3797">
            <v>85.43515785061112</v>
          </cell>
          <cell r="G3797">
            <v>23.043430300928165</v>
          </cell>
        </row>
        <row r="3798">
          <cell r="D3798">
            <v>80.409560329986931</v>
          </cell>
          <cell r="G3798">
            <v>23.023305389320079</v>
          </cell>
        </row>
        <row r="3799">
          <cell r="D3799">
            <v>1045.3242842898301</v>
          </cell>
          <cell r="G3799">
            <v>22.903593683458194</v>
          </cell>
        </row>
        <row r="3800">
          <cell r="D3800">
            <v>206.0494983455915</v>
          </cell>
          <cell r="G3800">
            <v>22.870341588714705</v>
          </cell>
        </row>
        <row r="3801">
          <cell r="D3801">
            <v>462.35497189742483</v>
          </cell>
          <cell r="G3801">
            <v>22.856223415524379</v>
          </cell>
        </row>
        <row r="3802">
          <cell r="D3802">
            <v>231.17748594871242</v>
          </cell>
          <cell r="G3802">
            <v>22.826969098686867</v>
          </cell>
        </row>
        <row r="3803">
          <cell r="D3803">
            <v>65.33276776811438</v>
          </cell>
          <cell r="G3803">
            <v>22.775326302477694</v>
          </cell>
        </row>
        <row r="3804">
          <cell r="D3804">
            <v>211.07509586621569</v>
          </cell>
          <cell r="G3804">
            <v>22.750693247611434</v>
          </cell>
        </row>
        <row r="3805">
          <cell r="D3805">
            <v>110.56314545373203</v>
          </cell>
          <cell r="G3805">
            <v>22.704664492668552</v>
          </cell>
        </row>
        <row r="3806">
          <cell r="D3806">
            <v>221.12629090746407</v>
          </cell>
          <cell r="G3806">
            <v>22.599900801782631</v>
          </cell>
        </row>
        <row r="3807">
          <cell r="D3807">
            <v>145.74232809810132</v>
          </cell>
          <cell r="G3807">
            <v>22.532022003043863</v>
          </cell>
        </row>
        <row r="3808">
          <cell r="D3808">
            <v>231.17748594871242</v>
          </cell>
          <cell r="G3808">
            <v>22.529757417592897</v>
          </cell>
        </row>
        <row r="3809">
          <cell r="D3809">
            <v>40.204780164993466</v>
          </cell>
          <cell r="G3809">
            <v>22.449997167293144</v>
          </cell>
        </row>
        <row r="3810">
          <cell r="D3810">
            <v>412.098996691183</v>
          </cell>
          <cell r="G3810">
            <v>22.447237228228527</v>
          </cell>
        </row>
        <row r="3811">
          <cell r="D3811">
            <v>110.56314545373203</v>
          </cell>
          <cell r="G3811">
            <v>22.444754922365885</v>
          </cell>
        </row>
        <row r="3812">
          <cell r="D3812">
            <v>145.74232809810132</v>
          </cell>
          <cell r="G3812">
            <v>22.36639994255151</v>
          </cell>
        </row>
        <row r="3813">
          <cell r="D3813">
            <v>120.6143404949804</v>
          </cell>
          <cell r="G3813">
            <v>22.272727238564102</v>
          </cell>
        </row>
        <row r="3814">
          <cell r="D3814">
            <v>80.409560329986931</v>
          </cell>
          <cell r="G3814">
            <v>22.160763444328776</v>
          </cell>
        </row>
        <row r="3815">
          <cell r="D3815">
            <v>55.281572726866017</v>
          </cell>
          <cell r="G3815">
            <v>22.122523613540316</v>
          </cell>
        </row>
        <row r="3816">
          <cell r="D3816">
            <v>251.27987603120917</v>
          </cell>
          <cell r="G3816">
            <v>22.095001635553036</v>
          </cell>
        </row>
        <row r="3817">
          <cell r="D3817">
            <v>65.33276776811438</v>
          </cell>
          <cell r="G3817">
            <v>22.081472300121501</v>
          </cell>
        </row>
        <row r="3818">
          <cell r="D3818">
            <v>165.84471818059805</v>
          </cell>
          <cell r="G3818">
            <v>22.006357993158129</v>
          </cell>
        </row>
        <row r="3819">
          <cell r="D3819">
            <v>211.07509586621569</v>
          </cell>
          <cell r="G3819">
            <v>21.892638047253094</v>
          </cell>
        </row>
        <row r="3820">
          <cell r="D3820">
            <v>25.127987603120914</v>
          </cell>
          <cell r="G3820">
            <v>21.839393311504136</v>
          </cell>
        </row>
        <row r="3821">
          <cell r="D3821">
            <v>371.89421652618955</v>
          </cell>
          <cell r="G3821">
            <v>21.816175398300174</v>
          </cell>
        </row>
        <row r="3822">
          <cell r="D3822">
            <v>155.79352313934967</v>
          </cell>
          <cell r="G3822">
            <v>21.811024826078796</v>
          </cell>
        </row>
        <row r="3823">
          <cell r="D3823">
            <v>206.0494983455915</v>
          </cell>
          <cell r="G3823">
            <v>21.75598692687111</v>
          </cell>
        </row>
        <row r="3824">
          <cell r="D3824">
            <v>432.20138677367976</v>
          </cell>
          <cell r="G3824">
            <v>21.72441931306864</v>
          </cell>
        </row>
        <row r="3825">
          <cell r="D3825">
            <v>216.10069338683988</v>
          </cell>
          <cell r="G3825">
            <v>21.414460891761426</v>
          </cell>
        </row>
        <row r="3826">
          <cell r="D3826">
            <v>85.43515785061112</v>
          </cell>
          <cell r="G3826">
            <v>21.380256795831453</v>
          </cell>
        </row>
        <row r="3827">
          <cell r="D3827">
            <v>125.63993801560459</v>
          </cell>
          <cell r="G3827">
            <v>21.104744439627815</v>
          </cell>
        </row>
        <row r="3828">
          <cell r="D3828">
            <v>271.3822661137059</v>
          </cell>
          <cell r="G3828">
            <v>20.986094221334511</v>
          </cell>
        </row>
        <row r="3829">
          <cell r="D3829">
            <v>105.53754793310785</v>
          </cell>
          <cell r="G3829">
            <v>20.67180065862377</v>
          </cell>
        </row>
        <row r="3830">
          <cell r="D3830">
            <v>391.99660660868631</v>
          </cell>
          <cell r="G3830">
            <v>20.534117322326626</v>
          </cell>
        </row>
        <row r="3831">
          <cell r="D3831">
            <v>60.307170247490198</v>
          </cell>
          <cell r="G3831">
            <v>20.503142528836861</v>
          </cell>
        </row>
        <row r="3832">
          <cell r="D3832">
            <v>95.486352891859482</v>
          </cell>
          <cell r="G3832">
            <v>20.437201843970335</v>
          </cell>
        </row>
        <row r="3833">
          <cell r="D3833">
            <v>261.33107107245752</v>
          </cell>
          <cell r="G3833">
            <v>20.162091473192618</v>
          </cell>
        </row>
        <row r="3834">
          <cell r="D3834">
            <v>261.33107107245752</v>
          </cell>
          <cell r="G3834">
            <v>20.130408994132619</v>
          </cell>
        </row>
        <row r="3835">
          <cell r="D3835">
            <v>45.230377685617647</v>
          </cell>
          <cell r="G3835">
            <v>20.021401317011847</v>
          </cell>
        </row>
        <row r="3836">
          <cell r="D3836">
            <v>190.97270578371896</v>
          </cell>
          <cell r="G3836">
            <v>19.954597038958582</v>
          </cell>
        </row>
        <row r="3837">
          <cell r="D3837">
            <v>246.25427851058498</v>
          </cell>
          <cell r="G3837">
            <v>19.800965073084914</v>
          </cell>
        </row>
        <row r="3838">
          <cell r="D3838">
            <v>457.32937437680067</v>
          </cell>
          <cell r="G3838">
            <v>19.794903080935022</v>
          </cell>
        </row>
        <row r="3839">
          <cell r="D3839">
            <v>70.358365288738568</v>
          </cell>
          <cell r="G3839">
            <v>19.712952422604058</v>
          </cell>
        </row>
        <row r="3840">
          <cell r="D3840">
            <v>70.358365288738568</v>
          </cell>
          <cell r="G3840">
            <v>19.602860944553889</v>
          </cell>
        </row>
        <row r="3841">
          <cell r="D3841">
            <v>306.56144875807519</v>
          </cell>
          <cell r="G3841">
            <v>19.469257039074435</v>
          </cell>
        </row>
        <row r="3842">
          <cell r="D3842">
            <v>251.27987603120917</v>
          </cell>
          <cell r="G3842">
            <v>19.454269238872335</v>
          </cell>
        </row>
        <row r="3843">
          <cell r="D3843">
            <v>65.33276776811438</v>
          </cell>
          <cell r="G3843">
            <v>19.15738997234665</v>
          </cell>
        </row>
        <row r="3844">
          <cell r="D3844">
            <v>35.179182644369284</v>
          </cell>
          <cell r="G3844">
            <v>19.142180433786464</v>
          </cell>
        </row>
        <row r="3845">
          <cell r="D3845">
            <v>65.33276776811438</v>
          </cell>
          <cell r="G3845">
            <v>19.129054655720068</v>
          </cell>
        </row>
        <row r="3846">
          <cell r="D3846">
            <v>150.76792561872549</v>
          </cell>
          <cell r="G3846">
            <v>19.006996984839912</v>
          </cell>
        </row>
        <row r="3847">
          <cell r="D3847">
            <v>90.460755371235294</v>
          </cell>
          <cell r="G3847">
            <v>18.986279653669939</v>
          </cell>
        </row>
        <row r="3848">
          <cell r="D3848">
            <v>201.02390082496731</v>
          </cell>
          <cell r="G3848">
            <v>18.970624848365297</v>
          </cell>
        </row>
        <row r="3849">
          <cell r="D3849">
            <v>90.460755371235294</v>
          </cell>
          <cell r="G3849">
            <v>18.94233664641602</v>
          </cell>
        </row>
        <row r="3850">
          <cell r="D3850">
            <v>201.02390082496731</v>
          </cell>
          <cell r="G3850">
            <v>18.885237961646798</v>
          </cell>
        </row>
        <row r="3851">
          <cell r="D3851">
            <v>60.307170247490198</v>
          </cell>
          <cell r="G3851">
            <v>18.654814192203403</v>
          </cell>
        </row>
        <row r="3852">
          <cell r="D3852">
            <v>30.153585123745099</v>
          </cell>
          <cell r="G3852">
            <v>18.588926973832582</v>
          </cell>
        </row>
        <row r="3853">
          <cell r="D3853">
            <v>241.22868098996079</v>
          </cell>
          <cell r="G3853">
            <v>18.321815234461397</v>
          </cell>
        </row>
        <row r="3854">
          <cell r="D3854">
            <v>45.230377685617647</v>
          </cell>
          <cell r="G3854">
            <v>18.300095043899223</v>
          </cell>
        </row>
        <row r="3855">
          <cell r="D3855">
            <v>673.43006776364052</v>
          </cell>
          <cell r="G3855">
            <v>18.118838159313139</v>
          </cell>
        </row>
        <row r="3856">
          <cell r="D3856">
            <v>40.204780164993466</v>
          </cell>
          <cell r="G3856">
            <v>17.980744451392056</v>
          </cell>
        </row>
        <row r="3857">
          <cell r="D3857">
            <v>75.383962809362743</v>
          </cell>
          <cell r="G3857">
            <v>17.955424237574885</v>
          </cell>
        </row>
        <row r="3858">
          <cell r="D3858">
            <v>25.127987603120914</v>
          </cell>
          <cell r="G3858">
            <v>17.948461706859028</v>
          </cell>
        </row>
        <row r="3859">
          <cell r="D3859">
            <v>140.71673057747714</v>
          </cell>
          <cell r="G3859">
            <v>17.821298375307386</v>
          </cell>
        </row>
        <row r="3860">
          <cell r="D3860">
            <v>80.409560329986931</v>
          </cell>
          <cell r="G3860">
            <v>17.786373671060826</v>
          </cell>
        </row>
        <row r="3861">
          <cell r="D3861">
            <v>50.255975206241828</v>
          </cell>
          <cell r="G3861">
            <v>17.765342392761134</v>
          </cell>
        </row>
        <row r="3862">
          <cell r="D3862">
            <v>216.10069338683988</v>
          </cell>
          <cell r="G3862">
            <v>17.750016928986405</v>
          </cell>
        </row>
        <row r="3863">
          <cell r="D3863">
            <v>45.230377685617647</v>
          </cell>
          <cell r="G3863">
            <v>17.742604824428962</v>
          </cell>
        </row>
        <row r="3864">
          <cell r="D3864">
            <v>160.81912065997386</v>
          </cell>
          <cell r="G3864">
            <v>17.737651401062671</v>
          </cell>
        </row>
        <row r="3865">
          <cell r="D3865">
            <v>30.153585123745099</v>
          </cell>
          <cell r="G3865">
            <v>17.707136356059948</v>
          </cell>
        </row>
        <row r="3866">
          <cell r="D3866">
            <v>55.281572726866017</v>
          </cell>
          <cell r="G3866">
            <v>17.600330904801119</v>
          </cell>
        </row>
        <row r="3867">
          <cell r="D3867">
            <v>276.40786363433006</v>
          </cell>
          <cell r="G3867">
            <v>17.589187813960422</v>
          </cell>
        </row>
        <row r="3868">
          <cell r="D3868">
            <v>75.383962809362743</v>
          </cell>
          <cell r="G3868">
            <v>17.381982234780398</v>
          </cell>
        </row>
        <row r="3869">
          <cell r="D3869">
            <v>15.07679256187255</v>
          </cell>
          <cell r="G3869">
            <v>17.21628524998782</v>
          </cell>
        </row>
        <row r="3870">
          <cell r="D3870">
            <v>110.56314545373203</v>
          </cell>
          <cell r="G3870">
            <v>17.165416629615418</v>
          </cell>
        </row>
        <row r="3871">
          <cell r="D3871">
            <v>45.230377685617647</v>
          </cell>
          <cell r="G3871">
            <v>17.102814597390683</v>
          </cell>
        </row>
        <row r="3872">
          <cell r="D3872">
            <v>50.255975206241828</v>
          </cell>
          <cell r="G3872">
            <v>17.019449818740327</v>
          </cell>
        </row>
        <row r="3873">
          <cell r="D3873">
            <v>80.409560329986931</v>
          </cell>
          <cell r="G3873">
            <v>16.889327120319813</v>
          </cell>
        </row>
        <row r="3874">
          <cell r="D3874">
            <v>15.07679256187255</v>
          </cell>
          <cell r="G3874">
            <v>16.780007439340451</v>
          </cell>
        </row>
        <row r="3875">
          <cell r="D3875">
            <v>35.179182644369284</v>
          </cell>
          <cell r="G3875">
            <v>16.453489217904082</v>
          </cell>
        </row>
        <row r="3876">
          <cell r="D3876">
            <v>50.255975206241828</v>
          </cell>
          <cell r="G3876">
            <v>16.374650863339774</v>
          </cell>
        </row>
        <row r="3877">
          <cell r="D3877">
            <v>130.66553553622876</v>
          </cell>
          <cell r="G3877">
            <v>16.332497648217466</v>
          </cell>
        </row>
        <row r="3878">
          <cell r="D3878">
            <v>50.255975206241828</v>
          </cell>
          <cell r="G3878">
            <v>16.25547320130325</v>
          </cell>
        </row>
        <row r="3879">
          <cell r="D3879">
            <v>75.383962809362743</v>
          </cell>
          <cell r="G3879">
            <v>16.157941456686459</v>
          </cell>
        </row>
        <row r="3880">
          <cell r="D3880">
            <v>160.81912065997386</v>
          </cell>
          <cell r="G3880">
            <v>16.108450397639007</v>
          </cell>
        </row>
        <row r="3881">
          <cell r="D3881">
            <v>331.6894363611961</v>
          </cell>
          <cell r="G3881">
            <v>16.108201721358171</v>
          </cell>
        </row>
        <row r="3882">
          <cell r="D3882">
            <v>160.81912065997386</v>
          </cell>
          <cell r="G3882">
            <v>15.970072328159748</v>
          </cell>
        </row>
        <row r="3883">
          <cell r="D3883">
            <v>15.07679256187255</v>
          </cell>
          <cell r="G3883">
            <v>15.944577666554046</v>
          </cell>
        </row>
        <row r="3884">
          <cell r="D3884">
            <v>50.255975206241828</v>
          </cell>
          <cell r="G3884">
            <v>15.721393310700988</v>
          </cell>
        </row>
        <row r="3885">
          <cell r="D3885">
            <v>65.33276776811438</v>
          </cell>
          <cell r="G3885">
            <v>15.542857233758122</v>
          </cell>
        </row>
        <row r="3886">
          <cell r="D3886">
            <v>135.69113305685295</v>
          </cell>
          <cell r="G3886">
            <v>15.485960343653829</v>
          </cell>
        </row>
        <row r="3887">
          <cell r="D3887">
            <v>85.43515785061112</v>
          </cell>
          <cell r="G3887">
            <v>15.293616348919517</v>
          </cell>
        </row>
        <row r="3888">
          <cell r="D3888">
            <v>85.43515785061112</v>
          </cell>
          <cell r="G3888">
            <v>15.197535158369313</v>
          </cell>
        </row>
        <row r="3889">
          <cell r="D3889">
            <v>25.127987603120914</v>
          </cell>
          <cell r="G3889">
            <v>15.161712517901652</v>
          </cell>
        </row>
        <row r="3890">
          <cell r="D3890">
            <v>95.486352891859482</v>
          </cell>
          <cell r="G3890">
            <v>15.160522983993852</v>
          </cell>
        </row>
        <row r="3891">
          <cell r="D3891">
            <v>206.0494983455915</v>
          </cell>
          <cell r="G3891">
            <v>15.157962121974755</v>
          </cell>
        </row>
        <row r="3892">
          <cell r="D3892">
            <v>65.33276776811438</v>
          </cell>
          <cell r="G3892">
            <v>15.066314054372748</v>
          </cell>
        </row>
        <row r="3893">
          <cell r="D3893">
            <v>211.07509586621569</v>
          </cell>
          <cell r="G3893">
            <v>14.904383531981109</v>
          </cell>
        </row>
        <row r="3894">
          <cell r="D3894">
            <v>80.409560329986931</v>
          </cell>
          <cell r="G3894">
            <v>14.745291241180041</v>
          </cell>
        </row>
        <row r="3895">
          <cell r="D3895">
            <v>195.99830330434315</v>
          </cell>
          <cell r="G3895">
            <v>14.613305865710537</v>
          </cell>
        </row>
        <row r="3896">
          <cell r="D3896">
            <v>261.33107107245752</v>
          </cell>
          <cell r="G3896">
            <v>14.566935352061844</v>
          </cell>
        </row>
        <row r="3897">
          <cell r="D3897">
            <v>65.33276776811438</v>
          </cell>
          <cell r="G3897">
            <v>14.359053619612419</v>
          </cell>
        </row>
        <row r="3898">
          <cell r="D3898">
            <v>40.204780164993466</v>
          </cell>
          <cell r="G3898">
            <v>14.341223337445753</v>
          </cell>
        </row>
        <row r="3899">
          <cell r="D3899">
            <v>195.99830330434315</v>
          </cell>
          <cell r="G3899">
            <v>14.278686294456506</v>
          </cell>
        </row>
        <row r="3900">
          <cell r="D3900">
            <v>30.153585123745099</v>
          </cell>
          <cell r="G3900">
            <v>14.225055401114473</v>
          </cell>
        </row>
        <row r="3901">
          <cell r="D3901">
            <v>376.91981404681371</v>
          </cell>
          <cell r="G3901">
            <v>14.105372988407618</v>
          </cell>
        </row>
        <row r="3902">
          <cell r="D3902">
            <v>221.12629090746407</v>
          </cell>
          <cell r="G3902">
            <v>13.984340819419943</v>
          </cell>
        </row>
        <row r="3903">
          <cell r="D3903">
            <v>60.307170247490198</v>
          </cell>
          <cell r="G3903">
            <v>13.900532643959629</v>
          </cell>
        </row>
        <row r="3904">
          <cell r="D3904">
            <v>40.204780164993466</v>
          </cell>
          <cell r="G3904">
            <v>13.866029404079818</v>
          </cell>
        </row>
        <row r="3905">
          <cell r="D3905">
            <v>296.51025371682681</v>
          </cell>
          <cell r="G3905">
            <v>13.814303223646508</v>
          </cell>
        </row>
        <row r="3906">
          <cell r="D3906">
            <v>30.153585123745099</v>
          </cell>
          <cell r="G3906">
            <v>13.776779917728883</v>
          </cell>
        </row>
        <row r="3907">
          <cell r="D3907">
            <v>70.358365288738568</v>
          </cell>
          <cell r="G3907">
            <v>13.749153437714721</v>
          </cell>
        </row>
        <row r="3908">
          <cell r="D3908">
            <v>75.383962809362743</v>
          </cell>
          <cell r="G3908">
            <v>13.422099278649554</v>
          </cell>
        </row>
        <row r="3909">
          <cell r="D3909">
            <v>50.255975206241828</v>
          </cell>
          <cell r="G3909">
            <v>13.315920089089333</v>
          </cell>
        </row>
        <row r="3910">
          <cell r="D3910">
            <v>201.02390082496731</v>
          </cell>
          <cell r="G3910">
            <v>13.237530710798238</v>
          </cell>
        </row>
        <row r="3911">
          <cell r="D3911">
            <v>105.53754793310785</v>
          </cell>
          <cell r="G3911">
            <v>13.104209200779776</v>
          </cell>
        </row>
        <row r="3912">
          <cell r="D3912">
            <v>50.255975206241828</v>
          </cell>
          <cell r="G3912">
            <v>13.088621257697469</v>
          </cell>
        </row>
        <row r="3913">
          <cell r="D3913">
            <v>140.71673057747714</v>
          </cell>
          <cell r="G3913">
            <v>13.033493008692979</v>
          </cell>
        </row>
        <row r="3914">
          <cell r="D3914">
            <v>608.09729999552621</v>
          </cell>
          <cell r="G3914">
            <v>13.030120743125432</v>
          </cell>
        </row>
        <row r="3915">
          <cell r="D3915">
            <v>75.383962809362743</v>
          </cell>
          <cell r="G3915">
            <v>12.841647068083436</v>
          </cell>
        </row>
        <row r="3916">
          <cell r="D3916">
            <v>231.17748594871242</v>
          </cell>
          <cell r="G3916">
            <v>12.765188367715339</v>
          </cell>
        </row>
        <row r="3917">
          <cell r="D3917">
            <v>45.230377685617647</v>
          </cell>
          <cell r="G3917">
            <v>12.740979998260551</v>
          </cell>
        </row>
        <row r="3918">
          <cell r="D3918">
            <v>100.51195041248366</v>
          </cell>
          <cell r="G3918">
            <v>12.664683102757778</v>
          </cell>
        </row>
        <row r="3919">
          <cell r="D3919">
            <v>90.460755371235294</v>
          </cell>
          <cell r="G3919">
            <v>12.453996640742353</v>
          </cell>
        </row>
        <row r="3920">
          <cell r="D3920">
            <v>221.12629090746407</v>
          </cell>
          <cell r="G3920">
            <v>12.25814938960869</v>
          </cell>
        </row>
        <row r="3921">
          <cell r="D3921">
            <v>105.53754793310785</v>
          </cell>
          <cell r="G3921">
            <v>12.225862301415127</v>
          </cell>
        </row>
        <row r="3922">
          <cell r="D3922">
            <v>120.6143404949804</v>
          </cell>
          <cell r="G3922">
            <v>12.210535199868941</v>
          </cell>
        </row>
        <row r="3923">
          <cell r="D3923">
            <v>75.383962809362743</v>
          </cell>
          <cell r="G3923">
            <v>12.109044125016638</v>
          </cell>
        </row>
        <row r="3924">
          <cell r="D3924">
            <v>30.153585123745099</v>
          </cell>
          <cell r="G3924">
            <v>11.963864017381207</v>
          </cell>
        </row>
        <row r="3925">
          <cell r="D3925">
            <v>100.51195041248366</v>
          </cell>
          <cell r="G3925">
            <v>11.902219552303295</v>
          </cell>
        </row>
        <row r="3926">
          <cell r="D3926">
            <v>261.33107107245752</v>
          </cell>
          <cell r="G3926">
            <v>11.879601858550506</v>
          </cell>
        </row>
        <row r="3927">
          <cell r="D3927">
            <v>135.69113305685295</v>
          </cell>
          <cell r="G3927">
            <v>11.807772102888773</v>
          </cell>
        </row>
        <row r="3928">
          <cell r="D3928">
            <v>45.230377685617647</v>
          </cell>
          <cell r="G3928">
            <v>11.346075301436978</v>
          </cell>
        </row>
        <row r="3929">
          <cell r="D3929">
            <v>25.127987603120914</v>
          </cell>
          <cell r="G3929">
            <v>11.34179352956253</v>
          </cell>
        </row>
        <row r="3930">
          <cell r="D3930">
            <v>105.53754793310785</v>
          </cell>
          <cell r="G3930">
            <v>11.298726033454042</v>
          </cell>
        </row>
        <row r="3931">
          <cell r="D3931">
            <v>25.127987603120914</v>
          </cell>
          <cell r="G3931">
            <v>11.293070627735036</v>
          </cell>
        </row>
        <row r="3932">
          <cell r="D3932">
            <v>15.07679256187255</v>
          </cell>
          <cell r="G3932">
            <v>11.287926862217319</v>
          </cell>
        </row>
        <row r="3933">
          <cell r="D3933">
            <v>35.179182644369284</v>
          </cell>
          <cell r="G3933">
            <v>11.279689383002376</v>
          </cell>
        </row>
        <row r="3934">
          <cell r="D3934">
            <v>25.127987603120914</v>
          </cell>
          <cell r="G3934">
            <v>11.272513479005646</v>
          </cell>
        </row>
        <row r="3935">
          <cell r="D3935">
            <v>25.127987603120914</v>
          </cell>
          <cell r="G3935">
            <v>10.955063217885149</v>
          </cell>
        </row>
        <row r="3936">
          <cell r="D3936">
            <v>25.127987603120914</v>
          </cell>
          <cell r="G3936">
            <v>10.862009881290788</v>
          </cell>
        </row>
        <row r="3937">
          <cell r="D3937">
            <v>55.281572726866017</v>
          </cell>
          <cell r="G3937">
            <v>10.779166881446043</v>
          </cell>
        </row>
        <row r="3938">
          <cell r="D3938">
            <v>90.460755371235294</v>
          </cell>
          <cell r="G3938">
            <v>10.554851555320683</v>
          </cell>
        </row>
        <row r="3939">
          <cell r="D3939">
            <v>35.179182644369284</v>
          </cell>
          <cell r="G3939">
            <v>10.476306154581259</v>
          </cell>
        </row>
        <row r="3940">
          <cell r="D3940">
            <v>35.179182644369284</v>
          </cell>
          <cell r="G3940">
            <v>10.475450425867839</v>
          </cell>
        </row>
        <row r="3941">
          <cell r="D3941">
            <v>211.07509586621569</v>
          </cell>
          <cell r="G3941">
            <v>10.417297242242178</v>
          </cell>
        </row>
        <row r="3942">
          <cell r="D3942">
            <v>45.230377685617647</v>
          </cell>
          <cell r="G3942">
            <v>10.391366382442454</v>
          </cell>
        </row>
        <row r="3943">
          <cell r="D3943">
            <v>70.358365288738568</v>
          </cell>
          <cell r="G3943">
            <v>10.311936882897747</v>
          </cell>
        </row>
        <row r="3944">
          <cell r="D3944">
            <v>35.179182644369284</v>
          </cell>
          <cell r="G3944">
            <v>10.20387609107531</v>
          </cell>
        </row>
        <row r="3945">
          <cell r="D3945">
            <v>30.153585123745099</v>
          </cell>
          <cell r="G3945">
            <v>9.6914248554135263</v>
          </cell>
        </row>
        <row r="3946">
          <cell r="D3946">
            <v>30.153585123745099</v>
          </cell>
          <cell r="G3946">
            <v>9.5343199301268449</v>
          </cell>
        </row>
        <row r="3947">
          <cell r="D3947">
            <v>125.63993801560459</v>
          </cell>
          <cell r="G3947">
            <v>9.4160530065626915</v>
          </cell>
        </row>
        <row r="3948">
          <cell r="D3948">
            <v>95.486352891859482</v>
          </cell>
          <cell r="G3948">
            <v>9.3062049242148568</v>
          </cell>
        </row>
        <row r="3949">
          <cell r="D3949">
            <v>120.6143404949804</v>
          </cell>
          <cell r="G3949">
            <v>9.2662183823770405</v>
          </cell>
        </row>
        <row r="3950">
          <cell r="D3950">
            <v>30.153585123745099</v>
          </cell>
          <cell r="G3950">
            <v>9.1603725737264341</v>
          </cell>
        </row>
        <row r="3951">
          <cell r="D3951">
            <v>40.204780164993466</v>
          </cell>
          <cell r="G3951">
            <v>9.0300985140798158</v>
          </cell>
        </row>
        <row r="3952">
          <cell r="D3952">
            <v>291.48465619620265</v>
          </cell>
          <cell r="G3952">
            <v>8.9176488571148713</v>
          </cell>
        </row>
        <row r="3953">
          <cell r="D3953">
            <v>10.051195041248366</v>
          </cell>
          <cell r="G3953">
            <v>8.6561138906241144</v>
          </cell>
        </row>
        <row r="3954">
          <cell r="D3954">
            <v>70.358365288738568</v>
          </cell>
          <cell r="G3954">
            <v>8.5376663588746933</v>
          </cell>
        </row>
        <row r="3955">
          <cell r="D3955">
            <v>30.153585123745099</v>
          </cell>
          <cell r="G3955">
            <v>8.5233959036640332</v>
          </cell>
        </row>
        <row r="3956">
          <cell r="D3956">
            <v>70.358365288738568</v>
          </cell>
          <cell r="G3956">
            <v>8.3936669986084169</v>
          </cell>
        </row>
        <row r="3957">
          <cell r="D3957">
            <v>30.153585123745099</v>
          </cell>
          <cell r="G3957">
            <v>8.373109494731894</v>
          </cell>
        </row>
        <row r="3958">
          <cell r="D3958">
            <v>140.71673057747714</v>
          </cell>
          <cell r="G3958">
            <v>8.1701721757803867</v>
          </cell>
        </row>
        <row r="3959">
          <cell r="D3959">
            <v>75.383962809362743</v>
          </cell>
          <cell r="G3959">
            <v>8.164591718449822</v>
          </cell>
        </row>
        <row r="3960">
          <cell r="D3960">
            <v>35.179182644369284</v>
          </cell>
          <cell r="G3960">
            <v>7.6603517597246267</v>
          </cell>
        </row>
        <row r="3961">
          <cell r="D3961">
            <v>206.0494983455915</v>
          </cell>
          <cell r="G3961">
            <v>7.2032894455634828</v>
          </cell>
        </row>
        <row r="3962">
          <cell r="D3962">
            <v>45.230377685617647</v>
          </cell>
          <cell r="G3962">
            <v>6.8305059918210747</v>
          </cell>
        </row>
        <row r="3963">
          <cell r="D3963">
            <v>582.9693123924053</v>
          </cell>
          <cell r="G3963">
            <v>6.7084764178141674</v>
          </cell>
        </row>
        <row r="3964">
          <cell r="D3964">
            <v>20.102390082496733</v>
          </cell>
          <cell r="G3964">
            <v>6.636719339284026</v>
          </cell>
        </row>
        <row r="3965">
          <cell r="D3965">
            <v>50.255975206241828</v>
          </cell>
          <cell r="G3965">
            <v>6.6138870250707527</v>
          </cell>
        </row>
        <row r="3966">
          <cell r="D3966">
            <v>5.0255975206241832</v>
          </cell>
          <cell r="G3966">
            <v>6.1531852003859449</v>
          </cell>
        </row>
        <row r="3967">
          <cell r="D3967">
            <v>40.204780164993466</v>
          </cell>
          <cell r="G3967">
            <v>6.0702834219856552</v>
          </cell>
        </row>
        <row r="3968">
          <cell r="D3968">
            <v>738.76283553175494</v>
          </cell>
          <cell r="G3968">
            <v>5.9220902904506998</v>
          </cell>
        </row>
        <row r="3969">
          <cell r="D3969">
            <v>20.102390082496733</v>
          </cell>
          <cell r="G3969">
            <v>5.7858792842383036</v>
          </cell>
        </row>
        <row r="3970">
          <cell r="D3970">
            <v>20.102390082496733</v>
          </cell>
          <cell r="G3970">
            <v>5.7518732925450236</v>
          </cell>
        </row>
        <row r="3971">
          <cell r="D3971">
            <v>25.127987603120914</v>
          </cell>
          <cell r="G3971">
            <v>5.7125508905180382</v>
          </cell>
        </row>
        <row r="3972">
          <cell r="D3972">
            <v>256.30547355183336</v>
          </cell>
          <cell r="G3972">
            <v>5.6478710422234135</v>
          </cell>
        </row>
        <row r="3973">
          <cell r="D3973">
            <v>25.127987603120914</v>
          </cell>
          <cell r="G3973">
            <v>5.5301760818898886</v>
          </cell>
        </row>
        <row r="3974">
          <cell r="D3974">
            <v>50.255975206241828</v>
          </cell>
          <cell r="G3974">
            <v>5.0746618058656772</v>
          </cell>
        </row>
        <row r="3975">
          <cell r="D3975">
            <v>10.051195041248366</v>
          </cell>
          <cell r="G3975">
            <v>4.983786628995146</v>
          </cell>
        </row>
        <row r="3976">
          <cell r="D3976">
            <v>15.07679256187255</v>
          </cell>
          <cell r="G3976">
            <v>4.7066156313520802</v>
          </cell>
        </row>
        <row r="3977">
          <cell r="D3977">
            <v>10.051195041248366</v>
          </cell>
          <cell r="G3977">
            <v>4.1225952981242235</v>
          </cell>
        </row>
        <row r="3978">
          <cell r="D3978">
            <v>20.102390082496733</v>
          </cell>
          <cell r="G3978">
            <v>4.0365128421584657</v>
          </cell>
        </row>
        <row r="3979">
          <cell r="D3979">
            <v>40.204780164993466</v>
          </cell>
          <cell r="G3979">
            <v>3.8397275336435679</v>
          </cell>
        </row>
        <row r="3980">
          <cell r="D3980">
            <v>125.63993801560459</v>
          </cell>
          <cell r="G3980">
            <v>3.8070181219395902</v>
          </cell>
        </row>
        <row r="3981">
          <cell r="D3981">
            <v>20.102390082496733</v>
          </cell>
          <cell r="G3981">
            <v>3.7488068703018875</v>
          </cell>
        </row>
        <row r="3982">
          <cell r="D3982">
            <v>10.051195041248366</v>
          </cell>
          <cell r="G3982">
            <v>3.739594160794371</v>
          </cell>
        </row>
        <row r="3983">
          <cell r="D3983">
            <v>5.0255975206241832</v>
          </cell>
          <cell r="G3983">
            <v>3.6840528068141576</v>
          </cell>
        </row>
        <row r="3984">
          <cell r="D3984">
            <v>20.102390082496733</v>
          </cell>
          <cell r="G3984">
            <v>3.6586702083587457</v>
          </cell>
        </row>
        <row r="3985">
          <cell r="D3985">
            <v>20.102390082496733</v>
          </cell>
          <cell r="G3985">
            <v>3.5460761156695626</v>
          </cell>
        </row>
        <row r="3986">
          <cell r="D3986">
            <v>170.87031570122224</v>
          </cell>
          <cell r="G3986">
            <v>3.507531456599557</v>
          </cell>
        </row>
        <row r="3987">
          <cell r="D3987">
            <v>10.051195041248366</v>
          </cell>
          <cell r="G3987">
            <v>3.3036176341100112</v>
          </cell>
        </row>
        <row r="3988">
          <cell r="D3988">
            <v>40.204780164993466</v>
          </cell>
          <cell r="G3988">
            <v>3.099922154136169</v>
          </cell>
        </row>
        <row r="3989">
          <cell r="D3989">
            <v>5.0255975206241832</v>
          </cell>
          <cell r="G3989">
            <v>2.8651992123098924</v>
          </cell>
        </row>
        <row r="3990">
          <cell r="D3990">
            <v>60.307170247490198</v>
          </cell>
          <cell r="G3990">
            <v>2.16337108425309</v>
          </cell>
        </row>
        <row r="3991">
          <cell r="D3991">
            <v>261.33107107245752</v>
          </cell>
          <cell r="G3991">
            <v>2.1546898925461075</v>
          </cell>
        </row>
        <row r="3992">
          <cell r="D3992">
            <v>10.051195041248366</v>
          </cell>
          <cell r="G3992">
            <v>2.0247203370311588</v>
          </cell>
        </row>
        <row r="3993">
          <cell r="D3993">
            <v>15.07679256187255</v>
          </cell>
          <cell r="G3993">
            <v>1.5727478019919747</v>
          </cell>
        </row>
        <row r="3994">
          <cell r="D3994">
            <v>5.0255975206241832</v>
          </cell>
          <cell r="G3994">
            <v>1.3309832608065688</v>
          </cell>
        </row>
        <row r="3995">
          <cell r="D3995">
            <v>10.051195041248366</v>
          </cell>
          <cell r="G3995">
            <v>0.54189146338986283</v>
          </cell>
        </row>
        <row r="3996">
          <cell r="D3996">
            <v>5.0255975206241832</v>
          </cell>
          <cell r="G3996">
            <v>0.16484580403662119</v>
          </cell>
        </row>
        <row r="3997">
          <cell r="D3997">
            <v>0</v>
          </cell>
          <cell r="G3997">
            <v>0</v>
          </cell>
        </row>
        <row r="3998">
          <cell r="D3998">
            <v>0</v>
          </cell>
          <cell r="G3998">
            <v>0</v>
          </cell>
        </row>
        <row r="4004">
          <cell r="D4004">
            <v>11910</v>
          </cell>
        </row>
        <row r="4005">
          <cell r="D4005">
            <v>13000</v>
          </cell>
        </row>
        <row r="4006">
          <cell r="D4006">
            <v>12640</v>
          </cell>
        </row>
        <row r="4007">
          <cell r="D4007">
            <v>12800</v>
          </cell>
        </row>
        <row r="4008">
          <cell r="D4008">
            <v>15620</v>
          </cell>
        </row>
        <row r="4009">
          <cell r="D4009">
            <v>14630</v>
          </cell>
        </row>
        <row r="4010">
          <cell r="D4010">
            <v>5035</v>
          </cell>
        </row>
        <row r="4011">
          <cell r="D4011">
            <v>11605</v>
          </cell>
        </row>
        <row r="4012">
          <cell r="D4012">
            <v>9800</v>
          </cell>
        </row>
        <row r="4013">
          <cell r="D4013">
            <v>11370</v>
          </cell>
        </row>
        <row r="4014">
          <cell r="D4014">
            <v>8040</v>
          </cell>
        </row>
        <row r="4015">
          <cell r="D4015">
            <v>17375</v>
          </cell>
        </row>
        <row r="4016">
          <cell r="D4016">
            <v>9375</v>
          </cell>
        </row>
        <row r="4017">
          <cell r="D4017">
            <v>7815</v>
          </cell>
        </row>
        <row r="4018">
          <cell r="D4018">
            <v>6900</v>
          </cell>
        </row>
        <row r="4019">
          <cell r="D4019">
            <v>7690</v>
          </cell>
        </row>
        <row r="4020">
          <cell r="D4020">
            <v>7950</v>
          </cell>
        </row>
        <row r="4021">
          <cell r="D4021">
            <v>8310</v>
          </cell>
        </row>
        <row r="4022">
          <cell r="D4022">
            <v>15305</v>
          </cell>
        </row>
        <row r="4023">
          <cell r="D4023">
            <v>16275</v>
          </cell>
        </row>
        <row r="4024">
          <cell r="D4024">
            <v>9035</v>
          </cell>
        </row>
        <row r="4025">
          <cell r="D4025">
            <v>15475</v>
          </cell>
        </row>
        <row r="4026">
          <cell r="D4026">
            <v>13200</v>
          </cell>
        </row>
        <row r="4027">
          <cell r="D4027">
            <v>13300</v>
          </cell>
        </row>
        <row r="4028">
          <cell r="D4028">
            <v>18420</v>
          </cell>
        </row>
        <row r="4029">
          <cell r="D4029">
            <v>9520</v>
          </cell>
        </row>
        <row r="4030">
          <cell r="D4030">
            <v>6300</v>
          </cell>
        </row>
        <row r="4031">
          <cell r="D4031">
            <v>5690</v>
          </cell>
        </row>
        <row r="4032">
          <cell r="D4032">
            <v>6895</v>
          </cell>
        </row>
        <row r="4033">
          <cell r="D4033">
            <v>95</v>
          </cell>
        </row>
        <row r="4034">
          <cell r="D4034">
            <v>16245</v>
          </cell>
        </row>
        <row r="4035">
          <cell r="D4035">
            <v>8775</v>
          </cell>
        </row>
        <row r="4036">
          <cell r="D4036">
            <v>11055</v>
          </cell>
        </row>
        <row r="4037">
          <cell r="D4037">
            <v>10060</v>
          </cell>
        </row>
        <row r="4038">
          <cell r="D4038">
            <v>3115</v>
          </cell>
        </row>
        <row r="4039">
          <cell r="D4039">
            <v>5965</v>
          </cell>
        </row>
        <row r="4040">
          <cell r="D4040">
            <v>4420</v>
          </cell>
        </row>
        <row r="4041">
          <cell r="D4041">
            <v>15390</v>
          </cell>
        </row>
        <row r="4042">
          <cell r="D4042">
            <v>4890</v>
          </cell>
        </row>
        <row r="4043">
          <cell r="D4043">
            <v>9685</v>
          </cell>
        </row>
        <row r="4044">
          <cell r="D4044">
            <v>7355</v>
          </cell>
        </row>
        <row r="4045">
          <cell r="D4045">
            <v>10600</v>
          </cell>
        </row>
        <row r="4046">
          <cell r="D4046">
            <v>6315</v>
          </cell>
        </row>
        <row r="4047">
          <cell r="D4047">
            <v>9745</v>
          </cell>
        </row>
        <row r="4048">
          <cell r="D4048">
            <v>11075</v>
          </cell>
        </row>
        <row r="4049">
          <cell r="D4049">
            <v>12500</v>
          </cell>
        </row>
        <row r="4050">
          <cell r="D4050">
            <v>10955</v>
          </cell>
        </row>
        <row r="4051">
          <cell r="D4051">
            <v>13935</v>
          </cell>
        </row>
        <row r="4052">
          <cell r="D4052">
            <v>8115</v>
          </cell>
        </row>
        <row r="4053">
          <cell r="D4053">
            <v>9675</v>
          </cell>
        </row>
        <row r="4054">
          <cell r="D4054">
            <v>10645</v>
          </cell>
        </row>
        <row r="4055">
          <cell r="D4055">
            <v>10475</v>
          </cell>
        </row>
        <row r="4056">
          <cell r="D4056">
            <v>6200</v>
          </cell>
        </row>
        <row r="4057">
          <cell r="D4057">
            <v>7435</v>
          </cell>
        </row>
        <row r="4058">
          <cell r="D4058">
            <v>8725</v>
          </cell>
        </row>
        <row r="4059">
          <cell r="D4059">
            <v>11025</v>
          </cell>
        </row>
        <row r="4060">
          <cell r="D4060">
            <v>7905</v>
          </cell>
        </row>
        <row r="4061">
          <cell r="D4061">
            <v>8605</v>
          </cell>
        </row>
        <row r="4062">
          <cell r="D4062">
            <v>7065</v>
          </cell>
        </row>
        <row r="4063">
          <cell r="D4063">
            <v>8270</v>
          </cell>
        </row>
        <row r="4064">
          <cell r="D4064">
            <v>10775</v>
          </cell>
        </row>
        <row r="4065">
          <cell r="D4065">
            <v>7090</v>
          </cell>
        </row>
        <row r="4066">
          <cell r="D4066">
            <v>8360</v>
          </cell>
        </row>
        <row r="4067">
          <cell r="D4067">
            <v>8255</v>
          </cell>
        </row>
        <row r="4068">
          <cell r="D4068">
            <v>7060</v>
          </cell>
        </row>
        <row r="4069">
          <cell r="D4069">
            <v>6550</v>
          </cell>
        </row>
        <row r="4070">
          <cell r="D4070">
            <v>6830</v>
          </cell>
        </row>
        <row r="4071">
          <cell r="D4071">
            <v>10780</v>
          </cell>
        </row>
        <row r="4072">
          <cell r="D4072">
            <v>11990</v>
          </cell>
        </row>
        <row r="4073">
          <cell r="D4073">
            <v>7675</v>
          </cell>
        </row>
        <row r="4074">
          <cell r="D4074">
            <v>13120</v>
          </cell>
        </row>
        <row r="4075">
          <cell r="D4075">
            <v>10325</v>
          </cell>
        </row>
        <row r="4076">
          <cell r="D4076">
            <v>4730</v>
          </cell>
        </row>
        <row r="4077">
          <cell r="D4077">
            <v>14100</v>
          </cell>
        </row>
        <row r="4078">
          <cell r="D4078">
            <v>7320</v>
          </cell>
        </row>
        <row r="4079">
          <cell r="D4079">
            <v>7295</v>
          </cell>
        </row>
        <row r="4080">
          <cell r="D4080">
            <v>7330</v>
          </cell>
        </row>
        <row r="4081">
          <cell r="D4081">
            <v>8055</v>
          </cell>
        </row>
        <row r="4082">
          <cell r="D4082">
            <v>5280</v>
          </cell>
        </row>
        <row r="4083">
          <cell r="D4083">
            <v>8190</v>
          </cell>
        </row>
        <row r="4084">
          <cell r="D4084">
            <v>7710</v>
          </cell>
        </row>
        <row r="4085">
          <cell r="D4085">
            <v>4730</v>
          </cell>
        </row>
        <row r="4086">
          <cell r="D4086">
            <v>4470</v>
          </cell>
        </row>
        <row r="4087">
          <cell r="D4087">
            <v>11045</v>
          </cell>
        </row>
        <row r="4088">
          <cell r="D4088">
            <v>8020</v>
          </cell>
        </row>
        <row r="4089">
          <cell r="D4089">
            <v>6725</v>
          </cell>
        </row>
        <row r="4090">
          <cell r="D4090">
            <v>8830</v>
          </cell>
        </row>
        <row r="4091">
          <cell r="D4091">
            <v>8310</v>
          </cell>
        </row>
        <row r="4092">
          <cell r="D4092">
            <v>6405</v>
          </cell>
        </row>
        <row r="4093">
          <cell r="D4093">
            <v>990</v>
          </cell>
        </row>
        <row r="4094">
          <cell r="D4094">
            <v>12395</v>
          </cell>
        </row>
        <row r="4095">
          <cell r="D4095">
            <v>10795</v>
          </cell>
        </row>
        <row r="4096">
          <cell r="D4096">
            <v>10310</v>
          </cell>
        </row>
        <row r="4097">
          <cell r="D4097">
            <v>11895</v>
          </cell>
        </row>
        <row r="4098">
          <cell r="D4098">
            <v>9495</v>
          </cell>
        </row>
        <row r="4099">
          <cell r="D4099">
            <v>4715</v>
          </cell>
        </row>
        <row r="4100">
          <cell r="D4100">
            <v>3450</v>
          </cell>
        </row>
        <row r="4101">
          <cell r="D4101">
            <v>8105</v>
          </cell>
        </row>
        <row r="4102">
          <cell r="D4102">
            <v>3375</v>
          </cell>
        </row>
        <row r="4103">
          <cell r="D4103">
            <v>10450</v>
          </cell>
        </row>
        <row r="4104">
          <cell r="D4104">
            <v>11035</v>
          </cell>
        </row>
        <row r="4105">
          <cell r="D4105">
            <v>9400</v>
          </cell>
        </row>
        <row r="4106">
          <cell r="D4106">
            <v>12410</v>
          </cell>
        </row>
        <row r="4107">
          <cell r="D4107">
            <v>8880</v>
          </cell>
        </row>
        <row r="4108">
          <cell r="D4108">
            <v>11890</v>
          </cell>
        </row>
        <row r="4109">
          <cell r="D4109">
            <v>8180</v>
          </cell>
        </row>
        <row r="4110">
          <cell r="D4110">
            <v>10095</v>
          </cell>
        </row>
        <row r="4111">
          <cell r="D4111">
            <v>6295</v>
          </cell>
        </row>
        <row r="4112">
          <cell r="D4112">
            <v>12010</v>
          </cell>
        </row>
        <row r="4113">
          <cell r="D4113">
            <v>4800</v>
          </cell>
        </row>
        <row r="4114">
          <cell r="D4114">
            <v>27030</v>
          </cell>
        </row>
        <row r="4115">
          <cell r="D4115">
            <v>13025</v>
          </cell>
        </row>
        <row r="4116">
          <cell r="D4116">
            <v>20490</v>
          </cell>
        </row>
        <row r="4117">
          <cell r="D4117">
            <v>5080</v>
          </cell>
        </row>
        <row r="4118">
          <cell r="D4118">
            <v>10670</v>
          </cell>
        </row>
        <row r="4119">
          <cell r="D4119">
            <v>11415</v>
          </cell>
        </row>
        <row r="4120">
          <cell r="D4120">
            <v>3230</v>
          </cell>
        </row>
        <row r="4121">
          <cell r="D4121">
            <v>8835</v>
          </cell>
        </row>
        <row r="4122">
          <cell r="D4122">
            <v>19920</v>
          </cell>
        </row>
        <row r="4123">
          <cell r="D4123">
            <v>16120</v>
          </cell>
        </row>
        <row r="4124">
          <cell r="D4124">
            <v>14975</v>
          </cell>
        </row>
        <row r="4125">
          <cell r="D4125">
            <v>3305</v>
          </cell>
        </row>
        <row r="4126">
          <cell r="D4126">
            <v>5875</v>
          </cell>
        </row>
        <row r="4127">
          <cell r="D4127">
            <v>7490</v>
          </cell>
        </row>
        <row r="4128">
          <cell r="D4128">
            <v>12160</v>
          </cell>
        </row>
        <row r="4129">
          <cell r="D4129">
            <v>5815</v>
          </cell>
        </row>
        <row r="4130">
          <cell r="D4130">
            <v>9830</v>
          </cell>
        </row>
        <row r="4131">
          <cell r="D4131">
            <v>12155</v>
          </cell>
        </row>
        <row r="4132">
          <cell r="D4132">
            <v>4725</v>
          </cell>
        </row>
        <row r="4133">
          <cell r="D4133">
            <v>5200</v>
          </cell>
        </row>
        <row r="4134">
          <cell r="D4134">
            <v>8625</v>
          </cell>
        </row>
        <row r="4135">
          <cell r="D4135">
            <v>7735</v>
          </cell>
        </row>
        <row r="4136">
          <cell r="D4136">
            <v>12400</v>
          </cell>
        </row>
        <row r="4137">
          <cell r="D4137">
            <v>3585</v>
          </cell>
        </row>
        <row r="4138">
          <cell r="D4138">
            <v>7310</v>
          </cell>
        </row>
        <row r="4139">
          <cell r="D4139">
            <v>7865</v>
          </cell>
        </row>
        <row r="4140">
          <cell r="D4140">
            <v>9585</v>
          </cell>
        </row>
        <row r="4141">
          <cell r="D4141">
            <v>3875</v>
          </cell>
        </row>
        <row r="4142">
          <cell r="D4142">
            <v>12860</v>
          </cell>
        </row>
        <row r="4143">
          <cell r="D4143">
            <v>3275</v>
          </cell>
        </row>
        <row r="4144">
          <cell r="D4144">
            <v>8370</v>
          </cell>
        </row>
        <row r="4145">
          <cell r="D4145">
            <v>13020</v>
          </cell>
        </row>
        <row r="4146">
          <cell r="D4146">
            <v>18410</v>
          </cell>
        </row>
        <row r="4147">
          <cell r="D4147">
            <v>5445</v>
          </cell>
        </row>
        <row r="4148">
          <cell r="D4148">
            <v>8935</v>
          </cell>
        </row>
        <row r="4149">
          <cell r="D4149">
            <v>14135</v>
          </cell>
        </row>
        <row r="4150">
          <cell r="D4150">
            <v>12080</v>
          </cell>
        </row>
        <row r="4151">
          <cell r="D4151">
            <v>5840</v>
          </cell>
        </row>
        <row r="4152">
          <cell r="D4152">
            <v>4735</v>
          </cell>
        </row>
        <row r="4153">
          <cell r="D4153">
            <v>12020</v>
          </cell>
        </row>
        <row r="4154">
          <cell r="D4154">
            <v>8660</v>
          </cell>
        </row>
        <row r="4155">
          <cell r="D4155">
            <v>6965</v>
          </cell>
        </row>
        <row r="4156">
          <cell r="D4156">
            <v>18865</v>
          </cell>
        </row>
        <row r="4157">
          <cell r="D4157">
            <v>11510</v>
          </cell>
        </row>
        <row r="4158">
          <cell r="D4158">
            <v>5270</v>
          </cell>
        </row>
        <row r="4159">
          <cell r="D4159">
            <v>22200</v>
          </cell>
        </row>
        <row r="4160">
          <cell r="D4160">
            <v>7155</v>
          </cell>
        </row>
        <row r="4161">
          <cell r="D4161">
            <v>7380</v>
          </cell>
        </row>
        <row r="4162">
          <cell r="D4162">
            <v>8065</v>
          </cell>
        </row>
        <row r="4163">
          <cell r="D4163">
            <v>11805</v>
          </cell>
        </row>
        <row r="4164">
          <cell r="D4164">
            <v>9030</v>
          </cell>
        </row>
        <row r="4165">
          <cell r="D4165">
            <v>7945</v>
          </cell>
        </row>
        <row r="4166">
          <cell r="D4166">
            <v>8785</v>
          </cell>
        </row>
        <row r="4167">
          <cell r="D4167">
            <v>8615</v>
          </cell>
        </row>
        <row r="4168">
          <cell r="D4168">
            <v>8140</v>
          </cell>
        </row>
        <row r="4169">
          <cell r="D4169">
            <v>5550</v>
          </cell>
        </row>
        <row r="4170">
          <cell r="D4170">
            <v>11335</v>
          </cell>
        </row>
        <row r="4171">
          <cell r="D4171">
            <v>12430</v>
          </cell>
        </row>
        <row r="4172">
          <cell r="D4172">
            <v>4670</v>
          </cell>
        </row>
        <row r="4173">
          <cell r="D4173">
            <v>4235</v>
          </cell>
        </row>
        <row r="4174">
          <cell r="D4174">
            <v>14035</v>
          </cell>
        </row>
        <row r="4175">
          <cell r="D4175">
            <v>12280</v>
          </cell>
        </row>
        <row r="4176">
          <cell r="D4176">
            <v>8795</v>
          </cell>
        </row>
        <row r="4177">
          <cell r="D4177">
            <v>8845</v>
          </cell>
        </row>
        <row r="4178">
          <cell r="D4178">
            <v>7835</v>
          </cell>
        </row>
        <row r="4179">
          <cell r="D4179">
            <v>9370</v>
          </cell>
        </row>
        <row r="4180">
          <cell r="D4180">
            <v>3830</v>
          </cell>
        </row>
        <row r="4181">
          <cell r="D4181">
            <v>10685</v>
          </cell>
        </row>
        <row r="4182">
          <cell r="D4182">
            <v>11190</v>
          </cell>
        </row>
        <row r="4183">
          <cell r="D4183">
            <v>10090</v>
          </cell>
        </row>
        <row r="4184">
          <cell r="D4184">
            <v>2905</v>
          </cell>
        </row>
        <row r="4185">
          <cell r="D4185">
            <v>3920</v>
          </cell>
        </row>
        <row r="4186">
          <cell r="D4186">
            <v>5865</v>
          </cell>
        </row>
        <row r="4187">
          <cell r="D4187">
            <v>9465</v>
          </cell>
        </row>
        <row r="4188">
          <cell r="D4188">
            <v>8815</v>
          </cell>
        </row>
        <row r="4189">
          <cell r="D4189">
            <v>8180</v>
          </cell>
        </row>
        <row r="4190">
          <cell r="D4190">
            <v>10610</v>
          </cell>
        </row>
        <row r="4191">
          <cell r="D4191">
            <v>11805</v>
          </cell>
        </row>
        <row r="4192">
          <cell r="D4192">
            <v>7650</v>
          </cell>
        </row>
        <row r="4193">
          <cell r="D4193">
            <v>8635</v>
          </cell>
        </row>
        <row r="4194">
          <cell r="D4194">
            <v>5845</v>
          </cell>
        </row>
        <row r="4195">
          <cell r="D4195">
            <v>7005</v>
          </cell>
        </row>
        <row r="4196">
          <cell r="D4196">
            <v>9435</v>
          </cell>
        </row>
        <row r="4197">
          <cell r="D4197">
            <v>4830</v>
          </cell>
        </row>
        <row r="4198">
          <cell r="D4198">
            <v>7470</v>
          </cell>
        </row>
        <row r="4199">
          <cell r="D4199">
            <v>4305</v>
          </cell>
        </row>
        <row r="4200">
          <cell r="D4200">
            <v>8200</v>
          </cell>
        </row>
        <row r="4201">
          <cell r="D4201">
            <v>7105</v>
          </cell>
        </row>
        <row r="4202">
          <cell r="D4202">
            <v>6715</v>
          </cell>
        </row>
        <row r="4203">
          <cell r="D4203">
            <v>9225</v>
          </cell>
        </row>
        <row r="4204">
          <cell r="D4204">
            <v>6600</v>
          </cell>
        </row>
        <row r="4205">
          <cell r="D4205">
            <v>4210</v>
          </cell>
        </row>
        <row r="4206">
          <cell r="D4206">
            <v>8250</v>
          </cell>
        </row>
        <row r="4207">
          <cell r="D4207">
            <v>16625</v>
          </cell>
        </row>
        <row r="4208">
          <cell r="D4208">
            <v>11350</v>
          </cell>
        </row>
        <row r="4209">
          <cell r="D4209">
            <v>6855</v>
          </cell>
        </row>
        <row r="4210">
          <cell r="D4210">
            <v>12800</v>
          </cell>
        </row>
        <row r="4211">
          <cell r="D4211">
            <v>5910</v>
          </cell>
        </row>
        <row r="4212">
          <cell r="D4212">
            <v>12255</v>
          </cell>
        </row>
        <row r="4213">
          <cell r="D4213">
            <v>7750</v>
          </cell>
        </row>
        <row r="4214">
          <cell r="D4214">
            <v>6890</v>
          </cell>
        </row>
        <row r="4215">
          <cell r="D4215">
            <v>9340</v>
          </cell>
        </row>
        <row r="4216">
          <cell r="D4216">
            <v>5065</v>
          </cell>
        </row>
        <row r="4217">
          <cell r="D4217">
            <v>5740</v>
          </cell>
        </row>
        <row r="4218">
          <cell r="D4218">
            <v>7910</v>
          </cell>
        </row>
        <row r="4219">
          <cell r="D4219">
            <v>6965</v>
          </cell>
        </row>
        <row r="4220">
          <cell r="D4220">
            <v>20570</v>
          </cell>
        </row>
        <row r="4221">
          <cell r="D4221">
            <v>8390</v>
          </cell>
        </row>
        <row r="4222">
          <cell r="D4222">
            <v>10125</v>
          </cell>
        </row>
        <row r="4223">
          <cell r="D4223">
            <v>6870</v>
          </cell>
        </row>
        <row r="4224">
          <cell r="D4224">
            <v>6505</v>
          </cell>
        </row>
        <row r="4225">
          <cell r="D4225">
            <v>5870</v>
          </cell>
        </row>
        <row r="4226">
          <cell r="D4226">
            <v>5805</v>
          </cell>
        </row>
        <row r="4227">
          <cell r="D4227">
            <v>20425</v>
          </cell>
        </row>
        <row r="4228">
          <cell r="D4228">
            <v>15880</v>
          </cell>
        </row>
        <row r="4229">
          <cell r="D4229">
            <v>6845</v>
          </cell>
        </row>
        <row r="4230">
          <cell r="D4230">
            <v>8525</v>
          </cell>
        </row>
        <row r="4231">
          <cell r="D4231">
            <v>4390</v>
          </cell>
        </row>
        <row r="4232">
          <cell r="D4232">
            <v>1830</v>
          </cell>
        </row>
        <row r="4233">
          <cell r="D4233">
            <v>15615</v>
          </cell>
        </row>
        <row r="4234">
          <cell r="D4234">
            <v>5700</v>
          </cell>
        </row>
        <row r="4235">
          <cell r="D4235">
            <v>9450</v>
          </cell>
        </row>
        <row r="4236">
          <cell r="D4236">
            <v>6380</v>
          </cell>
        </row>
        <row r="4237">
          <cell r="D4237">
            <v>4510</v>
          </cell>
        </row>
        <row r="4238">
          <cell r="D4238">
            <v>3645</v>
          </cell>
        </row>
        <row r="4239">
          <cell r="D4239">
            <v>11260</v>
          </cell>
        </row>
        <row r="4240">
          <cell r="D4240">
            <v>3970</v>
          </cell>
        </row>
        <row r="4241">
          <cell r="D4241">
            <v>5500</v>
          </cell>
        </row>
        <row r="4242">
          <cell r="D4242">
            <v>10645</v>
          </cell>
        </row>
        <row r="4243">
          <cell r="D4243">
            <v>6380</v>
          </cell>
        </row>
        <row r="4244">
          <cell r="D4244">
            <v>11380</v>
          </cell>
        </row>
        <row r="4245">
          <cell r="D4245">
            <v>5395</v>
          </cell>
        </row>
        <row r="4246">
          <cell r="D4246">
            <v>10045</v>
          </cell>
        </row>
        <row r="4247">
          <cell r="D4247">
            <v>19745</v>
          </cell>
        </row>
        <row r="4248">
          <cell r="D4248">
            <v>8760</v>
          </cell>
        </row>
        <row r="4249">
          <cell r="D4249">
            <v>2845</v>
          </cell>
        </row>
        <row r="4250">
          <cell r="D4250">
            <v>9150</v>
          </cell>
        </row>
        <row r="4251">
          <cell r="D4251">
            <v>6795</v>
          </cell>
        </row>
        <row r="4252">
          <cell r="D4252">
            <v>5905</v>
          </cell>
        </row>
        <row r="4253">
          <cell r="D4253">
            <v>8870</v>
          </cell>
        </row>
        <row r="4254">
          <cell r="D4254">
            <v>5490</v>
          </cell>
        </row>
        <row r="4255">
          <cell r="D4255">
            <v>10590</v>
          </cell>
        </row>
        <row r="4256">
          <cell r="D4256">
            <v>10025</v>
          </cell>
        </row>
        <row r="4257">
          <cell r="D4257">
            <v>3760</v>
          </cell>
        </row>
        <row r="4258">
          <cell r="D4258">
            <v>15310</v>
          </cell>
        </row>
        <row r="4259">
          <cell r="D4259">
            <v>10175</v>
          </cell>
        </row>
        <row r="4260">
          <cell r="D4260">
            <v>2395</v>
          </cell>
        </row>
        <row r="4261">
          <cell r="D4261">
            <v>12580</v>
          </cell>
        </row>
        <row r="4262">
          <cell r="D4262">
            <v>14330</v>
          </cell>
        </row>
        <row r="4263">
          <cell r="D4263">
            <v>7700</v>
          </cell>
        </row>
        <row r="4264">
          <cell r="D4264">
            <v>7325</v>
          </cell>
        </row>
        <row r="4265">
          <cell r="D4265">
            <v>1290</v>
          </cell>
        </row>
        <row r="4266">
          <cell r="D4266">
            <v>4110</v>
          </cell>
        </row>
        <row r="4267">
          <cell r="D4267">
            <v>4625</v>
          </cell>
        </row>
        <row r="4268">
          <cell r="D4268">
            <v>6505</v>
          </cell>
        </row>
        <row r="4269">
          <cell r="D4269">
            <v>2600</v>
          </cell>
        </row>
        <row r="4270">
          <cell r="D4270">
            <v>12240</v>
          </cell>
        </row>
        <row r="4271">
          <cell r="D4271">
            <v>4325</v>
          </cell>
        </row>
        <row r="4272">
          <cell r="D4272">
            <v>3430</v>
          </cell>
        </row>
        <row r="4273">
          <cell r="D4273">
            <v>13340</v>
          </cell>
        </row>
        <row r="4274">
          <cell r="D4274">
            <v>8090</v>
          </cell>
        </row>
        <row r="4275">
          <cell r="D4275">
            <v>7560</v>
          </cell>
        </row>
        <row r="4276">
          <cell r="D4276">
            <v>7100</v>
          </cell>
        </row>
        <row r="4277">
          <cell r="D4277">
            <v>18200</v>
          </cell>
        </row>
        <row r="4278">
          <cell r="D4278">
            <v>12240</v>
          </cell>
        </row>
        <row r="4279">
          <cell r="D4279">
            <v>9280</v>
          </cell>
        </row>
        <row r="4280">
          <cell r="D4280">
            <v>5415</v>
          </cell>
        </row>
        <row r="4281">
          <cell r="D4281">
            <v>10595</v>
          </cell>
        </row>
        <row r="4282">
          <cell r="D4282">
            <v>7765</v>
          </cell>
        </row>
        <row r="4283">
          <cell r="D4283">
            <v>9370</v>
          </cell>
        </row>
        <row r="4284">
          <cell r="D4284">
            <v>7175</v>
          </cell>
        </row>
        <row r="4285">
          <cell r="D4285">
            <v>11620</v>
          </cell>
        </row>
        <row r="4286">
          <cell r="D4286">
            <v>7165</v>
          </cell>
        </row>
        <row r="4287">
          <cell r="D4287">
            <v>8755</v>
          </cell>
        </row>
        <row r="4288">
          <cell r="D4288">
            <v>11975</v>
          </cell>
        </row>
        <row r="4289">
          <cell r="D4289">
            <v>7160</v>
          </cell>
        </row>
        <row r="4290">
          <cell r="D4290">
            <v>8800</v>
          </cell>
        </row>
        <row r="4291">
          <cell r="D4291">
            <v>3545</v>
          </cell>
        </row>
        <row r="4292">
          <cell r="D4292">
            <v>7760</v>
          </cell>
        </row>
        <row r="4293">
          <cell r="D4293">
            <v>5260</v>
          </cell>
        </row>
        <row r="4294">
          <cell r="D4294">
            <v>3655</v>
          </cell>
        </row>
        <row r="4295">
          <cell r="D4295">
            <v>11945</v>
          </cell>
        </row>
        <row r="4296">
          <cell r="D4296">
            <v>9775</v>
          </cell>
        </row>
        <row r="4297">
          <cell r="D4297">
            <v>5930</v>
          </cell>
        </row>
        <row r="4298">
          <cell r="D4298">
            <v>21675</v>
          </cell>
        </row>
        <row r="4299">
          <cell r="D4299">
            <v>6005</v>
          </cell>
        </row>
        <row r="4300">
          <cell r="D4300">
            <v>8960</v>
          </cell>
        </row>
        <row r="4301">
          <cell r="D4301">
            <v>8250</v>
          </cell>
        </row>
        <row r="4302">
          <cell r="D4302">
            <v>8230</v>
          </cell>
        </row>
        <row r="4303">
          <cell r="D4303">
            <v>7680</v>
          </cell>
        </row>
        <row r="4304">
          <cell r="D4304">
            <v>6910</v>
          </cell>
        </row>
        <row r="4305">
          <cell r="D4305">
            <v>4425</v>
          </cell>
        </row>
        <row r="4306">
          <cell r="D4306">
            <v>3285</v>
          </cell>
        </row>
        <row r="4307">
          <cell r="D4307">
            <v>9000</v>
          </cell>
        </row>
        <row r="4308">
          <cell r="D4308">
            <v>10625</v>
          </cell>
        </row>
        <row r="4309">
          <cell r="D4309">
            <v>9930</v>
          </cell>
        </row>
        <row r="4310">
          <cell r="D4310">
            <v>13580</v>
          </cell>
        </row>
        <row r="4311">
          <cell r="D4311">
            <v>6480</v>
          </cell>
        </row>
        <row r="4312">
          <cell r="D4312">
            <v>8850</v>
          </cell>
        </row>
        <row r="4313">
          <cell r="D4313">
            <v>13805</v>
          </cell>
        </row>
        <row r="4314">
          <cell r="D4314">
            <v>6395</v>
          </cell>
        </row>
        <row r="4315">
          <cell r="D4315">
            <v>10710</v>
          </cell>
        </row>
        <row r="4316">
          <cell r="D4316">
            <v>10760</v>
          </cell>
        </row>
        <row r="4317">
          <cell r="D4317">
            <v>7070</v>
          </cell>
        </row>
        <row r="4318">
          <cell r="D4318">
            <v>7375</v>
          </cell>
        </row>
        <row r="4319">
          <cell r="D4319">
            <v>2225</v>
          </cell>
        </row>
        <row r="4320">
          <cell r="D4320">
            <v>5730</v>
          </cell>
        </row>
        <row r="4321">
          <cell r="D4321">
            <v>7065</v>
          </cell>
        </row>
        <row r="4322">
          <cell r="D4322">
            <v>4160</v>
          </cell>
        </row>
        <row r="4323">
          <cell r="D4323">
            <v>12275</v>
          </cell>
        </row>
        <row r="4324">
          <cell r="D4324">
            <v>5435</v>
          </cell>
        </row>
        <row r="4325">
          <cell r="D4325">
            <v>12075</v>
          </cell>
        </row>
        <row r="4326">
          <cell r="D4326">
            <v>7245</v>
          </cell>
        </row>
        <row r="4327">
          <cell r="D4327">
            <v>7080</v>
          </cell>
        </row>
        <row r="4328">
          <cell r="D4328">
            <v>7665</v>
          </cell>
        </row>
        <row r="4329">
          <cell r="D4329">
            <v>5615</v>
          </cell>
        </row>
        <row r="4330">
          <cell r="D4330">
            <v>13485</v>
          </cell>
        </row>
        <row r="4331">
          <cell r="D4331">
            <v>4565</v>
          </cell>
        </row>
        <row r="4332">
          <cell r="D4332">
            <v>4950</v>
          </cell>
        </row>
        <row r="4333">
          <cell r="D4333">
            <v>3880</v>
          </cell>
        </row>
        <row r="4334">
          <cell r="D4334">
            <v>9855</v>
          </cell>
        </row>
        <row r="4335">
          <cell r="D4335">
            <v>9785</v>
          </cell>
        </row>
        <row r="4336">
          <cell r="D4336">
            <v>2915</v>
          </cell>
        </row>
        <row r="4337">
          <cell r="D4337">
            <v>4500</v>
          </cell>
        </row>
        <row r="4338">
          <cell r="D4338">
            <v>7260</v>
          </cell>
        </row>
        <row r="4339">
          <cell r="D4339">
            <v>8200</v>
          </cell>
        </row>
        <row r="4340">
          <cell r="D4340">
            <v>4725</v>
          </cell>
        </row>
        <row r="4341">
          <cell r="D4341">
            <v>10680</v>
          </cell>
        </row>
        <row r="4342">
          <cell r="D4342">
            <v>5710</v>
          </cell>
        </row>
        <row r="4343">
          <cell r="D4343">
            <v>7320</v>
          </cell>
        </row>
        <row r="4344">
          <cell r="D4344">
            <v>9995</v>
          </cell>
        </row>
        <row r="4345">
          <cell r="D4345">
            <v>6495</v>
          </cell>
        </row>
        <row r="4346">
          <cell r="D4346">
            <v>13400</v>
          </cell>
        </row>
        <row r="4347">
          <cell r="D4347">
            <v>7440</v>
          </cell>
        </row>
        <row r="4348">
          <cell r="D4348">
            <v>7285</v>
          </cell>
        </row>
        <row r="4349">
          <cell r="D4349">
            <v>6520</v>
          </cell>
        </row>
        <row r="4350">
          <cell r="D4350">
            <v>4725</v>
          </cell>
        </row>
        <row r="4351">
          <cell r="D4351">
            <v>7250</v>
          </cell>
        </row>
        <row r="4352">
          <cell r="D4352">
            <v>10435</v>
          </cell>
        </row>
        <row r="4353">
          <cell r="D4353">
            <v>6200</v>
          </cell>
        </row>
        <row r="4354">
          <cell r="D4354">
            <v>11190</v>
          </cell>
        </row>
        <row r="4355">
          <cell r="D4355">
            <v>5775</v>
          </cell>
        </row>
        <row r="4356">
          <cell r="D4356">
            <v>3150</v>
          </cell>
        </row>
        <row r="4357">
          <cell r="D4357">
            <v>7175</v>
          </cell>
        </row>
        <row r="4358">
          <cell r="D4358">
            <v>890</v>
          </cell>
        </row>
        <row r="4359">
          <cell r="D4359">
            <v>4515</v>
          </cell>
        </row>
        <row r="4360">
          <cell r="D4360">
            <v>7250</v>
          </cell>
        </row>
        <row r="4361">
          <cell r="D4361">
            <v>9400</v>
          </cell>
        </row>
        <row r="4362">
          <cell r="D4362">
            <v>5260</v>
          </cell>
        </row>
        <row r="4363">
          <cell r="D4363">
            <v>9100</v>
          </cell>
        </row>
        <row r="4364">
          <cell r="D4364">
            <v>8675</v>
          </cell>
        </row>
        <row r="4365">
          <cell r="D4365">
            <v>6065</v>
          </cell>
        </row>
        <row r="4366">
          <cell r="D4366">
            <v>6470</v>
          </cell>
        </row>
        <row r="4367">
          <cell r="D4367">
            <v>16545</v>
          </cell>
        </row>
        <row r="4368">
          <cell r="D4368">
            <v>11755</v>
          </cell>
        </row>
        <row r="4369">
          <cell r="D4369">
            <v>6960</v>
          </cell>
        </row>
        <row r="4370">
          <cell r="D4370">
            <v>9390</v>
          </cell>
        </row>
        <row r="4371">
          <cell r="D4371">
            <v>4005</v>
          </cell>
        </row>
        <row r="4372">
          <cell r="D4372">
            <v>15580</v>
          </cell>
        </row>
        <row r="4373">
          <cell r="D4373">
            <v>8110</v>
          </cell>
        </row>
        <row r="4374">
          <cell r="D4374">
            <v>3735</v>
          </cell>
        </row>
        <row r="4375">
          <cell r="D4375">
            <v>3765</v>
          </cell>
        </row>
        <row r="4376">
          <cell r="D4376">
            <v>8025</v>
          </cell>
        </row>
        <row r="4377">
          <cell r="D4377">
            <v>7100</v>
          </cell>
        </row>
        <row r="4378">
          <cell r="D4378">
            <v>10830</v>
          </cell>
        </row>
        <row r="4379">
          <cell r="D4379">
            <v>11480</v>
          </cell>
        </row>
        <row r="4380">
          <cell r="D4380">
            <v>9785</v>
          </cell>
        </row>
        <row r="4381">
          <cell r="D4381">
            <v>9615</v>
          </cell>
        </row>
        <row r="4382">
          <cell r="D4382">
            <v>14465</v>
          </cell>
        </row>
        <row r="4383">
          <cell r="D4383">
            <v>8765</v>
          </cell>
        </row>
        <row r="4384">
          <cell r="D4384">
            <v>13115</v>
          </cell>
        </row>
        <row r="4385">
          <cell r="D4385">
            <v>10185</v>
          </cell>
        </row>
        <row r="4386">
          <cell r="D4386">
            <v>6155</v>
          </cell>
        </row>
        <row r="4387">
          <cell r="D4387">
            <v>3220</v>
          </cell>
        </row>
        <row r="4388">
          <cell r="D4388">
            <v>4815</v>
          </cell>
        </row>
        <row r="4389">
          <cell r="D4389">
            <v>3290</v>
          </cell>
        </row>
        <row r="4390">
          <cell r="D4390">
            <v>9915</v>
          </cell>
        </row>
        <row r="4391">
          <cell r="D4391">
            <v>7900</v>
          </cell>
        </row>
        <row r="4392">
          <cell r="D4392">
            <v>3420</v>
          </cell>
        </row>
        <row r="4393">
          <cell r="D4393">
            <v>9015</v>
          </cell>
        </row>
        <row r="4394">
          <cell r="D4394">
            <v>12405</v>
          </cell>
        </row>
        <row r="4395">
          <cell r="D4395">
            <v>5655</v>
          </cell>
        </row>
        <row r="4396">
          <cell r="D4396">
            <v>8645</v>
          </cell>
        </row>
        <row r="4397">
          <cell r="D4397">
            <v>9175</v>
          </cell>
        </row>
        <row r="4398">
          <cell r="D4398">
            <v>7405</v>
          </cell>
        </row>
        <row r="4399">
          <cell r="D4399">
            <v>3260</v>
          </cell>
        </row>
        <row r="4400">
          <cell r="D4400">
            <v>6420</v>
          </cell>
        </row>
        <row r="4401">
          <cell r="D4401">
            <v>2320</v>
          </cell>
        </row>
        <row r="4402">
          <cell r="D4402">
            <v>10065</v>
          </cell>
        </row>
        <row r="4403">
          <cell r="D4403">
            <v>10000</v>
          </cell>
        </row>
        <row r="4404">
          <cell r="D4404">
            <v>6540</v>
          </cell>
        </row>
        <row r="4405">
          <cell r="D4405">
            <v>3135</v>
          </cell>
        </row>
        <row r="4406">
          <cell r="D4406">
            <v>4135</v>
          </cell>
        </row>
        <row r="4407">
          <cell r="D4407">
            <v>9795</v>
          </cell>
        </row>
        <row r="4408">
          <cell r="D4408">
            <v>6430</v>
          </cell>
        </row>
        <row r="4409">
          <cell r="D4409">
            <v>15380</v>
          </cell>
        </row>
        <row r="4410">
          <cell r="D4410">
            <v>17120</v>
          </cell>
        </row>
        <row r="4411">
          <cell r="D4411">
            <v>6860</v>
          </cell>
        </row>
        <row r="4412">
          <cell r="D4412">
            <v>5780</v>
          </cell>
        </row>
        <row r="4413">
          <cell r="D4413">
            <v>8065</v>
          </cell>
        </row>
        <row r="4414">
          <cell r="D4414">
            <v>7390</v>
          </cell>
        </row>
        <row r="4415">
          <cell r="D4415">
            <v>9630</v>
          </cell>
        </row>
        <row r="4416">
          <cell r="D4416">
            <v>6165</v>
          </cell>
        </row>
        <row r="4417">
          <cell r="D4417">
            <v>7765</v>
          </cell>
        </row>
        <row r="4418">
          <cell r="D4418">
            <v>19445</v>
          </cell>
        </row>
        <row r="4419">
          <cell r="D4419">
            <v>4660</v>
          </cell>
        </row>
        <row r="4420">
          <cell r="D4420">
            <v>17720</v>
          </cell>
        </row>
        <row r="4421">
          <cell r="D4421">
            <v>5035</v>
          </cell>
        </row>
        <row r="4422">
          <cell r="D4422">
            <v>6775</v>
          </cell>
        </row>
        <row r="4423">
          <cell r="D4423">
            <v>7345</v>
          </cell>
        </row>
        <row r="4424">
          <cell r="D4424">
            <v>6450</v>
          </cell>
        </row>
        <row r="4425">
          <cell r="D4425">
            <v>1240</v>
          </cell>
        </row>
        <row r="4426">
          <cell r="D4426">
            <v>4755</v>
          </cell>
        </row>
        <row r="4427">
          <cell r="D4427">
            <v>9905</v>
          </cell>
        </row>
        <row r="4428">
          <cell r="D4428">
            <v>9570</v>
          </cell>
        </row>
        <row r="4429">
          <cell r="D4429">
            <v>11095</v>
          </cell>
        </row>
        <row r="4430">
          <cell r="D4430">
            <v>5675</v>
          </cell>
        </row>
        <row r="4431">
          <cell r="D4431">
            <v>8245</v>
          </cell>
        </row>
        <row r="4432">
          <cell r="D4432">
            <v>8170</v>
          </cell>
        </row>
        <row r="4433">
          <cell r="D4433">
            <v>5335</v>
          </cell>
        </row>
        <row r="4434">
          <cell r="D4434">
            <v>13130</v>
          </cell>
        </row>
        <row r="4435">
          <cell r="D4435">
            <v>6235</v>
          </cell>
        </row>
        <row r="4436">
          <cell r="D4436">
            <v>7235</v>
          </cell>
        </row>
        <row r="4437">
          <cell r="D4437">
            <v>8060</v>
          </cell>
        </row>
        <row r="4438">
          <cell r="D4438">
            <v>6275</v>
          </cell>
        </row>
        <row r="4439">
          <cell r="D4439">
            <v>7115</v>
          </cell>
        </row>
        <row r="4440">
          <cell r="D4440">
            <v>7115</v>
          </cell>
        </row>
        <row r="4441">
          <cell r="D4441">
            <v>4865</v>
          </cell>
        </row>
        <row r="4442">
          <cell r="D4442">
            <v>5675</v>
          </cell>
        </row>
        <row r="4443">
          <cell r="D4443">
            <v>6220</v>
          </cell>
        </row>
        <row r="4444">
          <cell r="D4444">
            <v>6370</v>
          </cell>
        </row>
        <row r="4445">
          <cell r="D4445">
            <v>5800</v>
          </cell>
        </row>
        <row r="4446">
          <cell r="D4446">
            <v>9630</v>
          </cell>
        </row>
        <row r="4447">
          <cell r="D4447">
            <v>4960</v>
          </cell>
        </row>
        <row r="4448">
          <cell r="D4448">
            <v>10605</v>
          </cell>
        </row>
        <row r="4449">
          <cell r="D4449">
            <v>7045</v>
          </cell>
        </row>
        <row r="4450">
          <cell r="D4450">
            <v>11920</v>
          </cell>
        </row>
        <row r="4451">
          <cell r="D4451">
            <v>6240</v>
          </cell>
        </row>
        <row r="4452">
          <cell r="D4452">
            <v>9540</v>
          </cell>
        </row>
        <row r="4453">
          <cell r="D4453">
            <v>9810</v>
          </cell>
        </row>
        <row r="4454">
          <cell r="D4454">
            <v>5095</v>
          </cell>
        </row>
        <row r="4455">
          <cell r="D4455">
            <v>7045</v>
          </cell>
        </row>
        <row r="4456">
          <cell r="D4456">
            <v>9475</v>
          </cell>
        </row>
        <row r="4457">
          <cell r="D4457">
            <v>10720</v>
          </cell>
        </row>
        <row r="4458">
          <cell r="D4458">
            <v>7605</v>
          </cell>
        </row>
        <row r="4459">
          <cell r="D4459">
            <v>2920</v>
          </cell>
        </row>
        <row r="4460">
          <cell r="D4460">
            <v>8610</v>
          </cell>
        </row>
        <row r="4461">
          <cell r="D4461">
            <v>4480</v>
          </cell>
        </row>
        <row r="4462">
          <cell r="D4462">
            <v>8265</v>
          </cell>
        </row>
        <row r="4463">
          <cell r="D4463">
            <v>11700</v>
          </cell>
        </row>
        <row r="4464">
          <cell r="D4464">
            <v>14320</v>
          </cell>
        </row>
        <row r="4465">
          <cell r="D4465">
            <v>6525</v>
          </cell>
        </row>
        <row r="4466">
          <cell r="D4466">
            <v>2300</v>
          </cell>
        </row>
        <row r="4467">
          <cell r="D4467">
            <v>6680</v>
          </cell>
        </row>
        <row r="4468">
          <cell r="D4468">
            <v>8245</v>
          </cell>
        </row>
        <row r="4469">
          <cell r="D4469">
            <v>7725</v>
          </cell>
        </row>
        <row r="4470">
          <cell r="D4470">
            <v>7255</v>
          </cell>
        </row>
        <row r="4471">
          <cell r="D4471">
            <v>11610</v>
          </cell>
        </row>
        <row r="4472">
          <cell r="D4472">
            <v>9550</v>
          </cell>
        </row>
        <row r="4473">
          <cell r="D4473">
            <v>7330</v>
          </cell>
        </row>
        <row r="4474">
          <cell r="D4474">
            <v>13145</v>
          </cell>
        </row>
        <row r="4475">
          <cell r="D4475">
            <v>10225</v>
          </cell>
        </row>
        <row r="4476">
          <cell r="D4476">
            <v>9080</v>
          </cell>
        </row>
        <row r="4477">
          <cell r="D4477">
            <v>9895</v>
          </cell>
        </row>
        <row r="4478">
          <cell r="D4478">
            <v>7780</v>
          </cell>
        </row>
        <row r="4479">
          <cell r="D4479">
            <v>9425</v>
          </cell>
        </row>
        <row r="4480">
          <cell r="D4480">
            <v>8460</v>
          </cell>
        </row>
        <row r="4481">
          <cell r="D4481">
            <v>7105</v>
          </cell>
        </row>
        <row r="4482">
          <cell r="D4482">
            <v>5945</v>
          </cell>
        </row>
        <row r="4483">
          <cell r="D4483">
            <v>8120</v>
          </cell>
        </row>
        <row r="4484">
          <cell r="D4484">
            <v>8660</v>
          </cell>
        </row>
        <row r="4485">
          <cell r="D4485">
            <v>12750</v>
          </cell>
        </row>
        <row r="4486">
          <cell r="D4486">
            <v>5185</v>
          </cell>
        </row>
        <row r="4487">
          <cell r="D4487">
            <v>7900</v>
          </cell>
        </row>
        <row r="4488">
          <cell r="D4488">
            <v>13400</v>
          </cell>
        </row>
        <row r="4489">
          <cell r="D4489">
            <v>9980</v>
          </cell>
        </row>
        <row r="4490">
          <cell r="D4490">
            <v>6145</v>
          </cell>
        </row>
        <row r="4491">
          <cell r="D4491">
            <v>3045</v>
          </cell>
        </row>
        <row r="4492">
          <cell r="D4492">
            <v>7890</v>
          </cell>
        </row>
        <row r="4493">
          <cell r="D4493">
            <v>10890</v>
          </cell>
        </row>
        <row r="4494">
          <cell r="D4494">
            <v>3030</v>
          </cell>
        </row>
        <row r="4495">
          <cell r="D4495">
            <v>10350</v>
          </cell>
        </row>
        <row r="4496">
          <cell r="D4496">
            <v>6220</v>
          </cell>
        </row>
        <row r="4497">
          <cell r="D4497">
            <v>5360</v>
          </cell>
        </row>
        <row r="4498">
          <cell r="D4498">
            <v>3540</v>
          </cell>
        </row>
        <row r="4499">
          <cell r="D4499">
            <v>13930</v>
          </cell>
        </row>
        <row r="4500">
          <cell r="D4500">
            <v>4380</v>
          </cell>
        </row>
        <row r="4501">
          <cell r="D4501">
            <v>4940</v>
          </cell>
        </row>
        <row r="4502">
          <cell r="D4502">
            <v>2140</v>
          </cell>
        </row>
        <row r="4503">
          <cell r="D4503">
            <v>4545</v>
          </cell>
        </row>
        <row r="4504">
          <cell r="D4504">
            <v>8190</v>
          </cell>
        </row>
        <row r="4505">
          <cell r="D4505">
            <v>6630</v>
          </cell>
        </row>
        <row r="4506">
          <cell r="D4506">
            <v>6900</v>
          </cell>
        </row>
        <row r="4507">
          <cell r="D4507">
            <v>3270</v>
          </cell>
        </row>
        <row r="4508">
          <cell r="D4508">
            <v>8460</v>
          </cell>
        </row>
        <row r="4509">
          <cell r="D4509">
            <v>13775</v>
          </cell>
        </row>
        <row r="4510">
          <cell r="D4510">
            <v>11475</v>
          </cell>
        </row>
        <row r="4511">
          <cell r="D4511">
            <v>10700</v>
          </cell>
        </row>
        <row r="4512">
          <cell r="D4512">
            <v>5630</v>
          </cell>
        </row>
        <row r="4513">
          <cell r="D4513">
            <v>9580</v>
          </cell>
        </row>
        <row r="4514">
          <cell r="D4514">
            <v>19045</v>
          </cell>
        </row>
        <row r="4515">
          <cell r="D4515">
            <v>9670</v>
          </cell>
        </row>
        <row r="4516">
          <cell r="D4516">
            <v>13520</v>
          </cell>
        </row>
        <row r="4517">
          <cell r="D4517">
            <v>16185</v>
          </cell>
        </row>
        <row r="4518">
          <cell r="D4518">
            <v>5800</v>
          </cell>
        </row>
        <row r="4519">
          <cell r="D4519">
            <v>7245</v>
          </cell>
        </row>
        <row r="4520">
          <cell r="D4520">
            <v>3200</v>
          </cell>
        </row>
        <row r="4521">
          <cell r="D4521">
            <v>8295</v>
          </cell>
        </row>
        <row r="4522">
          <cell r="D4522">
            <v>7555</v>
          </cell>
        </row>
        <row r="4523">
          <cell r="D4523">
            <v>12565</v>
          </cell>
        </row>
        <row r="4524">
          <cell r="D4524">
            <v>4475</v>
          </cell>
        </row>
        <row r="4525">
          <cell r="D4525">
            <v>7645</v>
          </cell>
        </row>
        <row r="4526">
          <cell r="D4526">
            <v>7130</v>
          </cell>
        </row>
        <row r="4527">
          <cell r="D4527">
            <v>6815</v>
          </cell>
        </row>
        <row r="4528">
          <cell r="D4528">
            <v>15270</v>
          </cell>
        </row>
        <row r="4529">
          <cell r="D4529">
            <v>7945</v>
          </cell>
        </row>
        <row r="4530">
          <cell r="D4530">
            <v>4710</v>
          </cell>
        </row>
        <row r="4531">
          <cell r="D4531">
            <v>4845</v>
          </cell>
        </row>
        <row r="4532">
          <cell r="D4532">
            <v>5910</v>
          </cell>
        </row>
        <row r="4533">
          <cell r="D4533">
            <v>12165</v>
          </cell>
        </row>
        <row r="4534">
          <cell r="D4534">
            <v>4545</v>
          </cell>
        </row>
        <row r="4535">
          <cell r="D4535">
            <v>8735</v>
          </cell>
        </row>
        <row r="4536">
          <cell r="D4536">
            <v>11450</v>
          </cell>
        </row>
        <row r="4537">
          <cell r="D4537">
            <v>5165</v>
          </cell>
        </row>
        <row r="4538">
          <cell r="D4538">
            <v>7845</v>
          </cell>
        </row>
        <row r="4539">
          <cell r="D4539">
            <v>10255</v>
          </cell>
        </row>
        <row r="4540">
          <cell r="D4540">
            <v>3995</v>
          </cell>
        </row>
        <row r="4541">
          <cell r="D4541">
            <v>11685</v>
          </cell>
        </row>
        <row r="4542">
          <cell r="D4542">
            <v>10885</v>
          </cell>
        </row>
        <row r="4543">
          <cell r="D4543">
            <v>11185</v>
          </cell>
        </row>
        <row r="4544">
          <cell r="D4544">
            <v>3360</v>
          </cell>
        </row>
        <row r="4545">
          <cell r="D4545">
            <v>10420</v>
          </cell>
        </row>
        <row r="4546">
          <cell r="D4546">
            <v>12860</v>
          </cell>
        </row>
        <row r="4547">
          <cell r="D4547">
            <v>9765</v>
          </cell>
        </row>
        <row r="4548">
          <cell r="D4548">
            <v>7730</v>
          </cell>
        </row>
        <row r="4549">
          <cell r="D4549">
            <v>9860</v>
          </cell>
        </row>
        <row r="4550">
          <cell r="D4550">
            <v>9525</v>
          </cell>
        </row>
        <row r="4551">
          <cell r="D4551">
            <v>1860</v>
          </cell>
        </row>
        <row r="4552">
          <cell r="D4552">
            <v>6685</v>
          </cell>
        </row>
        <row r="4553">
          <cell r="D4553">
            <v>5635</v>
          </cell>
        </row>
        <row r="4554">
          <cell r="D4554">
            <v>8050</v>
          </cell>
        </row>
        <row r="4555">
          <cell r="D4555">
            <v>5460</v>
          </cell>
        </row>
        <row r="4556">
          <cell r="D4556">
            <v>4900</v>
          </cell>
        </row>
        <row r="4557">
          <cell r="D4557">
            <v>12855</v>
          </cell>
        </row>
        <row r="4558">
          <cell r="D4558">
            <v>6790</v>
          </cell>
        </row>
        <row r="4559">
          <cell r="D4559">
            <v>6395</v>
          </cell>
        </row>
        <row r="4560">
          <cell r="D4560">
            <v>8060</v>
          </cell>
        </row>
        <row r="4561">
          <cell r="D4561">
            <v>15070</v>
          </cell>
        </row>
        <row r="4562">
          <cell r="D4562">
            <v>11445</v>
          </cell>
        </row>
        <row r="4563">
          <cell r="D4563">
            <v>9770</v>
          </cell>
        </row>
        <row r="4564">
          <cell r="D4564">
            <v>5855</v>
          </cell>
        </row>
        <row r="4565">
          <cell r="D4565">
            <v>6665</v>
          </cell>
        </row>
        <row r="4566">
          <cell r="D4566">
            <v>9700</v>
          </cell>
        </row>
        <row r="4567">
          <cell r="D4567">
            <v>2675</v>
          </cell>
        </row>
        <row r="4568">
          <cell r="D4568">
            <v>3605</v>
          </cell>
        </row>
        <row r="4569">
          <cell r="D4569">
            <v>4965</v>
          </cell>
        </row>
        <row r="4570">
          <cell r="D4570">
            <v>1825</v>
          </cell>
        </row>
        <row r="4571">
          <cell r="D4571">
            <v>6865</v>
          </cell>
        </row>
        <row r="4572">
          <cell r="D4572">
            <v>7690</v>
          </cell>
        </row>
        <row r="4573">
          <cell r="D4573">
            <v>6495</v>
          </cell>
        </row>
        <row r="4574">
          <cell r="D4574">
            <v>5805</v>
          </cell>
        </row>
        <row r="4575">
          <cell r="D4575">
            <v>5585</v>
          </cell>
        </row>
        <row r="4576">
          <cell r="D4576">
            <v>2965</v>
          </cell>
        </row>
        <row r="4577">
          <cell r="D4577">
            <v>6650</v>
          </cell>
        </row>
        <row r="4578">
          <cell r="D4578">
            <v>5545</v>
          </cell>
        </row>
        <row r="4579">
          <cell r="D4579">
            <v>4265</v>
          </cell>
        </row>
        <row r="4580">
          <cell r="D4580">
            <v>150</v>
          </cell>
        </row>
        <row r="4581">
          <cell r="D4581">
            <v>8070</v>
          </cell>
        </row>
        <row r="4582">
          <cell r="D4582">
            <v>7980</v>
          </cell>
        </row>
        <row r="4583">
          <cell r="D4583">
            <v>11365</v>
          </cell>
        </row>
        <row r="4584">
          <cell r="D4584">
            <v>7085</v>
          </cell>
        </row>
        <row r="4585">
          <cell r="D4585">
            <v>8485</v>
          </cell>
        </row>
        <row r="4586">
          <cell r="D4586">
            <v>11325</v>
          </cell>
        </row>
        <row r="4587">
          <cell r="D4587">
            <v>4030</v>
          </cell>
        </row>
        <row r="4588">
          <cell r="D4588">
            <v>6800</v>
          </cell>
        </row>
        <row r="4589">
          <cell r="D4589">
            <v>8195</v>
          </cell>
        </row>
        <row r="4590">
          <cell r="D4590">
            <v>1870</v>
          </cell>
        </row>
        <row r="4591">
          <cell r="D4591">
            <v>7460</v>
          </cell>
        </row>
        <row r="4592">
          <cell r="D4592">
            <v>2820</v>
          </cell>
        </row>
        <row r="4593">
          <cell r="D4593">
            <v>10480</v>
          </cell>
        </row>
        <row r="4594">
          <cell r="D4594">
            <v>13680</v>
          </cell>
        </row>
        <row r="4595">
          <cell r="D4595">
            <v>9040</v>
          </cell>
        </row>
        <row r="4596">
          <cell r="D4596">
            <v>14105</v>
          </cell>
        </row>
        <row r="4597">
          <cell r="D4597">
            <v>8675</v>
          </cell>
        </row>
        <row r="4598">
          <cell r="D4598">
            <v>4340</v>
          </cell>
        </row>
        <row r="4599">
          <cell r="D4599">
            <v>14105</v>
          </cell>
        </row>
        <row r="4600">
          <cell r="D4600">
            <v>4455</v>
          </cell>
        </row>
        <row r="4601">
          <cell r="D4601">
            <v>3975</v>
          </cell>
        </row>
        <row r="4602">
          <cell r="D4602">
            <v>9135</v>
          </cell>
        </row>
        <row r="4603">
          <cell r="D4603">
            <v>3145</v>
          </cell>
        </row>
        <row r="4604">
          <cell r="D4604">
            <v>2600</v>
          </cell>
        </row>
        <row r="4605">
          <cell r="D4605">
            <v>12515</v>
          </cell>
        </row>
        <row r="4606">
          <cell r="D4606">
            <v>2875</v>
          </cell>
        </row>
        <row r="4607">
          <cell r="D4607">
            <v>10260</v>
          </cell>
        </row>
        <row r="4608">
          <cell r="D4608">
            <v>8270</v>
          </cell>
        </row>
        <row r="4609">
          <cell r="D4609">
            <v>3425</v>
          </cell>
        </row>
        <row r="4610">
          <cell r="D4610">
            <v>6265</v>
          </cell>
        </row>
        <row r="4611">
          <cell r="D4611">
            <v>7525</v>
          </cell>
        </row>
        <row r="4612">
          <cell r="D4612">
            <v>4245</v>
          </cell>
        </row>
        <row r="4613">
          <cell r="D4613">
            <v>3220</v>
          </cell>
        </row>
        <row r="4614">
          <cell r="D4614">
            <v>9900</v>
          </cell>
        </row>
        <row r="4615">
          <cell r="D4615">
            <v>5985</v>
          </cell>
        </row>
        <row r="4616">
          <cell r="D4616">
            <v>6945</v>
          </cell>
        </row>
        <row r="4617">
          <cell r="D4617">
            <v>7560</v>
          </cell>
        </row>
        <row r="4618">
          <cell r="D4618">
            <v>8520</v>
          </cell>
        </row>
        <row r="4619">
          <cell r="D4619">
            <v>9550</v>
          </cell>
        </row>
        <row r="4620">
          <cell r="D4620">
            <v>5700</v>
          </cell>
        </row>
        <row r="4621">
          <cell r="D4621">
            <v>2215</v>
          </cell>
        </row>
        <row r="4622">
          <cell r="D4622">
            <v>5650</v>
          </cell>
        </row>
        <row r="4623">
          <cell r="D4623">
            <v>11955</v>
          </cell>
        </row>
        <row r="4624">
          <cell r="D4624">
            <v>17930</v>
          </cell>
        </row>
        <row r="4625">
          <cell r="D4625">
            <v>15015</v>
          </cell>
        </row>
        <row r="4626">
          <cell r="D4626">
            <v>9175</v>
          </cell>
        </row>
        <row r="4627">
          <cell r="D4627">
            <v>6875</v>
          </cell>
        </row>
        <row r="4628">
          <cell r="D4628">
            <v>6345</v>
          </cell>
        </row>
        <row r="4629">
          <cell r="D4629">
            <v>4795</v>
          </cell>
        </row>
        <row r="4630">
          <cell r="D4630">
            <v>15425</v>
          </cell>
        </row>
        <row r="4631">
          <cell r="D4631">
            <v>9415</v>
          </cell>
        </row>
        <row r="4632">
          <cell r="D4632">
            <v>9525</v>
          </cell>
        </row>
        <row r="4633">
          <cell r="D4633">
            <v>7550</v>
          </cell>
        </row>
        <row r="4634">
          <cell r="D4634">
            <v>10170</v>
          </cell>
        </row>
        <row r="4635">
          <cell r="D4635">
            <v>12435</v>
          </cell>
        </row>
        <row r="4636">
          <cell r="D4636">
            <v>9420</v>
          </cell>
        </row>
        <row r="4637">
          <cell r="D4637">
            <v>3580</v>
          </cell>
        </row>
        <row r="4638">
          <cell r="D4638">
            <v>4775</v>
          </cell>
        </row>
        <row r="4639">
          <cell r="D4639">
            <v>10025</v>
          </cell>
        </row>
        <row r="4640">
          <cell r="D4640">
            <v>2780</v>
          </cell>
        </row>
        <row r="4641">
          <cell r="D4641">
            <v>2955</v>
          </cell>
        </row>
        <row r="4642">
          <cell r="D4642">
            <v>4060</v>
          </cell>
        </row>
        <row r="4643">
          <cell r="D4643">
            <v>5945</v>
          </cell>
        </row>
        <row r="4644">
          <cell r="D4644">
            <v>10870</v>
          </cell>
        </row>
        <row r="4645">
          <cell r="D4645">
            <v>2375</v>
          </cell>
        </row>
        <row r="4646">
          <cell r="D4646">
            <v>4145</v>
          </cell>
        </row>
        <row r="4647">
          <cell r="D4647">
            <v>8050</v>
          </cell>
        </row>
        <row r="4648">
          <cell r="D4648">
            <v>3860</v>
          </cell>
        </row>
        <row r="4649">
          <cell r="D4649">
            <v>6030</v>
          </cell>
        </row>
        <row r="4650">
          <cell r="D4650">
            <v>5235</v>
          </cell>
        </row>
        <row r="4651">
          <cell r="D4651">
            <v>10505</v>
          </cell>
        </row>
        <row r="4652">
          <cell r="D4652">
            <v>6040</v>
          </cell>
        </row>
        <row r="4653">
          <cell r="D4653">
            <v>6835</v>
          </cell>
        </row>
        <row r="4654">
          <cell r="D4654">
            <v>7430</v>
          </cell>
        </row>
        <row r="4655">
          <cell r="D4655">
            <v>4940</v>
          </cell>
        </row>
        <row r="4656">
          <cell r="D4656">
            <v>3705</v>
          </cell>
        </row>
        <row r="4657">
          <cell r="D4657">
            <v>8735</v>
          </cell>
        </row>
        <row r="4658">
          <cell r="D4658">
            <v>5315</v>
          </cell>
        </row>
        <row r="4659">
          <cell r="D4659">
            <v>6815</v>
          </cell>
        </row>
        <row r="4660">
          <cell r="D4660">
            <v>12780</v>
          </cell>
        </row>
        <row r="4661">
          <cell r="D4661">
            <v>5015</v>
          </cell>
        </row>
        <row r="4662">
          <cell r="D4662">
            <v>7165</v>
          </cell>
        </row>
        <row r="4663">
          <cell r="D4663">
            <v>5975</v>
          </cell>
        </row>
        <row r="4664">
          <cell r="D4664">
            <v>2565</v>
          </cell>
        </row>
        <row r="4665">
          <cell r="D4665">
            <v>6350</v>
          </cell>
        </row>
        <row r="4666">
          <cell r="D4666">
            <v>11745</v>
          </cell>
        </row>
        <row r="4667">
          <cell r="D4667">
            <v>7645</v>
          </cell>
        </row>
        <row r="4668">
          <cell r="D4668">
            <v>11180</v>
          </cell>
        </row>
        <row r="4669">
          <cell r="D4669">
            <v>6910</v>
          </cell>
        </row>
        <row r="4670">
          <cell r="D4670">
            <v>4815</v>
          </cell>
        </row>
        <row r="4671">
          <cell r="D4671">
            <v>10655</v>
          </cell>
        </row>
        <row r="4672">
          <cell r="D4672">
            <v>5810</v>
          </cell>
        </row>
        <row r="4673">
          <cell r="D4673">
            <v>2860</v>
          </cell>
        </row>
        <row r="4674">
          <cell r="D4674">
            <v>6350</v>
          </cell>
        </row>
        <row r="4675">
          <cell r="D4675">
            <v>8735</v>
          </cell>
        </row>
        <row r="4676">
          <cell r="D4676">
            <v>8805</v>
          </cell>
        </row>
        <row r="4677">
          <cell r="D4677">
            <v>6515</v>
          </cell>
        </row>
        <row r="4678">
          <cell r="D4678">
            <v>2160</v>
          </cell>
        </row>
        <row r="4679">
          <cell r="D4679">
            <v>5020</v>
          </cell>
        </row>
        <row r="4680">
          <cell r="D4680">
            <v>4725</v>
          </cell>
        </row>
        <row r="4681">
          <cell r="D4681">
            <v>4200</v>
          </cell>
        </row>
        <row r="4682">
          <cell r="D4682">
            <v>5655</v>
          </cell>
        </row>
        <row r="4683">
          <cell r="D4683">
            <v>13705</v>
          </cell>
        </row>
        <row r="4684">
          <cell r="D4684">
            <v>4305</v>
          </cell>
        </row>
        <row r="4685">
          <cell r="D4685">
            <v>2100</v>
          </cell>
        </row>
        <row r="4686">
          <cell r="D4686">
            <v>11645</v>
          </cell>
        </row>
        <row r="4687">
          <cell r="D4687">
            <v>8310</v>
          </cell>
        </row>
        <row r="4688">
          <cell r="D4688">
            <v>11810</v>
          </cell>
        </row>
        <row r="4689">
          <cell r="D4689">
            <v>7695</v>
          </cell>
        </row>
        <row r="4690">
          <cell r="D4690">
            <v>14460</v>
          </cell>
        </row>
        <row r="4691">
          <cell r="D4691">
            <v>6230</v>
          </cell>
        </row>
        <row r="4692">
          <cell r="D4692">
            <v>970</v>
          </cell>
        </row>
        <row r="4693">
          <cell r="D4693">
            <v>8155</v>
          </cell>
        </row>
        <row r="4694">
          <cell r="D4694">
            <v>7200</v>
          </cell>
        </row>
        <row r="4695">
          <cell r="D4695">
            <v>2870</v>
          </cell>
        </row>
        <row r="4696">
          <cell r="D4696">
            <v>3750</v>
          </cell>
        </row>
        <row r="4697">
          <cell r="D4697">
            <v>7270</v>
          </cell>
        </row>
        <row r="4698">
          <cell r="D4698">
            <v>9755</v>
          </cell>
        </row>
        <row r="4699">
          <cell r="D4699">
            <v>3590</v>
          </cell>
        </row>
        <row r="4700">
          <cell r="D4700">
            <v>4010</v>
          </cell>
        </row>
        <row r="4701">
          <cell r="D4701">
            <v>5340</v>
          </cell>
        </row>
        <row r="4702">
          <cell r="D4702">
            <v>9105</v>
          </cell>
        </row>
        <row r="4703">
          <cell r="D4703">
            <v>8230</v>
          </cell>
        </row>
        <row r="4704">
          <cell r="D4704">
            <v>8735</v>
          </cell>
        </row>
        <row r="4705">
          <cell r="D4705">
            <v>4280</v>
          </cell>
        </row>
        <row r="4706">
          <cell r="D4706">
            <v>5020</v>
          </cell>
        </row>
        <row r="4707">
          <cell r="D4707">
            <v>7575</v>
          </cell>
        </row>
        <row r="4708">
          <cell r="D4708">
            <v>2235</v>
          </cell>
        </row>
        <row r="4709">
          <cell r="D4709">
            <v>4965</v>
          </cell>
        </row>
        <row r="4710">
          <cell r="D4710">
            <v>3665</v>
          </cell>
        </row>
        <row r="4711">
          <cell r="D4711">
            <v>19040</v>
          </cell>
        </row>
        <row r="4712">
          <cell r="D4712">
            <v>2855</v>
          </cell>
        </row>
        <row r="4713">
          <cell r="D4713">
            <v>9665</v>
          </cell>
        </row>
        <row r="4714">
          <cell r="D4714">
            <v>3060</v>
          </cell>
        </row>
        <row r="4715">
          <cell r="D4715">
            <v>5660</v>
          </cell>
        </row>
        <row r="4716">
          <cell r="D4716">
            <v>1745</v>
          </cell>
        </row>
        <row r="4717">
          <cell r="D4717">
            <v>8455</v>
          </cell>
        </row>
        <row r="4718">
          <cell r="D4718">
            <v>4675</v>
          </cell>
        </row>
        <row r="4719">
          <cell r="D4719">
            <v>5150</v>
          </cell>
        </row>
        <row r="4720">
          <cell r="D4720">
            <v>12455</v>
          </cell>
        </row>
        <row r="4721">
          <cell r="D4721">
            <v>9810</v>
          </cell>
        </row>
        <row r="4722">
          <cell r="D4722">
            <v>7125</v>
          </cell>
        </row>
        <row r="4723">
          <cell r="D4723">
            <v>7550</v>
          </cell>
        </row>
        <row r="4724">
          <cell r="D4724">
            <v>9185</v>
          </cell>
        </row>
        <row r="4725">
          <cell r="D4725">
            <v>7800</v>
          </cell>
        </row>
        <row r="4726">
          <cell r="D4726">
            <v>2190</v>
          </cell>
        </row>
        <row r="4727">
          <cell r="D4727">
            <v>3010</v>
          </cell>
        </row>
        <row r="4728">
          <cell r="D4728">
            <v>4210</v>
          </cell>
        </row>
        <row r="4729">
          <cell r="D4729">
            <v>6200</v>
          </cell>
        </row>
        <row r="4730">
          <cell r="D4730">
            <v>8740</v>
          </cell>
        </row>
        <row r="4731">
          <cell r="D4731">
            <v>9295</v>
          </cell>
        </row>
        <row r="4732">
          <cell r="D4732">
            <v>5995</v>
          </cell>
        </row>
        <row r="4733">
          <cell r="D4733">
            <v>5820</v>
          </cell>
        </row>
        <row r="4734">
          <cell r="D4734">
            <v>3735</v>
          </cell>
        </row>
        <row r="4735">
          <cell r="D4735">
            <v>10165</v>
          </cell>
        </row>
        <row r="4736">
          <cell r="D4736">
            <v>10160</v>
          </cell>
        </row>
        <row r="4737">
          <cell r="D4737">
            <v>10355</v>
          </cell>
        </row>
        <row r="4738">
          <cell r="D4738">
            <v>8115</v>
          </cell>
        </row>
        <row r="4739">
          <cell r="D4739">
            <v>5330</v>
          </cell>
        </row>
        <row r="4740">
          <cell r="D4740">
            <v>13875</v>
          </cell>
        </row>
        <row r="4741">
          <cell r="D4741">
            <v>5515</v>
          </cell>
        </row>
        <row r="4742">
          <cell r="D4742">
            <v>6025</v>
          </cell>
        </row>
        <row r="4743">
          <cell r="D4743">
            <v>5330</v>
          </cell>
        </row>
        <row r="4744">
          <cell r="D4744">
            <v>9435</v>
          </cell>
        </row>
        <row r="4745">
          <cell r="D4745">
            <v>9460</v>
          </cell>
        </row>
        <row r="4746">
          <cell r="D4746">
            <v>10200</v>
          </cell>
        </row>
        <row r="4747">
          <cell r="D4747">
            <v>6340</v>
          </cell>
        </row>
        <row r="4748">
          <cell r="D4748">
            <v>3720</v>
          </cell>
        </row>
        <row r="4749">
          <cell r="D4749">
            <v>7360</v>
          </cell>
        </row>
        <row r="4750">
          <cell r="D4750">
            <v>6015</v>
          </cell>
        </row>
        <row r="4751">
          <cell r="D4751">
            <v>9220</v>
          </cell>
        </row>
        <row r="4752">
          <cell r="D4752">
            <v>4170</v>
          </cell>
        </row>
        <row r="4753">
          <cell r="D4753">
            <v>7175</v>
          </cell>
        </row>
        <row r="4754">
          <cell r="D4754">
            <v>1705</v>
          </cell>
        </row>
        <row r="4755">
          <cell r="D4755">
            <v>8895</v>
          </cell>
        </row>
        <row r="4756">
          <cell r="D4756">
            <v>9565</v>
          </cell>
        </row>
        <row r="4757">
          <cell r="D4757">
            <v>8105</v>
          </cell>
        </row>
        <row r="4758">
          <cell r="D4758">
            <v>2835</v>
          </cell>
        </row>
        <row r="4759">
          <cell r="D4759">
            <v>5720</v>
          </cell>
        </row>
        <row r="4760">
          <cell r="D4760">
            <v>12905</v>
          </cell>
        </row>
        <row r="4761">
          <cell r="D4761">
            <v>8585</v>
          </cell>
        </row>
        <row r="4762">
          <cell r="D4762">
            <v>4570</v>
          </cell>
        </row>
        <row r="4763">
          <cell r="D4763">
            <v>13310</v>
          </cell>
        </row>
        <row r="4764">
          <cell r="D4764">
            <v>10255</v>
          </cell>
        </row>
        <row r="4765">
          <cell r="D4765">
            <v>6645</v>
          </cell>
        </row>
        <row r="4766">
          <cell r="D4766">
            <v>8435</v>
          </cell>
        </row>
        <row r="4767">
          <cell r="D4767">
            <v>3755</v>
          </cell>
        </row>
        <row r="4768">
          <cell r="D4768">
            <v>8090</v>
          </cell>
        </row>
        <row r="4769">
          <cell r="D4769">
            <v>3505</v>
          </cell>
        </row>
        <row r="4770">
          <cell r="D4770">
            <v>11210</v>
          </cell>
        </row>
        <row r="4771">
          <cell r="D4771">
            <v>1235</v>
          </cell>
        </row>
        <row r="4772">
          <cell r="D4772">
            <v>13480</v>
          </cell>
        </row>
        <row r="4773">
          <cell r="D4773">
            <v>6785</v>
          </cell>
        </row>
        <row r="4774">
          <cell r="D4774">
            <v>11135</v>
          </cell>
        </row>
        <row r="4775">
          <cell r="D4775">
            <v>1385</v>
          </cell>
        </row>
        <row r="4776">
          <cell r="D4776">
            <v>7805</v>
          </cell>
        </row>
        <row r="4777">
          <cell r="D4777">
            <v>3460</v>
          </cell>
        </row>
        <row r="4778">
          <cell r="D4778">
            <v>5305</v>
          </cell>
        </row>
        <row r="4779">
          <cell r="D4779">
            <v>3960</v>
          </cell>
        </row>
        <row r="4780">
          <cell r="D4780">
            <v>5380</v>
          </cell>
        </row>
        <row r="4781">
          <cell r="D4781">
            <v>10810</v>
          </cell>
        </row>
        <row r="4782">
          <cell r="D4782">
            <v>670</v>
          </cell>
        </row>
        <row r="4783">
          <cell r="D4783">
            <v>4900</v>
          </cell>
        </row>
        <row r="4784">
          <cell r="D4784">
            <v>6360</v>
          </cell>
        </row>
        <row r="4785">
          <cell r="D4785">
            <v>11110</v>
          </cell>
        </row>
        <row r="4786">
          <cell r="D4786">
            <v>8515</v>
          </cell>
        </row>
        <row r="4787">
          <cell r="D4787">
            <v>5180</v>
          </cell>
        </row>
        <row r="4788">
          <cell r="D4788">
            <v>9860</v>
          </cell>
        </row>
        <row r="4789">
          <cell r="D4789">
            <v>14520</v>
          </cell>
        </row>
        <row r="4790">
          <cell r="D4790">
            <v>12465</v>
          </cell>
        </row>
        <row r="4791">
          <cell r="D4791">
            <v>6570</v>
          </cell>
        </row>
        <row r="4792">
          <cell r="D4792">
            <v>5075</v>
          </cell>
        </row>
        <row r="4793">
          <cell r="D4793">
            <v>8600</v>
          </cell>
        </row>
        <row r="4794">
          <cell r="D4794">
            <v>6145</v>
          </cell>
        </row>
        <row r="4795">
          <cell r="D4795">
            <v>10445</v>
          </cell>
        </row>
        <row r="4796">
          <cell r="D4796">
            <v>5275</v>
          </cell>
        </row>
        <row r="4797">
          <cell r="D4797">
            <v>2475</v>
          </cell>
        </row>
        <row r="4798">
          <cell r="D4798">
            <v>8795</v>
          </cell>
        </row>
        <row r="4799">
          <cell r="D4799">
            <v>11740</v>
          </cell>
        </row>
        <row r="4800">
          <cell r="D4800">
            <v>9595</v>
          </cell>
        </row>
        <row r="4801">
          <cell r="D4801">
            <v>2160</v>
          </cell>
        </row>
        <row r="4802">
          <cell r="D4802">
            <v>8400</v>
          </cell>
        </row>
        <row r="4803">
          <cell r="D4803">
            <v>5660</v>
          </cell>
        </row>
        <row r="4804">
          <cell r="D4804">
            <v>4310</v>
          </cell>
        </row>
        <row r="4805">
          <cell r="D4805">
            <v>11360</v>
          </cell>
        </row>
        <row r="4806">
          <cell r="D4806">
            <v>3160</v>
          </cell>
        </row>
        <row r="4807">
          <cell r="D4807">
            <v>6680</v>
          </cell>
        </row>
        <row r="4808">
          <cell r="D4808">
            <v>8110</v>
          </cell>
        </row>
        <row r="4809">
          <cell r="D4809">
            <v>4970</v>
          </cell>
        </row>
        <row r="4810">
          <cell r="D4810">
            <v>7740</v>
          </cell>
        </row>
        <row r="4811">
          <cell r="D4811">
            <v>4060</v>
          </cell>
        </row>
        <row r="4812">
          <cell r="D4812">
            <v>13765</v>
          </cell>
        </row>
        <row r="4813">
          <cell r="D4813">
            <v>15</v>
          </cell>
        </row>
        <row r="4814">
          <cell r="D4814">
            <v>4850</v>
          </cell>
        </row>
        <row r="4815">
          <cell r="D4815">
            <v>6160</v>
          </cell>
        </row>
        <row r="4816">
          <cell r="D4816">
            <v>2775</v>
          </cell>
        </row>
        <row r="4817">
          <cell r="D4817">
            <v>11545</v>
          </cell>
        </row>
        <row r="4818">
          <cell r="D4818">
            <v>12675</v>
          </cell>
        </row>
        <row r="4819">
          <cell r="D4819">
            <v>8835</v>
          </cell>
        </row>
        <row r="4820">
          <cell r="D4820">
            <v>10780</v>
          </cell>
        </row>
        <row r="4821">
          <cell r="D4821">
            <v>5095</v>
          </cell>
        </row>
        <row r="4822">
          <cell r="D4822">
            <v>5015</v>
          </cell>
        </row>
        <row r="4823">
          <cell r="D4823">
            <v>4690</v>
          </cell>
        </row>
        <row r="4824">
          <cell r="D4824">
            <v>4635</v>
          </cell>
        </row>
        <row r="4825">
          <cell r="D4825">
            <v>7755</v>
          </cell>
        </row>
        <row r="4826">
          <cell r="D4826">
            <v>8185</v>
          </cell>
        </row>
        <row r="4827">
          <cell r="D4827">
            <v>5865</v>
          </cell>
        </row>
        <row r="4828">
          <cell r="D4828">
            <v>6530</v>
          </cell>
        </row>
        <row r="4829">
          <cell r="D4829">
            <v>6100</v>
          </cell>
        </row>
        <row r="4830">
          <cell r="D4830">
            <v>3950</v>
          </cell>
        </row>
        <row r="4831">
          <cell r="D4831">
            <v>8440</v>
          </cell>
        </row>
        <row r="4832">
          <cell r="D4832">
            <v>16100</v>
          </cell>
        </row>
        <row r="4833">
          <cell r="D4833">
            <v>8715</v>
          </cell>
        </row>
        <row r="4834">
          <cell r="D4834">
            <v>9820</v>
          </cell>
        </row>
        <row r="4835">
          <cell r="D4835">
            <v>5035</v>
          </cell>
        </row>
        <row r="4836">
          <cell r="D4836">
            <v>10125</v>
          </cell>
        </row>
        <row r="4837">
          <cell r="D4837">
            <v>6565</v>
          </cell>
        </row>
        <row r="4838">
          <cell r="D4838">
            <v>8850</v>
          </cell>
        </row>
        <row r="4839">
          <cell r="D4839">
            <v>11240</v>
          </cell>
        </row>
        <row r="4840">
          <cell r="D4840">
            <v>7340</v>
          </cell>
        </row>
        <row r="4841">
          <cell r="D4841">
            <v>5265</v>
          </cell>
        </row>
        <row r="4842">
          <cell r="D4842">
            <v>5940</v>
          </cell>
        </row>
        <row r="4843">
          <cell r="D4843">
            <v>8315</v>
          </cell>
        </row>
        <row r="4844">
          <cell r="D4844">
            <v>11890</v>
          </cell>
        </row>
        <row r="4845">
          <cell r="D4845">
            <v>9570</v>
          </cell>
        </row>
        <row r="4846">
          <cell r="D4846">
            <v>6620</v>
          </cell>
        </row>
        <row r="4847">
          <cell r="D4847">
            <v>5240</v>
          </cell>
        </row>
        <row r="4848">
          <cell r="D4848">
            <v>1405</v>
          </cell>
        </row>
        <row r="4849">
          <cell r="D4849">
            <v>14650</v>
          </cell>
        </row>
        <row r="4850">
          <cell r="D4850">
            <v>10105</v>
          </cell>
        </row>
        <row r="4851">
          <cell r="D4851">
            <v>8615</v>
          </cell>
        </row>
        <row r="4852">
          <cell r="D4852">
            <v>6040</v>
          </cell>
        </row>
        <row r="4853">
          <cell r="D4853">
            <v>17240</v>
          </cell>
        </row>
        <row r="4854">
          <cell r="D4854">
            <v>6560</v>
          </cell>
        </row>
        <row r="4855">
          <cell r="D4855">
            <v>2760</v>
          </cell>
        </row>
        <row r="4856">
          <cell r="D4856">
            <v>5125</v>
          </cell>
        </row>
        <row r="4857">
          <cell r="D4857">
            <v>6065</v>
          </cell>
        </row>
        <row r="4858">
          <cell r="D4858">
            <v>7705</v>
          </cell>
        </row>
        <row r="4859">
          <cell r="D4859">
            <v>6250</v>
          </cell>
        </row>
        <row r="4860">
          <cell r="D4860">
            <v>6465</v>
          </cell>
        </row>
        <row r="4861">
          <cell r="D4861">
            <v>5045</v>
          </cell>
        </row>
        <row r="4862">
          <cell r="D4862">
            <v>4170</v>
          </cell>
        </row>
        <row r="4863">
          <cell r="D4863">
            <v>7055</v>
          </cell>
        </row>
        <row r="4864">
          <cell r="D4864">
            <v>10570</v>
          </cell>
        </row>
        <row r="4865">
          <cell r="D4865">
            <v>9260</v>
          </cell>
        </row>
        <row r="4866">
          <cell r="D4866">
            <v>6870</v>
          </cell>
        </row>
        <row r="4867">
          <cell r="D4867">
            <v>6245</v>
          </cell>
        </row>
        <row r="4868">
          <cell r="D4868">
            <v>9770</v>
          </cell>
        </row>
        <row r="4869">
          <cell r="D4869">
            <v>5215</v>
          </cell>
        </row>
        <row r="4870">
          <cell r="D4870">
            <v>9125</v>
          </cell>
        </row>
        <row r="4871">
          <cell r="D4871">
            <v>1500</v>
          </cell>
        </row>
        <row r="4872">
          <cell r="D4872">
            <v>8480</v>
          </cell>
        </row>
        <row r="4873">
          <cell r="D4873">
            <v>5660</v>
          </cell>
        </row>
        <row r="4874">
          <cell r="D4874">
            <v>10605</v>
          </cell>
        </row>
        <row r="4875">
          <cell r="D4875">
            <v>5235</v>
          </cell>
        </row>
        <row r="4876">
          <cell r="D4876">
            <v>5985</v>
          </cell>
        </row>
        <row r="4877">
          <cell r="D4877">
            <v>4780</v>
          </cell>
        </row>
        <row r="4878">
          <cell r="D4878">
            <v>9400</v>
          </cell>
        </row>
        <row r="4879">
          <cell r="D4879">
            <v>3790</v>
          </cell>
        </row>
        <row r="4880">
          <cell r="D4880">
            <v>9810</v>
          </cell>
        </row>
        <row r="4881">
          <cell r="D4881">
            <v>13405</v>
          </cell>
        </row>
        <row r="4882">
          <cell r="D4882">
            <v>7490</v>
          </cell>
        </row>
        <row r="4883">
          <cell r="D4883">
            <v>8580</v>
          </cell>
        </row>
        <row r="4884">
          <cell r="D4884">
            <v>8900</v>
          </cell>
        </row>
        <row r="4885">
          <cell r="D4885">
            <v>7280</v>
          </cell>
        </row>
        <row r="4886">
          <cell r="D4886">
            <v>1410</v>
          </cell>
        </row>
        <row r="4887">
          <cell r="D4887">
            <v>4455</v>
          </cell>
        </row>
        <row r="4888">
          <cell r="D4888">
            <v>2250</v>
          </cell>
        </row>
        <row r="4889">
          <cell r="D4889">
            <v>4920</v>
          </cell>
        </row>
        <row r="4890">
          <cell r="D4890">
            <v>8950</v>
          </cell>
        </row>
        <row r="4891">
          <cell r="D4891">
            <v>2330</v>
          </cell>
        </row>
        <row r="4892">
          <cell r="D4892">
            <v>3865</v>
          </cell>
        </row>
        <row r="4893">
          <cell r="D4893">
            <v>9155</v>
          </cell>
        </row>
        <row r="4894">
          <cell r="D4894">
            <v>10380</v>
          </cell>
        </row>
        <row r="4895">
          <cell r="D4895">
            <v>1330</v>
          </cell>
        </row>
        <row r="4896">
          <cell r="D4896">
            <v>9215</v>
          </cell>
        </row>
        <row r="4897">
          <cell r="D4897">
            <v>4630</v>
          </cell>
        </row>
        <row r="4898">
          <cell r="D4898">
            <v>10005</v>
          </cell>
        </row>
        <row r="4899">
          <cell r="D4899">
            <v>5800</v>
          </cell>
        </row>
        <row r="4900">
          <cell r="D4900">
            <v>3285</v>
          </cell>
        </row>
        <row r="4901">
          <cell r="D4901">
            <v>5285</v>
          </cell>
        </row>
        <row r="4902">
          <cell r="D4902">
            <v>14965</v>
          </cell>
        </row>
        <row r="4903">
          <cell r="D4903">
            <v>3900</v>
          </cell>
        </row>
        <row r="4904">
          <cell r="D4904">
            <v>4410</v>
          </cell>
        </row>
        <row r="4905">
          <cell r="D4905">
            <v>3875</v>
          </cell>
        </row>
        <row r="4906">
          <cell r="D4906">
            <v>8465</v>
          </cell>
        </row>
        <row r="4907">
          <cell r="D4907">
            <v>3395</v>
          </cell>
        </row>
        <row r="4908">
          <cell r="D4908">
            <v>13700</v>
          </cell>
        </row>
        <row r="4909">
          <cell r="D4909">
            <v>13625</v>
          </cell>
        </row>
        <row r="4910">
          <cell r="D4910">
            <v>7035</v>
          </cell>
        </row>
        <row r="4911">
          <cell r="D4911">
            <v>7025</v>
          </cell>
        </row>
        <row r="4912">
          <cell r="D4912">
            <v>8025</v>
          </cell>
        </row>
        <row r="4913">
          <cell r="D4913">
            <v>3470</v>
          </cell>
        </row>
        <row r="4914">
          <cell r="D4914">
            <v>6675</v>
          </cell>
        </row>
        <row r="4915">
          <cell r="D4915">
            <v>5805</v>
          </cell>
        </row>
        <row r="4916">
          <cell r="D4916">
            <v>4485</v>
          </cell>
        </row>
        <row r="4917">
          <cell r="D4917">
            <v>3430</v>
          </cell>
        </row>
        <row r="4918">
          <cell r="D4918">
            <v>6050</v>
          </cell>
        </row>
        <row r="4919">
          <cell r="D4919">
            <v>5290</v>
          </cell>
        </row>
        <row r="4920">
          <cell r="D4920">
            <v>7840</v>
          </cell>
        </row>
        <row r="4921">
          <cell r="D4921">
            <v>9805</v>
          </cell>
        </row>
        <row r="4922">
          <cell r="D4922">
            <v>4645</v>
          </cell>
        </row>
        <row r="4923">
          <cell r="D4923">
            <v>12360</v>
          </cell>
        </row>
        <row r="4924">
          <cell r="D4924">
            <v>9425</v>
          </cell>
        </row>
        <row r="4925">
          <cell r="D4925">
            <v>9720</v>
          </cell>
        </row>
        <row r="4926">
          <cell r="D4926">
            <v>1130</v>
          </cell>
        </row>
        <row r="4927">
          <cell r="D4927">
            <v>2525</v>
          </cell>
        </row>
        <row r="4928">
          <cell r="D4928">
            <v>2715</v>
          </cell>
        </row>
        <row r="4929">
          <cell r="D4929">
            <v>1345</v>
          </cell>
        </row>
        <row r="4930">
          <cell r="D4930">
            <v>2290</v>
          </cell>
        </row>
        <row r="4931">
          <cell r="D4931">
            <v>5355</v>
          </cell>
        </row>
        <row r="4932">
          <cell r="D4932">
            <v>11325</v>
          </cell>
        </row>
        <row r="4933">
          <cell r="D4933">
            <v>1505</v>
          </cell>
        </row>
        <row r="4934">
          <cell r="D4934">
            <v>7100</v>
          </cell>
        </row>
        <row r="4935">
          <cell r="D4935">
            <v>5870</v>
          </cell>
        </row>
        <row r="4936">
          <cell r="D4936">
            <v>9305</v>
          </cell>
        </row>
        <row r="4937">
          <cell r="D4937">
            <v>3965</v>
          </cell>
        </row>
        <row r="4938">
          <cell r="D4938">
            <v>480</v>
          </cell>
        </row>
        <row r="4939">
          <cell r="D4939">
            <v>10005</v>
          </cell>
        </row>
        <row r="4940">
          <cell r="D4940">
            <v>6880</v>
          </cell>
        </row>
        <row r="4941">
          <cell r="D4941">
            <v>10015</v>
          </cell>
        </row>
        <row r="4942">
          <cell r="D4942">
            <v>5090</v>
          </cell>
        </row>
        <row r="4943">
          <cell r="D4943">
            <v>11985</v>
          </cell>
        </row>
        <row r="4944">
          <cell r="D4944">
            <v>9785</v>
          </cell>
        </row>
        <row r="4945">
          <cell r="D4945">
            <v>4640</v>
          </cell>
        </row>
        <row r="4946">
          <cell r="D4946">
            <v>5510</v>
          </cell>
        </row>
        <row r="4947">
          <cell r="D4947">
            <v>9290</v>
          </cell>
        </row>
        <row r="4948">
          <cell r="D4948">
            <v>2680</v>
          </cell>
        </row>
        <row r="4949">
          <cell r="D4949">
            <v>6295</v>
          </cell>
        </row>
        <row r="4950">
          <cell r="D4950">
            <v>10985</v>
          </cell>
        </row>
        <row r="4951">
          <cell r="D4951">
            <v>12925</v>
          </cell>
        </row>
        <row r="4952">
          <cell r="D4952">
            <v>8920</v>
          </cell>
        </row>
        <row r="4953">
          <cell r="D4953">
            <v>6675</v>
          </cell>
        </row>
        <row r="4954">
          <cell r="D4954">
            <v>5130</v>
          </cell>
        </row>
        <row r="4955">
          <cell r="D4955">
            <v>8130</v>
          </cell>
        </row>
        <row r="4956">
          <cell r="D4956">
            <v>7850</v>
          </cell>
        </row>
        <row r="4957">
          <cell r="D4957">
            <v>3860</v>
          </cell>
        </row>
        <row r="4958">
          <cell r="D4958">
            <v>13615</v>
          </cell>
        </row>
        <row r="4959">
          <cell r="D4959">
            <v>6335</v>
          </cell>
        </row>
        <row r="4960">
          <cell r="D4960">
            <v>4600</v>
          </cell>
        </row>
        <row r="4961">
          <cell r="D4961">
            <v>5810</v>
          </cell>
        </row>
        <row r="4962">
          <cell r="D4962">
            <v>3755</v>
          </cell>
        </row>
        <row r="4963">
          <cell r="D4963">
            <v>10610</v>
          </cell>
        </row>
        <row r="4964">
          <cell r="D4964">
            <v>6490</v>
          </cell>
        </row>
        <row r="4965">
          <cell r="D4965">
            <v>5400</v>
          </cell>
        </row>
        <row r="4966">
          <cell r="D4966">
            <v>5870</v>
          </cell>
        </row>
        <row r="4967">
          <cell r="D4967">
            <v>5655</v>
          </cell>
        </row>
        <row r="4968">
          <cell r="D4968">
            <v>12245</v>
          </cell>
        </row>
        <row r="4969">
          <cell r="D4969">
            <v>2095</v>
          </cell>
        </row>
        <row r="4970">
          <cell r="D4970">
            <v>5775</v>
          </cell>
        </row>
        <row r="4971">
          <cell r="D4971">
            <v>10905</v>
          </cell>
        </row>
        <row r="4972">
          <cell r="D4972">
            <v>4355</v>
          </cell>
        </row>
        <row r="4973">
          <cell r="D4973">
            <v>3940</v>
          </cell>
        </row>
        <row r="4974">
          <cell r="D4974">
            <v>9205</v>
          </cell>
        </row>
        <row r="4975">
          <cell r="D4975">
            <v>6825</v>
          </cell>
        </row>
        <row r="4976">
          <cell r="D4976">
            <v>4520</v>
          </cell>
        </row>
        <row r="4977">
          <cell r="D4977">
            <v>4170</v>
          </cell>
        </row>
        <row r="4978">
          <cell r="D4978">
            <v>12130</v>
          </cell>
        </row>
        <row r="4979">
          <cell r="D4979">
            <v>8910</v>
          </cell>
        </row>
        <row r="4980">
          <cell r="D4980">
            <v>2355</v>
          </cell>
        </row>
        <row r="4981">
          <cell r="D4981">
            <v>1095</v>
          </cell>
        </row>
        <row r="4982">
          <cell r="D4982">
            <v>8080</v>
          </cell>
        </row>
        <row r="4983">
          <cell r="D4983">
            <v>3275</v>
          </cell>
        </row>
        <row r="4984">
          <cell r="D4984">
            <v>3255</v>
          </cell>
        </row>
        <row r="4985">
          <cell r="D4985">
            <v>7200</v>
          </cell>
        </row>
        <row r="4986">
          <cell r="D4986">
            <v>7315</v>
          </cell>
        </row>
        <row r="4987">
          <cell r="D4987">
            <v>7620</v>
          </cell>
        </row>
        <row r="4988">
          <cell r="D4988">
            <v>8045</v>
          </cell>
        </row>
        <row r="4989">
          <cell r="D4989">
            <v>3940</v>
          </cell>
        </row>
        <row r="4990">
          <cell r="D4990">
            <v>9310</v>
          </cell>
        </row>
        <row r="4991">
          <cell r="D4991">
            <v>4185</v>
          </cell>
        </row>
        <row r="4992">
          <cell r="D4992">
            <v>8520</v>
          </cell>
        </row>
        <row r="4993">
          <cell r="D4993">
            <v>12775</v>
          </cell>
        </row>
        <row r="4994">
          <cell r="D4994">
            <v>8580</v>
          </cell>
        </row>
        <row r="4995">
          <cell r="D4995">
            <v>10765</v>
          </cell>
        </row>
        <row r="4996">
          <cell r="D4996">
            <v>5585</v>
          </cell>
        </row>
        <row r="4997">
          <cell r="D4997">
            <v>4465</v>
          </cell>
        </row>
        <row r="4998">
          <cell r="D4998">
            <v>9615</v>
          </cell>
        </row>
        <row r="4999">
          <cell r="D4999">
            <v>6435</v>
          </cell>
        </row>
        <row r="5000">
          <cell r="D5000">
            <v>3725</v>
          </cell>
        </row>
        <row r="5001">
          <cell r="D5001">
            <v>8320</v>
          </cell>
        </row>
        <row r="5002">
          <cell r="D5002">
            <v>2730</v>
          </cell>
        </row>
        <row r="5003">
          <cell r="D5003">
            <v>8470</v>
          </cell>
        </row>
        <row r="5004">
          <cell r="D5004">
            <v>8895</v>
          </cell>
        </row>
        <row r="5005">
          <cell r="D5005">
            <v>9660</v>
          </cell>
        </row>
        <row r="5006">
          <cell r="D5006">
            <v>7460</v>
          </cell>
        </row>
        <row r="5007">
          <cell r="D5007">
            <v>2340</v>
          </cell>
        </row>
        <row r="5008">
          <cell r="D5008">
            <v>5805</v>
          </cell>
        </row>
        <row r="5009">
          <cell r="D5009">
            <v>2210</v>
          </cell>
        </row>
        <row r="5010">
          <cell r="D5010">
            <v>10970</v>
          </cell>
        </row>
        <row r="5011">
          <cell r="D5011">
            <v>10805</v>
          </cell>
        </row>
        <row r="5012">
          <cell r="D5012">
            <v>17000</v>
          </cell>
        </row>
        <row r="5013">
          <cell r="D5013">
            <v>11945</v>
          </cell>
        </row>
        <row r="5014">
          <cell r="D5014">
            <v>6700</v>
          </cell>
        </row>
        <row r="5015">
          <cell r="D5015">
            <v>1225</v>
          </cell>
        </row>
        <row r="5016">
          <cell r="D5016">
            <v>4830</v>
          </cell>
        </row>
        <row r="5017">
          <cell r="D5017">
            <v>8570</v>
          </cell>
        </row>
        <row r="5018">
          <cell r="D5018">
            <v>9070</v>
          </cell>
        </row>
        <row r="5019">
          <cell r="D5019">
            <v>5575</v>
          </cell>
        </row>
        <row r="5020">
          <cell r="D5020">
            <v>7310</v>
          </cell>
        </row>
        <row r="5021">
          <cell r="D5021">
            <v>5860</v>
          </cell>
        </row>
        <row r="5022">
          <cell r="D5022">
            <v>14000</v>
          </cell>
        </row>
        <row r="5023">
          <cell r="D5023">
            <v>2620</v>
          </cell>
        </row>
        <row r="5024">
          <cell r="D5024">
            <v>11875</v>
          </cell>
        </row>
        <row r="5025">
          <cell r="D5025">
            <v>12550</v>
          </cell>
        </row>
        <row r="5026">
          <cell r="D5026">
            <v>7315</v>
          </cell>
        </row>
        <row r="5027">
          <cell r="D5027">
            <v>4745</v>
          </cell>
        </row>
        <row r="5028">
          <cell r="D5028">
            <v>5040</v>
          </cell>
        </row>
        <row r="5029">
          <cell r="D5029">
            <v>6145</v>
          </cell>
        </row>
        <row r="5030">
          <cell r="D5030">
            <v>9105</v>
          </cell>
        </row>
        <row r="5031">
          <cell r="D5031">
            <v>6165</v>
          </cell>
        </row>
        <row r="5032">
          <cell r="D5032">
            <v>10755</v>
          </cell>
        </row>
        <row r="5033">
          <cell r="D5033">
            <v>3265</v>
          </cell>
        </row>
        <row r="5034">
          <cell r="D5034">
            <v>3690</v>
          </cell>
        </row>
        <row r="5035">
          <cell r="D5035">
            <v>10400</v>
          </cell>
        </row>
        <row r="5036">
          <cell r="D5036">
            <v>4560</v>
          </cell>
        </row>
        <row r="5037">
          <cell r="D5037">
            <v>14350</v>
          </cell>
        </row>
        <row r="5038">
          <cell r="D5038">
            <v>12815</v>
          </cell>
        </row>
        <row r="5039">
          <cell r="D5039">
            <v>7740</v>
          </cell>
        </row>
        <row r="5040">
          <cell r="D5040">
            <v>4140</v>
          </cell>
        </row>
        <row r="5041">
          <cell r="D5041">
            <v>7150</v>
          </cell>
        </row>
        <row r="5042">
          <cell r="D5042">
            <v>5055</v>
          </cell>
        </row>
        <row r="5043">
          <cell r="D5043">
            <v>14490</v>
          </cell>
        </row>
        <row r="5044">
          <cell r="D5044">
            <v>7795</v>
          </cell>
        </row>
        <row r="5045">
          <cell r="D5045">
            <v>555</v>
          </cell>
        </row>
        <row r="5046">
          <cell r="D5046">
            <v>5390</v>
          </cell>
        </row>
        <row r="5047">
          <cell r="D5047">
            <v>5005</v>
          </cell>
        </row>
        <row r="5048">
          <cell r="D5048">
            <v>5395</v>
          </cell>
        </row>
        <row r="5049">
          <cell r="D5049">
            <v>7560</v>
          </cell>
        </row>
        <row r="5050">
          <cell r="D5050">
            <v>10100</v>
          </cell>
        </row>
        <row r="5051">
          <cell r="D5051">
            <v>3410</v>
          </cell>
        </row>
        <row r="5052">
          <cell r="D5052">
            <v>10970</v>
          </cell>
        </row>
        <row r="5053">
          <cell r="D5053">
            <v>2860</v>
          </cell>
        </row>
        <row r="5054">
          <cell r="D5054">
            <v>5885</v>
          </cell>
        </row>
        <row r="5055">
          <cell r="D5055">
            <v>7090</v>
          </cell>
        </row>
        <row r="5056">
          <cell r="D5056">
            <v>13780</v>
          </cell>
        </row>
        <row r="5057">
          <cell r="D5057">
            <v>17320</v>
          </cell>
        </row>
        <row r="5058">
          <cell r="D5058">
            <v>6575</v>
          </cell>
        </row>
        <row r="5059">
          <cell r="D5059">
            <v>3980</v>
          </cell>
        </row>
        <row r="5060">
          <cell r="D5060">
            <v>14420</v>
          </cell>
        </row>
        <row r="5061">
          <cell r="D5061">
            <v>11495</v>
          </cell>
        </row>
        <row r="5062">
          <cell r="D5062">
            <v>15435</v>
          </cell>
        </row>
        <row r="5063">
          <cell r="D5063">
            <v>8240</v>
          </cell>
        </row>
        <row r="5064">
          <cell r="D5064">
            <v>15045</v>
          </cell>
        </row>
        <row r="5065">
          <cell r="D5065">
            <v>3065</v>
          </cell>
        </row>
        <row r="5066">
          <cell r="D5066">
            <v>13500</v>
          </cell>
        </row>
        <row r="5067">
          <cell r="D5067">
            <v>10415</v>
          </cell>
        </row>
        <row r="5068">
          <cell r="D5068">
            <v>5420</v>
          </cell>
        </row>
        <row r="5069">
          <cell r="D5069">
            <v>8050</v>
          </cell>
        </row>
        <row r="5070">
          <cell r="D5070">
            <v>9320</v>
          </cell>
        </row>
        <row r="5071">
          <cell r="D5071">
            <v>3925</v>
          </cell>
        </row>
        <row r="5072">
          <cell r="D5072">
            <v>12130</v>
          </cell>
        </row>
        <row r="5073">
          <cell r="D5073">
            <v>1610</v>
          </cell>
        </row>
        <row r="5074">
          <cell r="D5074">
            <v>960</v>
          </cell>
        </row>
        <row r="5075">
          <cell r="D5075">
            <v>10010</v>
          </cell>
        </row>
        <row r="5076">
          <cell r="D5076">
            <v>16890</v>
          </cell>
        </row>
        <row r="5077">
          <cell r="D5077">
            <v>5250</v>
          </cell>
        </row>
        <row r="5078">
          <cell r="D5078">
            <v>6570</v>
          </cell>
        </row>
        <row r="5079">
          <cell r="D5079">
            <v>10720</v>
          </cell>
        </row>
        <row r="5080">
          <cell r="D5080">
            <v>3285</v>
          </cell>
        </row>
        <row r="5081">
          <cell r="D5081">
            <v>4235</v>
          </cell>
        </row>
        <row r="5082">
          <cell r="D5082">
            <v>6540</v>
          </cell>
        </row>
        <row r="5083">
          <cell r="D5083">
            <v>5880</v>
          </cell>
        </row>
        <row r="5084">
          <cell r="D5084">
            <v>8365</v>
          </cell>
        </row>
        <row r="5085">
          <cell r="D5085">
            <v>6495</v>
          </cell>
        </row>
        <row r="5086">
          <cell r="D5086">
            <v>7290</v>
          </cell>
        </row>
        <row r="5087">
          <cell r="D5087">
            <v>11340</v>
          </cell>
        </row>
        <row r="5088">
          <cell r="D5088">
            <v>3755</v>
          </cell>
        </row>
        <row r="5089">
          <cell r="D5089">
            <v>11160</v>
          </cell>
        </row>
        <row r="5090">
          <cell r="D5090">
            <v>8375</v>
          </cell>
        </row>
        <row r="5091">
          <cell r="D5091">
            <v>14890</v>
          </cell>
        </row>
        <row r="5092">
          <cell r="D5092">
            <v>3255</v>
          </cell>
        </row>
        <row r="5093">
          <cell r="D5093">
            <v>5950</v>
          </cell>
        </row>
        <row r="5094">
          <cell r="D5094">
            <v>730</v>
          </cell>
        </row>
        <row r="5095">
          <cell r="D5095">
            <v>12100</v>
          </cell>
        </row>
        <row r="5096">
          <cell r="D5096">
            <v>3475</v>
          </cell>
        </row>
        <row r="5097">
          <cell r="D5097">
            <v>10155</v>
          </cell>
        </row>
        <row r="5098">
          <cell r="D5098">
            <v>4750</v>
          </cell>
        </row>
        <row r="5099">
          <cell r="D5099">
            <v>6880</v>
          </cell>
        </row>
        <row r="5100">
          <cell r="D5100">
            <v>6925</v>
          </cell>
        </row>
        <row r="5101">
          <cell r="D5101">
            <v>3770</v>
          </cell>
        </row>
        <row r="5102">
          <cell r="D5102">
            <v>5835</v>
          </cell>
        </row>
        <row r="5103">
          <cell r="D5103">
            <v>895</v>
          </cell>
        </row>
        <row r="5104">
          <cell r="D5104">
            <v>4045</v>
          </cell>
        </row>
        <row r="5105">
          <cell r="D5105">
            <v>6405</v>
          </cell>
        </row>
        <row r="5106">
          <cell r="D5106">
            <v>1210</v>
          </cell>
        </row>
        <row r="5107">
          <cell r="D5107">
            <v>12270</v>
          </cell>
        </row>
        <row r="5108">
          <cell r="D5108">
            <v>3980</v>
          </cell>
        </row>
        <row r="5109">
          <cell r="D5109">
            <v>2270</v>
          </cell>
        </row>
        <row r="5110">
          <cell r="D5110">
            <v>7235</v>
          </cell>
        </row>
        <row r="5111">
          <cell r="D5111">
            <v>6940</v>
          </cell>
        </row>
        <row r="5112">
          <cell r="D5112">
            <v>11505</v>
          </cell>
        </row>
        <row r="5113">
          <cell r="D5113">
            <v>4425</v>
          </cell>
        </row>
        <row r="5114">
          <cell r="D5114">
            <v>12085</v>
          </cell>
        </row>
        <row r="5115">
          <cell r="D5115">
            <v>5010</v>
          </cell>
        </row>
        <row r="5116">
          <cell r="D5116">
            <v>2435</v>
          </cell>
        </row>
        <row r="5117">
          <cell r="D5117">
            <v>7355</v>
          </cell>
        </row>
        <row r="5118">
          <cell r="D5118">
            <v>9375</v>
          </cell>
        </row>
        <row r="5119">
          <cell r="D5119">
            <v>9955</v>
          </cell>
        </row>
        <row r="5120">
          <cell r="D5120">
            <v>5765</v>
          </cell>
        </row>
        <row r="5121">
          <cell r="D5121">
            <v>5045</v>
          </cell>
        </row>
        <row r="5122">
          <cell r="D5122">
            <v>10810</v>
          </cell>
        </row>
        <row r="5123">
          <cell r="D5123">
            <v>7590</v>
          </cell>
        </row>
        <row r="5124">
          <cell r="D5124">
            <v>7475</v>
          </cell>
        </row>
        <row r="5125">
          <cell r="D5125">
            <v>9640</v>
          </cell>
        </row>
        <row r="5126">
          <cell r="D5126">
            <v>3480</v>
          </cell>
        </row>
        <row r="5127">
          <cell r="D5127">
            <v>12410</v>
          </cell>
        </row>
        <row r="5128">
          <cell r="D5128">
            <v>8060</v>
          </cell>
        </row>
        <row r="5129">
          <cell r="D5129">
            <v>11100</v>
          </cell>
        </row>
        <row r="5130">
          <cell r="D5130">
            <v>13185</v>
          </cell>
        </row>
        <row r="5131">
          <cell r="D5131">
            <v>12430</v>
          </cell>
        </row>
        <row r="5132">
          <cell r="D5132">
            <v>2990</v>
          </cell>
        </row>
        <row r="5133">
          <cell r="D5133">
            <v>12175</v>
          </cell>
        </row>
        <row r="5134">
          <cell r="D5134">
            <v>4325</v>
          </cell>
        </row>
        <row r="5135">
          <cell r="D5135">
            <v>16085</v>
          </cell>
        </row>
        <row r="5136">
          <cell r="D5136">
            <v>3765</v>
          </cell>
        </row>
        <row r="5137">
          <cell r="D5137">
            <v>17665</v>
          </cell>
        </row>
        <row r="5138">
          <cell r="D5138">
            <v>12720</v>
          </cell>
        </row>
        <row r="5139">
          <cell r="D5139">
            <v>1795</v>
          </cell>
        </row>
        <row r="5140">
          <cell r="D5140">
            <v>6575</v>
          </cell>
        </row>
        <row r="5141">
          <cell r="D5141">
            <v>5480</v>
          </cell>
        </row>
        <row r="5142">
          <cell r="D5142">
            <v>7075</v>
          </cell>
        </row>
        <row r="5143">
          <cell r="D5143">
            <v>5075</v>
          </cell>
        </row>
        <row r="5144">
          <cell r="D5144">
            <v>2945</v>
          </cell>
        </row>
        <row r="5145">
          <cell r="D5145">
            <v>7335</v>
          </cell>
        </row>
        <row r="5146">
          <cell r="D5146">
            <v>2565</v>
          </cell>
        </row>
        <row r="5147">
          <cell r="D5147">
            <v>5735</v>
          </cell>
        </row>
        <row r="5148">
          <cell r="D5148">
            <v>8955</v>
          </cell>
        </row>
        <row r="5149">
          <cell r="D5149">
            <v>12230</v>
          </cell>
        </row>
        <row r="5150">
          <cell r="D5150">
            <v>9535</v>
          </cell>
        </row>
        <row r="5151">
          <cell r="D5151">
            <v>3170</v>
          </cell>
        </row>
        <row r="5152">
          <cell r="D5152">
            <v>7030</v>
          </cell>
        </row>
        <row r="5153">
          <cell r="D5153">
            <v>12930</v>
          </cell>
        </row>
        <row r="5154">
          <cell r="D5154">
            <v>7840</v>
          </cell>
        </row>
        <row r="5155">
          <cell r="D5155">
            <v>7170</v>
          </cell>
        </row>
        <row r="5156">
          <cell r="D5156">
            <v>4410</v>
          </cell>
        </row>
        <row r="5157">
          <cell r="D5157">
            <v>7615</v>
          </cell>
        </row>
        <row r="5158">
          <cell r="D5158">
            <v>3575</v>
          </cell>
        </row>
        <row r="5159">
          <cell r="D5159">
            <v>9515</v>
          </cell>
        </row>
        <row r="5160">
          <cell r="D5160">
            <v>4380</v>
          </cell>
        </row>
        <row r="5161">
          <cell r="D5161">
            <v>4360</v>
          </cell>
        </row>
        <row r="5162">
          <cell r="D5162">
            <v>3355</v>
          </cell>
        </row>
        <row r="5163">
          <cell r="D5163">
            <v>4385</v>
          </cell>
        </row>
        <row r="5164">
          <cell r="D5164">
            <v>2050</v>
          </cell>
        </row>
        <row r="5165">
          <cell r="D5165">
            <v>9795</v>
          </cell>
        </row>
        <row r="5166">
          <cell r="D5166">
            <v>9100</v>
          </cell>
        </row>
        <row r="5167">
          <cell r="D5167">
            <v>7250</v>
          </cell>
        </row>
        <row r="5168">
          <cell r="D5168">
            <v>4895</v>
          </cell>
        </row>
        <row r="5169">
          <cell r="D5169">
            <v>6810</v>
          </cell>
        </row>
        <row r="5170">
          <cell r="D5170">
            <v>6260</v>
          </cell>
        </row>
        <row r="5171">
          <cell r="D5171">
            <v>2505</v>
          </cell>
        </row>
        <row r="5172">
          <cell r="D5172">
            <v>6830</v>
          </cell>
        </row>
        <row r="5173">
          <cell r="D5173">
            <v>13635</v>
          </cell>
        </row>
        <row r="5174">
          <cell r="D5174">
            <v>6430</v>
          </cell>
        </row>
        <row r="5175">
          <cell r="D5175">
            <v>7650</v>
          </cell>
        </row>
        <row r="5176">
          <cell r="D5176">
            <v>965</v>
          </cell>
        </row>
        <row r="5177">
          <cell r="D5177">
            <v>13590</v>
          </cell>
        </row>
        <row r="5178">
          <cell r="D5178">
            <v>8410</v>
          </cell>
        </row>
        <row r="5179">
          <cell r="D5179">
            <v>8815</v>
          </cell>
        </row>
        <row r="5180">
          <cell r="D5180">
            <v>4745</v>
          </cell>
        </row>
        <row r="5181">
          <cell r="D5181">
            <v>11430</v>
          </cell>
        </row>
        <row r="5182">
          <cell r="D5182">
            <v>11925</v>
          </cell>
        </row>
        <row r="5183">
          <cell r="D5183">
            <v>9360</v>
          </cell>
        </row>
        <row r="5184">
          <cell r="D5184">
            <v>2460</v>
          </cell>
        </row>
        <row r="5185">
          <cell r="D5185">
            <v>14985</v>
          </cell>
        </row>
        <row r="5186">
          <cell r="D5186">
            <v>6365</v>
          </cell>
        </row>
        <row r="5187">
          <cell r="D5187">
            <v>6420</v>
          </cell>
        </row>
        <row r="5188">
          <cell r="D5188">
            <v>8885</v>
          </cell>
        </row>
        <row r="5189">
          <cell r="D5189">
            <v>10355</v>
          </cell>
        </row>
        <row r="5190">
          <cell r="D5190">
            <v>6640</v>
          </cell>
        </row>
        <row r="5191">
          <cell r="D5191">
            <v>12105</v>
          </cell>
        </row>
        <row r="5192">
          <cell r="D5192">
            <v>14745</v>
          </cell>
        </row>
        <row r="5193">
          <cell r="D5193">
            <v>3255</v>
          </cell>
        </row>
        <row r="5194">
          <cell r="D5194">
            <v>3645</v>
          </cell>
        </row>
        <row r="5195">
          <cell r="D5195">
            <v>10635</v>
          </cell>
        </row>
        <row r="5196">
          <cell r="D5196">
            <v>3455</v>
          </cell>
        </row>
        <row r="5197">
          <cell r="D5197">
            <v>2780</v>
          </cell>
        </row>
        <row r="5198">
          <cell r="D5198">
            <v>3295</v>
          </cell>
        </row>
        <row r="5199">
          <cell r="D5199">
            <v>9085</v>
          </cell>
        </row>
        <row r="5200">
          <cell r="D5200">
            <v>770</v>
          </cell>
        </row>
        <row r="5201">
          <cell r="D5201">
            <v>12025</v>
          </cell>
        </row>
        <row r="5202">
          <cell r="D5202">
            <v>7330</v>
          </cell>
        </row>
        <row r="5203">
          <cell r="D5203">
            <v>2295</v>
          </cell>
        </row>
        <row r="5204">
          <cell r="D5204">
            <v>9680</v>
          </cell>
        </row>
        <row r="5205">
          <cell r="D5205">
            <v>795</v>
          </cell>
        </row>
        <row r="5206">
          <cell r="D5206">
            <v>1380</v>
          </cell>
        </row>
        <row r="5207">
          <cell r="D5207">
            <v>2740</v>
          </cell>
        </row>
        <row r="5208">
          <cell r="D5208">
            <v>6870</v>
          </cell>
        </row>
        <row r="5209">
          <cell r="D5209">
            <v>7170</v>
          </cell>
        </row>
        <row r="5210">
          <cell r="D5210">
            <v>13240</v>
          </cell>
        </row>
        <row r="5211">
          <cell r="D5211">
            <v>5285</v>
          </cell>
        </row>
        <row r="5212">
          <cell r="D5212">
            <v>6230</v>
          </cell>
        </row>
        <row r="5213">
          <cell r="D5213">
            <v>6735</v>
          </cell>
        </row>
        <row r="5214">
          <cell r="D5214">
            <v>3290</v>
          </cell>
        </row>
        <row r="5215">
          <cell r="D5215">
            <v>5410</v>
          </cell>
        </row>
        <row r="5216">
          <cell r="D5216">
            <v>4980</v>
          </cell>
        </row>
        <row r="5217">
          <cell r="D5217">
            <v>16980</v>
          </cell>
        </row>
        <row r="5218">
          <cell r="D5218">
            <v>9020</v>
          </cell>
        </row>
        <row r="5219">
          <cell r="D5219">
            <v>11780</v>
          </cell>
        </row>
        <row r="5220">
          <cell r="D5220">
            <v>8815</v>
          </cell>
        </row>
        <row r="5221">
          <cell r="D5221">
            <v>1275</v>
          </cell>
        </row>
        <row r="5222">
          <cell r="D5222">
            <v>7190</v>
          </cell>
        </row>
        <row r="5223">
          <cell r="D5223">
            <v>3115</v>
          </cell>
        </row>
        <row r="5224">
          <cell r="D5224">
            <v>9240</v>
          </cell>
        </row>
        <row r="5225">
          <cell r="D5225">
            <v>15265</v>
          </cell>
        </row>
        <row r="5226">
          <cell r="D5226">
            <v>3415</v>
          </cell>
        </row>
        <row r="5227">
          <cell r="D5227">
            <v>4180</v>
          </cell>
        </row>
        <row r="5228">
          <cell r="D5228">
            <v>5395</v>
          </cell>
        </row>
        <row r="5229">
          <cell r="D5229">
            <v>2810</v>
          </cell>
        </row>
        <row r="5230">
          <cell r="D5230">
            <v>8250</v>
          </cell>
        </row>
        <row r="5231">
          <cell r="D5231">
            <v>11570</v>
          </cell>
        </row>
        <row r="5232">
          <cell r="D5232">
            <v>12865</v>
          </cell>
        </row>
        <row r="5233">
          <cell r="D5233">
            <v>5155</v>
          </cell>
        </row>
        <row r="5234">
          <cell r="D5234">
            <v>4405</v>
          </cell>
        </row>
        <row r="5235">
          <cell r="D5235">
            <v>6320</v>
          </cell>
        </row>
        <row r="5236">
          <cell r="D5236">
            <v>10935</v>
          </cell>
        </row>
        <row r="5237">
          <cell r="D5237">
            <v>5475</v>
          </cell>
        </row>
        <row r="5238">
          <cell r="D5238">
            <v>6990</v>
          </cell>
        </row>
        <row r="5239">
          <cell r="D5239">
            <v>4220</v>
          </cell>
        </row>
        <row r="5240">
          <cell r="D5240">
            <v>5940</v>
          </cell>
        </row>
        <row r="5241">
          <cell r="D5241">
            <v>4795</v>
          </cell>
        </row>
        <row r="5242">
          <cell r="D5242">
            <v>4985</v>
          </cell>
        </row>
        <row r="5243">
          <cell r="D5243">
            <v>12410</v>
          </cell>
        </row>
        <row r="5244">
          <cell r="D5244">
            <v>4565</v>
          </cell>
        </row>
        <row r="5245">
          <cell r="D5245">
            <v>8390</v>
          </cell>
        </row>
        <row r="5246">
          <cell r="D5246">
            <v>640</v>
          </cell>
        </row>
        <row r="5247">
          <cell r="D5247">
            <v>2730</v>
          </cell>
        </row>
        <row r="5248">
          <cell r="D5248">
            <v>8815</v>
          </cell>
        </row>
        <row r="5249">
          <cell r="D5249">
            <v>2050</v>
          </cell>
        </row>
        <row r="5250">
          <cell r="D5250">
            <v>12645</v>
          </cell>
        </row>
        <row r="5251">
          <cell r="D5251">
            <v>12620</v>
          </cell>
        </row>
        <row r="5252">
          <cell r="D5252">
            <v>6110</v>
          </cell>
        </row>
        <row r="5253">
          <cell r="D5253">
            <v>40</v>
          </cell>
        </row>
        <row r="5254">
          <cell r="D5254">
            <v>7165</v>
          </cell>
        </row>
        <row r="5255">
          <cell r="D5255">
            <v>7090</v>
          </cell>
        </row>
        <row r="5256">
          <cell r="D5256">
            <v>5635</v>
          </cell>
        </row>
        <row r="5257">
          <cell r="D5257">
            <v>6300</v>
          </cell>
        </row>
        <row r="5258">
          <cell r="D5258">
            <v>2045</v>
          </cell>
        </row>
        <row r="5259">
          <cell r="D5259">
            <v>565</v>
          </cell>
        </row>
        <row r="5260">
          <cell r="D5260">
            <v>7230</v>
          </cell>
        </row>
        <row r="5261">
          <cell r="D5261">
            <v>10255</v>
          </cell>
        </row>
        <row r="5262">
          <cell r="D5262">
            <v>1310</v>
          </cell>
        </row>
        <row r="5263">
          <cell r="D5263">
            <v>4500</v>
          </cell>
        </row>
        <row r="5264">
          <cell r="D5264">
            <v>11635</v>
          </cell>
        </row>
        <row r="5265">
          <cell r="D5265">
            <v>9780</v>
          </cell>
        </row>
        <row r="5266">
          <cell r="D5266">
            <v>12340</v>
          </cell>
        </row>
        <row r="5267">
          <cell r="D5267">
            <v>7215</v>
          </cell>
        </row>
        <row r="5268">
          <cell r="D5268">
            <v>2000</v>
          </cell>
        </row>
        <row r="5269">
          <cell r="D5269">
            <v>2030</v>
          </cell>
        </row>
        <row r="5270">
          <cell r="D5270">
            <v>2895</v>
          </cell>
        </row>
        <row r="5271">
          <cell r="D5271">
            <v>3600</v>
          </cell>
        </row>
        <row r="5272">
          <cell r="D5272">
            <v>5335</v>
          </cell>
        </row>
        <row r="5273">
          <cell r="D5273">
            <v>5865</v>
          </cell>
        </row>
        <row r="5274">
          <cell r="D5274">
            <v>3350</v>
          </cell>
        </row>
        <row r="5275">
          <cell r="D5275">
            <v>13065</v>
          </cell>
        </row>
        <row r="5276">
          <cell r="D5276">
            <v>5320</v>
          </cell>
        </row>
        <row r="5277">
          <cell r="D5277">
            <v>2660</v>
          </cell>
        </row>
        <row r="5278">
          <cell r="D5278">
            <v>11010</v>
          </cell>
        </row>
        <row r="5279">
          <cell r="D5279">
            <v>3455</v>
          </cell>
        </row>
        <row r="5280">
          <cell r="D5280">
            <v>11530</v>
          </cell>
        </row>
        <row r="5281">
          <cell r="D5281">
            <v>540</v>
          </cell>
        </row>
        <row r="5282">
          <cell r="D5282">
            <v>2985</v>
          </cell>
        </row>
        <row r="5283">
          <cell r="D5283">
            <v>2480</v>
          </cell>
        </row>
        <row r="5284">
          <cell r="D5284">
            <v>3745</v>
          </cell>
        </row>
        <row r="5285">
          <cell r="D5285">
            <v>7020</v>
          </cell>
        </row>
        <row r="5286">
          <cell r="D5286">
            <v>3180</v>
          </cell>
        </row>
        <row r="5287">
          <cell r="D5287">
            <v>6305</v>
          </cell>
        </row>
        <row r="5288">
          <cell r="D5288">
            <v>3450</v>
          </cell>
        </row>
        <row r="5289">
          <cell r="D5289">
            <v>220</v>
          </cell>
        </row>
        <row r="5290">
          <cell r="D5290">
            <v>9090</v>
          </cell>
        </row>
        <row r="5291">
          <cell r="D5291">
            <v>5140</v>
          </cell>
        </row>
        <row r="5292">
          <cell r="D5292">
            <v>6870</v>
          </cell>
        </row>
        <row r="5293">
          <cell r="D5293">
            <v>7820</v>
          </cell>
        </row>
        <row r="5294">
          <cell r="D5294">
            <v>3445</v>
          </cell>
        </row>
        <row r="5295">
          <cell r="D5295">
            <v>6545</v>
          </cell>
        </row>
        <row r="5296">
          <cell r="D5296">
            <v>12155</v>
          </cell>
        </row>
        <row r="5297">
          <cell r="D5297">
            <v>9205</v>
          </cell>
        </row>
        <row r="5298">
          <cell r="D5298">
            <v>11835</v>
          </cell>
        </row>
        <row r="5299">
          <cell r="D5299">
            <v>12430</v>
          </cell>
        </row>
        <row r="5300">
          <cell r="D5300">
            <v>1505</v>
          </cell>
        </row>
        <row r="5301">
          <cell r="D5301">
            <v>9770</v>
          </cell>
        </row>
        <row r="5302">
          <cell r="D5302">
            <v>1540</v>
          </cell>
        </row>
        <row r="5303">
          <cell r="D5303">
            <v>5565</v>
          </cell>
        </row>
        <row r="5304">
          <cell r="D5304">
            <v>14430</v>
          </cell>
        </row>
        <row r="5305">
          <cell r="D5305">
            <v>6090</v>
          </cell>
        </row>
        <row r="5306">
          <cell r="D5306">
            <v>2105</v>
          </cell>
        </row>
        <row r="5307">
          <cell r="D5307">
            <v>6810</v>
          </cell>
        </row>
        <row r="5308">
          <cell r="D5308">
            <v>6450</v>
          </cell>
        </row>
        <row r="5309">
          <cell r="D5309">
            <v>10490</v>
          </cell>
        </row>
        <row r="5310">
          <cell r="D5310">
            <v>9535</v>
          </cell>
        </row>
        <row r="5311">
          <cell r="D5311">
            <v>4485</v>
          </cell>
        </row>
        <row r="5312">
          <cell r="D5312">
            <v>13125</v>
          </cell>
        </row>
        <row r="5313">
          <cell r="D5313">
            <v>7660</v>
          </cell>
        </row>
        <row r="5314">
          <cell r="D5314">
            <v>3805</v>
          </cell>
        </row>
        <row r="5315">
          <cell r="D5315">
            <v>5615</v>
          </cell>
        </row>
        <row r="5316">
          <cell r="D5316">
            <v>6930</v>
          </cell>
        </row>
        <row r="5317">
          <cell r="D5317">
            <v>5285</v>
          </cell>
        </row>
        <row r="5318">
          <cell r="D5318">
            <v>4855</v>
          </cell>
        </row>
        <row r="5319">
          <cell r="D5319">
            <v>5820</v>
          </cell>
        </row>
        <row r="5320">
          <cell r="D5320">
            <v>10250</v>
          </cell>
        </row>
        <row r="5321">
          <cell r="D5321">
            <v>4655</v>
          </cell>
        </row>
        <row r="5322">
          <cell r="D5322">
            <v>4740</v>
          </cell>
        </row>
        <row r="5323">
          <cell r="D5323">
            <v>3340</v>
          </cell>
        </row>
        <row r="5324">
          <cell r="D5324">
            <v>6255</v>
          </cell>
        </row>
        <row r="5325">
          <cell r="D5325">
            <v>4380</v>
          </cell>
        </row>
        <row r="5326">
          <cell r="D5326">
            <v>5765</v>
          </cell>
        </row>
        <row r="5327">
          <cell r="D5327">
            <v>2340</v>
          </cell>
        </row>
        <row r="5328">
          <cell r="D5328">
            <v>5235</v>
          </cell>
        </row>
        <row r="5329">
          <cell r="D5329">
            <v>5010</v>
          </cell>
        </row>
        <row r="5330">
          <cell r="D5330">
            <v>9335</v>
          </cell>
        </row>
        <row r="5331">
          <cell r="D5331">
            <v>4075</v>
          </cell>
        </row>
        <row r="5332">
          <cell r="D5332">
            <v>2230</v>
          </cell>
        </row>
        <row r="5333">
          <cell r="D5333">
            <v>7650</v>
          </cell>
        </row>
        <row r="5334">
          <cell r="D5334">
            <v>9340</v>
          </cell>
        </row>
        <row r="5335">
          <cell r="D5335">
            <v>3520</v>
          </cell>
        </row>
        <row r="5336">
          <cell r="D5336">
            <v>2100</v>
          </cell>
        </row>
        <row r="5337">
          <cell r="D5337">
            <v>2905</v>
          </cell>
        </row>
        <row r="5338">
          <cell r="D5338">
            <v>3990</v>
          </cell>
        </row>
        <row r="5339">
          <cell r="D5339">
            <v>6805</v>
          </cell>
        </row>
        <row r="5340">
          <cell r="D5340">
            <v>3160</v>
          </cell>
        </row>
        <row r="5341">
          <cell r="D5341">
            <v>6170</v>
          </cell>
        </row>
        <row r="5342">
          <cell r="D5342">
            <v>3740</v>
          </cell>
        </row>
        <row r="5343">
          <cell r="D5343">
            <v>10535</v>
          </cell>
        </row>
        <row r="5344">
          <cell r="D5344">
            <v>3130</v>
          </cell>
        </row>
        <row r="5345">
          <cell r="D5345">
            <v>8940</v>
          </cell>
        </row>
        <row r="5346">
          <cell r="D5346">
            <v>6550</v>
          </cell>
        </row>
        <row r="5347">
          <cell r="D5347">
            <v>5295</v>
          </cell>
        </row>
        <row r="5348">
          <cell r="D5348">
            <v>4470</v>
          </cell>
        </row>
        <row r="5349">
          <cell r="D5349">
            <v>3675</v>
          </cell>
        </row>
        <row r="5350">
          <cell r="D5350">
            <v>13515</v>
          </cell>
        </row>
        <row r="5351">
          <cell r="D5351">
            <v>11485</v>
          </cell>
        </row>
        <row r="5352">
          <cell r="D5352">
            <v>2535</v>
          </cell>
        </row>
        <row r="5353">
          <cell r="D5353">
            <v>13745</v>
          </cell>
        </row>
        <row r="5354">
          <cell r="D5354">
            <v>4645</v>
          </cell>
        </row>
        <row r="5355">
          <cell r="D5355">
            <v>5615</v>
          </cell>
        </row>
        <row r="5356">
          <cell r="D5356">
            <v>2995</v>
          </cell>
        </row>
        <row r="5357">
          <cell r="D5357">
            <v>13090</v>
          </cell>
        </row>
        <row r="5358">
          <cell r="D5358">
            <v>7520</v>
          </cell>
        </row>
        <row r="5359">
          <cell r="D5359">
            <v>6540</v>
          </cell>
        </row>
        <row r="5360">
          <cell r="D5360">
            <v>11715</v>
          </cell>
        </row>
        <row r="5361">
          <cell r="D5361">
            <v>2640</v>
          </cell>
        </row>
        <row r="5362">
          <cell r="D5362">
            <v>735</v>
          </cell>
        </row>
        <row r="5363">
          <cell r="D5363">
            <v>2920</v>
          </cell>
        </row>
        <row r="5364">
          <cell r="D5364">
            <v>3495</v>
          </cell>
        </row>
        <row r="5365">
          <cell r="D5365">
            <v>9905</v>
          </cell>
        </row>
        <row r="5366">
          <cell r="D5366">
            <v>2600</v>
          </cell>
        </row>
        <row r="5367">
          <cell r="D5367">
            <v>4265</v>
          </cell>
        </row>
        <row r="5368">
          <cell r="D5368">
            <v>10385</v>
          </cell>
        </row>
        <row r="5369">
          <cell r="D5369">
            <v>4865</v>
          </cell>
        </row>
        <row r="5370">
          <cell r="D5370">
            <v>4000</v>
          </cell>
        </row>
        <row r="5371">
          <cell r="D5371">
            <v>13080</v>
          </cell>
        </row>
        <row r="5372">
          <cell r="D5372">
            <v>10615</v>
          </cell>
        </row>
        <row r="5373">
          <cell r="D5373">
            <v>15215</v>
          </cell>
        </row>
        <row r="5374">
          <cell r="D5374">
            <v>8140</v>
          </cell>
        </row>
        <row r="5375">
          <cell r="D5375">
            <v>3195</v>
          </cell>
        </row>
        <row r="5376">
          <cell r="D5376">
            <v>9260</v>
          </cell>
        </row>
        <row r="5377">
          <cell r="D5377">
            <v>935</v>
          </cell>
        </row>
        <row r="5378">
          <cell r="D5378">
            <v>5350</v>
          </cell>
        </row>
        <row r="5379">
          <cell r="D5379">
            <v>5585</v>
          </cell>
        </row>
        <row r="5380">
          <cell r="D5380">
            <v>7290</v>
          </cell>
        </row>
        <row r="5381">
          <cell r="D5381">
            <v>14880</v>
          </cell>
        </row>
        <row r="5382">
          <cell r="D5382">
            <v>295</v>
          </cell>
        </row>
        <row r="5383">
          <cell r="D5383">
            <v>2685</v>
          </cell>
        </row>
        <row r="5384">
          <cell r="D5384">
            <v>7720</v>
          </cell>
        </row>
        <row r="5385">
          <cell r="D5385">
            <v>1780</v>
          </cell>
        </row>
        <row r="5386">
          <cell r="D5386">
            <v>10765</v>
          </cell>
        </row>
        <row r="5387">
          <cell r="D5387">
            <v>7190</v>
          </cell>
        </row>
        <row r="5388">
          <cell r="D5388">
            <v>11010</v>
          </cell>
        </row>
        <row r="5389">
          <cell r="D5389">
            <v>4975</v>
          </cell>
        </row>
        <row r="5390">
          <cell r="D5390">
            <v>8985</v>
          </cell>
        </row>
        <row r="5391">
          <cell r="D5391">
            <v>3340</v>
          </cell>
        </row>
        <row r="5392">
          <cell r="D5392">
            <v>3950</v>
          </cell>
        </row>
        <row r="5393">
          <cell r="D5393">
            <v>4115</v>
          </cell>
        </row>
        <row r="5394">
          <cell r="D5394">
            <v>3650</v>
          </cell>
        </row>
        <row r="5395">
          <cell r="D5395">
            <v>3715</v>
          </cell>
        </row>
        <row r="5396">
          <cell r="D5396">
            <v>1890</v>
          </cell>
        </row>
        <row r="5397">
          <cell r="D5397">
            <v>595</v>
          </cell>
        </row>
        <row r="5398">
          <cell r="D5398">
            <v>11560</v>
          </cell>
        </row>
        <row r="5399">
          <cell r="D5399">
            <v>3735</v>
          </cell>
        </row>
        <row r="5400">
          <cell r="D5400">
            <v>7660</v>
          </cell>
        </row>
        <row r="5401">
          <cell r="D5401">
            <v>12545</v>
          </cell>
        </row>
        <row r="5402">
          <cell r="D5402">
            <v>3960</v>
          </cell>
        </row>
        <row r="5403">
          <cell r="D5403">
            <v>2905</v>
          </cell>
        </row>
        <row r="5404">
          <cell r="D5404">
            <v>4500</v>
          </cell>
        </row>
        <row r="5405">
          <cell r="D5405">
            <v>9945</v>
          </cell>
        </row>
        <row r="5406">
          <cell r="D5406">
            <v>3950</v>
          </cell>
        </row>
        <row r="5407">
          <cell r="D5407">
            <v>7235</v>
          </cell>
        </row>
        <row r="5408">
          <cell r="D5408">
            <v>14415</v>
          </cell>
        </row>
        <row r="5409">
          <cell r="D5409">
            <v>5910</v>
          </cell>
        </row>
        <row r="5410">
          <cell r="D5410">
            <v>2555</v>
          </cell>
        </row>
        <row r="5411">
          <cell r="D5411">
            <v>3435</v>
          </cell>
        </row>
        <row r="5412">
          <cell r="D5412">
            <v>9035</v>
          </cell>
        </row>
        <row r="5413">
          <cell r="D5413">
            <v>11355</v>
          </cell>
        </row>
        <row r="5414">
          <cell r="D5414">
            <v>5775</v>
          </cell>
        </row>
        <row r="5415">
          <cell r="D5415">
            <v>4425</v>
          </cell>
        </row>
        <row r="5416">
          <cell r="D5416">
            <v>4380</v>
          </cell>
        </row>
        <row r="5417">
          <cell r="D5417">
            <v>3475</v>
          </cell>
        </row>
        <row r="5418">
          <cell r="D5418">
            <v>11090</v>
          </cell>
        </row>
        <row r="5419">
          <cell r="D5419">
            <v>8535</v>
          </cell>
        </row>
        <row r="5420">
          <cell r="D5420">
            <v>1235</v>
          </cell>
        </row>
        <row r="5421">
          <cell r="D5421">
            <v>7305</v>
          </cell>
        </row>
        <row r="5422">
          <cell r="D5422">
            <v>3795</v>
          </cell>
        </row>
        <row r="5423">
          <cell r="D5423">
            <v>12220</v>
          </cell>
        </row>
        <row r="5424">
          <cell r="D5424">
            <v>13190</v>
          </cell>
        </row>
        <row r="5425">
          <cell r="D5425">
            <v>5485</v>
          </cell>
        </row>
        <row r="5426">
          <cell r="D5426">
            <v>8725</v>
          </cell>
        </row>
        <row r="5427">
          <cell r="D5427">
            <v>1520</v>
          </cell>
        </row>
        <row r="5428">
          <cell r="D5428">
            <v>7340</v>
          </cell>
        </row>
        <row r="5429">
          <cell r="D5429">
            <v>12620</v>
          </cell>
        </row>
        <row r="5430">
          <cell r="D5430">
            <v>2205</v>
          </cell>
        </row>
        <row r="5431">
          <cell r="D5431">
            <v>7630</v>
          </cell>
        </row>
        <row r="5432">
          <cell r="D5432">
            <v>1505</v>
          </cell>
        </row>
        <row r="5433">
          <cell r="D5433">
            <v>4075</v>
          </cell>
        </row>
        <row r="5434">
          <cell r="D5434">
            <v>6160</v>
          </cell>
        </row>
        <row r="5435">
          <cell r="D5435">
            <v>2765</v>
          </cell>
        </row>
        <row r="5436">
          <cell r="D5436">
            <v>3680</v>
          </cell>
        </row>
        <row r="5437">
          <cell r="D5437">
            <v>7850</v>
          </cell>
        </row>
        <row r="5438">
          <cell r="D5438">
            <v>9540</v>
          </cell>
        </row>
        <row r="5439">
          <cell r="D5439">
            <v>5660</v>
          </cell>
        </row>
        <row r="5440">
          <cell r="D5440">
            <v>2075</v>
          </cell>
        </row>
        <row r="5441">
          <cell r="D5441">
            <v>6830</v>
          </cell>
        </row>
        <row r="5442">
          <cell r="D5442">
            <v>7365</v>
          </cell>
        </row>
        <row r="5443">
          <cell r="D5443">
            <v>9000</v>
          </cell>
        </row>
        <row r="5444">
          <cell r="D5444">
            <v>2100</v>
          </cell>
        </row>
        <row r="5445">
          <cell r="D5445">
            <v>5195</v>
          </cell>
        </row>
        <row r="5446">
          <cell r="D5446">
            <v>5340</v>
          </cell>
        </row>
        <row r="5447">
          <cell r="D5447">
            <v>3545</v>
          </cell>
        </row>
        <row r="5448">
          <cell r="D5448">
            <v>4610</v>
          </cell>
        </row>
        <row r="5449">
          <cell r="D5449">
            <v>9735</v>
          </cell>
        </row>
        <row r="5450">
          <cell r="D5450">
            <v>3060</v>
          </cell>
        </row>
        <row r="5451">
          <cell r="D5451">
            <v>6440</v>
          </cell>
        </row>
        <row r="5452">
          <cell r="D5452">
            <v>785</v>
          </cell>
        </row>
        <row r="5453">
          <cell r="D5453">
            <v>6840</v>
          </cell>
        </row>
        <row r="5454">
          <cell r="D5454">
            <v>8650</v>
          </cell>
        </row>
        <row r="5455">
          <cell r="D5455">
            <v>1485</v>
          </cell>
        </row>
        <row r="5456">
          <cell r="D5456">
            <v>9200</v>
          </cell>
        </row>
        <row r="5457">
          <cell r="D5457">
            <v>2435</v>
          </cell>
        </row>
        <row r="5458">
          <cell r="D5458">
            <v>6060</v>
          </cell>
        </row>
        <row r="5459">
          <cell r="D5459">
            <v>5755</v>
          </cell>
        </row>
        <row r="5460">
          <cell r="D5460">
            <v>6295</v>
          </cell>
        </row>
        <row r="5461">
          <cell r="D5461">
            <v>1865</v>
          </cell>
        </row>
        <row r="5462">
          <cell r="D5462">
            <v>4180</v>
          </cell>
        </row>
        <row r="5463">
          <cell r="D5463">
            <v>4900</v>
          </cell>
        </row>
        <row r="5464">
          <cell r="D5464">
            <v>3605</v>
          </cell>
        </row>
        <row r="5465">
          <cell r="D5465">
            <v>3240</v>
          </cell>
        </row>
        <row r="5466">
          <cell r="D5466">
            <v>7385</v>
          </cell>
        </row>
        <row r="5467">
          <cell r="D5467">
            <v>5110</v>
          </cell>
        </row>
        <row r="5468">
          <cell r="D5468">
            <v>5570</v>
          </cell>
        </row>
        <row r="5469">
          <cell r="D5469">
            <v>1510</v>
          </cell>
        </row>
        <row r="5470">
          <cell r="D5470">
            <v>4525</v>
          </cell>
        </row>
        <row r="5471">
          <cell r="D5471">
            <v>13185</v>
          </cell>
        </row>
        <row r="5472">
          <cell r="D5472">
            <v>10580</v>
          </cell>
        </row>
        <row r="5473">
          <cell r="D5473">
            <v>2280</v>
          </cell>
        </row>
        <row r="5474">
          <cell r="D5474">
            <v>4135</v>
          </cell>
        </row>
        <row r="5475">
          <cell r="D5475">
            <v>3035</v>
          </cell>
        </row>
        <row r="5476">
          <cell r="D5476">
            <v>11915</v>
          </cell>
        </row>
        <row r="5477">
          <cell r="D5477">
            <v>9020</v>
          </cell>
        </row>
        <row r="5478">
          <cell r="D5478">
            <v>4225</v>
          </cell>
        </row>
        <row r="5479">
          <cell r="D5479">
            <v>9785</v>
          </cell>
        </row>
        <row r="5480">
          <cell r="D5480">
            <v>1660</v>
          </cell>
        </row>
        <row r="5481">
          <cell r="D5481">
            <v>8930</v>
          </cell>
        </row>
        <row r="5482">
          <cell r="D5482">
            <v>1595</v>
          </cell>
        </row>
        <row r="5483">
          <cell r="D5483">
            <v>4140</v>
          </cell>
        </row>
        <row r="5484">
          <cell r="D5484">
            <v>3070</v>
          </cell>
        </row>
        <row r="5485">
          <cell r="D5485">
            <v>2810</v>
          </cell>
        </row>
        <row r="5486">
          <cell r="D5486">
            <v>5480</v>
          </cell>
        </row>
        <row r="5487">
          <cell r="D5487">
            <v>3580</v>
          </cell>
        </row>
        <row r="5488">
          <cell r="D5488">
            <v>4785</v>
          </cell>
        </row>
        <row r="5489">
          <cell r="D5489">
            <v>4120</v>
          </cell>
        </row>
        <row r="5490">
          <cell r="D5490">
            <v>3630</v>
          </cell>
        </row>
        <row r="5491">
          <cell r="D5491">
            <v>4075</v>
          </cell>
        </row>
        <row r="5492">
          <cell r="D5492">
            <v>7950</v>
          </cell>
        </row>
        <row r="5493">
          <cell r="D5493">
            <v>3610</v>
          </cell>
        </row>
        <row r="5494">
          <cell r="D5494">
            <v>705</v>
          </cell>
        </row>
        <row r="5495">
          <cell r="D5495">
            <v>6960</v>
          </cell>
        </row>
        <row r="5496">
          <cell r="D5496">
            <v>9575</v>
          </cell>
        </row>
        <row r="5497">
          <cell r="D5497">
            <v>6620</v>
          </cell>
        </row>
        <row r="5498">
          <cell r="D5498">
            <v>8025</v>
          </cell>
        </row>
        <row r="5499">
          <cell r="D5499">
            <v>12210</v>
          </cell>
        </row>
        <row r="5500">
          <cell r="D5500">
            <v>2795</v>
          </cell>
        </row>
        <row r="5501">
          <cell r="D5501">
            <v>2285</v>
          </cell>
        </row>
        <row r="5502">
          <cell r="D5502">
            <v>2090</v>
          </cell>
        </row>
        <row r="5503">
          <cell r="D5503">
            <v>7080</v>
          </cell>
        </row>
        <row r="5504">
          <cell r="D5504">
            <v>11510</v>
          </cell>
        </row>
        <row r="5505">
          <cell r="D5505">
            <v>9800</v>
          </cell>
        </row>
        <row r="5506">
          <cell r="D5506">
            <v>11470</v>
          </cell>
        </row>
        <row r="5507">
          <cell r="D5507">
            <v>2955</v>
          </cell>
        </row>
        <row r="5508">
          <cell r="D5508">
            <v>4505</v>
          </cell>
        </row>
        <row r="5509">
          <cell r="D5509">
            <v>4060</v>
          </cell>
        </row>
        <row r="5510">
          <cell r="D5510">
            <v>6105</v>
          </cell>
        </row>
        <row r="5511">
          <cell r="D5511">
            <v>7745</v>
          </cell>
        </row>
        <row r="5512">
          <cell r="D5512">
            <v>1810</v>
          </cell>
        </row>
        <row r="5513">
          <cell r="D5513">
            <v>11255</v>
          </cell>
        </row>
        <row r="5514">
          <cell r="D5514">
            <v>9040</v>
          </cell>
        </row>
        <row r="5515">
          <cell r="D5515">
            <v>7910</v>
          </cell>
        </row>
        <row r="5516">
          <cell r="D5516">
            <v>4355</v>
          </cell>
        </row>
        <row r="5517">
          <cell r="D5517">
            <v>4025</v>
          </cell>
        </row>
        <row r="5518">
          <cell r="D5518">
            <v>8735</v>
          </cell>
        </row>
        <row r="5519">
          <cell r="D5519">
            <v>12170</v>
          </cell>
        </row>
        <row r="5520">
          <cell r="D5520">
            <v>10055</v>
          </cell>
        </row>
        <row r="5521">
          <cell r="D5521">
            <v>6100</v>
          </cell>
        </row>
        <row r="5522">
          <cell r="D5522">
            <v>11455</v>
          </cell>
        </row>
        <row r="5523">
          <cell r="D5523">
            <v>6345</v>
          </cell>
        </row>
        <row r="5524">
          <cell r="D5524">
            <v>1275</v>
          </cell>
        </row>
        <row r="5525">
          <cell r="D5525">
            <v>10485</v>
          </cell>
        </row>
        <row r="5526">
          <cell r="D5526">
            <v>9400</v>
          </cell>
        </row>
        <row r="5527">
          <cell r="D5527">
            <v>5415</v>
          </cell>
        </row>
        <row r="5528">
          <cell r="D5528">
            <v>5675</v>
          </cell>
        </row>
        <row r="5529">
          <cell r="D5529">
            <v>10620</v>
          </cell>
        </row>
        <row r="5530">
          <cell r="D5530">
            <v>2530</v>
          </cell>
        </row>
        <row r="5531">
          <cell r="D5531">
            <v>2095</v>
          </cell>
        </row>
        <row r="5532">
          <cell r="D5532">
            <v>11640</v>
          </cell>
        </row>
        <row r="5533">
          <cell r="D5533">
            <v>8155</v>
          </cell>
        </row>
        <row r="5534">
          <cell r="D5534">
            <v>305</v>
          </cell>
        </row>
        <row r="5535">
          <cell r="D5535">
            <v>3670</v>
          </cell>
        </row>
        <row r="5536">
          <cell r="D5536">
            <v>5475</v>
          </cell>
        </row>
        <row r="5537">
          <cell r="D5537">
            <v>2355</v>
          </cell>
        </row>
        <row r="5538">
          <cell r="D5538">
            <v>5475</v>
          </cell>
        </row>
        <row r="5539">
          <cell r="D5539">
            <v>9750</v>
          </cell>
        </row>
        <row r="5540">
          <cell r="D5540">
            <v>7375</v>
          </cell>
        </row>
        <row r="5541">
          <cell r="D5541">
            <v>7905</v>
          </cell>
        </row>
        <row r="5542">
          <cell r="D5542">
            <v>5640</v>
          </cell>
        </row>
        <row r="5543">
          <cell r="D5543">
            <v>6050</v>
          </cell>
        </row>
        <row r="5544">
          <cell r="D5544">
            <v>4990</v>
          </cell>
        </row>
        <row r="5545">
          <cell r="D5545">
            <v>1905</v>
          </cell>
        </row>
        <row r="5546">
          <cell r="D5546">
            <v>2060</v>
          </cell>
        </row>
        <row r="5547">
          <cell r="D5547">
            <v>8235</v>
          </cell>
        </row>
        <row r="5548">
          <cell r="D5548">
            <v>13770</v>
          </cell>
        </row>
        <row r="5549">
          <cell r="D5549">
            <v>7490</v>
          </cell>
        </row>
        <row r="5550">
          <cell r="D5550">
            <v>7560</v>
          </cell>
        </row>
        <row r="5551">
          <cell r="D5551">
            <v>9930</v>
          </cell>
        </row>
        <row r="5552">
          <cell r="D5552">
            <v>150</v>
          </cell>
        </row>
        <row r="5553">
          <cell r="D5553">
            <v>12320</v>
          </cell>
        </row>
        <row r="5554">
          <cell r="D5554">
            <v>4475</v>
          </cell>
        </row>
        <row r="5555">
          <cell r="D5555">
            <v>6920</v>
          </cell>
        </row>
        <row r="5556">
          <cell r="D5556">
            <v>12535</v>
          </cell>
        </row>
        <row r="5557">
          <cell r="D5557">
            <v>1015</v>
          </cell>
        </row>
        <row r="5558">
          <cell r="D5558">
            <v>6325</v>
          </cell>
        </row>
        <row r="5559">
          <cell r="D5559">
            <v>5895</v>
          </cell>
        </row>
        <row r="5560">
          <cell r="D5560">
            <v>3935</v>
          </cell>
        </row>
        <row r="5561">
          <cell r="D5561">
            <v>4540</v>
          </cell>
        </row>
        <row r="5562">
          <cell r="D5562">
            <v>3080</v>
          </cell>
        </row>
        <row r="5563">
          <cell r="D5563">
            <v>3850</v>
          </cell>
        </row>
        <row r="5564">
          <cell r="D5564">
            <v>7315</v>
          </cell>
        </row>
        <row r="5565">
          <cell r="D5565">
            <v>1555</v>
          </cell>
        </row>
        <row r="5566">
          <cell r="D5566">
            <v>6560</v>
          </cell>
        </row>
        <row r="5567">
          <cell r="D5567">
            <v>5575</v>
          </cell>
        </row>
        <row r="5568">
          <cell r="D5568">
            <v>5010</v>
          </cell>
        </row>
        <row r="5569">
          <cell r="D5569">
            <v>3905</v>
          </cell>
        </row>
        <row r="5570">
          <cell r="D5570">
            <v>1985</v>
          </cell>
        </row>
        <row r="5571">
          <cell r="D5571">
            <v>10150</v>
          </cell>
        </row>
        <row r="5572">
          <cell r="D5572">
            <v>3300</v>
          </cell>
        </row>
        <row r="5573">
          <cell r="D5573">
            <v>10365</v>
          </cell>
        </row>
        <row r="5574">
          <cell r="D5574">
            <v>2730</v>
          </cell>
        </row>
        <row r="5575">
          <cell r="D5575">
            <v>10385</v>
          </cell>
        </row>
        <row r="5576">
          <cell r="D5576">
            <v>9810</v>
          </cell>
        </row>
        <row r="5577">
          <cell r="D5577">
            <v>5175</v>
          </cell>
        </row>
        <row r="5578">
          <cell r="D5578">
            <v>995</v>
          </cell>
        </row>
        <row r="5579">
          <cell r="D5579">
            <v>11015</v>
          </cell>
        </row>
        <row r="5580">
          <cell r="D5580">
            <v>3200</v>
          </cell>
        </row>
        <row r="5581">
          <cell r="D5581">
            <v>1360</v>
          </cell>
        </row>
        <row r="5582">
          <cell r="D5582">
            <v>3730</v>
          </cell>
        </row>
        <row r="5583">
          <cell r="D5583">
            <v>6040</v>
          </cell>
        </row>
        <row r="5584">
          <cell r="D5584">
            <v>14835</v>
          </cell>
        </row>
        <row r="5585">
          <cell r="D5585">
            <v>9205</v>
          </cell>
        </row>
        <row r="5586">
          <cell r="D5586">
            <v>3705</v>
          </cell>
        </row>
        <row r="5587">
          <cell r="D5587">
            <v>5875</v>
          </cell>
        </row>
        <row r="5588">
          <cell r="D5588">
            <v>6750</v>
          </cell>
        </row>
        <row r="5589">
          <cell r="D5589">
            <v>670</v>
          </cell>
        </row>
        <row r="5590">
          <cell r="D5590">
            <v>5085</v>
          </cell>
        </row>
        <row r="5591">
          <cell r="D5591">
            <v>11825</v>
          </cell>
        </row>
        <row r="5592">
          <cell r="D5592">
            <v>2450</v>
          </cell>
        </row>
        <row r="5593">
          <cell r="D5593">
            <v>9835</v>
          </cell>
        </row>
        <row r="5594">
          <cell r="D5594">
            <v>6960</v>
          </cell>
        </row>
        <row r="5595">
          <cell r="D5595">
            <v>5500</v>
          </cell>
        </row>
        <row r="5596">
          <cell r="D5596">
            <v>2925</v>
          </cell>
        </row>
        <row r="5597">
          <cell r="D5597">
            <v>13795</v>
          </cell>
        </row>
        <row r="5598">
          <cell r="D5598">
            <v>8945</v>
          </cell>
        </row>
        <row r="5599">
          <cell r="D5599">
            <v>4235</v>
          </cell>
        </row>
        <row r="5600">
          <cell r="D5600">
            <v>485</v>
          </cell>
        </row>
        <row r="5601">
          <cell r="D5601">
            <v>12200</v>
          </cell>
        </row>
        <row r="5602">
          <cell r="D5602">
            <v>7240</v>
          </cell>
        </row>
        <row r="5603">
          <cell r="D5603">
            <v>3700</v>
          </cell>
        </row>
        <row r="5604">
          <cell r="D5604">
            <v>5835</v>
          </cell>
        </row>
        <row r="5605">
          <cell r="D5605">
            <v>7735</v>
          </cell>
        </row>
        <row r="5606">
          <cell r="D5606">
            <v>4870</v>
          </cell>
        </row>
        <row r="5607">
          <cell r="D5607">
            <v>4480</v>
          </cell>
        </row>
        <row r="5608">
          <cell r="D5608">
            <v>3665</v>
          </cell>
        </row>
        <row r="5609">
          <cell r="D5609">
            <v>9825</v>
          </cell>
        </row>
        <row r="5610">
          <cell r="D5610">
            <v>12745</v>
          </cell>
        </row>
        <row r="5611">
          <cell r="D5611">
            <v>3100</v>
          </cell>
        </row>
        <row r="5612">
          <cell r="D5612">
            <v>4815</v>
          </cell>
        </row>
        <row r="5613">
          <cell r="D5613">
            <v>3220</v>
          </cell>
        </row>
        <row r="5614">
          <cell r="D5614">
            <v>9295</v>
          </cell>
        </row>
        <row r="5615">
          <cell r="D5615">
            <v>5425</v>
          </cell>
        </row>
        <row r="5616">
          <cell r="D5616">
            <v>2585</v>
          </cell>
        </row>
        <row r="5617">
          <cell r="D5617">
            <v>6795</v>
          </cell>
        </row>
        <row r="5618">
          <cell r="D5618">
            <v>520</v>
          </cell>
        </row>
        <row r="5619">
          <cell r="D5619">
            <v>2355</v>
          </cell>
        </row>
        <row r="5620">
          <cell r="D5620">
            <v>4055</v>
          </cell>
        </row>
        <row r="5621">
          <cell r="D5621">
            <v>645</v>
          </cell>
        </row>
        <row r="5622">
          <cell r="D5622">
            <v>14730</v>
          </cell>
        </row>
        <row r="5623">
          <cell r="D5623">
            <v>2635</v>
          </cell>
        </row>
        <row r="5624">
          <cell r="D5624">
            <v>1830</v>
          </cell>
        </row>
        <row r="5625">
          <cell r="D5625">
            <v>5655</v>
          </cell>
        </row>
        <row r="5626">
          <cell r="D5626">
            <v>1395</v>
          </cell>
        </row>
        <row r="5627">
          <cell r="D5627">
            <v>10850</v>
          </cell>
        </row>
        <row r="5628">
          <cell r="D5628">
            <v>4415</v>
          </cell>
        </row>
        <row r="5629">
          <cell r="D5629">
            <v>3775</v>
          </cell>
        </row>
        <row r="5630">
          <cell r="D5630">
            <v>6510</v>
          </cell>
        </row>
        <row r="5631">
          <cell r="D5631">
            <v>2270</v>
          </cell>
        </row>
        <row r="5632">
          <cell r="D5632">
            <v>220</v>
          </cell>
        </row>
        <row r="5633">
          <cell r="D5633">
            <v>13135</v>
          </cell>
        </row>
        <row r="5634">
          <cell r="D5634">
            <v>3800</v>
          </cell>
        </row>
        <row r="5635">
          <cell r="D5635">
            <v>1665</v>
          </cell>
        </row>
        <row r="5636">
          <cell r="D5636">
            <v>1920</v>
          </cell>
        </row>
        <row r="5637">
          <cell r="D5637">
            <v>3850</v>
          </cell>
        </row>
        <row r="5638">
          <cell r="D5638">
            <v>11545</v>
          </cell>
        </row>
        <row r="5639">
          <cell r="D5639">
            <v>5030</v>
          </cell>
        </row>
        <row r="5640">
          <cell r="D5640">
            <v>4520</v>
          </cell>
        </row>
        <row r="5641">
          <cell r="D5641">
            <v>5000</v>
          </cell>
        </row>
        <row r="5642">
          <cell r="D5642">
            <v>4775</v>
          </cell>
        </row>
        <row r="5643">
          <cell r="D5643">
            <v>6050</v>
          </cell>
        </row>
        <row r="5644">
          <cell r="D5644">
            <v>550</v>
          </cell>
        </row>
        <row r="5645">
          <cell r="D5645">
            <v>2120</v>
          </cell>
        </row>
        <row r="5646">
          <cell r="D5646">
            <v>10640</v>
          </cell>
        </row>
        <row r="5647">
          <cell r="D5647">
            <v>2395</v>
          </cell>
        </row>
        <row r="5648">
          <cell r="D5648">
            <v>8430</v>
          </cell>
        </row>
        <row r="5649">
          <cell r="D5649">
            <v>7775</v>
          </cell>
        </row>
        <row r="5650">
          <cell r="D5650">
            <v>3270</v>
          </cell>
        </row>
        <row r="5651">
          <cell r="D5651">
            <v>1330</v>
          </cell>
        </row>
        <row r="5652">
          <cell r="D5652">
            <v>4115</v>
          </cell>
        </row>
        <row r="5653">
          <cell r="D5653">
            <v>7485</v>
          </cell>
        </row>
        <row r="5654">
          <cell r="D5654">
            <v>2485</v>
          </cell>
        </row>
        <row r="5655">
          <cell r="D5655">
            <v>9755</v>
          </cell>
        </row>
        <row r="5656">
          <cell r="D5656">
            <v>13075</v>
          </cell>
        </row>
        <row r="5657">
          <cell r="D5657">
            <v>4520</v>
          </cell>
        </row>
        <row r="5658">
          <cell r="D5658">
            <v>2885</v>
          </cell>
        </row>
        <row r="5659">
          <cell r="D5659">
            <v>2120</v>
          </cell>
        </row>
        <row r="5660">
          <cell r="D5660">
            <v>1655</v>
          </cell>
        </row>
        <row r="5661">
          <cell r="D5661">
            <v>1750</v>
          </cell>
        </row>
        <row r="5662">
          <cell r="D5662">
            <v>4795</v>
          </cell>
        </row>
        <row r="5663">
          <cell r="D5663">
            <v>6305</v>
          </cell>
        </row>
        <row r="5664">
          <cell r="D5664">
            <v>2355</v>
          </cell>
        </row>
        <row r="5665">
          <cell r="D5665">
            <v>860</v>
          </cell>
        </row>
        <row r="5666">
          <cell r="D5666">
            <v>4145</v>
          </cell>
        </row>
        <row r="5667">
          <cell r="D5667">
            <v>5405</v>
          </cell>
        </row>
        <row r="5668">
          <cell r="D5668">
            <v>7435</v>
          </cell>
        </row>
        <row r="5669">
          <cell r="D5669">
            <v>3585</v>
          </cell>
        </row>
        <row r="5670">
          <cell r="D5670">
            <v>420</v>
          </cell>
        </row>
        <row r="5671">
          <cell r="D5671">
            <v>6930</v>
          </cell>
        </row>
        <row r="5672">
          <cell r="D5672">
            <v>895</v>
          </cell>
        </row>
        <row r="5673">
          <cell r="D5673">
            <v>810</v>
          </cell>
        </row>
        <row r="5674">
          <cell r="D5674">
            <v>6375</v>
          </cell>
        </row>
        <row r="5675">
          <cell r="D5675">
            <v>8665</v>
          </cell>
        </row>
        <row r="5676">
          <cell r="D5676">
            <v>4980</v>
          </cell>
        </row>
        <row r="5677">
          <cell r="D5677">
            <v>160</v>
          </cell>
        </row>
        <row r="5678">
          <cell r="D5678">
            <v>3710</v>
          </cell>
        </row>
        <row r="5679">
          <cell r="D5679">
            <v>4955</v>
          </cell>
        </row>
        <row r="5680">
          <cell r="D5680">
            <v>915</v>
          </cell>
        </row>
        <row r="5681">
          <cell r="D5681">
            <v>1265</v>
          </cell>
        </row>
        <row r="5682">
          <cell r="D5682">
            <v>6645</v>
          </cell>
        </row>
        <row r="5683">
          <cell r="D5683">
            <v>7245</v>
          </cell>
        </row>
        <row r="5684">
          <cell r="D5684">
            <v>1845</v>
          </cell>
        </row>
        <row r="5685">
          <cell r="D5685">
            <v>10425</v>
          </cell>
        </row>
        <row r="5686">
          <cell r="D5686">
            <v>1700</v>
          </cell>
        </row>
        <row r="5687">
          <cell r="D5687">
            <v>6530</v>
          </cell>
        </row>
        <row r="5688">
          <cell r="D5688">
            <v>7090</v>
          </cell>
        </row>
        <row r="5689">
          <cell r="D5689">
            <v>1800</v>
          </cell>
        </row>
        <row r="5690">
          <cell r="D5690">
            <v>2095</v>
          </cell>
        </row>
        <row r="5691">
          <cell r="D5691">
            <v>1950</v>
          </cell>
        </row>
        <row r="5692">
          <cell r="D5692">
            <v>1700</v>
          </cell>
        </row>
        <row r="5693">
          <cell r="D5693">
            <v>5120</v>
          </cell>
        </row>
        <row r="5694">
          <cell r="D5694">
            <v>3685</v>
          </cell>
        </row>
        <row r="5695">
          <cell r="D5695">
            <v>2150</v>
          </cell>
        </row>
        <row r="5696">
          <cell r="D5696">
            <v>1410</v>
          </cell>
        </row>
        <row r="5697">
          <cell r="D5697">
            <v>800</v>
          </cell>
        </row>
        <row r="5698">
          <cell r="D5698">
            <v>8865</v>
          </cell>
        </row>
        <row r="5699">
          <cell r="D5699">
            <v>8200</v>
          </cell>
        </row>
        <row r="5700">
          <cell r="D5700">
            <v>8060</v>
          </cell>
        </row>
        <row r="5701">
          <cell r="D5701">
            <v>3490</v>
          </cell>
        </row>
        <row r="5702">
          <cell r="D5702">
            <v>7990</v>
          </cell>
        </row>
        <row r="5703">
          <cell r="D5703">
            <v>2230</v>
          </cell>
        </row>
        <row r="5704">
          <cell r="D5704">
            <v>780</v>
          </cell>
        </row>
        <row r="5705">
          <cell r="D5705">
            <v>5140</v>
          </cell>
        </row>
        <row r="5706">
          <cell r="D5706">
            <v>1300</v>
          </cell>
        </row>
        <row r="5707">
          <cell r="D5707">
            <v>2345</v>
          </cell>
        </row>
        <row r="5708">
          <cell r="D5708">
            <v>4920</v>
          </cell>
        </row>
        <row r="5709">
          <cell r="D5709">
            <v>8050</v>
          </cell>
        </row>
        <row r="5710">
          <cell r="D5710">
            <v>6780</v>
          </cell>
        </row>
        <row r="5711">
          <cell r="D5711">
            <v>10055</v>
          </cell>
        </row>
        <row r="5712">
          <cell r="D5712">
            <v>13280</v>
          </cell>
        </row>
        <row r="5713">
          <cell r="D5713">
            <v>10810</v>
          </cell>
        </row>
        <row r="5714">
          <cell r="D5714">
            <v>8520</v>
          </cell>
        </row>
        <row r="5715">
          <cell r="D5715">
            <v>5390</v>
          </cell>
        </row>
        <row r="5716">
          <cell r="D5716">
            <v>4210</v>
          </cell>
        </row>
        <row r="5717">
          <cell r="D5717">
            <v>4825</v>
          </cell>
        </row>
        <row r="5718">
          <cell r="D5718">
            <v>2025</v>
          </cell>
        </row>
        <row r="5719">
          <cell r="D5719">
            <v>3450</v>
          </cell>
        </row>
        <row r="5720">
          <cell r="D5720">
            <v>9505</v>
          </cell>
        </row>
        <row r="5721">
          <cell r="D5721">
            <v>3765</v>
          </cell>
        </row>
        <row r="5722">
          <cell r="D5722">
            <v>6605</v>
          </cell>
        </row>
        <row r="5723">
          <cell r="D5723">
            <v>9825</v>
          </cell>
        </row>
        <row r="5724">
          <cell r="D5724">
            <v>8500</v>
          </cell>
        </row>
        <row r="5725">
          <cell r="D5725">
            <v>485</v>
          </cell>
        </row>
        <row r="5726">
          <cell r="D5726">
            <v>9030</v>
          </cell>
        </row>
        <row r="5727">
          <cell r="D5727">
            <v>3095</v>
          </cell>
        </row>
        <row r="5728">
          <cell r="D5728">
            <v>7650</v>
          </cell>
        </row>
        <row r="5729">
          <cell r="D5729">
            <v>795</v>
          </cell>
        </row>
        <row r="5730">
          <cell r="D5730">
            <v>10320</v>
          </cell>
        </row>
        <row r="5731">
          <cell r="D5731">
            <v>6330</v>
          </cell>
        </row>
        <row r="5732">
          <cell r="D5732">
            <v>2405</v>
          </cell>
        </row>
        <row r="5733">
          <cell r="D5733">
            <v>1020</v>
          </cell>
        </row>
        <row r="5734">
          <cell r="D5734">
            <v>12900</v>
          </cell>
        </row>
        <row r="5735">
          <cell r="D5735">
            <v>6290</v>
          </cell>
        </row>
        <row r="5736">
          <cell r="D5736">
            <v>2195</v>
          </cell>
        </row>
        <row r="5737">
          <cell r="D5737">
            <v>4290</v>
          </cell>
        </row>
        <row r="5738">
          <cell r="D5738">
            <v>6030</v>
          </cell>
        </row>
        <row r="5739">
          <cell r="D5739">
            <v>4915</v>
          </cell>
        </row>
        <row r="5740">
          <cell r="D5740">
            <v>9315</v>
          </cell>
        </row>
        <row r="5741">
          <cell r="D5741">
            <v>7365</v>
          </cell>
        </row>
        <row r="5742">
          <cell r="D5742">
            <v>2490</v>
          </cell>
        </row>
        <row r="5743">
          <cell r="D5743">
            <v>1320</v>
          </cell>
        </row>
        <row r="5744">
          <cell r="D5744">
            <v>410</v>
          </cell>
        </row>
        <row r="5745">
          <cell r="D5745">
            <v>5565</v>
          </cell>
        </row>
        <row r="5746">
          <cell r="D5746">
            <v>4770</v>
          </cell>
        </row>
        <row r="5747">
          <cell r="D5747">
            <v>2210</v>
          </cell>
        </row>
        <row r="5748">
          <cell r="D5748">
            <v>3415</v>
          </cell>
        </row>
        <row r="5749">
          <cell r="D5749">
            <v>2195</v>
          </cell>
        </row>
        <row r="5750">
          <cell r="D5750">
            <v>1730</v>
          </cell>
        </row>
        <row r="5751">
          <cell r="D5751">
            <v>7960</v>
          </cell>
        </row>
        <row r="5752">
          <cell r="D5752">
            <v>1710</v>
          </cell>
        </row>
        <row r="5753">
          <cell r="D5753">
            <v>2210</v>
          </cell>
        </row>
        <row r="5754">
          <cell r="D5754">
            <v>4405</v>
          </cell>
        </row>
        <row r="5755">
          <cell r="D5755">
            <v>9555</v>
          </cell>
        </row>
        <row r="5756">
          <cell r="D5756">
            <v>2850</v>
          </cell>
        </row>
        <row r="5757">
          <cell r="D5757">
            <v>3950</v>
          </cell>
        </row>
        <row r="5758">
          <cell r="D5758">
            <v>4225</v>
          </cell>
        </row>
        <row r="5759">
          <cell r="D5759">
            <v>4265</v>
          </cell>
        </row>
        <row r="5760">
          <cell r="D5760">
            <v>5650</v>
          </cell>
        </row>
        <row r="5761">
          <cell r="D5761">
            <v>6505</v>
          </cell>
        </row>
        <row r="5762">
          <cell r="D5762">
            <v>4370</v>
          </cell>
        </row>
        <row r="5763">
          <cell r="D5763">
            <v>3905</v>
          </cell>
        </row>
        <row r="5764">
          <cell r="D5764">
            <v>2045</v>
          </cell>
        </row>
        <row r="5765">
          <cell r="D5765">
            <v>4460</v>
          </cell>
        </row>
        <row r="5766">
          <cell r="D5766">
            <v>2200</v>
          </cell>
        </row>
        <row r="5767">
          <cell r="D5767">
            <v>2295</v>
          </cell>
        </row>
        <row r="5768">
          <cell r="D5768">
            <v>4970</v>
          </cell>
        </row>
        <row r="5769">
          <cell r="D5769">
            <v>8855</v>
          </cell>
        </row>
        <row r="5770">
          <cell r="D5770">
            <v>5185</v>
          </cell>
        </row>
        <row r="5771">
          <cell r="D5771">
            <v>8635</v>
          </cell>
        </row>
        <row r="5772">
          <cell r="D5772">
            <v>2415</v>
          </cell>
        </row>
        <row r="5773">
          <cell r="D5773">
            <v>2435</v>
          </cell>
        </row>
        <row r="5774">
          <cell r="D5774">
            <v>1285</v>
          </cell>
        </row>
        <row r="5775">
          <cell r="D5775">
            <v>1705</v>
          </cell>
        </row>
        <row r="5776">
          <cell r="D5776">
            <v>3255</v>
          </cell>
        </row>
        <row r="5777">
          <cell r="D5777">
            <v>1735</v>
          </cell>
        </row>
        <row r="5778">
          <cell r="D5778">
            <v>2205</v>
          </cell>
        </row>
        <row r="5779">
          <cell r="D5779">
            <v>13670</v>
          </cell>
        </row>
        <row r="5780">
          <cell r="D5780">
            <v>3015</v>
          </cell>
        </row>
        <row r="5781">
          <cell r="D5781">
            <v>2675</v>
          </cell>
        </row>
        <row r="5782">
          <cell r="D5782">
            <v>2835</v>
          </cell>
        </row>
        <row r="5783">
          <cell r="D5783">
            <v>9925</v>
          </cell>
        </row>
        <row r="5784">
          <cell r="D5784">
            <v>1175</v>
          </cell>
        </row>
        <row r="5785">
          <cell r="D5785">
            <v>2465</v>
          </cell>
        </row>
        <row r="5786">
          <cell r="D5786">
            <v>9685</v>
          </cell>
        </row>
        <row r="5787">
          <cell r="D5787">
            <v>4270</v>
          </cell>
        </row>
        <row r="5788">
          <cell r="D5788">
            <v>5495</v>
          </cell>
        </row>
        <row r="5789">
          <cell r="D5789">
            <v>10060</v>
          </cell>
        </row>
        <row r="5790">
          <cell r="D5790">
            <v>5465</v>
          </cell>
        </row>
        <row r="5791">
          <cell r="D5791">
            <v>3120</v>
          </cell>
        </row>
        <row r="5792">
          <cell r="D5792">
            <v>225</v>
          </cell>
        </row>
        <row r="5793">
          <cell r="D5793">
            <v>6215</v>
          </cell>
        </row>
        <row r="5794">
          <cell r="D5794">
            <v>2095</v>
          </cell>
        </row>
        <row r="5795">
          <cell r="D5795">
            <v>5685</v>
          </cell>
        </row>
        <row r="5796">
          <cell r="D5796">
            <v>1230</v>
          </cell>
        </row>
        <row r="5797">
          <cell r="D5797">
            <v>3710</v>
          </cell>
        </row>
        <row r="5798">
          <cell r="D5798">
            <v>2135</v>
          </cell>
        </row>
        <row r="5799">
          <cell r="D5799">
            <v>5610</v>
          </cell>
        </row>
        <row r="5800">
          <cell r="D5800">
            <v>2780</v>
          </cell>
        </row>
        <row r="5801">
          <cell r="D5801">
            <v>4650</v>
          </cell>
        </row>
        <row r="5802">
          <cell r="D5802">
            <v>6175</v>
          </cell>
        </row>
        <row r="5803">
          <cell r="D5803">
            <v>3265</v>
          </cell>
        </row>
        <row r="5804">
          <cell r="D5804">
            <v>500</v>
          </cell>
        </row>
        <row r="5805">
          <cell r="D5805">
            <v>6045</v>
          </cell>
        </row>
        <row r="5806">
          <cell r="D5806">
            <v>5710</v>
          </cell>
        </row>
        <row r="5807">
          <cell r="D5807">
            <v>9595</v>
          </cell>
        </row>
        <row r="5808">
          <cell r="D5808">
            <v>4105</v>
          </cell>
        </row>
        <row r="5809">
          <cell r="D5809">
            <v>8230</v>
          </cell>
        </row>
        <row r="5810">
          <cell r="D5810">
            <v>2555</v>
          </cell>
        </row>
        <row r="5811">
          <cell r="D5811">
            <v>3035</v>
          </cell>
        </row>
        <row r="5812">
          <cell r="D5812">
            <v>45</v>
          </cell>
        </row>
        <row r="5813">
          <cell r="D5813">
            <v>4780</v>
          </cell>
        </row>
        <row r="5814">
          <cell r="D5814">
            <v>355</v>
          </cell>
        </row>
        <row r="5815">
          <cell r="D5815">
            <v>815</v>
          </cell>
        </row>
        <row r="5816">
          <cell r="D5816">
            <v>420</v>
          </cell>
        </row>
        <row r="5817">
          <cell r="D5817">
            <v>6580</v>
          </cell>
        </row>
        <row r="5818">
          <cell r="D5818">
            <v>1720</v>
          </cell>
        </row>
        <row r="5819">
          <cell r="D5819">
            <v>3770</v>
          </cell>
        </row>
        <row r="5820">
          <cell r="D5820">
            <v>4390</v>
          </cell>
        </row>
        <row r="5821">
          <cell r="D5821">
            <v>2550</v>
          </cell>
        </row>
        <row r="5822">
          <cell r="D5822">
            <v>1785</v>
          </cell>
        </row>
        <row r="5823">
          <cell r="D5823">
            <v>2965</v>
          </cell>
        </row>
        <row r="5824">
          <cell r="D5824">
            <v>115</v>
          </cell>
        </row>
        <row r="5825">
          <cell r="D5825">
            <v>2285</v>
          </cell>
        </row>
        <row r="5826">
          <cell r="D5826">
            <v>4905</v>
          </cell>
        </row>
        <row r="5827">
          <cell r="D5827">
            <v>3250</v>
          </cell>
        </row>
        <row r="5828">
          <cell r="D5828">
            <v>805</v>
          </cell>
        </row>
        <row r="5829">
          <cell r="D5829">
            <v>6650</v>
          </cell>
        </row>
        <row r="5830">
          <cell r="D5830">
            <v>3305</v>
          </cell>
        </row>
        <row r="5831">
          <cell r="D5831">
            <v>4795</v>
          </cell>
        </row>
        <row r="5832">
          <cell r="D5832">
            <v>6550</v>
          </cell>
        </row>
        <row r="5833">
          <cell r="D5833">
            <v>5315</v>
          </cell>
        </row>
        <row r="5834">
          <cell r="D5834">
            <v>4510</v>
          </cell>
        </row>
        <row r="5835">
          <cell r="D5835">
            <v>8960</v>
          </cell>
        </row>
        <row r="5836">
          <cell r="D5836">
            <v>8760</v>
          </cell>
        </row>
        <row r="5837">
          <cell r="D5837">
            <v>11510</v>
          </cell>
        </row>
        <row r="5838">
          <cell r="D5838">
            <v>2935</v>
          </cell>
        </row>
        <row r="5839">
          <cell r="D5839">
            <v>6860</v>
          </cell>
        </row>
        <row r="5840">
          <cell r="D5840">
            <v>6325</v>
          </cell>
        </row>
        <row r="5841">
          <cell r="D5841">
            <v>4675</v>
          </cell>
        </row>
        <row r="5842">
          <cell r="D5842">
            <v>4360</v>
          </cell>
        </row>
        <row r="5843">
          <cell r="D5843">
            <v>160</v>
          </cell>
        </row>
        <row r="5844">
          <cell r="D5844">
            <v>680</v>
          </cell>
        </row>
        <row r="5845">
          <cell r="D5845">
            <v>2400</v>
          </cell>
        </row>
        <row r="5846">
          <cell r="D5846">
            <v>3590</v>
          </cell>
        </row>
        <row r="5847">
          <cell r="D5847">
            <v>15</v>
          </cell>
        </row>
        <row r="5848">
          <cell r="D5848">
            <v>2335</v>
          </cell>
        </row>
        <row r="5849">
          <cell r="D5849">
            <v>10040</v>
          </cell>
        </row>
        <row r="5850">
          <cell r="D5850">
            <v>8340</v>
          </cell>
        </row>
        <row r="5851">
          <cell r="D5851">
            <v>6255</v>
          </cell>
        </row>
        <row r="5852">
          <cell r="D5852">
            <v>2400</v>
          </cell>
        </row>
        <row r="5853">
          <cell r="D5853">
            <v>8510</v>
          </cell>
        </row>
        <row r="5854">
          <cell r="D5854">
            <v>525</v>
          </cell>
        </row>
        <row r="5855">
          <cell r="D5855">
            <v>4190</v>
          </cell>
        </row>
        <row r="5856">
          <cell r="D5856">
            <v>1750</v>
          </cell>
        </row>
        <row r="5857">
          <cell r="D5857">
            <v>1845</v>
          </cell>
        </row>
        <row r="5858">
          <cell r="D5858">
            <v>7495</v>
          </cell>
        </row>
        <row r="5859">
          <cell r="D5859">
            <v>1590</v>
          </cell>
        </row>
        <row r="5860">
          <cell r="D5860">
            <v>2645</v>
          </cell>
        </row>
        <row r="5861">
          <cell r="D5861">
            <v>5035</v>
          </cell>
        </row>
        <row r="5862">
          <cell r="D5862">
            <v>4325</v>
          </cell>
        </row>
        <row r="5863">
          <cell r="D5863">
            <v>170</v>
          </cell>
        </row>
        <row r="5864">
          <cell r="D5864">
            <v>1200</v>
          </cell>
        </row>
        <row r="5865">
          <cell r="D5865">
            <v>1475</v>
          </cell>
        </row>
        <row r="5866">
          <cell r="D5866">
            <v>1550</v>
          </cell>
        </row>
        <row r="5867">
          <cell r="D5867">
            <v>7980</v>
          </cell>
        </row>
        <row r="5868">
          <cell r="D5868">
            <v>4820</v>
          </cell>
        </row>
        <row r="5869">
          <cell r="D5869">
            <v>4350</v>
          </cell>
        </row>
        <row r="5870">
          <cell r="D5870">
            <v>11620</v>
          </cell>
        </row>
        <row r="5871">
          <cell r="D5871">
            <v>5535</v>
          </cell>
        </row>
        <row r="5872">
          <cell r="D5872">
            <v>885</v>
          </cell>
        </row>
        <row r="5873">
          <cell r="D5873">
            <v>7265</v>
          </cell>
        </row>
        <row r="5874">
          <cell r="D5874">
            <v>1240</v>
          </cell>
        </row>
        <row r="5875">
          <cell r="D5875">
            <v>2705</v>
          </cell>
        </row>
        <row r="5876">
          <cell r="D5876">
            <v>5405</v>
          </cell>
        </row>
        <row r="5877">
          <cell r="D5877">
            <v>270</v>
          </cell>
        </row>
        <row r="5878">
          <cell r="D5878">
            <v>2470</v>
          </cell>
        </row>
        <row r="5879">
          <cell r="D5879">
            <v>1300</v>
          </cell>
        </row>
        <row r="5880">
          <cell r="D5880">
            <v>2615</v>
          </cell>
        </row>
        <row r="5881">
          <cell r="D5881">
            <v>8490</v>
          </cell>
        </row>
        <row r="5882">
          <cell r="D5882">
            <v>1440</v>
          </cell>
        </row>
        <row r="5883">
          <cell r="D5883">
            <v>615</v>
          </cell>
        </row>
        <row r="5884">
          <cell r="D5884">
            <v>6280</v>
          </cell>
        </row>
        <row r="5885">
          <cell r="D5885">
            <v>7010</v>
          </cell>
        </row>
        <row r="5886">
          <cell r="D5886">
            <v>205</v>
          </cell>
        </row>
        <row r="5887">
          <cell r="D5887">
            <v>3805</v>
          </cell>
        </row>
        <row r="5888">
          <cell r="D5888">
            <v>5785</v>
          </cell>
        </row>
        <row r="5889">
          <cell r="D5889">
            <v>5865</v>
          </cell>
        </row>
        <row r="5890">
          <cell r="D5890">
            <v>11860</v>
          </cell>
        </row>
        <row r="5891">
          <cell r="D5891">
            <v>9835</v>
          </cell>
        </row>
        <row r="5892">
          <cell r="D5892">
            <v>5970</v>
          </cell>
        </row>
        <row r="5893">
          <cell r="D5893">
            <v>710</v>
          </cell>
        </row>
        <row r="5894">
          <cell r="D5894">
            <v>3840</v>
          </cell>
        </row>
        <row r="5895">
          <cell r="D5895">
            <v>1590</v>
          </cell>
        </row>
        <row r="5896">
          <cell r="D5896">
            <v>5385</v>
          </cell>
        </row>
        <row r="5897">
          <cell r="D5897">
            <v>590</v>
          </cell>
        </row>
        <row r="5898">
          <cell r="D5898">
            <v>340</v>
          </cell>
        </row>
        <row r="5899">
          <cell r="D5899">
            <v>3150</v>
          </cell>
        </row>
        <row r="5900">
          <cell r="D5900">
            <v>840</v>
          </cell>
        </row>
        <row r="5901">
          <cell r="D5901">
            <v>7365</v>
          </cell>
        </row>
        <row r="5902">
          <cell r="D5902">
            <v>8475</v>
          </cell>
        </row>
        <row r="5903">
          <cell r="D5903">
            <v>2730</v>
          </cell>
        </row>
        <row r="5904">
          <cell r="D5904">
            <v>11270</v>
          </cell>
        </row>
        <row r="5905">
          <cell r="D5905">
            <v>4935</v>
          </cell>
        </row>
        <row r="5906">
          <cell r="D5906">
            <v>835</v>
          </cell>
        </row>
        <row r="5907">
          <cell r="D5907">
            <v>3440</v>
          </cell>
        </row>
        <row r="5908">
          <cell r="D5908">
            <v>955</v>
          </cell>
        </row>
        <row r="5909">
          <cell r="D5909">
            <v>11985</v>
          </cell>
        </row>
        <row r="5910">
          <cell r="D5910">
            <v>1655</v>
          </cell>
        </row>
        <row r="5911">
          <cell r="D5911">
            <v>10000</v>
          </cell>
        </row>
        <row r="5912">
          <cell r="D5912">
            <v>1895</v>
          </cell>
        </row>
        <row r="5913">
          <cell r="D5913">
            <v>3875</v>
          </cell>
        </row>
        <row r="5914">
          <cell r="D5914">
            <v>3275</v>
          </cell>
        </row>
        <row r="5915">
          <cell r="D5915">
            <v>2455</v>
          </cell>
        </row>
        <row r="5916">
          <cell r="D5916">
            <v>650</v>
          </cell>
        </row>
        <row r="5917">
          <cell r="D5917">
            <v>7765</v>
          </cell>
        </row>
        <row r="5918">
          <cell r="D5918">
            <v>11320</v>
          </cell>
        </row>
        <row r="5919">
          <cell r="D5919">
            <v>3520</v>
          </cell>
        </row>
        <row r="5920">
          <cell r="D5920">
            <v>4230</v>
          </cell>
        </row>
        <row r="5921">
          <cell r="D5921">
            <v>3075</v>
          </cell>
        </row>
        <row r="5922">
          <cell r="D5922">
            <v>1895</v>
          </cell>
        </row>
        <row r="5923">
          <cell r="D5923">
            <v>8630</v>
          </cell>
        </row>
        <row r="5924">
          <cell r="D5924">
            <v>4940</v>
          </cell>
        </row>
        <row r="5925">
          <cell r="D5925">
            <v>3405</v>
          </cell>
        </row>
        <row r="5926">
          <cell r="D5926">
            <v>1100</v>
          </cell>
        </row>
        <row r="5927">
          <cell r="D5927">
            <v>2135</v>
          </cell>
        </row>
        <row r="5928">
          <cell r="D5928">
            <v>5475</v>
          </cell>
        </row>
        <row r="5929">
          <cell r="D5929">
            <v>4000</v>
          </cell>
        </row>
        <row r="5930">
          <cell r="D5930">
            <v>5655</v>
          </cell>
        </row>
        <row r="5931">
          <cell r="D5931">
            <v>420</v>
          </cell>
        </row>
        <row r="5932">
          <cell r="D5932">
            <v>2710</v>
          </cell>
        </row>
        <row r="5933">
          <cell r="D5933">
            <v>11580</v>
          </cell>
        </row>
        <row r="5934">
          <cell r="D5934">
            <v>1470</v>
          </cell>
        </row>
        <row r="5935">
          <cell r="D5935">
            <v>6905</v>
          </cell>
        </row>
        <row r="5936">
          <cell r="D5936">
            <v>4810</v>
          </cell>
        </row>
        <row r="5937">
          <cell r="D5937">
            <v>5725</v>
          </cell>
        </row>
        <row r="5938">
          <cell r="D5938">
            <v>880</v>
          </cell>
        </row>
        <row r="5939">
          <cell r="D5939">
            <v>3685</v>
          </cell>
        </row>
        <row r="5940">
          <cell r="D5940">
            <v>375</v>
          </cell>
        </row>
        <row r="5941">
          <cell r="D5941">
            <v>6550</v>
          </cell>
        </row>
        <row r="5942">
          <cell r="D5942">
            <v>3930</v>
          </cell>
        </row>
        <row r="5943">
          <cell r="D5943">
            <v>175</v>
          </cell>
        </row>
        <row r="5944">
          <cell r="D5944">
            <v>3280</v>
          </cell>
        </row>
        <row r="5945">
          <cell r="D5945">
            <v>6055</v>
          </cell>
        </row>
        <row r="5946">
          <cell r="D5946">
            <v>6685</v>
          </cell>
        </row>
        <row r="5947">
          <cell r="D5947">
            <v>12140</v>
          </cell>
        </row>
        <row r="5948">
          <cell r="D5948">
            <v>5695</v>
          </cell>
        </row>
        <row r="5949">
          <cell r="D5949">
            <v>7055</v>
          </cell>
        </row>
        <row r="5950">
          <cell r="D5950">
            <v>11305</v>
          </cell>
        </row>
        <row r="5951">
          <cell r="D5951">
            <v>1005</v>
          </cell>
        </row>
        <row r="5952">
          <cell r="D5952">
            <v>2355</v>
          </cell>
        </row>
        <row r="5953">
          <cell r="D5953">
            <v>480</v>
          </cell>
        </row>
        <row r="5954">
          <cell r="D5954">
            <v>3370</v>
          </cell>
        </row>
        <row r="5955">
          <cell r="D5955">
            <v>1920</v>
          </cell>
        </row>
        <row r="5956">
          <cell r="D5956">
            <v>8545</v>
          </cell>
        </row>
        <row r="5957">
          <cell r="D5957">
            <v>2695</v>
          </cell>
        </row>
        <row r="5958">
          <cell r="D5958">
            <v>7610</v>
          </cell>
        </row>
        <row r="5959">
          <cell r="D5959">
            <v>2360</v>
          </cell>
        </row>
        <row r="5960">
          <cell r="D5960">
            <v>1615</v>
          </cell>
        </row>
        <row r="5961">
          <cell r="D5961">
            <v>2740</v>
          </cell>
        </row>
        <row r="5962">
          <cell r="D5962">
            <v>60</v>
          </cell>
        </row>
        <row r="5963">
          <cell r="D5963">
            <v>845</v>
          </cell>
        </row>
        <row r="5964">
          <cell r="D5964">
            <v>2535</v>
          </cell>
        </row>
        <row r="5965">
          <cell r="D5965">
            <v>1635</v>
          </cell>
        </row>
        <row r="5966">
          <cell r="D5966">
            <v>5300</v>
          </cell>
        </row>
        <row r="5967">
          <cell r="D5967">
            <v>5960</v>
          </cell>
        </row>
        <row r="5968">
          <cell r="D5968">
            <v>955</v>
          </cell>
        </row>
        <row r="5969">
          <cell r="D5969">
            <v>1650</v>
          </cell>
        </row>
        <row r="5970">
          <cell r="D5970">
            <v>1875</v>
          </cell>
        </row>
        <row r="5971">
          <cell r="D5971">
            <v>380</v>
          </cell>
        </row>
        <row r="5972">
          <cell r="D5972">
            <v>1900</v>
          </cell>
        </row>
        <row r="5973">
          <cell r="D5973">
            <v>2845</v>
          </cell>
        </row>
        <row r="5974">
          <cell r="D5974">
            <v>3195</v>
          </cell>
        </row>
        <row r="5975">
          <cell r="D5975">
            <v>310</v>
          </cell>
        </row>
        <row r="5976">
          <cell r="D5976">
            <v>6895</v>
          </cell>
        </row>
        <row r="5977">
          <cell r="D5977">
            <v>2910</v>
          </cell>
        </row>
        <row r="5978">
          <cell r="D5978">
            <v>2530</v>
          </cell>
        </row>
        <row r="5979">
          <cell r="D5979">
            <v>3485</v>
          </cell>
        </row>
        <row r="5980">
          <cell r="D5980">
            <v>1605</v>
          </cell>
        </row>
        <row r="5981">
          <cell r="D5981">
            <v>1760</v>
          </cell>
        </row>
        <row r="5982">
          <cell r="D5982">
            <v>1145</v>
          </cell>
        </row>
        <row r="5983">
          <cell r="D5983">
            <v>5515</v>
          </cell>
        </row>
        <row r="5984">
          <cell r="D5984">
            <v>6855</v>
          </cell>
        </row>
        <row r="5985">
          <cell r="D5985">
            <v>655</v>
          </cell>
        </row>
        <row r="5986">
          <cell r="D5986">
            <v>1025</v>
          </cell>
        </row>
        <row r="5987">
          <cell r="D5987">
            <v>3985</v>
          </cell>
        </row>
        <row r="5988">
          <cell r="D5988">
            <v>7720</v>
          </cell>
        </row>
        <row r="5989">
          <cell r="D5989">
            <v>3705</v>
          </cell>
        </row>
        <row r="5990">
          <cell r="D5990">
            <v>10955</v>
          </cell>
        </row>
        <row r="5991">
          <cell r="D5991">
            <v>3885</v>
          </cell>
        </row>
        <row r="5992">
          <cell r="D5992">
            <v>490</v>
          </cell>
        </row>
        <row r="5993">
          <cell r="D5993">
            <v>2095</v>
          </cell>
        </row>
        <row r="5994">
          <cell r="D5994">
            <v>470</v>
          </cell>
        </row>
        <row r="5995">
          <cell r="D5995">
            <v>5165</v>
          </cell>
        </row>
        <row r="5996">
          <cell r="D5996">
            <v>2885</v>
          </cell>
        </row>
        <row r="5997">
          <cell r="D5997">
            <v>2320</v>
          </cell>
        </row>
        <row r="5998">
          <cell r="D5998">
            <v>7135</v>
          </cell>
        </row>
        <row r="5999">
          <cell r="D5999">
            <v>2135</v>
          </cell>
        </row>
        <row r="6000">
          <cell r="D6000">
            <v>6580</v>
          </cell>
        </row>
        <row r="6001">
          <cell r="D6001">
            <v>9910</v>
          </cell>
        </row>
        <row r="6002">
          <cell r="D6002">
            <v>165</v>
          </cell>
        </row>
        <row r="6003">
          <cell r="D6003">
            <v>8040</v>
          </cell>
        </row>
        <row r="6004">
          <cell r="D6004">
            <v>8960</v>
          </cell>
        </row>
        <row r="6005">
          <cell r="D6005">
            <v>505</v>
          </cell>
        </row>
        <row r="6006">
          <cell r="D6006">
            <v>5175</v>
          </cell>
        </row>
        <row r="6007">
          <cell r="D6007">
            <v>3300</v>
          </cell>
        </row>
        <row r="6008">
          <cell r="D6008">
            <v>400</v>
          </cell>
        </row>
        <row r="6009">
          <cell r="D6009">
            <v>1945</v>
          </cell>
        </row>
        <row r="6010">
          <cell r="D6010">
            <v>1180</v>
          </cell>
        </row>
        <row r="6011">
          <cell r="D6011">
            <v>3540</v>
          </cell>
        </row>
        <row r="6012">
          <cell r="D6012">
            <v>1190</v>
          </cell>
        </row>
        <row r="6013">
          <cell r="D6013">
            <v>6345</v>
          </cell>
        </row>
        <row r="6014">
          <cell r="D6014">
            <v>9700</v>
          </cell>
        </row>
        <row r="6015">
          <cell r="D6015">
            <v>3715</v>
          </cell>
        </row>
        <row r="6016">
          <cell r="D6016">
            <v>1540</v>
          </cell>
        </row>
        <row r="6017">
          <cell r="D6017">
            <v>110</v>
          </cell>
        </row>
        <row r="6018">
          <cell r="D6018">
            <v>860</v>
          </cell>
        </row>
        <row r="6019">
          <cell r="D6019">
            <v>1535</v>
          </cell>
        </row>
        <row r="6020">
          <cell r="D6020">
            <v>3920</v>
          </cell>
        </row>
        <row r="6021">
          <cell r="D6021">
            <v>6480</v>
          </cell>
        </row>
        <row r="6022">
          <cell r="D6022">
            <v>5525</v>
          </cell>
        </row>
        <row r="6023">
          <cell r="D6023">
            <v>980</v>
          </cell>
        </row>
        <row r="6024">
          <cell r="D6024">
            <v>1900</v>
          </cell>
        </row>
        <row r="6025">
          <cell r="D6025">
            <v>5615</v>
          </cell>
        </row>
        <row r="6026">
          <cell r="D6026">
            <v>3805</v>
          </cell>
        </row>
        <row r="6027">
          <cell r="D6027">
            <v>6035</v>
          </cell>
        </row>
        <row r="6028">
          <cell r="D6028">
            <v>1640</v>
          </cell>
        </row>
        <row r="6029">
          <cell r="D6029">
            <v>8720</v>
          </cell>
        </row>
        <row r="6030">
          <cell r="D6030">
            <v>4665</v>
          </cell>
        </row>
        <row r="6031">
          <cell r="D6031">
            <v>1525</v>
          </cell>
        </row>
        <row r="6032">
          <cell r="D6032">
            <v>5095</v>
          </cell>
        </row>
        <row r="6033">
          <cell r="D6033">
            <v>1310</v>
          </cell>
        </row>
        <row r="6034">
          <cell r="D6034">
            <v>455</v>
          </cell>
        </row>
        <row r="6035">
          <cell r="D6035">
            <v>1500</v>
          </cell>
        </row>
        <row r="6036">
          <cell r="D6036">
            <v>2930</v>
          </cell>
        </row>
        <row r="6037">
          <cell r="D6037">
            <v>1350</v>
          </cell>
        </row>
        <row r="6038">
          <cell r="D6038">
            <v>3135</v>
          </cell>
        </row>
        <row r="6039">
          <cell r="D6039">
            <v>705</v>
          </cell>
        </row>
        <row r="6040">
          <cell r="D6040">
            <v>4335</v>
          </cell>
        </row>
        <row r="6041">
          <cell r="D6041">
            <v>7595</v>
          </cell>
        </row>
        <row r="6042">
          <cell r="D6042">
            <v>2120</v>
          </cell>
        </row>
        <row r="6043">
          <cell r="D6043">
            <v>255</v>
          </cell>
        </row>
        <row r="6044">
          <cell r="D6044">
            <v>1490</v>
          </cell>
        </row>
        <row r="6045">
          <cell r="D6045">
            <v>7760</v>
          </cell>
        </row>
        <row r="6046">
          <cell r="D6046">
            <v>8435</v>
          </cell>
        </row>
        <row r="6047">
          <cell r="D6047">
            <v>5200</v>
          </cell>
        </row>
        <row r="6048">
          <cell r="D6048">
            <v>1725</v>
          </cell>
        </row>
        <row r="6049">
          <cell r="D6049">
            <v>9370</v>
          </cell>
        </row>
        <row r="6050">
          <cell r="D6050">
            <v>440</v>
          </cell>
        </row>
        <row r="6051">
          <cell r="D6051">
            <v>7505</v>
          </cell>
        </row>
        <row r="6052">
          <cell r="D6052">
            <v>3135</v>
          </cell>
        </row>
        <row r="6053">
          <cell r="D6053">
            <v>3995</v>
          </cell>
        </row>
        <row r="6054">
          <cell r="D6054">
            <v>325</v>
          </cell>
        </row>
        <row r="6055">
          <cell r="D6055">
            <v>3005</v>
          </cell>
        </row>
        <row r="6056">
          <cell r="D6056">
            <v>3375</v>
          </cell>
        </row>
        <row r="6057">
          <cell r="D6057">
            <v>2670</v>
          </cell>
        </row>
        <row r="6058">
          <cell r="D6058">
            <v>6215</v>
          </cell>
        </row>
        <row r="6059">
          <cell r="D6059">
            <v>8175</v>
          </cell>
        </row>
        <row r="6060">
          <cell r="D6060">
            <v>8210</v>
          </cell>
        </row>
        <row r="6061">
          <cell r="D6061">
            <v>3580</v>
          </cell>
        </row>
        <row r="6062">
          <cell r="D6062">
            <v>7960</v>
          </cell>
        </row>
        <row r="6063">
          <cell r="D6063">
            <v>1790</v>
          </cell>
        </row>
        <row r="6064">
          <cell r="D6064">
            <v>5630</v>
          </cell>
        </row>
        <row r="6065">
          <cell r="D6065">
            <v>1165</v>
          </cell>
        </row>
        <row r="6066">
          <cell r="D6066">
            <v>5545</v>
          </cell>
        </row>
        <row r="6067">
          <cell r="D6067">
            <v>6355</v>
          </cell>
        </row>
        <row r="6068">
          <cell r="D6068">
            <v>6525</v>
          </cell>
        </row>
        <row r="6069">
          <cell r="D6069">
            <v>4750</v>
          </cell>
        </row>
        <row r="6070">
          <cell r="D6070">
            <v>2205</v>
          </cell>
        </row>
        <row r="6071">
          <cell r="D6071">
            <v>3520</v>
          </cell>
        </row>
        <row r="6072">
          <cell r="D6072">
            <v>4590</v>
          </cell>
        </row>
        <row r="6073">
          <cell r="D6073">
            <v>6650</v>
          </cell>
        </row>
        <row r="6074">
          <cell r="D6074">
            <v>6560</v>
          </cell>
        </row>
        <row r="6075">
          <cell r="D6075">
            <v>3065</v>
          </cell>
        </row>
        <row r="6076">
          <cell r="D6076">
            <v>2090</v>
          </cell>
        </row>
        <row r="6077">
          <cell r="D6077">
            <v>4855</v>
          </cell>
        </row>
        <row r="6078">
          <cell r="D6078">
            <v>6065</v>
          </cell>
        </row>
        <row r="6079">
          <cell r="D6079">
            <v>1005</v>
          </cell>
        </row>
        <row r="6080">
          <cell r="D6080">
            <v>5290</v>
          </cell>
        </row>
        <row r="6081">
          <cell r="D6081">
            <v>7090</v>
          </cell>
        </row>
        <row r="6082">
          <cell r="D6082">
            <v>1705</v>
          </cell>
        </row>
        <row r="6083">
          <cell r="D6083">
            <v>465</v>
          </cell>
        </row>
        <row r="6084">
          <cell r="D6084">
            <v>5170</v>
          </cell>
        </row>
        <row r="6085">
          <cell r="D6085">
            <v>2695</v>
          </cell>
        </row>
        <row r="6086">
          <cell r="D6086">
            <v>1275</v>
          </cell>
        </row>
        <row r="6087">
          <cell r="D6087">
            <v>3940</v>
          </cell>
        </row>
        <row r="6088">
          <cell r="D6088">
            <v>5275</v>
          </cell>
        </row>
        <row r="6089">
          <cell r="D6089">
            <v>1395</v>
          </cell>
        </row>
        <row r="6090">
          <cell r="D6090">
            <v>5635</v>
          </cell>
        </row>
        <row r="6091">
          <cell r="D6091">
            <v>6125</v>
          </cell>
        </row>
        <row r="6092">
          <cell r="D6092">
            <v>4710</v>
          </cell>
        </row>
        <row r="6093">
          <cell r="D6093">
            <v>1550</v>
          </cell>
        </row>
        <row r="6094">
          <cell r="D6094">
            <v>8610</v>
          </cell>
        </row>
        <row r="6095">
          <cell r="D6095">
            <v>3720</v>
          </cell>
        </row>
        <row r="6096">
          <cell r="D6096">
            <v>2595</v>
          </cell>
        </row>
        <row r="6097">
          <cell r="D6097">
            <v>2885</v>
          </cell>
        </row>
        <row r="6098">
          <cell r="D6098">
            <v>1805</v>
          </cell>
        </row>
        <row r="6099">
          <cell r="D6099">
            <v>195</v>
          </cell>
        </row>
        <row r="6100">
          <cell r="D6100">
            <v>7575</v>
          </cell>
        </row>
        <row r="6101">
          <cell r="D6101">
            <v>2425</v>
          </cell>
        </row>
        <row r="6102">
          <cell r="D6102">
            <v>1005</v>
          </cell>
        </row>
        <row r="6103">
          <cell r="D6103">
            <v>1650</v>
          </cell>
        </row>
        <row r="6104">
          <cell r="D6104">
            <v>4715</v>
          </cell>
        </row>
        <row r="6105">
          <cell r="D6105">
            <v>820</v>
          </cell>
        </row>
        <row r="6106">
          <cell r="D6106">
            <v>5520</v>
          </cell>
        </row>
        <row r="6107">
          <cell r="D6107">
            <v>3250</v>
          </cell>
        </row>
        <row r="6108">
          <cell r="D6108">
            <v>1455</v>
          </cell>
        </row>
        <row r="6109">
          <cell r="D6109">
            <v>6410</v>
          </cell>
        </row>
        <row r="6110">
          <cell r="D6110">
            <v>3050</v>
          </cell>
        </row>
        <row r="6111">
          <cell r="D6111">
            <v>910</v>
          </cell>
        </row>
        <row r="6112">
          <cell r="D6112">
            <v>1170</v>
          </cell>
        </row>
        <row r="6113">
          <cell r="D6113">
            <v>1675</v>
          </cell>
        </row>
        <row r="6114">
          <cell r="D6114">
            <v>1905</v>
          </cell>
        </row>
        <row r="6115">
          <cell r="D6115">
            <v>2060</v>
          </cell>
        </row>
        <row r="6116">
          <cell r="D6116">
            <v>2395</v>
          </cell>
        </row>
        <row r="6117">
          <cell r="D6117">
            <v>2330</v>
          </cell>
        </row>
        <row r="6118">
          <cell r="D6118">
            <v>1200</v>
          </cell>
        </row>
        <row r="6119">
          <cell r="D6119">
            <v>2280</v>
          </cell>
        </row>
        <row r="6120">
          <cell r="D6120">
            <v>7265</v>
          </cell>
        </row>
        <row r="6121">
          <cell r="D6121">
            <v>8125</v>
          </cell>
        </row>
        <row r="6122">
          <cell r="D6122">
            <v>1525</v>
          </cell>
        </row>
        <row r="6123">
          <cell r="D6123">
            <v>4485</v>
          </cell>
        </row>
        <row r="6124">
          <cell r="D6124">
            <v>1920</v>
          </cell>
        </row>
        <row r="6125">
          <cell r="D6125">
            <v>2880</v>
          </cell>
        </row>
        <row r="6126">
          <cell r="D6126">
            <v>8945</v>
          </cell>
        </row>
        <row r="6127">
          <cell r="D6127">
            <v>1425</v>
          </cell>
        </row>
        <row r="6128">
          <cell r="D6128">
            <v>1255</v>
          </cell>
        </row>
        <row r="6129">
          <cell r="D6129">
            <v>1715</v>
          </cell>
        </row>
        <row r="6130">
          <cell r="D6130">
            <v>1235</v>
          </cell>
        </row>
        <row r="6131">
          <cell r="D6131">
            <v>3645</v>
          </cell>
        </row>
        <row r="6132">
          <cell r="D6132">
            <v>4200</v>
          </cell>
        </row>
        <row r="6133">
          <cell r="D6133">
            <v>3460</v>
          </cell>
        </row>
        <row r="6134">
          <cell r="D6134">
            <v>2460</v>
          </cell>
        </row>
        <row r="6135">
          <cell r="D6135">
            <v>1585</v>
          </cell>
        </row>
        <row r="6136">
          <cell r="D6136">
            <v>4315</v>
          </cell>
        </row>
        <row r="6137">
          <cell r="D6137">
            <v>3610</v>
          </cell>
        </row>
        <row r="6138">
          <cell r="D6138">
            <v>1180</v>
          </cell>
        </row>
        <row r="6139">
          <cell r="D6139">
            <v>2855</v>
          </cell>
        </row>
        <row r="6140">
          <cell r="D6140">
            <v>1880</v>
          </cell>
        </row>
        <row r="6141">
          <cell r="D6141">
            <v>1750</v>
          </cell>
        </row>
        <row r="6142">
          <cell r="D6142">
            <v>1155</v>
          </cell>
        </row>
        <row r="6143">
          <cell r="D6143">
            <v>3320</v>
          </cell>
        </row>
        <row r="6144">
          <cell r="D6144">
            <v>4500</v>
          </cell>
        </row>
        <row r="6145">
          <cell r="D6145">
            <v>4170</v>
          </cell>
        </row>
        <row r="6146">
          <cell r="D6146">
            <v>3735</v>
          </cell>
        </row>
        <row r="6147">
          <cell r="D6147">
            <v>9995</v>
          </cell>
        </row>
        <row r="6148">
          <cell r="D6148">
            <v>8220</v>
          </cell>
        </row>
        <row r="6149">
          <cell r="D6149">
            <v>3640</v>
          </cell>
        </row>
        <row r="6150">
          <cell r="D6150">
            <v>1110</v>
          </cell>
        </row>
        <row r="6151">
          <cell r="D6151">
            <v>2370</v>
          </cell>
        </row>
        <row r="6152">
          <cell r="D6152">
            <v>1105</v>
          </cell>
        </row>
        <row r="6153">
          <cell r="D6153">
            <v>1780</v>
          </cell>
        </row>
        <row r="6154">
          <cell r="D6154">
            <v>1495</v>
          </cell>
        </row>
        <row r="6155">
          <cell r="D6155">
            <v>5365</v>
          </cell>
        </row>
        <row r="6156">
          <cell r="D6156">
            <v>4095</v>
          </cell>
        </row>
        <row r="6157">
          <cell r="D6157">
            <v>515</v>
          </cell>
        </row>
        <row r="6158">
          <cell r="D6158">
            <v>1070</v>
          </cell>
        </row>
        <row r="6159">
          <cell r="D6159">
            <v>12625</v>
          </cell>
        </row>
        <row r="6160">
          <cell r="D6160">
            <v>4095</v>
          </cell>
        </row>
        <row r="6161">
          <cell r="D6161">
            <v>730</v>
          </cell>
        </row>
        <row r="6162">
          <cell r="D6162">
            <v>2305</v>
          </cell>
        </row>
        <row r="6163">
          <cell r="D6163">
            <v>1660</v>
          </cell>
        </row>
        <row r="6164">
          <cell r="D6164">
            <v>1030</v>
          </cell>
        </row>
        <row r="6165">
          <cell r="D6165">
            <v>870</v>
          </cell>
        </row>
        <row r="6166">
          <cell r="D6166">
            <v>345</v>
          </cell>
        </row>
        <row r="6167">
          <cell r="D6167">
            <v>5030</v>
          </cell>
        </row>
        <row r="6168">
          <cell r="D6168">
            <v>1260</v>
          </cell>
        </row>
        <row r="6169">
          <cell r="D6169">
            <v>8110</v>
          </cell>
        </row>
        <row r="6170">
          <cell r="D6170">
            <v>1035</v>
          </cell>
        </row>
        <row r="6171">
          <cell r="D6171">
            <v>5985</v>
          </cell>
        </row>
        <row r="6172">
          <cell r="D6172">
            <v>1530</v>
          </cell>
        </row>
        <row r="6173">
          <cell r="D6173">
            <v>1915</v>
          </cell>
        </row>
        <row r="6174">
          <cell r="D6174">
            <v>6905</v>
          </cell>
        </row>
        <row r="6175">
          <cell r="D6175">
            <v>835</v>
          </cell>
        </row>
        <row r="6176">
          <cell r="D6176">
            <v>1560</v>
          </cell>
        </row>
        <row r="6177">
          <cell r="D6177">
            <v>3110</v>
          </cell>
        </row>
        <row r="6178">
          <cell r="D6178">
            <v>4225</v>
          </cell>
        </row>
        <row r="6179">
          <cell r="D6179">
            <v>3105</v>
          </cell>
        </row>
        <row r="6180">
          <cell r="D6180">
            <v>10350</v>
          </cell>
        </row>
        <row r="6181">
          <cell r="D6181">
            <v>1850</v>
          </cell>
        </row>
        <row r="6182">
          <cell r="D6182">
            <v>1745</v>
          </cell>
        </row>
        <row r="6183">
          <cell r="D6183">
            <v>1685</v>
          </cell>
        </row>
        <row r="6184">
          <cell r="D6184">
            <v>7395</v>
          </cell>
        </row>
        <row r="6185">
          <cell r="D6185">
            <v>2880</v>
          </cell>
        </row>
        <row r="6186">
          <cell r="D6186">
            <v>1525</v>
          </cell>
        </row>
        <row r="6187">
          <cell r="D6187">
            <v>8855</v>
          </cell>
        </row>
        <row r="6188">
          <cell r="D6188">
            <v>1975</v>
          </cell>
        </row>
        <row r="6189">
          <cell r="D6189">
            <v>2385</v>
          </cell>
        </row>
        <row r="6190">
          <cell r="D6190">
            <v>1490</v>
          </cell>
        </row>
        <row r="6191">
          <cell r="D6191">
            <v>2120</v>
          </cell>
        </row>
        <row r="6192">
          <cell r="D6192">
            <v>3405</v>
          </cell>
        </row>
        <row r="6193">
          <cell r="D6193">
            <v>2920</v>
          </cell>
        </row>
        <row r="6194">
          <cell r="D6194">
            <v>1985</v>
          </cell>
        </row>
        <row r="6195">
          <cell r="D6195">
            <v>965</v>
          </cell>
        </row>
        <row r="6196">
          <cell r="D6196">
            <v>1740</v>
          </cell>
        </row>
        <row r="6197">
          <cell r="D6197">
            <v>2475</v>
          </cell>
        </row>
        <row r="6198">
          <cell r="D6198">
            <v>1635</v>
          </cell>
        </row>
        <row r="6199">
          <cell r="D6199">
            <v>1950</v>
          </cell>
        </row>
        <row r="6200">
          <cell r="D6200">
            <v>11910</v>
          </cell>
        </row>
        <row r="6201">
          <cell r="D6201">
            <v>11660</v>
          </cell>
        </row>
        <row r="6202">
          <cell r="D6202">
            <v>2750</v>
          </cell>
        </row>
        <row r="6203">
          <cell r="D6203">
            <v>1350</v>
          </cell>
        </row>
        <row r="6204">
          <cell r="D6204">
            <v>1645</v>
          </cell>
        </row>
        <row r="6205">
          <cell r="D6205">
            <v>1035</v>
          </cell>
        </row>
        <row r="6206">
          <cell r="D6206">
            <v>900</v>
          </cell>
        </row>
        <row r="6207">
          <cell r="D6207">
            <v>5520</v>
          </cell>
        </row>
        <row r="6208">
          <cell r="D6208">
            <v>1955</v>
          </cell>
        </row>
        <row r="6209">
          <cell r="D6209">
            <v>5840</v>
          </cell>
        </row>
        <row r="6210">
          <cell r="D6210">
            <v>150</v>
          </cell>
        </row>
        <row r="6211">
          <cell r="D6211">
            <v>1195</v>
          </cell>
        </row>
        <row r="6212">
          <cell r="D6212">
            <v>700</v>
          </cell>
        </row>
        <row r="6213">
          <cell r="D6213">
            <v>1915</v>
          </cell>
        </row>
        <row r="6214">
          <cell r="D6214">
            <v>5370</v>
          </cell>
        </row>
        <row r="6215">
          <cell r="D6215">
            <v>1070</v>
          </cell>
        </row>
        <row r="6216">
          <cell r="D6216">
            <v>2670</v>
          </cell>
        </row>
        <row r="6217">
          <cell r="D6217">
            <v>5655</v>
          </cell>
        </row>
        <row r="6218">
          <cell r="D6218">
            <v>6930</v>
          </cell>
        </row>
        <row r="6219">
          <cell r="D6219">
            <v>655</v>
          </cell>
        </row>
        <row r="6220">
          <cell r="D6220">
            <v>2785</v>
          </cell>
        </row>
        <row r="6221">
          <cell r="D6221">
            <v>1405</v>
          </cell>
        </row>
        <row r="6222">
          <cell r="D6222">
            <v>905</v>
          </cell>
        </row>
        <row r="6223">
          <cell r="D6223">
            <v>5180</v>
          </cell>
        </row>
        <row r="6224">
          <cell r="D6224">
            <v>2160</v>
          </cell>
        </row>
        <row r="6225">
          <cell r="D6225">
            <v>3120</v>
          </cell>
        </row>
        <row r="6226">
          <cell r="D6226">
            <v>1745</v>
          </cell>
        </row>
        <row r="6227">
          <cell r="D6227">
            <v>2080</v>
          </cell>
        </row>
        <row r="6228">
          <cell r="D6228">
            <v>1445</v>
          </cell>
        </row>
        <row r="6229">
          <cell r="D6229">
            <v>1940</v>
          </cell>
        </row>
        <row r="6230">
          <cell r="D6230">
            <v>4765</v>
          </cell>
        </row>
        <row r="6231">
          <cell r="D6231">
            <v>1220</v>
          </cell>
        </row>
        <row r="6232">
          <cell r="D6232">
            <v>1090</v>
          </cell>
        </row>
        <row r="6233">
          <cell r="D6233">
            <v>6455</v>
          </cell>
        </row>
        <row r="6234">
          <cell r="D6234">
            <v>795</v>
          </cell>
        </row>
        <row r="6235">
          <cell r="D6235">
            <v>2765</v>
          </cell>
        </row>
        <row r="6236">
          <cell r="D6236">
            <v>3860</v>
          </cell>
        </row>
        <row r="6237">
          <cell r="D6237">
            <v>4945</v>
          </cell>
        </row>
        <row r="6238">
          <cell r="D6238">
            <v>4220</v>
          </cell>
        </row>
        <row r="6239">
          <cell r="D6239">
            <v>3080</v>
          </cell>
        </row>
        <row r="6240">
          <cell r="D6240">
            <v>9515</v>
          </cell>
        </row>
        <row r="6241">
          <cell r="D6241">
            <v>10775</v>
          </cell>
        </row>
        <row r="6242">
          <cell r="D6242">
            <v>2240</v>
          </cell>
        </row>
        <row r="6243">
          <cell r="D6243">
            <v>1510</v>
          </cell>
        </row>
        <row r="6244">
          <cell r="D6244">
            <v>1785</v>
          </cell>
        </row>
        <row r="6245">
          <cell r="D6245">
            <v>1005</v>
          </cell>
        </row>
        <row r="6246">
          <cell r="D6246">
            <v>1220</v>
          </cell>
        </row>
        <row r="6247">
          <cell r="D6247">
            <v>6215</v>
          </cell>
        </row>
        <row r="6248">
          <cell r="D6248">
            <v>2125</v>
          </cell>
        </row>
        <row r="6249">
          <cell r="D6249">
            <v>5955</v>
          </cell>
        </row>
        <row r="6250">
          <cell r="D6250">
            <v>350</v>
          </cell>
        </row>
        <row r="6251">
          <cell r="D6251">
            <v>2370</v>
          </cell>
        </row>
        <row r="6252">
          <cell r="D6252">
            <v>685</v>
          </cell>
        </row>
        <row r="6253">
          <cell r="D6253">
            <v>705</v>
          </cell>
        </row>
        <row r="6254">
          <cell r="D6254">
            <v>1755</v>
          </cell>
        </row>
        <row r="6255">
          <cell r="D6255">
            <v>5595</v>
          </cell>
        </row>
        <row r="6256">
          <cell r="D6256">
            <v>3325</v>
          </cell>
        </row>
        <row r="6257">
          <cell r="D6257">
            <v>2145</v>
          </cell>
        </row>
        <row r="6258">
          <cell r="D6258">
            <v>1785</v>
          </cell>
        </row>
        <row r="6259">
          <cell r="D6259">
            <v>360</v>
          </cell>
        </row>
        <row r="6260">
          <cell r="D6260">
            <v>2370</v>
          </cell>
        </row>
        <row r="6261">
          <cell r="D6261">
            <v>2920</v>
          </cell>
        </row>
        <row r="6262">
          <cell r="D6262">
            <v>3190</v>
          </cell>
        </row>
        <row r="6263">
          <cell r="D6263">
            <v>4840</v>
          </cell>
        </row>
        <row r="6264">
          <cell r="D6264">
            <v>1555</v>
          </cell>
        </row>
        <row r="6265">
          <cell r="D6265">
            <v>1775</v>
          </cell>
        </row>
        <row r="6266">
          <cell r="D6266">
            <v>955</v>
          </cell>
        </row>
        <row r="6267">
          <cell r="D6267">
            <v>350</v>
          </cell>
        </row>
        <row r="6268">
          <cell r="D6268">
            <v>6295</v>
          </cell>
        </row>
        <row r="6269">
          <cell r="D6269">
            <v>5410</v>
          </cell>
        </row>
        <row r="6270">
          <cell r="D6270">
            <v>4330</v>
          </cell>
        </row>
        <row r="6271">
          <cell r="D6271">
            <v>195</v>
          </cell>
        </row>
        <row r="6272">
          <cell r="D6272">
            <v>1725</v>
          </cell>
        </row>
        <row r="6273">
          <cell r="D6273">
            <v>1975</v>
          </cell>
        </row>
        <row r="6274">
          <cell r="D6274">
            <v>3680</v>
          </cell>
        </row>
        <row r="6275">
          <cell r="D6275">
            <v>480</v>
          </cell>
        </row>
        <row r="6276">
          <cell r="D6276">
            <v>2195</v>
          </cell>
        </row>
        <row r="6277">
          <cell r="D6277">
            <v>325</v>
          </cell>
        </row>
        <row r="6278">
          <cell r="D6278">
            <v>5250</v>
          </cell>
        </row>
        <row r="6279">
          <cell r="D6279">
            <v>3825</v>
          </cell>
        </row>
        <row r="6280">
          <cell r="D6280">
            <v>1810</v>
          </cell>
        </row>
        <row r="6281">
          <cell r="D6281">
            <v>865</v>
          </cell>
        </row>
        <row r="6282">
          <cell r="D6282">
            <v>1970</v>
          </cell>
        </row>
        <row r="6283">
          <cell r="D6283">
            <v>2940</v>
          </cell>
        </row>
        <row r="6284">
          <cell r="D6284">
            <v>3745</v>
          </cell>
        </row>
        <row r="6285">
          <cell r="D6285">
            <v>4870</v>
          </cell>
        </row>
        <row r="6286">
          <cell r="D6286">
            <v>5585</v>
          </cell>
        </row>
        <row r="6287">
          <cell r="D6287">
            <v>2005</v>
          </cell>
        </row>
        <row r="6288">
          <cell r="D6288">
            <v>395</v>
          </cell>
        </row>
        <row r="6289">
          <cell r="D6289">
            <v>2245</v>
          </cell>
        </row>
        <row r="6290">
          <cell r="D6290">
            <v>1370</v>
          </cell>
        </row>
        <row r="6291">
          <cell r="D6291">
            <v>6390</v>
          </cell>
        </row>
        <row r="6292">
          <cell r="D6292">
            <v>3505</v>
          </cell>
        </row>
        <row r="6293">
          <cell r="D6293">
            <v>1085</v>
          </cell>
        </row>
        <row r="6294">
          <cell r="D6294">
            <v>3525</v>
          </cell>
        </row>
        <row r="6295">
          <cell r="D6295">
            <v>1745</v>
          </cell>
        </row>
        <row r="6296">
          <cell r="D6296">
            <v>4620</v>
          </cell>
        </row>
        <row r="6297">
          <cell r="D6297">
            <v>1560</v>
          </cell>
        </row>
        <row r="6298">
          <cell r="D6298">
            <v>2115</v>
          </cell>
        </row>
        <row r="6299">
          <cell r="D6299">
            <v>4930</v>
          </cell>
        </row>
        <row r="6300">
          <cell r="D6300">
            <v>4250</v>
          </cell>
        </row>
        <row r="6301">
          <cell r="D6301">
            <v>350</v>
          </cell>
        </row>
        <row r="6302">
          <cell r="D6302">
            <v>1960</v>
          </cell>
        </row>
        <row r="6303">
          <cell r="D6303">
            <v>435</v>
          </cell>
        </row>
        <row r="6304">
          <cell r="D6304">
            <v>5705</v>
          </cell>
        </row>
        <row r="6305">
          <cell r="D6305">
            <v>3335</v>
          </cell>
        </row>
        <row r="6306">
          <cell r="D6306">
            <v>1485</v>
          </cell>
        </row>
        <row r="6307">
          <cell r="D6307">
            <v>1360</v>
          </cell>
        </row>
        <row r="6308">
          <cell r="D6308">
            <v>2445</v>
          </cell>
        </row>
        <row r="6309">
          <cell r="D6309">
            <v>11885</v>
          </cell>
        </row>
        <row r="6310">
          <cell r="D6310">
            <v>1920</v>
          </cell>
        </row>
        <row r="6311">
          <cell r="D6311">
            <v>1585</v>
          </cell>
        </row>
        <row r="6312">
          <cell r="D6312">
            <v>4155</v>
          </cell>
        </row>
        <row r="6313">
          <cell r="D6313">
            <v>1480</v>
          </cell>
        </row>
        <row r="6314">
          <cell r="D6314">
            <v>360</v>
          </cell>
        </row>
        <row r="6315">
          <cell r="D6315">
            <v>8080</v>
          </cell>
        </row>
        <row r="6316">
          <cell r="D6316">
            <v>945</v>
          </cell>
        </row>
        <row r="6317">
          <cell r="D6317">
            <v>1920</v>
          </cell>
        </row>
        <row r="6318">
          <cell r="D6318">
            <v>870</v>
          </cell>
        </row>
        <row r="6319">
          <cell r="D6319">
            <v>4265</v>
          </cell>
        </row>
        <row r="6320">
          <cell r="D6320">
            <v>1315</v>
          </cell>
        </row>
        <row r="6321">
          <cell r="D6321">
            <v>7910</v>
          </cell>
        </row>
        <row r="6322">
          <cell r="D6322">
            <v>990</v>
          </cell>
        </row>
        <row r="6323">
          <cell r="D6323">
            <v>1980</v>
          </cell>
        </row>
        <row r="6324">
          <cell r="D6324">
            <v>1470</v>
          </cell>
        </row>
        <row r="6325">
          <cell r="D6325">
            <v>1455</v>
          </cell>
        </row>
        <row r="6326">
          <cell r="D6326">
            <v>2090</v>
          </cell>
        </row>
        <row r="6327">
          <cell r="D6327">
            <v>11320</v>
          </cell>
        </row>
        <row r="6328">
          <cell r="D6328">
            <v>4555</v>
          </cell>
        </row>
        <row r="6329">
          <cell r="D6329">
            <v>2010</v>
          </cell>
        </row>
        <row r="6330">
          <cell r="D6330">
            <v>2885</v>
          </cell>
        </row>
        <row r="6331">
          <cell r="D6331">
            <v>790</v>
          </cell>
        </row>
        <row r="6332">
          <cell r="D6332">
            <v>1945</v>
          </cell>
        </row>
        <row r="6333">
          <cell r="D6333">
            <v>1675</v>
          </cell>
        </row>
        <row r="6334">
          <cell r="D6334">
            <v>4105</v>
          </cell>
        </row>
        <row r="6335">
          <cell r="D6335">
            <v>1110</v>
          </cell>
        </row>
        <row r="6336">
          <cell r="D6336">
            <v>835</v>
          </cell>
        </row>
        <row r="6337">
          <cell r="D6337">
            <v>8820</v>
          </cell>
        </row>
        <row r="6338">
          <cell r="D6338">
            <v>1800</v>
          </cell>
        </row>
        <row r="6339">
          <cell r="D6339">
            <v>550</v>
          </cell>
        </row>
        <row r="6340">
          <cell r="D6340">
            <v>605</v>
          </cell>
        </row>
        <row r="6341">
          <cell r="D6341">
            <v>3640</v>
          </cell>
        </row>
        <row r="6342">
          <cell r="D6342">
            <v>2805</v>
          </cell>
        </row>
        <row r="6343">
          <cell r="D6343">
            <v>5925</v>
          </cell>
        </row>
        <row r="6344">
          <cell r="D6344">
            <v>245</v>
          </cell>
        </row>
        <row r="6345">
          <cell r="D6345">
            <v>385</v>
          </cell>
        </row>
        <row r="6346">
          <cell r="D6346">
            <v>1505</v>
          </cell>
        </row>
        <row r="6347">
          <cell r="D6347">
            <v>470</v>
          </cell>
        </row>
        <row r="6348">
          <cell r="D6348">
            <v>615</v>
          </cell>
        </row>
        <row r="6349">
          <cell r="D6349">
            <v>340</v>
          </cell>
        </row>
        <row r="6350">
          <cell r="D6350">
            <v>3465</v>
          </cell>
        </row>
        <row r="6351">
          <cell r="D6351">
            <v>3305</v>
          </cell>
        </row>
        <row r="6352">
          <cell r="D6352">
            <v>385</v>
          </cell>
        </row>
        <row r="6353">
          <cell r="D6353">
            <v>2160</v>
          </cell>
        </row>
        <row r="6354">
          <cell r="D6354">
            <v>6695</v>
          </cell>
        </row>
        <row r="6355">
          <cell r="D6355">
            <v>2110</v>
          </cell>
        </row>
        <row r="6356">
          <cell r="D6356">
            <v>2460</v>
          </cell>
        </row>
        <row r="6357">
          <cell r="D6357">
            <v>695</v>
          </cell>
        </row>
        <row r="6358">
          <cell r="D6358">
            <v>5325</v>
          </cell>
        </row>
        <row r="6359">
          <cell r="D6359">
            <v>5925</v>
          </cell>
        </row>
        <row r="6360">
          <cell r="D6360">
            <v>2185</v>
          </cell>
        </row>
        <row r="6361">
          <cell r="D6361">
            <v>5725</v>
          </cell>
        </row>
        <row r="6362">
          <cell r="D6362">
            <v>2525</v>
          </cell>
        </row>
        <row r="6363">
          <cell r="D6363">
            <v>2890</v>
          </cell>
        </row>
        <row r="6364">
          <cell r="D6364">
            <v>650</v>
          </cell>
        </row>
        <row r="6365">
          <cell r="D6365">
            <v>7630</v>
          </cell>
        </row>
        <row r="6366">
          <cell r="D6366">
            <v>2570</v>
          </cell>
        </row>
        <row r="6367">
          <cell r="D6367">
            <v>1425</v>
          </cell>
        </row>
        <row r="6368">
          <cell r="D6368">
            <v>4605</v>
          </cell>
        </row>
        <row r="6369">
          <cell r="D6369">
            <v>1050</v>
          </cell>
        </row>
        <row r="6370">
          <cell r="D6370">
            <v>135</v>
          </cell>
        </row>
        <row r="6371">
          <cell r="D6371">
            <v>3135</v>
          </cell>
        </row>
        <row r="6372">
          <cell r="D6372">
            <v>4970</v>
          </cell>
        </row>
        <row r="6373">
          <cell r="D6373">
            <v>400</v>
          </cell>
        </row>
        <row r="6374">
          <cell r="D6374">
            <v>180</v>
          </cell>
        </row>
        <row r="6375">
          <cell r="D6375">
            <v>4675</v>
          </cell>
        </row>
        <row r="6376">
          <cell r="D6376">
            <v>2230</v>
          </cell>
        </row>
        <row r="6377">
          <cell r="D6377">
            <v>755</v>
          </cell>
        </row>
        <row r="6378">
          <cell r="D6378">
            <v>390</v>
          </cell>
        </row>
        <row r="6379">
          <cell r="D6379">
            <v>1845</v>
          </cell>
        </row>
        <row r="6380">
          <cell r="D6380">
            <v>2310</v>
          </cell>
        </row>
        <row r="6381">
          <cell r="D6381">
            <v>1110</v>
          </cell>
        </row>
        <row r="6382">
          <cell r="D6382">
            <v>515</v>
          </cell>
        </row>
        <row r="6383">
          <cell r="D6383">
            <v>8915</v>
          </cell>
        </row>
        <row r="6384">
          <cell r="D6384">
            <v>1250</v>
          </cell>
        </row>
        <row r="6385">
          <cell r="D6385">
            <v>5005</v>
          </cell>
        </row>
        <row r="6386">
          <cell r="D6386">
            <v>1565</v>
          </cell>
        </row>
        <row r="6387">
          <cell r="D6387">
            <v>1005</v>
          </cell>
        </row>
        <row r="6388">
          <cell r="D6388">
            <v>2365</v>
          </cell>
        </row>
        <row r="6389">
          <cell r="D6389">
            <v>2415</v>
          </cell>
        </row>
        <row r="6390">
          <cell r="D6390">
            <v>3085</v>
          </cell>
        </row>
        <row r="6391">
          <cell r="D6391">
            <v>8600</v>
          </cell>
        </row>
        <row r="6392">
          <cell r="D6392">
            <v>535</v>
          </cell>
        </row>
        <row r="6393">
          <cell r="D6393">
            <v>310</v>
          </cell>
        </row>
        <row r="6394">
          <cell r="D6394">
            <v>2515</v>
          </cell>
        </row>
        <row r="6395">
          <cell r="D6395">
            <v>1340</v>
          </cell>
        </row>
        <row r="6396">
          <cell r="D6396">
            <v>145</v>
          </cell>
        </row>
        <row r="6397">
          <cell r="D6397">
            <v>700</v>
          </cell>
        </row>
        <row r="6398">
          <cell r="D6398">
            <v>275</v>
          </cell>
        </row>
        <row r="6399">
          <cell r="D6399">
            <v>1135</v>
          </cell>
        </row>
        <row r="6400">
          <cell r="D6400">
            <v>670</v>
          </cell>
        </row>
        <row r="6401">
          <cell r="D6401">
            <v>1170</v>
          </cell>
        </row>
        <row r="6402">
          <cell r="D6402">
            <v>5210</v>
          </cell>
        </row>
        <row r="6403">
          <cell r="D6403">
            <v>1195</v>
          </cell>
        </row>
        <row r="6404">
          <cell r="D6404">
            <v>1765</v>
          </cell>
        </row>
        <row r="6405">
          <cell r="D6405">
            <v>6130</v>
          </cell>
        </row>
        <row r="6406">
          <cell r="D6406">
            <v>365</v>
          </cell>
        </row>
        <row r="6407">
          <cell r="D6407">
            <v>2625</v>
          </cell>
        </row>
        <row r="6408">
          <cell r="D6408">
            <v>900</v>
          </cell>
        </row>
        <row r="6409">
          <cell r="D6409">
            <v>1425</v>
          </cell>
        </row>
        <row r="6410">
          <cell r="D6410">
            <v>1990</v>
          </cell>
        </row>
        <row r="6411">
          <cell r="D6411">
            <v>515</v>
          </cell>
        </row>
        <row r="6412">
          <cell r="D6412">
            <v>1875</v>
          </cell>
        </row>
        <row r="6413">
          <cell r="D6413">
            <v>2545</v>
          </cell>
        </row>
        <row r="6414">
          <cell r="D6414">
            <v>440</v>
          </cell>
        </row>
        <row r="6415">
          <cell r="D6415">
            <v>1770</v>
          </cell>
        </row>
        <row r="6416">
          <cell r="D6416">
            <v>1080</v>
          </cell>
        </row>
        <row r="6417">
          <cell r="D6417">
            <v>3605</v>
          </cell>
        </row>
        <row r="6418">
          <cell r="D6418">
            <v>3655</v>
          </cell>
        </row>
        <row r="6419">
          <cell r="D6419">
            <v>3175</v>
          </cell>
        </row>
        <row r="6420">
          <cell r="D6420">
            <v>1585</v>
          </cell>
        </row>
        <row r="6421">
          <cell r="D6421">
            <v>3400</v>
          </cell>
        </row>
        <row r="6422">
          <cell r="D6422">
            <v>1565</v>
          </cell>
        </row>
        <row r="6423">
          <cell r="D6423">
            <v>2070</v>
          </cell>
        </row>
        <row r="6424">
          <cell r="D6424">
            <v>3540</v>
          </cell>
        </row>
        <row r="6425">
          <cell r="D6425">
            <v>2150</v>
          </cell>
        </row>
        <row r="6426">
          <cell r="D6426">
            <v>1080</v>
          </cell>
        </row>
        <row r="6427">
          <cell r="D6427">
            <v>90</v>
          </cell>
        </row>
        <row r="6428">
          <cell r="D6428">
            <v>2555</v>
          </cell>
        </row>
        <row r="6429">
          <cell r="D6429">
            <v>1825</v>
          </cell>
        </row>
        <row r="6430">
          <cell r="D6430">
            <v>3070</v>
          </cell>
        </row>
        <row r="6431">
          <cell r="D6431">
            <v>1110</v>
          </cell>
        </row>
        <row r="6432">
          <cell r="D6432">
            <v>1715</v>
          </cell>
        </row>
        <row r="6433">
          <cell r="D6433">
            <v>1160</v>
          </cell>
        </row>
        <row r="6434">
          <cell r="D6434">
            <v>455</v>
          </cell>
        </row>
        <row r="6435">
          <cell r="D6435">
            <v>1725</v>
          </cell>
        </row>
        <row r="6436">
          <cell r="D6436">
            <v>1505</v>
          </cell>
        </row>
        <row r="6437">
          <cell r="D6437">
            <v>3290</v>
          </cell>
        </row>
        <row r="6438">
          <cell r="D6438">
            <v>2735</v>
          </cell>
        </row>
        <row r="6439">
          <cell r="D6439">
            <v>6430</v>
          </cell>
        </row>
        <row r="6440">
          <cell r="D6440">
            <v>2245</v>
          </cell>
        </row>
        <row r="6441">
          <cell r="D6441">
            <v>10380</v>
          </cell>
        </row>
        <row r="6442">
          <cell r="D6442">
            <v>2810</v>
          </cell>
        </row>
        <row r="6443">
          <cell r="D6443">
            <v>1295</v>
          </cell>
        </row>
        <row r="6444">
          <cell r="D6444">
            <v>3435</v>
          </cell>
        </row>
        <row r="6445">
          <cell r="D6445">
            <v>3475</v>
          </cell>
        </row>
        <row r="6446">
          <cell r="D6446">
            <v>220</v>
          </cell>
        </row>
        <row r="6447">
          <cell r="D6447">
            <v>875</v>
          </cell>
        </row>
        <row r="6448">
          <cell r="D6448">
            <v>495</v>
          </cell>
        </row>
        <row r="6449">
          <cell r="D6449">
            <v>3660</v>
          </cell>
        </row>
        <row r="6450">
          <cell r="D6450">
            <v>340</v>
          </cell>
        </row>
        <row r="6451">
          <cell r="D6451">
            <v>1640</v>
          </cell>
        </row>
        <row r="6452">
          <cell r="D6452">
            <v>130</v>
          </cell>
        </row>
        <row r="6453">
          <cell r="D6453">
            <v>950</v>
          </cell>
        </row>
        <row r="6454">
          <cell r="D6454">
            <v>1905</v>
          </cell>
        </row>
        <row r="6455">
          <cell r="D6455">
            <v>570</v>
          </cell>
        </row>
        <row r="6456">
          <cell r="D6456">
            <v>2180</v>
          </cell>
        </row>
        <row r="6457">
          <cell r="D6457">
            <v>800</v>
          </cell>
        </row>
        <row r="6458">
          <cell r="D6458">
            <v>140</v>
          </cell>
        </row>
        <row r="6459">
          <cell r="D6459">
            <v>1670</v>
          </cell>
        </row>
        <row r="6460">
          <cell r="D6460">
            <v>3300</v>
          </cell>
        </row>
        <row r="6461">
          <cell r="D6461">
            <v>2550</v>
          </cell>
        </row>
        <row r="6462">
          <cell r="D6462">
            <v>1345</v>
          </cell>
        </row>
        <row r="6463">
          <cell r="D6463">
            <v>1610</v>
          </cell>
        </row>
        <row r="6464">
          <cell r="D6464">
            <v>915</v>
          </cell>
        </row>
        <row r="6465">
          <cell r="D6465">
            <v>110</v>
          </cell>
        </row>
        <row r="6466">
          <cell r="D6466">
            <v>685</v>
          </cell>
        </row>
        <row r="6467">
          <cell r="D6467">
            <v>2815</v>
          </cell>
        </row>
        <row r="6468">
          <cell r="D6468">
            <v>2245</v>
          </cell>
        </row>
        <row r="6469">
          <cell r="D6469">
            <v>600</v>
          </cell>
        </row>
        <row r="6470">
          <cell r="D6470">
            <v>1070</v>
          </cell>
        </row>
        <row r="6471">
          <cell r="D6471">
            <v>825</v>
          </cell>
        </row>
        <row r="6472">
          <cell r="D6472">
            <v>5060</v>
          </cell>
        </row>
        <row r="6473">
          <cell r="D6473">
            <v>1065</v>
          </cell>
        </row>
        <row r="6474">
          <cell r="D6474">
            <v>1145</v>
          </cell>
        </row>
        <row r="6475">
          <cell r="D6475">
            <v>3825</v>
          </cell>
        </row>
        <row r="6476">
          <cell r="D6476">
            <v>655</v>
          </cell>
        </row>
        <row r="6477">
          <cell r="D6477">
            <v>1860</v>
          </cell>
        </row>
        <row r="6478">
          <cell r="D6478">
            <v>785</v>
          </cell>
        </row>
        <row r="6479">
          <cell r="D6479">
            <v>780</v>
          </cell>
        </row>
        <row r="6480">
          <cell r="D6480">
            <v>2530</v>
          </cell>
        </row>
        <row r="6481">
          <cell r="D6481">
            <v>230</v>
          </cell>
        </row>
        <row r="6482">
          <cell r="D6482">
            <v>460</v>
          </cell>
        </row>
        <row r="6483">
          <cell r="D6483">
            <v>2225</v>
          </cell>
        </row>
        <row r="6484">
          <cell r="D6484">
            <v>425</v>
          </cell>
        </row>
        <row r="6485">
          <cell r="D6485">
            <v>1465</v>
          </cell>
        </row>
        <row r="6486">
          <cell r="D6486">
            <v>1130</v>
          </cell>
        </row>
        <row r="6487">
          <cell r="D6487">
            <v>925</v>
          </cell>
        </row>
        <row r="6488">
          <cell r="D6488">
            <v>1670</v>
          </cell>
        </row>
        <row r="6489">
          <cell r="D6489">
            <v>370</v>
          </cell>
        </row>
        <row r="6490">
          <cell r="D6490">
            <v>2410</v>
          </cell>
        </row>
        <row r="6491">
          <cell r="D6491">
            <v>715</v>
          </cell>
        </row>
        <row r="6492">
          <cell r="D6492">
            <v>915</v>
          </cell>
        </row>
        <row r="6493">
          <cell r="D6493">
            <v>1265</v>
          </cell>
        </row>
        <row r="6494">
          <cell r="D6494">
            <v>8005</v>
          </cell>
        </row>
        <row r="6495">
          <cell r="D6495">
            <v>695</v>
          </cell>
        </row>
        <row r="6496">
          <cell r="D6496">
            <v>1705</v>
          </cell>
        </row>
        <row r="6497">
          <cell r="D6497">
            <v>2340</v>
          </cell>
        </row>
        <row r="6498">
          <cell r="D6498">
            <v>875</v>
          </cell>
        </row>
        <row r="6499">
          <cell r="D6499">
            <v>2060</v>
          </cell>
        </row>
        <row r="6500">
          <cell r="D6500">
            <v>6840</v>
          </cell>
        </row>
        <row r="6501">
          <cell r="D6501">
            <v>155</v>
          </cell>
        </row>
        <row r="6502">
          <cell r="D6502">
            <v>5040</v>
          </cell>
        </row>
        <row r="6503">
          <cell r="D6503">
            <v>2510</v>
          </cell>
        </row>
        <row r="6504">
          <cell r="D6504">
            <v>1220</v>
          </cell>
        </row>
        <row r="6505">
          <cell r="D6505">
            <v>380</v>
          </cell>
        </row>
        <row r="6506">
          <cell r="D6506">
            <v>715</v>
          </cell>
        </row>
        <row r="6507">
          <cell r="D6507">
            <v>4850</v>
          </cell>
        </row>
        <row r="6508">
          <cell r="D6508">
            <v>720</v>
          </cell>
        </row>
        <row r="6509">
          <cell r="D6509">
            <v>910</v>
          </cell>
        </row>
        <row r="6510">
          <cell r="D6510">
            <v>1495</v>
          </cell>
        </row>
        <row r="6511">
          <cell r="D6511">
            <v>10515</v>
          </cell>
        </row>
        <row r="6512">
          <cell r="D6512">
            <v>680</v>
          </cell>
        </row>
        <row r="6513">
          <cell r="D6513">
            <v>1145</v>
          </cell>
        </row>
        <row r="6514">
          <cell r="D6514">
            <v>390</v>
          </cell>
        </row>
        <row r="6515">
          <cell r="D6515">
            <v>1120</v>
          </cell>
        </row>
        <row r="6516">
          <cell r="D6516">
            <v>4725</v>
          </cell>
        </row>
        <row r="6517">
          <cell r="D6517">
            <v>1680</v>
          </cell>
        </row>
        <row r="6518">
          <cell r="D6518">
            <v>1790</v>
          </cell>
        </row>
        <row r="6519">
          <cell r="D6519">
            <v>795</v>
          </cell>
        </row>
        <row r="6520">
          <cell r="D6520">
            <v>2035</v>
          </cell>
        </row>
        <row r="6521">
          <cell r="D6521">
            <v>1715</v>
          </cell>
        </row>
        <row r="6522">
          <cell r="D6522">
            <v>1750</v>
          </cell>
        </row>
        <row r="6523">
          <cell r="D6523">
            <v>1770</v>
          </cell>
        </row>
        <row r="6524">
          <cell r="D6524">
            <v>210</v>
          </cell>
        </row>
        <row r="6525">
          <cell r="D6525">
            <v>3660</v>
          </cell>
        </row>
        <row r="6526">
          <cell r="D6526">
            <v>975</v>
          </cell>
        </row>
        <row r="6527">
          <cell r="D6527">
            <v>2435</v>
          </cell>
        </row>
        <row r="6528">
          <cell r="D6528">
            <v>1115</v>
          </cell>
        </row>
        <row r="6529">
          <cell r="D6529">
            <v>2250</v>
          </cell>
        </row>
        <row r="6530">
          <cell r="D6530">
            <v>1475</v>
          </cell>
        </row>
        <row r="6531">
          <cell r="D6531">
            <v>2600</v>
          </cell>
        </row>
        <row r="6532">
          <cell r="D6532">
            <v>2425</v>
          </cell>
        </row>
        <row r="6533">
          <cell r="D6533">
            <v>2685</v>
          </cell>
        </row>
        <row r="6534">
          <cell r="D6534">
            <v>1530</v>
          </cell>
        </row>
        <row r="6535">
          <cell r="D6535">
            <v>2405</v>
          </cell>
        </row>
        <row r="6536">
          <cell r="D6536">
            <v>215</v>
          </cell>
        </row>
        <row r="6537">
          <cell r="D6537">
            <v>1575</v>
          </cell>
        </row>
        <row r="6538">
          <cell r="D6538">
            <v>7940</v>
          </cell>
        </row>
        <row r="6539">
          <cell r="D6539">
            <v>245</v>
          </cell>
        </row>
        <row r="6540">
          <cell r="D6540">
            <v>3485</v>
          </cell>
        </row>
        <row r="6541">
          <cell r="D6541">
            <v>4160</v>
          </cell>
        </row>
        <row r="6542">
          <cell r="D6542">
            <v>915</v>
          </cell>
        </row>
        <row r="6543">
          <cell r="D6543">
            <v>780</v>
          </cell>
        </row>
        <row r="6544">
          <cell r="D6544">
            <v>595</v>
          </cell>
        </row>
        <row r="6545">
          <cell r="D6545">
            <v>710</v>
          </cell>
        </row>
        <row r="6546">
          <cell r="D6546">
            <v>3840</v>
          </cell>
        </row>
        <row r="6547">
          <cell r="D6547">
            <v>455</v>
          </cell>
        </row>
        <row r="6548">
          <cell r="D6548">
            <v>2210</v>
          </cell>
        </row>
        <row r="6549">
          <cell r="D6549">
            <v>845</v>
          </cell>
        </row>
        <row r="6550">
          <cell r="D6550">
            <v>2475</v>
          </cell>
        </row>
        <row r="6551">
          <cell r="D6551">
            <v>1665</v>
          </cell>
        </row>
        <row r="6552">
          <cell r="D6552">
            <v>950</v>
          </cell>
        </row>
        <row r="6553">
          <cell r="D6553">
            <v>3685</v>
          </cell>
        </row>
        <row r="6554">
          <cell r="D6554">
            <v>1080</v>
          </cell>
        </row>
        <row r="6555">
          <cell r="D6555">
            <v>1995</v>
          </cell>
        </row>
        <row r="6556">
          <cell r="D6556">
            <v>375</v>
          </cell>
        </row>
        <row r="6557">
          <cell r="D6557">
            <v>6230</v>
          </cell>
        </row>
        <row r="6558">
          <cell r="D6558">
            <v>745</v>
          </cell>
        </row>
        <row r="6559">
          <cell r="D6559">
            <v>7830</v>
          </cell>
        </row>
        <row r="6560">
          <cell r="D6560">
            <v>260</v>
          </cell>
        </row>
        <row r="6561">
          <cell r="D6561">
            <v>880</v>
          </cell>
        </row>
        <row r="6562">
          <cell r="D6562">
            <v>1395</v>
          </cell>
        </row>
        <row r="6563">
          <cell r="D6563">
            <v>1760</v>
          </cell>
        </row>
        <row r="6564">
          <cell r="D6564">
            <v>7615</v>
          </cell>
        </row>
        <row r="6565">
          <cell r="D6565">
            <v>1370</v>
          </cell>
        </row>
        <row r="6566">
          <cell r="D6566">
            <v>1660</v>
          </cell>
        </row>
        <row r="6567">
          <cell r="D6567">
            <v>5045</v>
          </cell>
        </row>
        <row r="6568">
          <cell r="D6568">
            <v>4530</v>
          </cell>
        </row>
        <row r="6569">
          <cell r="D6569">
            <v>105</v>
          </cell>
        </row>
        <row r="6570">
          <cell r="D6570">
            <v>510</v>
          </cell>
        </row>
        <row r="6571">
          <cell r="D6571">
            <v>1075</v>
          </cell>
        </row>
        <row r="6572">
          <cell r="D6572">
            <v>130</v>
          </cell>
        </row>
        <row r="6573">
          <cell r="D6573">
            <v>1105</v>
          </cell>
        </row>
        <row r="6574">
          <cell r="D6574">
            <v>2350</v>
          </cell>
        </row>
        <row r="6575">
          <cell r="D6575">
            <v>1615</v>
          </cell>
        </row>
        <row r="6576">
          <cell r="D6576">
            <v>2020</v>
          </cell>
        </row>
        <row r="6577">
          <cell r="D6577">
            <v>1510</v>
          </cell>
        </row>
        <row r="6578">
          <cell r="D6578">
            <v>2085</v>
          </cell>
        </row>
        <row r="6579">
          <cell r="D6579">
            <v>340</v>
          </cell>
        </row>
        <row r="6580">
          <cell r="D6580">
            <v>1045</v>
          </cell>
        </row>
        <row r="6581">
          <cell r="D6581">
            <v>235</v>
          </cell>
        </row>
        <row r="6582">
          <cell r="D6582">
            <v>2265</v>
          </cell>
        </row>
        <row r="6583">
          <cell r="D6583">
            <v>1495</v>
          </cell>
        </row>
        <row r="6584">
          <cell r="D6584">
            <v>880</v>
          </cell>
        </row>
        <row r="6585">
          <cell r="D6585">
            <v>315</v>
          </cell>
        </row>
        <row r="6586">
          <cell r="D6586">
            <v>1460</v>
          </cell>
        </row>
        <row r="6587">
          <cell r="D6587">
            <v>5380</v>
          </cell>
        </row>
        <row r="6588">
          <cell r="D6588">
            <v>4290</v>
          </cell>
        </row>
        <row r="6589">
          <cell r="D6589">
            <v>1120</v>
          </cell>
        </row>
        <row r="6590">
          <cell r="D6590">
            <v>1310</v>
          </cell>
        </row>
        <row r="6591">
          <cell r="D6591">
            <v>1635</v>
          </cell>
        </row>
        <row r="6592">
          <cell r="D6592">
            <v>315</v>
          </cell>
        </row>
        <row r="6593">
          <cell r="D6593">
            <v>775</v>
          </cell>
        </row>
        <row r="6594">
          <cell r="D6594">
            <v>1695</v>
          </cell>
        </row>
        <row r="6595">
          <cell r="D6595">
            <v>1885</v>
          </cell>
        </row>
        <row r="6596">
          <cell r="D6596">
            <v>1015</v>
          </cell>
        </row>
        <row r="6597">
          <cell r="D6597">
            <v>675</v>
          </cell>
        </row>
        <row r="6598">
          <cell r="D6598">
            <v>210</v>
          </cell>
        </row>
        <row r="6599">
          <cell r="D6599">
            <v>2210</v>
          </cell>
        </row>
        <row r="6600">
          <cell r="D6600">
            <v>1500</v>
          </cell>
        </row>
        <row r="6601">
          <cell r="D6601">
            <v>1085</v>
          </cell>
        </row>
        <row r="6602">
          <cell r="D6602">
            <v>555</v>
          </cell>
        </row>
        <row r="6603">
          <cell r="D6603">
            <v>335</v>
          </cell>
        </row>
        <row r="6604">
          <cell r="D6604">
            <v>500</v>
          </cell>
        </row>
        <row r="6605">
          <cell r="D6605">
            <v>225</v>
          </cell>
        </row>
        <row r="6606">
          <cell r="D6606">
            <v>825</v>
          </cell>
        </row>
        <row r="6607">
          <cell r="D6607">
            <v>1605</v>
          </cell>
        </row>
        <row r="6608">
          <cell r="D6608">
            <v>570</v>
          </cell>
        </row>
        <row r="6609">
          <cell r="D6609">
            <v>205</v>
          </cell>
        </row>
        <row r="6610">
          <cell r="D6610">
            <v>1295</v>
          </cell>
        </row>
        <row r="6611">
          <cell r="D6611">
            <v>720</v>
          </cell>
        </row>
        <row r="6612">
          <cell r="D6612">
            <v>335</v>
          </cell>
        </row>
        <row r="6613">
          <cell r="D6613">
            <v>3460</v>
          </cell>
        </row>
        <row r="6614">
          <cell r="D6614">
            <v>1295</v>
          </cell>
        </row>
        <row r="6615">
          <cell r="D6615">
            <v>2270</v>
          </cell>
        </row>
        <row r="6616">
          <cell r="D6616">
            <v>2365</v>
          </cell>
        </row>
        <row r="6617">
          <cell r="D6617">
            <v>1265</v>
          </cell>
        </row>
        <row r="6618">
          <cell r="D6618">
            <v>1605</v>
          </cell>
        </row>
        <row r="6619">
          <cell r="D6619">
            <v>2130</v>
          </cell>
        </row>
        <row r="6620">
          <cell r="D6620">
            <v>1655</v>
          </cell>
        </row>
        <row r="6621">
          <cell r="D6621">
            <v>1275</v>
          </cell>
        </row>
        <row r="6622">
          <cell r="D6622">
            <v>2515</v>
          </cell>
        </row>
        <row r="6623">
          <cell r="D6623">
            <v>4055</v>
          </cell>
        </row>
        <row r="6624">
          <cell r="D6624">
            <v>5800</v>
          </cell>
        </row>
        <row r="6625">
          <cell r="D6625">
            <v>410</v>
          </cell>
        </row>
        <row r="6626">
          <cell r="D6626">
            <v>900</v>
          </cell>
        </row>
        <row r="6627">
          <cell r="D6627">
            <v>4090</v>
          </cell>
        </row>
        <row r="6628">
          <cell r="D6628">
            <v>1320</v>
          </cell>
        </row>
        <row r="6629">
          <cell r="D6629">
            <v>985</v>
          </cell>
        </row>
        <row r="6630">
          <cell r="D6630">
            <v>1655</v>
          </cell>
        </row>
        <row r="6631">
          <cell r="D6631">
            <v>255</v>
          </cell>
        </row>
        <row r="6632">
          <cell r="D6632">
            <v>730</v>
          </cell>
        </row>
        <row r="6633">
          <cell r="D6633">
            <v>855</v>
          </cell>
        </row>
        <row r="6634">
          <cell r="D6634">
            <v>1445</v>
          </cell>
        </row>
        <row r="6635">
          <cell r="D6635">
            <v>2365</v>
          </cell>
        </row>
        <row r="6636">
          <cell r="D6636">
            <v>220</v>
          </cell>
        </row>
        <row r="6637">
          <cell r="D6637">
            <v>765</v>
          </cell>
        </row>
        <row r="6638">
          <cell r="D6638">
            <v>845</v>
          </cell>
        </row>
        <row r="6639">
          <cell r="D6639">
            <v>850</v>
          </cell>
        </row>
        <row r="6640">
          <cell r="D6640">
            <v>785</v>
          </cell>
        </row>
        <row r="6641">
          <cell r="D6641">
            <v>1565</v>
          </cell>
        </row>
        <row r="6642">
          <cell r="D6642">
            <v>870</v>
          </cell>
        </row>
        <row r="6643">
          <cell r="D6643">
            <v>8775</v>
          </cell>
        </row>
        <row r="6644">
          <cell r="D6644">
            <v>1000</v>
          </cell>
        </row>
        <row r="6645">
          <cell r="D6645">
            <v>3770</v>
          </cell>
        </row>
        <row r="6646">
          <cell r="D6646">
            <v>1300</v>
          </cell>
        </row>
        <row r="6647">
          <cell r="D6647">
            <v>1760</v>
          </cell>
        </row>
        <row r="6648">
          <cell r="D6648">
            <v>1455</v>
          </cell>
        </row>
        <row r="6649">
          <cell r="D6649">
            <v>960</v>
          </cell>
        </row>
        <row r="6650">
          <cell r="D6650">
            <v>1895</v>
          </cell>
        </row>
        <row r="6651">
          <cell r="D6651">
            <v>815</v>
          </cell>
        </row>
        <row r="6652">
          <cell r="D6652">
            <v>90</v>
          </cell>
        </row>
        <row r="6653">
          <cell r="D6653">
            <v>1100</v>
          </cell>
        </row>
        <row r="6654">
          <cell r="D6654">
            <v>7530</v>
          </cell>
        </row>
        <row r="6655">
          <cell r="D6655">
            <v>5065</v>
          </cell>
        </row>
        <row r="6656">
          <cell r="D6656">
            <v>1605</v>
          </cell>
        </row>
        <row r="6657">
          <cell r="D6657">
            <v>2940</v>
          </cell>
        </row>
        <row r="6658">
          <cell r="D6658">
            <v>240</v>
          </cell>
        </row>
        <row r="6659">
          <cell r="D6659">
            <v>1790</v>
          </cell>
        </row>
        <row r="6660">
          <cell r="D6660">
            <v>735</v>
          </cell>
        </row>
        <row r="6661">
          <cell r="D6661">
            <v>715</v>
          </cell>
        </row>
        <row r="6662">
          <cell r="D6662">
            <v>520</v>
          </cell>
        </row>
        <row r="6663">
          <cell r="D6663">
            <v>1485</v>
          </cell>
        </row>
        <row r="6664">
          <cell r="D6664">
            <v>440</v>
          </cell>
        </row>
        <row r="6665">
          <cell r="D6665">
            <v>2615</v>
          </cell>
        </row>
        <row r="6666">
          <cell r="D6666">
            <v>4395</v>
          </cell>
        </row>
        <row r="6667">
          <cell r="D6667">
            <v>745</v>
          </cell>
        </row>
        <row r="6668">
          <cell r="D6668">
            <v>765</v>
          </cell>
        </row>
        <row r="6669">
          <cell r="D6669">
            <v>1130</v>
          </cell>
        </row>
        <row r="6670">
          <cell r="D6670">
            <v>640</v>
          </cell>
        </row>
        <row r="6671">
          <cell r="D6671">
            <v>630</v>
          </cell>
        </row>
        <row r="6672">
          <cell r="D6672">
            <v>525</v>
          </cell>
        </row>
        <row r="6673">
          <cell r="D6673">
            <v>1650</v>
          </cell>
        </row>
        <row r="6674">
          <cell r="D6674">
            <v>330</v>
          </cell>
        </row>
        <row r="6675">
          <cell r="D6675">
            <v>1140</v>
          </cell>
        </row>
        <row r="6676">
          <cell r="D6676">
            <v>1140</v>
          </cell>
        </row>
        <row r="6677">
          <cell r="D6677">
            <v>2060</v>
          </cell>
        </row>
        <row r="6678">
          <cell r="D6678">
            <v>730</v>
          </cell>
        </row>
        <row r="6679">
          <cell r="D6679">
            <v>1400</v>
          </cell>
        </row>
        <row r="6680">
          <cell r="D6680">
            <v>1225</v>
          </cell>
        </row>
        <row r="6681">
          <cell r="D6681">
            <v>510</v>
          </cell>
        </row>
        <row r="6682">
          <cell r="D6682">
            <v>255</v>
          </cell>
        </row>
        <row r="6683">
          <cell r="D6683">
            <v>1720</v>
          </cell>
        </row>
        <row r="6684">
          <cell r="D6684">
            <v>2430</v>
          </cell>
        </row>
        <row r="6685">
          <cell r="D6685">
            <v>1350</v>
          </cell>
        </row>
        <row r="6686">
          <cell r="D6686">
            <v>3830</v>
          </cell>
        </row>
        <row r="6687">
          <cell r="D6687">
            <v>1585</v>
          </cell>
        </row>
        <row r="6688">
          <cell r="D6688">
            <v>455</v>
          </cell>
        </row>
        <row r="6689">
          <cell r="D6689">
            <v>1160</v>
          </cell>
        </row>
        <row r="6690">
          <cell r="D6690">
            <v>1530</v>
          </cell>
        </row>
        <row r="6691">
          <cell r="D6691">
            <v>415</v>
          </cell>
        </row>
        <row r="6692">
          <cell r="D6692">
            <v>2450</v>
          </cell>
        </row>
        <row r="6693">
          <cell r="D6693">
            <v>215</v>
          </cell>
        </row>
        <row r="6694">
          <cell r="D6694">
            <v>2310</v>
          </cell>
        </row>
        <row r="6695">
          <cell r="D6695">
            <v>2470</v>
          </cell>
        </row>
        <row r="6696">
          <cell r="D6696">
            <v>1630</v>
          </cell>
        </row>
        <row r="6697">
          <cell r="D6697">
            <v>1920</v>
          </cell>
        </row>
        <row r="6698">
          <cell r="D6698">
            <v>1645</v>
          </cell>
        </row>
        <row r="6699">
          <cell r="D6699">
            <v>4390</v>
          </cell>
        </row>
        <row r="6700">
          <cell r="D6700">
            <v>680</v>
          </cell>
        </row>
        <row r="6701">
          <cell r="D6701">
            <v>1055</v>
          </cell>
        </row>
        <row r="6702">
          <cell r="D6702">
            <v>1195</v>
          </cell>
        </row>
        <row r="6703">
          <cell r="D6703">
            <v>2800</v>
          </cell>
        </row>
        <row r="6704">
          <cell r="D6704">
            <v>410</v>
          </cell>
        </row>
        <row r="6705">
          <cell r="D6705">
            <v>1505</v>
          </cell>
        </row>
        <row r="6706">
          <cell r="D6706">
            <v>40</v>
          </cell>
        </row>
        <row r="6707">
          <cell r="D6707">
            <v>210</v>
          </cell>
        </row>
        <row r="6708">
          <cell r="D6708">
            <v>1365</v>
          </cell>
        </row>
        <row r="6709">
          <cell r="D6709">
            <v>1970</v>
          </cell>
        </row>
        <row r="6710">
          <cell r="D6710">
            <v>475</v>
          </cell>
        </row>
        <row r="6711">
          <cell r="D6711">
            <v>410</v>
          </cell>
        </row>
        <row r="6712">
          <cell r="D6712">
            <v>495</v>
          </cell>
        </row>
        <row r="6713">
          <cell r="D6713">
            <v>1040</v>
          </cell>
        </row>
        <row r="6714">
          <cell r="D6714">
            <v>1205</v>
          </cell>
        </row>
        <row r="6715">
          <cell r="D6715">
            <v>810</v>
          </cell>
        </row>
        <row r="6716">
          <cell r="D6716">
            <v>325</v>
          </cell>
        </row>
        <row r="6717">
          <cell r="D6717">
            <v>1695</v>
          </cell>
        </row>
        <row r="6718">
          <cell r="D6718">
            <v>1220</v>
          </cell>
        </row>
        <row r="6719">
          <cell r="D6719">
            <v>660</v>
          </cell>
        </row>
        <row r="6720">
          <cell r="D6720">
            <v>1855</v>
          </cell>
        </row>
        <row r="6721">
          <cell r="D6721">
            <v>950</v>
          </cell>
        </row>
        <row r="6722">
          <cell r="D6722">
            <v>1345</v>
          </cell>
        </row>
        <row r="6723">
          <cell r="D6723">
            <v>1330</v>
          </cell>
        </row>
        <row r="6724">
          <cell r="D6724">
            <v>490</v>
          </cell>
        </row>
        <row r="6725">
          <cell r="D6725">
            <v>1110</v>
          </cell>
        </row>
        <row r="6726">
          <cell r="D6726">
            <v>355</v>
          </cell>
        </row>
        <row r="6727">
          <cell r="D6727">
            <v>490</v>
          </cell>
        </row>
        <row r="6728">
          <cell r="D6728">
            <v>445</v>
          </cell>
        </row>
        <row r="6729">
          <cell r="D6729">
            <v>2435</v>
          </cell>
        </row>
        <row r="6730">
          <cell r="D6730">
            <v>2300</v>
          </cell>
        </row>
        <row r="6731">
          <cell r="D6731">
            <v>1165</v>
          </cell>
        </row>
        <row r="6732">
          <cell r="D6732">
            <v>1545</v>
          </cell>
        </row>
        <row r="6733">
          <cell r="D6733">
            <v>380</v>
          </cell>
        </row>
        <row r="6734">
          <cell r="D6734">
            <v>160</v>
          </cell>
        </row>
        <row r="6735">
          <cell r="D6735">
            <v>1020</v>
          </cell>
        </row>
        <row r="6736">
          <cell r="D6736">
            <v>920</v>
          </cell>
        </row>
        <row r="6737">
          <cell r="D6737">
            <v>965</v>
          </cell>
        </row>
        <row r="6738">
          <cell r="D6738">
            <v>655</v>
          </cell>
        </row>
        <row r="6739">
          <cell r="D6739">
            <v>685</v>
          </cell>
        </row>
        <row r="6740">
          <cell r="D6740">
            <v>315</v>
          </cell>
        </row>
        <row r="6741">
          <cell r="D6741">
            <v>790</v>
          </cell>
        </row>
        <row r="6742">
          <cell r="D6742">
            <v>305</v>
          </cell>
        </row>
        <row r="6743">
          <cell r="D6743">
            <v>1245</v>
          </cell>
        </row>
        <row r="6744">
          <cell r="D6744">
            <v>2200</v>
          </cell>
        </row>
        <row r="6745">
          <cell r="D6745">
            <v>1760</v>
          </cell>
        </row>
        <row r="6746">
          <cell r="D6746">
            <v>2665</v>
          </cell>
        </row>
        <row r="6747">
          <cell r="D6747">
            <v>2185</v>
          </cell>
        </row>
        <row r="6748">
          <cell r="D6748">
            <v>1545</v>
          </cell>
        </row>
        <row r="6749">
          <cell r="D6749">
            <v>320</v>
          </cell>
        </row>
        <row r="6750">
          <cell r="D6750">
            <v>2515</v>
          </cell>
        </row>
        <row r="6751">
          <cell r="D6751">
            <v>745</v>
          </cell>
        </row>
        <row r="6752">
          <cell r="D6752">
            <v>2855</v>
          </cell>
        </row>
        <row r="6753">
          <cell r="D6753">
            <v>1750</v>
          </cell>
        </row>
        <row r="6754">
          <cell r="D6754">
            <v>760</v>
          </cell>
        </row>
        <row r="6755">
          <cell r="D6755">
            <v>365</v>
          </cell>
        </row>
        <row r="6756">
          <cell r="D6756">
            <v>930</v>
          </cell>
        </row>
        <row r="6757">
          <cell r="D6757">
            <v>810</v>
          </cell>
        </row>
        <row r="6758">
          <cell r="D6758">
            <v>2105</v>
          </cell>
        </row>
        <row r="6759">
          <cell r="D6759">
            <v>1035</v>
          </cell>
        </row>
        <row r="6760">
          <cell r="D6760">
            <v>830</v>
          </cell>
        </row>
        <row r="6761">
          <cell r="D6761">
            <v>1355</v>
          </cell>
        </row>
        <row r="6762">
          <cell r="D6762">
            <v>365</v>
          </cell>
        </row>
        <row r="6763">
          <cell r="D6763">
            <v>2745</v>
          </cell>
        </row>
        <row r="6764">
          <cell r="D6764">
            <v>590</v>
          </cell>
        </row>
        <row r="6765">
          <cell r="D6765">
            <v>1485</v>
          </cell>
        </row>
        <row r="6766">
          <cell r="D6766">
            <v>5430</v>
          </cell>
        </row>
        <row r="6767">
          <cell r="D6767">
            <v>6395</v>
          </cell>
        </row>
        <row r="6768">
          <cell r="D6768">
            <v>1060</v>
          </cell>
        </row>
        <row r="6769">
          <cell r="D6769">
            <v>1340</v>
          </cell>
        </row>
        <row r="6770">
          <cell r="D6770">
            <v>3630</v>
          </cell>
        </row>
        <row r="6771">
          <cell r="D6771">
            <v>1780</v>
          </cell>
        </row>
        <row r="6772">
          <cell r="D6772">
            <v>1535</v>
          </cell>
        </row>
        <row r="6773">
          <cell r="D6773">
            <v>3510</v>
          </cell>
        </row>
        <row r="6774">
          <cell r="D6774">
            <v>1215</v>
          </cell>
        </row>
        <row r="6775">
          <cell r="D6775">
            <v>540</v>
          </cell>
        </row>
        <row r="6776">
          <cell r="D6776">
            <v>2570</v>
          </cell>
        </row>
        <row r="6777">
          <cell r="D6777">
            <v>1440</v>
          </cell>
        </row>
        <row r="6778">
          <cell r="D6778">
            <v>2405</v>
          </cell>
        </row>
        <row r="6779">
          <cell r="D6779">
            <v>455</v>
          </cell>
        </row>
        <row r="6780">
          <cell r="D6780">
            <v>365</v>
          </cell>
        </row>
        <row r="6781">
          <cell r="D6781">
            <v>985</v>
          </cell>
        </row>
        <row r="6782">
          <cell r="D6782">
            <v>2010</v>
          </cell>
        </row>
        <row r="6783">
          <cell r="D6783">
            <v>780</v>
          </cell>
        </row>
        <row r="6784">
          <cell r="D6784">
            <v>1500</v>
          </cell>
        </row>
        <row r="6785">
          <cell r="D6785">
            <v>1155</v>
          </cell>
        </row>
        <row r="6786">
          <cell r="D6786">
            <v>5615</v>
          </cell>
        </row>
        <row r="6787">
          <cell r="D6787">
            <v>645</v>
          </cell>
        </row>
        <row r="6788">
          <cell r="D6788">
            <v>715</v>
          </cell>
        </row>
        <row r="6789">
          <cell r="D6789">
            <v>4515</v>
          </cell>
        </row>
        <row r="6790">
          <cell r="D6790">
            <v>1575</v>
          </cell>
        </row>
        <row r="6791">
          <cell r="D6791">
            <v>1945</v>
          </cell>
        </row>
        <row r="6792">
          <cell r="D6792">
            <v>625</v>
          </cell>
        </row>
        <row r="6793">
          <cell r="D6793">
            <v>1685</v>
          </cell>
        </row>
        <row r="6794">
          <cell r="D6794">
            <v>625</v>
          </cell>
        </row>
        <row r="6795">
          <cell r="D6795">
            <v>430</v>
          </cell>
        </row>
        <row r="6796">
          <cell r="D6796">
            <v>3310</v>
          </cell>
        </row>
        <row r="6797">
          <cell r="D6797">
            <v>660</v>
          </cell>
        </row>
        <row r="6798">
          <cell r="D6798">
            <v>1825</v>
          </cell>
        </row>
        <row r="6799">
          <cell r="D6799">
            <v>125</v>
          </cell>
        </row>
        <row r="6800">
          <cell r="D6800">
            <v>1380</v>
          </cell>
        </row>
        <row r="6801">
          <cell r="D6801">
            <v>1820</v>
          </cell>
        </row>
        <row r="6802">
          <cell r="D6802">
            <v>125</v>
          </cell>
        </row>
        <row r="6803">
          <cell r="D6803">
            <v>855</v>
          </cell>
        </row>
        <row r="6804">
          <cell r="D6804">
            <v>745</v>
          </cell>
        </row>
        <row r="6805">
          <cell r="D6805">
            <v>1695</v>
          </cell>
        </row>
        <row r="6806">
          <cell r="D6806">
            <v>1075</v>
          </cell>
        </row>
        <row r="6807">
          <cell r="D6807">
            <v>1205</v>
          </cell>
        </row>
        <row r="6808">
          <cell r="D6808">
            <v>3770</v>
          </cell>
        </row>
        <row r="6809">
          <cell r="D6809">
            <v>2275</v>
          </cell>
        </row>
        <row r="6810">
          <cell r="D6810">
            <v>3700</v>
          </cell>
        </row>
        <row r="6811">
          <cell r="D6811">
            <v>1535</v>
          </cell>
        </row>
        <row r="6812">
          <cell r="D6812">
            <v>2430</v>
          </cell>
        </row>
        <row r="6813">
          <cell r="D6813">
            <v>2030</v>
          </cell>
        </row>
        <row r="6814">
          <cell r="D6814">
            <v>675</v>
          </cell>
        </row>
        <row r="6815">
          <cell r="D6815">
            <v>2400</v>
          </cell>
        </row>
        <row r="6816">
          <cell r="D6816">
            <v>1720</v>
          </cell>
        </row>
        <row r="6817">
          <cell r="D6817">
            <v>455</v>
          </cell>
        </row>
        <row r="6818">
          <cell r="D6818">
            <v>2145</v>
          </cell>
        </row>
        <row r="6819">
          <cell r="D6819">
            <v>1720</v>
          </cell>
        </row>
        <row r="6820">
          <cell r="D6820">
            <v>1195</v>
          </cell>
        </row>
        <row r="6821">
          <cell r="D6821">
            <v>160</v>
          </cell>
        </row>
        <row r="6822">
          <cell r="D6822">
            <v>850</v>
          </cell>
        </row>
        <row r="6823">
          <cell r="D6823">
            <v>985</v>
          </cell>
        </row>
        <row r="6824">
          <cell r="D6824">
            <v>100</v>
          </cell>
        </row>
        <row r="6825">
          <cell r="D6825">
            <v>1445</v>
          </cell>
        </row>
        <row r="6826">
          <cell r="D6826">
            <v>1900</v>
          </cell>
        </row>
        <row r="6827">
          <cell r="D6827">
            <v>620</v>
          </cell>
        </row>
        <row r="6828">
          <cell r="D6828">
            <v>695</v>
          </cell>
        </row>
        <row r="6829">
          <cell r="D6829">
            <v>690</v>
          </cell>
        </row>
        <row r="6830">
          <cell r="D6830">
            <v>1210</v>
          </cell>
        </row>
        <row r="6831">
          <cell r="D6831">
            <v>1695</v>
          </cell>
        </row>
        <row r="6832">
          <cell r="D6832">
            <v>1190</v>
          </cell>
        </row>
        <row r="6833">
          <cell r="D6833">
            <v>1515</v>
          </cell>
        </row>
        <row r="6834">
          <cell r="D6834">
            <v>200</v>
          </cell>
        </row>
        <row r="6835">
          <cell r="D6835">
            <v>540</v>
          </cell>
        </row>
        <row r="6836">
          <cell r="D6836">
            <v>1330</v>
          </cell>
        </row>
        <row r="6837">
          <cell r="D6837">
            <v>730</v>
          </cell>
        </row>
        <row r="6838">
          <cell r="D6838">
            <v>1770</v>
          </cell>
        </row>
        <row r="6839">
          <cell r="D6839">
            <v>1385</v>
          </cell>
        </row>
        <row r="6840">
          <cell r="D6840">
            <v>6550</v>
          </cell>
        </row>
        <row r="6841">
          <cell r="D6841">
            <v>2990</v>
          </cell>
        </row>
        <row r="6842">
          <cell r="D6842">
            <v>1050</v>
          </cell>
        </row>
        <row r="6843">
          <cell r="D6843">
            <v>1125</v>
          </cell>
        </row>
        <row r="6844">
          <cell r="D6844">
            <v>3420</v>
          </cell>
        </row>
        <row r="6845">
          <cell r="D6845">
            <v>1485</v>
          </cell>
        </row>
        <row r="6846">
          <cell r="D6846">
            <v>1950</v>
          </cell>
        </row>
        <row r="6847">
          <cell r="D6847">
            <v>705</v>
          </cell>
        </row>
        <row r="6848">
          <cell r="D6848">
            <v>690</v>
          </cell>
        </row>
        <row r="6849">
          <cell r="D6849">
            <v>1820</v>
          </cell>
        </row>
        <row r="6850">
          <cell r="D6850">
            <v>2020</v>
          </cell>
        </row>
        <row r="6851">
          <cell r="D6851">
            <v>3515</v>
          </cell>
        </row>
        <row r="6852">
          <cell r="D6852">
            <v>1890</v>
          </cell>
        </row>
        <row r="6853">
          <cell r="D6853">
            <v>850</v>
          </cell>
        </row>
        <row r="6854">
          <cell r="D6854">
            <v>1145</v>
          </cell>
        </row>
        <row r="6855">
          <cell r="D6855">
            <v>2725</v>
          </cell>
        </row>
        <row r="6856">
          <cell r="D6856">
            <v>1170</v>
          </cell>
        </row>
        <row r="6857">
          <cell r="D6857">
            <v>3860</v>
          </cell>
        </row>
        <row r="6858">
          <cell r="D6858">
            <v>2490</v>
          </cell>
        </row>
        <row r="6859">
          <cell r="D6859">
            <v>590</v>
          </cell>
        </row>
        <row r="6860">
          <cell r="D6860">
            <v>800</v>
          </cell>
        </row>
        <row r="6861">
          <cell r="D6861">
            <v>670</v>
          </cell>
        </row>
        <row r="6862">
          <cell r="D6862">
            <v>2770</v>
          </cell>
        </row>
        <row r="6863">
          <cell r="D6863">
            <v>2555</v>
          </cell>
        </row>
        <row r="6864">
          <cell r="D6864">
            <v>1355</v>
          </cell>
        </row>
        <row r="6865">
          <cell r="D6865">
            <v>745</v>
          </cell>
        </row>
        <row r="6866">
          <cell r="D6866">
            <v>830</v>
          </cell>
        </row>
        <row r="6867">
          <cell r="D6867">
            <v>295</v>
          </cell>
        </row>
        <row r="6868">
          <cell r="D6868">
            <v>35</v>
          </cell>
        </row>
        <row r="6869">
          <cell r="D6869">
            <v>1295</v>
          </cell>
        </row>
        <row r="6870">
          <cell r="D6870">
            <v>1565</v>
          </cell>
        </row>
        <row r="6871">
          <cell r="D6871">
            <v>2170</v>
          </cell>
        </row>
        <row r="6872">
          <cell r="D6872">
            <v>920</v>
          </cell>
        </row>
        <row r="6873">
          <cell r="D6873">
            <v>1050</v>
          </cell>
        </row>
        <row r="6874">
          <cell r="D6874">
            <v>430</v>
          </cell>
        </row>
        <row r="6875">
          <cell r="D6875">
            <v>1185</v>
          </cell>
        </row>
        <row r="6876">
          <cell r="D6876">
            <v>895</v>
          </cell>
        </row>
        <row r="6877">
          <cell r="D6877">
            <v>1450</v>
          </cell>
        </row>
        <row r="6878">
          <cell r="D6878">
            <v>2690</v>
          </cell>
        </row>
        <row r="6879">
          <cell r="D6879">
            <v>940</v>
          </cell>
        </row>
        <row r="6880">
          <cell r="D6880">
            <v>1940</v>
          </cell>
        </row>
        <row r="6881">
          <cell r="D6881">
            <v>260</v>
          </cell>
        </row>
        <row r="6882">
          <cell r="D6882">
            <v>3985</v>
          </cell>
        </row>
        <row r="6883">
          <cell r="D6883">
            <v>1010</v>
          </cell>
        </row>
        <row r="6884">
          <cell r="D6884">
            <v>125</v>
          </cell>
        </row>
        <row r="6885">
          <cell r="D6885">
            <v>4285</v>
          </cell>
        </row>
        <row r="6886">
          <cell r="D6886">
            <v>670</v>
          </cell>
        </row>
        <row r="6887">
          <cell r="D6887">
            <v>1260</v>
          </cell>
        </row>
        <row r="6888">
          <cell r="D6888">
            <v>1200</v>
          </cell>
        </row>
        <row r="6889">
          <cell r="D6889">
            <v>1355</v>
          </cell>
        </row>
        <row r="6890">
          <cell r="D6890">
            <v>575</v>
          </cell>
        </row>
        <row r="6891">
          <cell r="D6891">
            <v>2665</v>
          </cell>
        </row>
        <row r="6892">
          <cell r="D6892">
            <v>745</v>
          </cell>
        </row>
        <row r="6893">
          <cell r="D6893">
            <v>3630</v>
          </cell>
        </row>
        <row r="6894">
          <cell r="D6894">
            <v>1325</v>
          </cell>
        </row>
        <row r="6895">
          <cell r="D6895">
            <v>2335</v>
          </cell>
        </row>
        <row r="6896">
          <cell r="D6896">
            <v>880</v>
          </cell>
        </row>
        <row r="6897">
          <cell r="D6897">
            <v>3880</v>
          </cell>
        </row>
        <row r="6898">
          <cell r="D6898">
            <v>575</v>
          </cell>
        </row>
        <row r="6899">
          <cell r="D6899">
            <v>1190</v>
          </cell>
        </row>
        <row r="6900">
          <cell r="D6900">
            <v>395</v>
          </cell>
        </row>
        <row r="6901">
          <cell r="D6901">
            <v>490</v>
          </cell>
        </row>
        <row r="6902">
          <cell r="D6902">
            <v>1210</v>
          </cell>
        </row>
        <row r="6903">
          <cell r="D6903">
            <v>465</v>
          </cell>
        </row>
        <row r="6904">
          <cell r="D6904">
            <v>1350</v>
          </cell>
        </row>
        <row r="6905">
          <cell r="D6905">
            <v>1185</v>
          </cell>
        </row>
        <row r="6906">
          <cell r="D6906">
            <v>315</v>
          </cell>
        </row>
        <row r="6907">
          <cell r="D6907">
            <v>2290</v>
          </cell>
        </row>
        <row r="6908">
          <cell r="D6908">
            <v>2140</v>
          </cell>
        </row>
        <row r="6909">
          <cell r="D6909">
            <v>190</v>
          </cell>
        </row>
        <row r="6910">
          <cell r="D6910">
            <v>365</v>
          </cell>
        </row>
        <row r="6911">
          <cell r="D6911">
            <v>575</v>
          </cell>
        </row>
        <row r="6912">
          <cell r="D6912">
            <v>1670</v>
          </cell>
        </row>
        <row r="6913">
          <cell r="D6913">
            <v>675</v>
          </cell>
        </row>
        <row r="6914">
          <cell r="D6914">
            <v>230</v>
          </cell>
        </row>
        <row r="6915">
          <cell r="D6915">
            <v>1380</v>
          </cell>
        </row>
        <row r="6916">
          <cell r="D6916">
            <v>2255</v>
          </cell>
        </row>
        <row r="6917">
          <cell r="D6917">
            <v>295</v>
          </cell>
        </row>
        <row r="6918">
          <cell r="D6918">
            <v>1050</v>
          </cell>
        </row>
        <row r="6919">
          <cell r="D6919">
            <v>3485</v>
          </cell>
        </row>
        <row r="6920">
          <cell r="D6920">
            <v>2565</v>
          </cell>
        </row>
        <row r="6921">
          <cell r="D6921">
            <v>1330</v>
          </cell>
        </row>
        <row r="6922">
          <cell r="D6922">
            <v>1890</v>
          </cell>
        </row>
        <row r="6923">
          <cell r="D6923">
            <v>385</v>
          </cell>
        </row>
        <row r="6924">
          <cell r="D6924">
            <v>835</v>
          </cell>
        </row>
        <row r="6925">
          <cell r="D6925">
            <v>1265</v>
          </cell>
        </row>
        <row r="6926">
          <cell r="D6926">
            <v>900</v>
          </cell>
        </row>
        <row r="6927">
          <cell r="D6927">
            <v>1160</v>
          </cell>
        </row>
        <row r="6928">
          <cell r="D6928">
            <v>1475</v>
          </cell>
        </row>
        <row r="6929">
          <cell r="D6929">
            <v>1720</v>
          </cell>
        </row>
        <row r="6930">
          <cell r="D6930">
            <v>380</v>
          </cell>
        </row>
        <row r="6931">
          <cell r="D6931">
            <v>1880</v>
          </cell>
        </row>
        <row r="6932">
          <cell r="D6932">
            <v>12695</v>
          </cell>
        </row>
        <row r="6933">
          <cell r="D6933">
            <v>410</v>
          </cell>
        </row>
        <row r="6934">
          <cell r="D6934">
            <v>270</v>
          </cell>
        </row>
        <row r="6935">
          <cell r="D6935">
            <v>1145</v>
          </cell>
        </row>
        <row r="6936">
          <cell r="D6936">
            <v>1130</v>
          </cell>
        </row>
        <row r="6937">
          <cell r="D6937">
            <v>1710</v>
          </cell>
        </row>
        <row r="6938">
          <cell r="D6938">
            <v>1650</v>
          </cell>
        </row>
        <row r="6939">
          <cell r="D6939">
            <v>1960</v>
          </cell>
        </row>
        <row r="6940">
          <cell r="D6940">
            <v>1595</v>
          </cell>
        </row>
        <row r="6941">
          <cell r="D6941">
            <v>125</v>
          </cell>
        </row>
        <row r="6942">
          <cell r="D6942">
            <v>765</v>
          </cell>
        </row>
        <row r="6943">
          <cell r="D6943">
            <v>515</v>
          </cell>
        </row>
        <row r="6944">
          <cell r="D6944">
            <v>815</v>
          </cell>
        </row>
        <row r="6945">
          <cell r="D6945">
            <v>955</v>
          </cell>
        </row>
        <row r="6946">
          <cell r="D6946">
            <v>1650</v>
          </cell>
        </row>
        <row r="6947">
          <cell r="D6947">
            <v>790</v>
          </cell>
        </row>
        <row r="6948">
          <cell r="D6948">
            <v>1085</v>
          </cell>
        </row>
        <row r="6949">
          <cell r="D6949">
            <v>510</v>
          </cell>
        </row>
        <row r="6950">
          <cell r="D6950">
            <v>850</v>
          </cell>
        </row>
        <row r="6951">
          <cell r="D6951">
            <v>270</v>
          </cell>
        </row>
        <row r="6952">
          <cell r="D6952">
            <v>290</v>
          </cell>
        </row>
        <row r="6953">
          <cell r="D6953">
            <v>315</v>
          </cell>
        </row>
        <row r="6954">
          <cell r="D6954">
            <v>555</v>
          </cell>
        </row>
        <row r="6955">
          <cell r="D6955">
            <v>560</v>
          </cell>
        </row>
        <row r="6956">
          <cell r="D6956">
            <v>3045</v>
          </cell>
        </row>
        <row r="6957">
          <cell r="D6957">
            <v>655</v>
          </cell>
        </row>
        <row r="6958">
          <cell r="D6958">
            <v>1800</v>
          </cell>
        </row>
        <row r="6959">
          <cell r="D6959">
            <v>2225</v>
          </cell>
        </row>
        <row r="6960">
          <cell r="D6960">
            <v>6285</v>
          </cell>
        </row>
        <row r="6961">
          <cell r="D6961">
            <v>370</v>
          </cell>
        </row>
        <row r="6962">
          <cell r="D6962">
            <v>925</v>
          </cell>
        </row>
        <row r="6963">
          <cell r="D6963">
            <v>350</v>
          </cell>
        </row>
        <row r="6964">
          <cell r="D6964">
            <v>690</v>
          </cell>
        </row>
        <row r="6965">
          <cell r="D6965">
            <v>765</v>
          </cell>
        </row>
        <row r="6966">
          <cell r="D6966">
            <v>330</v>
          </cell>
        </row>
        <row r="6967">
          <cell r="D6967">
            <v>150</v>
          </cell>
        </row>
        <row r="6968">
          <cell r="D6968">
            <v>1165</v>
          </cell>
        </row>
        <row r="6969">
          <cell r="D6969">
            <v>745</v>
          </cell>
        </row>
        <row r="6970">
          <cell r="D6970">
            <v>885</v>
          </cell>
        </row>
        <row r="6971">
          <cell r="D6971">
            <v>400</v>
          </cell>
        </row>
        <row r="6972">
          <cell r="D6972">
            <v>600</v>
          </cell>
        </row>
        <row r="6973">
          <cell r="D6973">
            <v>1075</v>
          </cell>
        </row>
        <row r="6974">
          <cell r="D6974">
            <v>805</v>
          </cell>
        </row>
        <row r="6975">
          <cell r="D6975">
            <v>3115</v>
          </cell>
        </row>
        <row r="6976">
          <cell r="D6976">
            <v>530</v>
          </cell>
        </row>
        <row r="6977">
          <cell r="D6977">
            <v>760</v>
          </cell>
        </row>
        <row r="6978">
          <cell r="D6978">
            <v>865</v>
          </cell>
        </row>
        <row r="6979">
          <cell r="D6979">
            <v>1585</v>
          </cell>
        </row>
        <row r="6980">
          <cell r="D6980">
            <v>2435</v>
          </cell>
        </row>
        <row r="6981">
          <cell r="D6981">
            <v>360</v>
          </cell>
        </row>
        <row r="6982">
          <cell r="D6982">
            <v>1705</v>
          </cell>
        </row>
        <row r="6983">
          <cell r="D6983">
            <v>2375</v>
          </cell>
        </row>
        <row r="6984">
          <cell r="D6984">
            <v>320</v>
          </cell>
        </row>
        <row r="6985">
          <cell r="D6985">
            <v>2355</v>
          </cell>
        </row>
        <row r="6986">
          <cell r="D6986">
            <v>360</v>
          </cell>
        </row>
        <row r="6987">
          <cell r="D6987">
            <v>260</v>
          </cell>
        </row>
        <row r="6988">
          <cell r="D6988">
            <v>470</v>
          </cell>
        </row>
        <row r="6989">
          <cell r="D6989">
            <v>1205</v>
          </cell>
        </row>
        <row r="6990">
          <cell r="D6990">
            <v>610</v>
          </cell>
        </row>
        <row r="6991">
          <cell r="D6991">
            <v>710</v>
          </cell>
        </row>
        <row r="6992">
          <cell r="D6992">
            <v>1085</v>
          </cell>
        </row>
        <row r="6993">
          <cell r="D6993">
            <v>1090</v>
          </cell>
        </row>
        <row r="6994">
          <cell r="D6994">
            <v>1645</v>
          </cell>
        </row>
        <row r="6995">
          <cell r="D6995">
            <v>965</v>
          </cell>
        </row>
        <row r="6996">
          <cell r="D6996">
            <v>390</v>
          </cell>
        </row>
        <row r="6997">
          <cell r="D6997">
            <v>180</v>
          </cell>
        </row>
        <row r="6998">
          <cell r="D6998">
            <v>5625</v>
          </cell>
        </row>
        <row r="6999">
          <cell r="D6999">
            <v>585</v>
          </cell>
        </row>
        <row r="7000">
          <cell r="D7000">
            <v>1350</v>
          </cell>
        </row>
        <row r="7001">
          <cell r="D7001">
            <v>1355</v>
          </cell>
        </row>
        <row r="7002">
          <cell r="D7002">
            <v>865</v>
          </cell>
        </row>
        <row r="7003">
          <cell r="D7003">
            <v>125</v>
          </cell>
        </row>
        <row r="7004">
          <cell r="D7004">
            <v>2035</v>
          </cell>
        </row>
        <row r="7005">
          <cell r="D7005">
            <v>365</v>
          </cell>
        </row>
        <row r="7006">
          <cell r="D7006">
            <v>590</v>
          </cell>
        </row>
        <row r="7007">
          <cell r="D7007">
            <v>1480</v>
          </cell>
        </row>
        <row r="7008">
          <cell r="D7008">
            <v>1190</v>
          </cell>
        </row>
        <row r="7009">
          <cell r="D7009">
            <v>1140</v>
          </cell>
        </row>
        <row r="7010">
          <cell r="D7010">
            <v>290</v>
          </cell>
        </row>
        <row r="7011">
          <cell r="D7011">
            <v>650</v>
          </cell>
        </row>
        <row r="7012">
          <cell r="D7012">
            <v>895</v>
          </cell>
        </row>
        <row r="7013">
          <cell r="D7013">
            <v>410</v>
          </cell>
        </row>
        <row r="7014">
          <cell r="D7014">
            <v>1815</v>
          </cell>
        </row>
        <row r="7015">
          <cell r="D7015">
            <v>710</v>
          </cell>
        </row>
        <row r="7016">
          <cell r="D7016">
            <v>3395</v>
          </cell>
        </row>
        <row r="7017">
          <cell r="D7017">
            <v>525</v>
          </cell>
        </row>
        <row r="7018">
          <cell r="D7018">
            <v>855</v>
          </cell>
        </row>
        <row r="7019">
          <cell r="D7019">
            <v>3015</v>
          </cell>
        </row>
        <row r="7020">
          <cell r="D7020">
            <v>1555</v>
          </cell>
        </row>
        <row r="7021">
          <cell r="D7021">
            <v>585</v>
          </cell>
        </row>
        <row r="7022">
          <cell r="D7022">
            <v>1405</v>
          </cell>
        </row>
        <row r="7023">
          <cell r="D7023">
            <v>715</v>
          </cell>
        </row>
        <row r="7024">
          <cell r="D7024">
            <v>550</v>
          </cell>
        </row>
        <row r="7025">
          <cell r="D7025">
            <v>1445</v>
          </cell>
        </row>
        <row r="7026">
          <cell r="D7026">
            <v>1560</v>
          </cell>
        </row>
        <row r="7027">
          <cell r="D7027">
            <v>675</v>
          </cell>
        </row>
        <row r="7028">
          <cell r="D7028">
            <v>395</v>
          </cell>
        </row>
        <row r="7029">
          <cell r="D7029">
            <v>1580</v>
          </cell>
        </row>
        <row r="7030">
          <cell r="D7030">
            <v>60</v>
          </cell>
        </row>
        <row r="7031">
          <cell r="D7031">
            <v>400</v>
          </cell>
        </row>
        <row r="7032">
          <cell r="D7032">
            <v>3490</v>
          </cell>
        </row>
        <row r="7033">
          <cell r="D7033">
            <v>420</v>
          </cell>
        </row>
        <row r="7034">
          <cell r="D7034">
            <v>1055</v>
          </cell>
        </row>
        <row r="7035">
          <cell r="D7035">
            <v>1890</v>
          </cell>
        </row>
        <row r="7036">
          <cell r="D7036">
            <v>85</v>
          </cell>
        </row>
        <row r="7037">
          <cell r="D7037">
            <v>1125</v>
          </cell>
        </row>
        <row r="7038">
          <cell r="D7038">
            <v>1145</v>
          </cell>
        </row>
        <row r="7039">
          <cell r="D7039">
            <v>1335</v>
          </cell>
        </row>
        <row r="7040">
          <cell r="D7040">
            <v>220</v>
          </cell>
        </row>
        <row r="7041">
          <cell r="D7041">
            <v>1305</v>
          </cell>
        </row>
        <row r="7042">
          <cell r="D7042">
            <v>795</v>
          </cell>
        </row>
        <row r="7043">
          <cell r="D7043">
            <v>1200</v>
          </cell>
        </row>
        <row r="7044">
          <cell r="D7044">
            <v>210</v>
          </cell>
        </row>
        <row r="7045">
          <cell r="D7045">
            <v>550</v>
          </cell>
        </row>
        <row r="7046">
          <cell r="D7046">
            <v>115</v>
          </cell>
        </row>
        <row r="7047">
          <cell r="D7047">
            <v>770</v>
          </cell>
        </row>
        <row r="7048">
          <cell r="D7048">
            <v>1350</v>
          </cell>
        </row>
        <row r="7049">
          <cell r="D7049">
            <v>3135</v>
          </cell>
        </row>
        <row r="7050">
          <cell r="D7050">
            <v>2070</v>
          </cell>
        </row>
        <row r="7051">
          <cell r="D7051">
            <v>920</v>
          </cell>
        </row>
        <row r="7052">
          <cell r="D7052">
            <v>2045</v>
          </cell>
        </row>
        <row r="7053">
          <cell r="D7053">
            <v>820</v>
          </cell>
        </row>
        <row r="7054">
          <cell r="D7054">
            <v>560</v>
          </cell>
        </row>
        <row r="7055">
          <cell r="D7055">
            <v>195</v>
          </cell>
        </row>
        <row r="7056">
          <cell r="D7056">
            <v>315</v>
          </cell>
        </row>
        <row r="7057">
          <cell r="D7057">
            <v>7395</v>
          </cell>
        </row>
        <row r="7058">
          <cell r="D7058">
            <v>470</v>
          </cell>
        </row>
        <row r="7059">
          <cell r="D7059">
            <v>1225</v>
          </cell>
        </row>
        <row r="7060">
          <cell r="D7060">
            <v>40</v>
          </cell>
        </row>
        <row r="7061">
          <cell r="D7061">
            <v>685</v>
          </cell>
        </row>
        <row r="7062">
          <cell r="D7062">
            <v>410</v>
          </cell>
        </row>
        <row r="7063">
          <cell r="D7063">
            <v>250</v>
          </cell>
        </row>
        <row r="7064">
          <cell r="D7064">
            <v>325</v>
          </cell>
        </row>
        <row r="7065">
          <cell r="D7065">
            <v>595</v>
          </cell>
        </row>
        <row r="7066">
          <cell r="D7066">
            <v>1030</v>
          </cell>
        </row>
        <row r="7067">
          <cell r="D7067">
            <v>250</v>
          </cell>
        </row>
        <row r="7068">
          <cell r="D7068">
            <v>1470</v>
          </cell>
        </row>
        <row r="7069">
          <cell r="D7069">
            <v>380</v>
          </cell>
        </row>
        <row r="7070">
          <cell r="D7070">
            <v>1440</v>
          </cell>
        </row>
        <row r="7071">
          <cell r="D7071">
            <v>240</v>
          </cell>
        </row>
        <row r="7072">
          <cell r="D7072">
            <v>2960</v>
          </cell>
        </row>
        <row r="7073">
          <cell r="D7073">
            <v>270</v>
          </cell>
        </row>
        <row r="7074">
          <cell r="D7074">
            <v>940</v>
          </cell>
        </row>
        <row r="7075">
          <cell r="D7075">
            <v>850</v>
          </cell>
        </row>
        <row r="7076">
          <cell r="D7076">
            <v>875</v>
          </cell>
        </row>
        <row r="7077">
          <cell r="D7077">
            <v>1060</v>
          </cell>
        </row>
        <row r="7078">
          <cell r="D7078">
            <v>350</v>
          </cell>
        </row>
        <row r="7079">
          <cell r="D7079">
            <v>465</v>
          </cell>
        </row>
        <row r="7080">
          <cell r="D7080">
            <v>1620</v>
          </cell>
        </row>
        <row r="7081">
          <cell r="D7081">
            <v>1580</v>
          </cell>
        </row>
        <row r="7082">
          <cell r="D7082">
            <v>1195</v>
          </cell>
        </row>
        <row r="7083">
          <cell r="D7083">
            <v>655</v>
          </cell>
        </row>
        <row r="7084">
          <cell r="D7084">
            <v>870</v>
          </cell>
        </row>
        <row r="7085">
          <cell r="D7085">
            <v>600</v>
          </cell>
        </row>
        <row r="7086">
          <cell r="D7086">
            <v>1015</v>
          </cell>
        </row>
        <row r="7087">
          <cell r="D7087">
            <v>490</v>
          </cell>
        </row>
        <row r="7088">
          <cell r="D7088">
            <v>1055</v>
          </cell>
        </row>
        <row r="7089">
          <cell r="D7089">
            <v>710</v>
          </cell>
        </row>
        <row r="7090">
          <cell r="D7090">
            <v>1955</v>
          </cell>
        </row>
        <row r="7091">
          <cell r="D7091">
            <v>1190</v>
          </cell>
        </row>
        <row r="7092">
          <cell r="D7092">
            <v>275</v>
          </cell>
        </row>
        <row r="7093">
          <cell r="D7093">
            <v>1565</v>
          </cell>
        </row>
        <row r="7094">
          <cell r="D7094">
            <v>1720</v>
          </cell>
        </row>
        <row r="7095">
          <cell r="D7095">
            <v>380</v>
          </cell>
        </row>
        <row r="7096">
          <cell r="D7096">
            <v>735</v>
          </cell>
        </row>
        <row r="7097">
          <cell r="D7097">
            <v>175</v>
          </cell>
        </row>
        <row r="7098">
          <cell r="D7098">
            <v>450</v>
          </cell>
        </row>
        <row r="7099">
          <cell r="D7099">
            <v>1700</v>
          </cell>
        </row>
        <row r="7100">
          <cell r="D7100">
            <v>450</v>
          </cell>
        </row>
        <row r="7101">
          <cell r="D7101">
            <v>1335</v>
          </cell>
        </row>
        <row r="7102">
          <cell r="D7102">
            <v>910</v>
          </cell>
        </row>
        <row r="7103">
          <cell r="D7103">
            <v>1560</v>
          </cell>
        </row>
        <row r="7104">
          <cell r="D7104">
            <v>915</v>
          </cell>
        </row>
        <row r="7105">
          <cell r="D7105">
            <v>155</v>
          </cell>
        </row>
        <row r="7106">
          <cell r="D7106">
            <v>2895</v>
          </cell>
        </row>
        <row r="7107">
          <cell r="D7107">
            <v>1965</v>
          </cell>
        </row>
        <row r="7108">
          <cell r="D7108">
            <v>235</v>
          </cell>
        </row>
        <row r="7109">
          <cell r="D7109">
            <v>740</v>
          </cell>
        </row>
        <row r="7110">
          <cell r="D7110">
            <v>860</v>
          </cell>
        </row>
        <row r="7111">
          <cell r="D7111">
            <v>1660</v>
          </cell>
        </row>
        <row r="7112">
          <cell r="D7112">
            <v>1320</v>
          </cell>
        </row>
        <row r="7113">
          <cell r="D7113">
            <v>3945</v>
          </cell>
        </row>
        <row r="7114">
          <cell r="D7114">
            <v>3880</v>
          </cell>
        </row>
        <row r="7115">
          <cell r="D7115">
            <v>320</v>
          </cell>
        </row>
        <row r="7116">
          <cell r="D7116">
            <v>1710</v>
          </cell>
        </row>
        <row r="7117">
          <cell r="D7117">
            <v>165</v>
          </cell>
        </row>
        <row r="7118">
          <cell r="D7118">
            <v>1155</v>
          </cell>
        </row>
        <row r="7119">
          <cell r="D7119">
            <v>415</v>
          </cell>
        </row>
        <row r="7120">
          <cell r="D7120">
            <v>195</v>
          </cell>
        </row>
        <row r="7121">
          <cell r="D7121">
            <v>315</v>
          </cell>
        </row>
        <row r="7122">
          <cell r="D7122">
            <v>1130</v>
          </cell>
        </row>
        <row r="7123">
          <cell r="D7123">
            <v>985</v>
          </cell>
        </row>
        <row r="7124">
          <cell r="D7124">
            <v>420</v>
          </cell>
        </row>
        <row r="7125">
          <cell r="D7125">
            <v>470</v>
          </cell>
        </row>
        <row r="7126">
          <cell r="D7126">
            <v>1325</v>
          </cell>
        </row>
        <row r="7127">
          <cell r="D7127">
            <v>270</v>
          </cell>
        </row>
        <row r="7128">
          <cell r="D7128">
            <v>705</v>
          </cell>
        </row>
        <row r="7129">
          <cell r="D7129">
            <v>1665</v>
          </cell>
        </row>
        <row r="7130">
          <cell r="D7130">
            <v>350</v>
          </cell>
        </row>
        <row r="7131">
          <cell r="D7131">
            <v>55</v>
          </cell>
        </row>
        <row r="7132">
          <cell r="D7132">
            <v>595</v>
          </cell>
        </row>
        <row r="7133">
          <cell r="D7133">
            <v>510</v>
          </cell>
        </row>
        <row r="7134">
          <cell r="D7134">
            <v>165</v>
          </cell>
        </row>
        <row r="7135">
          <cell r="D7135">
            <v>420</v>
          </cell>
        </row>
        <row r="7136">
          <cell r="D7136">
            <v>1070</v>
          </cell>
        </row>
        <row r="7137">
          <cell r="D7137">
            <v>1110</v>
          </cell>
        </row>
        <row r="7138">
          <cell r="D7138">
            <v>315</v>
          </cell>
        </row>
        <row r="7139">
          <cell r="D7139">
            <v>1110</v>
          </cell>
        </row>
        <row r="7140">
          <cell r="D7140">
            <v>630</v>
          </cell>
        </row>
        <row r="7141">
          <cell r="D7141">
            <v>140</v>
          </cell>
        </row>
        <row r="7142">
          <cell r="D7142">
            <v>405</v>
          </cell>
        </row>
        <row r="7143">
          <cell r="D7143">
            <v>340</v>
          </cell>
        </row>
        <row r="7144">
          <cell r="D7144">
            <v>1505</v>
          </cell>
        </row>
        <row r="7145">
          <cell r="D7145">
            <v>695</v>
          </cell>
        </row>
        <row r="7146">
          <cell r="D7146">
            <v>430</v>
          </cell>
        </row>
        <row r="7147">
          <cell r="D7147">
            <v>145</v>
          </cell>
        </row>
        <row r="7148">
          <cell r="D7148">
            <v>915</v>
          </cell>
        </row>
        <row r="7149">
          <cell r="D7149">
            <v>2330</v>
          </cell>
        </row>
        <row r="7150">
          <cell r="D7150">
            <v>175</v>
          </cell>
        </row>
        <row r="7151">
          <cell r="D7151">
            <v>340</v>
          </cell>
        </row>
        <row r="7152">
          <cell r="D7152">
            <v>420</v>
          </cell>
        </row>
        <row r="7153">
          <cell r="D7153">
            <v>960</v>
          </cell>
        </row>
        <row r="7154">
          <cell r="D7154">
            <v>750</v>
          </cell>
        </row>
        <row r="7155">
          <cell r="D7155">
            <v>300</v>
          </cell>
        </row>
        <row r="7156">
          <cell r="D7156">
            <v>285</v>
          </cell>
        </row>
        <row r="7157">
          <cell r="D7157">
            <v>870</v>
          </cell>
        </row>
        <row r="7158">
          <cell r="D7158">
            <v>2060</v>
          </cell>
        </row>
        <row r="7159">
          <cell r="D7159">
            <v>1260</v>
          </cell>
        </row>
        <row r="7160">
          <cell r="D7160">
            <v>200</v>
          </cell>
        </row>
        <row r="7161">
          <cell r="D7161">
            <v>2360</v>
          </cell>
        </row>
        <row r="7162">
          <cell r="D7162">
            <v>215</v>
          </cell>
        </row>
        <row r="7163">
          <cell r="D7163">
            <v>2450</v>
          </cell>
        </row>
        <row r="7164">
          <cell r="D7164">
            <v>855</v>
          </cell>
        </row>
        <row r="7165">
          <cell r="D7165">
            <v>2015</v>
          </cell>
        </row>
        <row r="7166">
          <cell r="D7166">
            <v>1200</v>
          </cell>
        </row>
        <row r="7167">
          <cell r="D7167">
            <v>505</v>
          </cell>
        </row>
        <row r="7168">
          <cell r="D7168">
            <v>640</v>
          </cell>
        </row>
        <row r="7169">
          <cell r="D7169">
            <v>95</v>
          </cell>
        </row>
        <row r="7170">
          <cell r="D7170">
            <v>475</v>
          </cell>
        </row>
        <row r="7171">
          <cell r="D7171">
            <v>1810</v>
          </cell>
        </row>
        <row r="7172">
          <cell r="D7172">
            <v>480</v>
          </cell>
        </row>
        <row r="7173">
          <cell r="D7173">
            <v>570</v>
          </cell>
        </row>
        <row r="7174">
          <cell r="D7174">
            <v>620</v>
          </cell>
        </row>
        <row r="7175">
          <cell r="D7175">
            <v>1330</v>
          </cell>
        </row>
        <row r="7176">
          <cell r="D7176">
            <v>345</v>
          </cell>
        </row>
        <row r="7177">
          <cell r="D7177">
            <v>85</v>
          </cell>
        </row>
        <row r="7178">
          <cell r="D7178">
            <v>55</v>
          </cell>
        </row>
        <row r="7179">
          <cell r="D7179">
            <v>2235</v>
          </cell>
        </row>
        <row r="7180">
          <cell r="D7180">
            <v>450</v>
          </cell>
        </row>
        <row r="7181">
          <cell r="D7181">
            <v>230</v>
          </cell>
        </row>
        <row r="7182">
          <cell r="D7182">
            <v>1015</v>
          </cell>
        </row>
        <row r="7183">
          <cell r="D7183">
            <v>825</v>
          </cell>
        </row>
        <row r="7184">
          <cell r="D7184">
            <v>645</v>
          </cell>
        </row>
        <row r="7185">
          <cell r="D7185">
            <v>930</v>
          </cell>
        </row>
        <row r="7186">
          <cell r="D7186">
            <v>685</v>
          </cell>
        </row>
        <row r="7187">
          <cell r="D7187">
            <v>1350</v>
          </cell>
        </row>
        <row r="7188">
          <cell r="D7188">
            <v>590</v>
          </cell>
        </row>
        <row r="7189">
          <cell r="D7189">
            <v>570</v>
          </cell>
        </row>
        <row r="7190">
          <cell r="D7190">
            <v>330</v>
          </cell>
        </row>
        <row r="7191">
          <cell r="D7191">
            <v>1770</v>
          </cell>
        </row>
        <row r="7192">
          <cell r="D7192">
            <v>100</v>
          </cell>
        </row>
        <row r="7193">
          <cell r="D7193">
            <v>2395</v>
          </cell>
        </row>
        <row r="7194">
          <cell r="D7194">
            <v>350</v>
          </cell>
        </row>
        <row r="7195">
          <cell r="D7195">
            <v>2075</v>
          </cell>
        </row>
        <row r="7196">
          <cell r="D7196">
            <v>185</v>
          </cell>
        </row>
        <row r="7197">
          <cell r="D7197">
            <v>250</v>
          </cell>
        </row>
        <row r="7198">
          <cell r="D7198">
            <v>160</v>
          </cell>
        </row>
        <row r="7199">
          <cell r="D7199">
            <v>485</v>
          </cell>
        </row>
        <row r="7200">
          <cell r="D7200">
            <v>1425</v>
          </cell>
        </row>
        <row r="7201">
          <cell r="D7201">
            <v>430</v>
          </cell>
        </row>
        <row r="7202">
          <cell r="D7202">
            <v>230</v>
          </cell>
        </row>
        <row r="7203">
          <cell r="D7203">
            <v>1510</v>
          </cell>
        </row>
        <row r="7204">
          <cell r="D7204">
            <v>800</v>
          </cell>
        </row>
        <row r="7205">
          <cell r="D7205">
            <v>635</v>
          </cell>
        </row>
        <row r="7206">
          <cell r="D7206">
            <v>600</v>
          </cell>
        </row>
        <row r="7207">
          <cell r="D7207">
            <v>720</v>
          </cell>
        </row>
        <row r="7208">
          <cell r="D7208">
            <v>1060</v>
          </cell>
        </row>
        <row r="7209">
          <cell r="D7209">
            <v>410</v>
          </cell>
        </row>
        <row r="7210">
          <cell r="D7210">
            <v>1670</v>
          </cell>
        </row>
        <row r="7211">
          <cell r="D7211">
            <v>3390</v>
          </cell>
        </row>
        <row r="7212">
          <cell r="D7212">
            <v>965</v>
          </cell>
        </row>
        <row r="7213">
          <cell r="D7213">
            <v>645</v>
          </cell>
        </row>
        <row r="7214">
          <cell r="D7214">
            <v>995</v>
          </cell>
        </row>
        <row r="7215">
          <cell r="D7215">
            <v>2045</v>
          </cell>
        </row>
        <row r="7216">
          <cell r="D7216">
            <v>3070</v>
          </cell>
        </row>
        <row r="7217">
          <cell r="D7217">
            <v>320</v>
          </cell>
        </row>
        <row r="7218">
          <cell r="D7218">
            <v>280</v>
          </cell>
        </row>
        <row r="7219">
          <cell r="D7219">
            <v>745</v>
          </cell>
        </row>
        <row r="7220">
          <cell r="D7220">
            <v>350</v>
          </cell>
        </row>
        <row r="7221">
          <cell r="D7221">
            <v>1640</v>
          </cell>
        </row>
        <row r="7222">
          <cell r="D7222">
            <v>790</v>
          </cell>
        </row>
        <row r="7223">
          <cell r="D7223">
            <v>635</v>
          </cell>
        </row>
        <row r="7224">
          <cell r="D7224">
            <v>565</v>
          </cell>
        </row>
        <row r="7225">
          <cell r="D7225">
            <v>575</v>
          </cell>
        </row>
        <row r="7226">
          <cell r="D7226">
            <v>365</v>
          </cell>
        </row>
        <row r="7227">
          <cell r="D7227">
            <v>1970</v>
          </cell>
        </row>
        <row r="7228">
          <cell r="D7228">
            <v>1300</v>
          </cell>
        </row>
        <row r="7229">
          <cell r="D7229">
            <v>155</v>
          </cell>
        </row>
        <row r="7230">
          <cell r="D7230">
            <v>895</v>
          </cell>
        </row>
        <row r="7231">
          <cell r="D7231">
            <v>270</v>
          </cell>
        </row>
        <row r="7232">
          <cell r="D7232">
            <v>550</v>
          </cell>
        </row>
        <row r="7233">
          <cell r="D7233">
            <v>450</v>
          </cell>
        </row>
        <row r="7234">
          <cell r="D7234">
            <v>330</v>
          </cell>
        </row>
        <row r="7235">
          <cell r="D7235">
            <v>265</v>
          </cell>
        </row>
        <row r="7236">
          <cell r="D7236">
            <v>295</v>
          </cell>
        </row>
        <row r="7237">
          <cell r="D7237">
            <v>300</v>
          </cell>
        </row>
        <row r="7238">
          <cell r="D7238">
            <v>1725</v>
          </cell>
        </row>
        <row r="7239">
          <cell r="D7239">
            <v>370</v>
          </cell>
        </row>
        <row r="7240">
          <cell r="D7240">
            <v>775</v>
          </cell>
        </row>
        <row r="7241">
          <cell r="D7241">
            <v>790</v>
          </cell>
        </row>
        <row r="7242">
          <cell r="D7242">
            <v>630</v>
          </cell>
        </row>
        <row r="7243">
          <cell r="D7243">
            <v>855</v>
          </cell>
        </row>
        <row r="7244">
          <cell r="D7244">
            <v>75</v>
          </cell>
        </row>
        <row r="7245">
          <cell r="D7245">
            <v>925</v>
          </cell>
        </row>
        <row r="7246">
          <cell r="D7246">
            <v>300</v>
          </cell>
        </row>
        <row r="7247">
          <cell r="D7247">
            <v>570</v>
          </cell>
        </row>
        <row r="7248">
          <cell r="D7248">
            <v>625</v>
          </cell>
        </row>
        <row r="7249">
          <cell r="D7249">
            <v>830</v>
          </cell>
        </row>
        <row r="7250">
          <cell r="D7250">
            <v>985</v>
          </cell>
        </row>
        <row r="7251">
          <cell r="D7251">
            <v>665</v>
          </cell>
        </row>
        <row r="7252">
          <cell r="D7252">
            <v>235</v>
          </cell>
        </row>
        <row r="7253">
          <cell r="D7253">
            <v>855</v>
          </cell>
        </row>
        <row r="7254">
          <cell r="D7254">
            <v>375</v>
          </cell>
        </row>
        <row r="7255">
          <cell r="D7255">
            <v>665</v>
          </cell>
        </row>
        <row r="7256">
          <cell r="D7256">
            <v>260</v>
          </cell>
        </row>
        <row r="7257">
          <cell r="D7257">
            <v>890</v>
          </cell>
        </row>
        <row r="7258">
          <cell r="D7258">
            <v>285</v>
          </cell>
        </row>
        <row r="7259">
          <cell r="D7259">
            <v>465</v>
          </cell>
        </row>
        <row r="7260">
          <cell r="D7260">
            <v>940</v>
          </cell>
        </row>
        <row r="7261">
          <cell r="D7261">
            <v>200</v>
          </cell>
        </row>
        <row r="7262">
          <cell r="D7262">
            <v>270</v>
          </cell>
        </row>
        <row r="7263">
          <cell r="D7263">
            <v>590</v>
          </cell>
        </row>
        <row r="7264">
          <cell r="D7264">
            <v>425</v>
          </cell>
        </row>
        <row r="7265">
          <cell r="D7265">
            <v>665</v>
          </cell>
        </row>
        <row r="7266">
          <cell r="D7266">
            <v>740</v>
          </cell>
        </row>
        <row r="7267">
          <cell r="D7267">
            <v>305</v>
          </cell>
        </row>
        <row r="7268">
          <cell r="D7268">
            <v>620</v>
          </cell>
        </row>
        <row r="7269">
          <cell r="D7269">
            <v>7110</v>
          </cell>
        </row>
        <row r="7270">
          <cell r="D7270">
            <v>185</v>
          </cell>
        </row>
        <row r="7271">
          <cell r="D7271">
            <v>405</v>
          </cell>
        </row>
        <row r="7272">
          <cell r="D7272">
            <v>675</v>
          </cell>
        </row>
        <row r="7273">
          <cell r="D7273">
            <v>325</v>
          </cell>
        </row>
        <row r="7274">
          <cell r="D7274">
            <v>2620</v>
          </cell>
        </row>
        <row r="7275">
          <cell r="D7275">
            <v>135</v>
          </cell>
        </row>
        <row r="7276">
          <cell r="D7276">
            <v>885</v>
          </cell>
        </row>
        <row r="7277">
          <cell r="D7277">
            <v>710</v>
          </cell>
        </row>
        <row r="7278">
          <cell r="D7278">
            <v>450</v>
          </cell>
        </row>
        <row r="7279">
          <cell r="D7279">
            <v>415</v>
          </cell>
        </row>
        <row r="7280">
          <cell r="D7280">
            <v>260</v>
          </cell>
        </row>
        <row r="7281">
          <cell r="D7281">
            <v>965</v>
          </cell>
        </row>
        <row r="7282">
          <cell r="D7282">
            <v>530</v>
          </cell>
        </row>
        <row r="7283">
          <cell r="D7283">
            <v>165</v>
          </cell>
        </row>
        <row r="7284">
          <cell r="D7284">
            <v>105</v>
          </cell>
        </row>
        <row r="7285">
          <cell r="D7285">
            <v>80</v>
          </cell>
        </row>
        <row r="7286">
          <cell r="D7286">
            <v>215</v>
          </cell>
        </row>
        <row r="7287">
          <cell r="D7287">
            <v>1035</v>
          </cell>
        </row>
        <row r="7288">
          <cell r="D7288">
            <v>2170</v>
          </cell>
        </row>
        <row r="7289">
          <cell r="D7289">
            <v>95</v>
          </cell>
        </row>
        <row r="7290">
          <cell r="D7290">
            <v>615</v>
          </cell>
        </row>
        <row r="7291">
          <cell r="D7291">
            <v>1700</v>
          </cell>
        </row>
        <row r="7292">
          <cell r="D7292">
            <v>420</v>
          </cell>
        </row>
        <row r="7293">
          <cell r="D7293">
            <v>515</v>
          </cell>
        </row>
        <row r="7294">
          <cell r="D7294">
            <v>235</v>
          </cell>
        </row>
        <row r="7295">
          <cell r="D7295">
            <v>420</v>
          </cell>
        </row>
        <row r="7296">
          <cell r="D7296">
            <v>1020</v>
          </cell>
        </row>
        <row r="7297">
          <cell r="D7297">
            <v>580</v>
          </cell>
        </row>
        <row r="7298">
          <cell r="D7298">
            <v>780</v>
          </cell>
        </row>
        <row r="7299">
          <cell r="D7299">
            <v>180</v>
          </cell>
        </row>
        <row r="7300">
          <cell r="D7300">
            <v>1175</v>
          </cell>
        </row>
        <row r="7301">
          <cell r="D7301">
            <v>405</v>
          </cell>
        </row>
        <row r="7302">
          <cell r="D7302">
            <v>670</v>
          </cell>
        </row>
        <row r="7303">
          <cell r="D7303">
            <v>1025</v>
          </cell>
        </row>
        <row r="7304">
          <cell r="D7304">
            <v>885</v>
          </cell>
        </row>
        <row r="7305">
          <cell r="D7305">
            <v>495</v>
          </cell>
        </row>
        <row r="7306">
          <cell r="D7306">
            <v>135</v>
          </cell>
        </row>
        <row r="7307">
          <cell r="D7307">
            <v>660</v>
          </cell>
        </row>
        <row r="7308">
          <cell r="D7308">
            <v>470</v>
          </cell>
        </row>
        <row r="7309">
          <cell r="D7309">
            <v>1280</v>
          </cell>
        </row>
        <row r="7310">
          <cell r="D7310">
            <v>1290</v>
          </cell>
        </row>
        <row r="7311">
          <cell r="D7311">
            <v>665</v>
          </cell>
        </row>
        <row r="7312">
          <cell r="D7312">
            <v>520</v>
          </cell>
        </row>
        <row r="7313">
          <cell r="D7313">
            <v>290</v>
          </cell>
        </row>
        <row r="7314">
          <cell r="D7314">
            <v>80</v>
          </cell>
        </row>
        <row r="7315">
          <cell r="D7315">
            <v>860</v>
          </cell>
        </row>
        <row r="7316">
          <cell r="D7316">
            <v>615</v>
          </cell>
        </row>
        <row r="7317">
          <cell r="D7317">
            <v>640</v>
          </cell>
        </row>
        <row r="7318">
          <cell r="D7318">
            <v>3005</v>
          </cell>
        </row>
        <row r="7319">
          <cell r="D7319">
            <v>345</v>
          </cell>
        </row>
        <row r="7320">
          <cell r="D7320">
            <v>830</v>
          </cell>
        </row>
        <row r="7321">
          <cell r="D7321">
            <v>260</v>
          </cell>
        </row>
        <row r="7322">
          <cell r="D7322">
            <v>475</v>
          </cell>
        </row>
        <row r="7323">
          <cell r="D7323">
            <v>420</v>
          </cell>
        </row>
        <row r="7324">
          <cell r="D7324">
            <v>1940</v>
          </cell>
        </row>
        <row r="7325">
          <cell r="D7325">
            <v>805</v>
          </cell>
        </row>
        <row r="7326">
          <cell r="D7326">
            <v>1075</v>
          </cell>
        </row>
        <row r="7327">
          <cell r="D7327">
            <v>1655</v>
          </cell>
        </row>
        <row r="7328">
          <cell r="D7328">
            <v>2395</v>
          </cell>
        </row>
        <row r="7329">
          <cell r="D7329">
            <v>600</v>
          </cell>
        </row>
        <row r="7330">
          <cell r="D7330">
            <v>2330</v>
          </cell>
        </row>
        <row r="7331">
          <cell r="D7331">
            <v>375</v>
          </cell>
        </row>
        <row r="7332">
          <cell r="D7332">
            <v>450</v>
          </cell>
        </row>
        <row r="7333">
          <cell r="D7333">
            <v>235</v>
          </cell>
        </row>
        <row r="7334">
          <cell r="D7334">
            <v>265</v>
          </cell>
        </row>
        <row r="7335">
          <cell r="D7335">
            <v>115</v>
          </cell>
        </row>
        <row r="7336">
          <cell r="D7336">
            <v>490</v>
          </cell>
        </row>
        <row r="7337">
          <cell r="D7337">
            <v>670</v>
          </cell>
        </row>
        <row r="7338">
          <cell r="D7338">
            <v>260</v>
          </cell>
        </row>
        <row r="7339">
          <cell r="D7339">
            <v>130</v>
          </cell>
        </row>
        <row r="7340">
          <cell r="D7340">
            <v>1435</v>
          </cell>
        </row>
        <row r="7341">
          <cell r="D7341">
            <v>330</v>
          </cell>
        </row>
        <row r="7342">
          <cell r="D7342">
            <v>30</v>
          </cell>
        </row>
        <row r="7343">
          <cell r="D7343">
            <v>130</v>
          </cell>
        </row>
        <row r="7344">
          <cell r="D7344">
            <v>2180</v>
          </cell>
        </row>
        <row r="7345">
          <cell r="D7345">
            <v>90</v>
          </cell>
        </row>
        <row r="7346">
          <cell r="D7346">
            <v>355</v>
          </cell>
        </row>
        <row r="7347">
          <cell r="D7347">
            <v>255</v>
          </cell>
        </row>
        <row r="7348">
          <cell r="D7348">
            <v>640</v>
          </cell>
        </row>
        <row r="7349">
          <cell r="D7349">
            <v>420</v>
          </cell>
        </row>
        <row r="7350">
          <cell r="D7350">
            <v>855</v>
          </cell>
        </row>
        <row r="7351">
          <cell r="D7351">
            <v>595</v>
          </cell>
        </row>
        <row r="7352">
          <cell r="D7352">
            <v>850</v>
          </cell>
        </row>
        <row r="7353">
          <cell r="D7353">
            <v>1525</v>
          </cell>
        </row>
        <row r="7354">
          <cell r="D7354">
            <v>25</v>
          </cell>
        </row>
        <row r="7355">
          <cell r="D7355">
            <v>960</v>
          </cell>
        </row>
        <row r="7356">
          <cell r="D7356">
            <v>270</v>
          </cell>
        </row>
        <row r="7357">
          <cell r="D7357">
            <v>1045</v>
          </cell>
        </row>
        <row r="7358">
          <cell r="D7358">
            <v>540</v>
          </cell>
        </row>
        <row r="7359">
          <cell r="D7359">
            <v>490</v>
          </cell>
        </row>
        <row r="7360">
          <cell r="D7360">
            <v>795</v>
          </cell>
        </row>
        <row r="7361">
          <cell r="D7361">
            <v>120</v>
          </cell>
        </row>
        <row r="7362">
          <cell r="D7362">
            <v>1500</v>
          </cell>
        </row>
        <row r="7363">
          <cell r="D7363">
            <v>640</v>
          </cell>
        </row>
        <row r="7364">
          <cell r="D7364">
            <v>240</v>
          </cell>
        </row>
        <row r="7365">
          <cell r="D7365">
            <v>735</v>
          </cell>
        </row>
        <row r="7366">
          <cell r="D7366">
            <v>1470</v>
          </cell>
        </row>
        <row r="7367">
          <cell r="D7367">
            <v>3780</v>
          </cell>
        </row>
        <row r="7368">
          <cell r="D7368">
            <v>495</v>
          </cell>
        </row>
        <row r="7369">
          <cell r="D7369">
            <v>1215</v>
          </cell>
        </row>
        <row r="7370">
          <cell r="D7370">
            <v>1675</v>
          </cell>
        </row>
        <row r="7371">
          <cell r="D7371">
            <v>1440</v>
          </cell>
        </row>
        <row r="7372">
          <cell r="D7372">
            <v>1445</v>
          </cell>
        </row>
        <row r="7373">
          <cell r="D7373">
            <v>1275</v>
          </cell>
        </row>
        <row r="7374">
          <cell r="D7374">
            <v>140</v>
          </cell>
        </row>
        <row r="7375">
          <cell r="D7375">
            <v>160</v>
          </cell>
        </row>
        <row r="7376">
          <cell r="D7376">
            <v>240</v>
          </cell>
        </row>
        <row r="7377">
          <cell r="D7377">
            <v>290</v>
          </cell>
        </row>
        <row r="7378">
          <cell r="D7378">
            <v>575</v>
          </cell>
        </row>
        <row r="7379">
          <cell r="D7379">
            <v>700</v>
          </cell>
        </row>
        <row r="7380">
          <cell r="D7380">
            <v>1380</v>
          </cell>
        </row>
        <row r="7381">
          <cell r="D7381">
            <v>125</v>
          </cell>
        </row>
        <row r="7382">
          <cell r="D7382">
            <v>905</v>
          </cell>
        </row>
        <row r="7383">
          <cell r="D7383">
            <v>345</v>
          </cell>
        </row>
        <row r="7384">
          <cell r="D7384">
            <v>550</v>
          </cell>
        </row>
        <row r="7385">
          <cell r="D7385">
            <v>125</v>
          </cell>
        </row>
        <row r="7386">
          <cell r="D7386">
            <v>2220</v>
          </cell>
        </row>
        <row r="7387">
          <cell r="D7387">
            <v>220</v>
          </cell>
        </row>
        <row r="7388">
          <cell r="D7388">
            <v>210</v>
          </cell>
        </row>
        <row r="7389">
          <cell r="D7389">
            <v>270</v>
          </cell>
        </row>
        <row r="7390">
          <cell r="D7390">
            <v>1200</v>
          </cell>
        </row>
        <row r="7391">
          <cell r="D7391">
            <v>715</v>
          </cell>
        </row>
        <row r="7392">
          <cell r="D7392">
            <v>125</v>
          </cell>
        </row>
        <row r="7393">
          <cell r="D7393">
            <v>235</v>
          </cell>
        </row>
        <row r="7394">
          <cell r="D7394">
            <v>1420</v>
          </cell>
        </row>
        <row r="7395">
          <cell r="D7395">
            <v>295</v>
          </cell>
        </row>
        <row r="7396">
          <cell r="D7396">
            <v>430</v>
          </cell>
        </row>
        <row r="7397">
          <cell r="D7397">
            <v>1080</v>
          </cell>
        </row>
        <row r="7398">
          <cell r="D7398">
            <v>160</v>
          </cell>
        </row>
        <row r="7399">
          <cell r="D7399">
            <v>470</v>
          </cell>
        </row>
        <row r="7400">
          <cell r="D7400">
            <v>275</v>
          </cell>
        </row>
        <row r="7401">
          <cell r="D7401">
            <v>745</v>
          </cell>
        </row>
        <row r="7402">
          <cell r="D7402">
            <v>75</v>
          </cell>
        </row>
        <row r="7403">
          <cell r="D7403">
            <v>395</v>
          </cell>
        </row>
        <row r="7404">
          <cell r="D7404">
            <v>145</v>
          </cell>
        </row>
        <row r="7405">
          <cell r="D7405">
            <v>160</v>
          </cell>
        </row>
        <row r="7406">
          <cell r="D7406">
            <v>4240</v>
          </cell>
        </row>
        <row r="7407">
          <cell r="D7407">
            <v>245</v>
          </cell>
        </row>
        <row r="7408">
          <cell r="D7408">
            <v>535</v>
          </cell>
        </row>
        <row r="7409">
          <cell r="D7409">
            <v>40</v>
          </cell>
        </row>
        <row r="7410">
          <cell r="D7410">
            <v>140</v>
          </cell>
        </row>
        <row r="7411">
          <cell r="D7411">
            <v>510</v>
          </cell>
        </row>
        <row r="7412">
          <cell r="D7412">
            <v>90</v>
          </cell>
        </row>
        <row r="7413">
          <cell r="D7413">
            <v>440</v>
          </cell>
        </row>
        <row r="7414">
          <cell r="D7414">
            <v>600</v>
          </cell>
        </row>
        <row r="7415">
          <cell r="D7415">
            <v>100</v>
          </cell>
        </row>
        <row r="7416">
          <cell r="D7416">
            <v>110</v>
          </cell>
        </row>
        <row r="7417">
          <cell r="D7417">
            <v>2880</v>
          </cell>
        </row>
        <row r="7418">
          <cell r="D7418">
            <v>290</v>
          </cell>
        </row>
        <row r="7419">
          <cell r="D7419">
            <v>245</v>
          </cell>
        </row>
        <row r="7420">
          <cell r="D7420">
            <v>280</v>
          </cell>
        </row>
        <row r="7421">
          <cell r="D7421">
            <v>145</v>
          </cell>
        </row>
        <row r="7422">
          <cell r="D7422">
            <v>370</v>
          </cell>
        </row>
        <row r="7423">
          <cell r="D7423">
            <v>500</v>
          </cell>
        </row>
        <row r="7424">
          <cell r="D7424">
            <v>505</v>
          </cell>
        </row>
        <row r="7425">
          <cell r="D7425">
            <v>380</v>
          </cell>
        </row>
        <row r="7426">
          <cell r="D7426">
            <v>260</v>
          </cell>
        </row>
        <row r="7427">
          <cell r="D7427">
            <v>195</v>
          </cell>
        </row>
        <row r="7428">
          <cell r="D7428">
            <v>225</v>
          </cell>
        </row>
        <row r="7429">
          <cell r="D7429">
            <v>585</v>
          </cell>
        </row>
        <row r="7430">
          <cell r="D7430">
            <v>295</v>
          </cell>
        </row>
        <row r="7431">
          <cell r="D7431">
            <v>650</v>
          </cell>
        </row>
        <row r="7432">
          <cell r="D7432">
            <v>390</v>
          </cell>
        </row>
        <row r="7433">
          <cell r="D7433">
            <v>325</v>
          </cell>
        </row>
        <row r="7434">
          <cell r="D7434">
            <v>655</v>
          </cell>
        </row>
        <row r="7435">
          <cell r="D7435">
            <v>655</v>
          </cell>
        </row>
        <row r="7436">
          <cell r="D7436">
            <v>175</v>
          </cell>
        </row>
        <row r="7437">
          <cell r="D7437">
            <v>1025</v>
          </cell>
        </row>
        <row r="7438">
          <cell r="D7438">
            <v>1045</v>
          </cell>
        </row>
        <row r="7439">
          <cell r="D7439">
            <v>1070</v>
          </cell>
        </row>
        <row r="7440">
          <cell r="D7440">
            <v>255</v>
          </cell>
        </row>
        <row r="7441">
          <cell r="D7441">
            <v>270</v>
          </cell>
        </row>
        <row r="7442">
          <cell r="D7442">
            <v>910</v>
          </cell>
        </row>
        <row r="7443">
          <cell r="D7443">
            <v>185</v>
          </cell>
        </row>
        <row r="7444">
          <cell r="D7444">
            <v>250</v>
          </cell>
        </row>
        <row r="7445">
          <cell r="D7445">
            <v>570</v>
          </cell>
        </row>
        <row r="7446">
          <cell r="D7446">
            <v>30</v>
          </cell>
        </row>
        <row r="7447">
          <cell r="D7447">
            <v>390</v>
          </cell>
        </row>
        <row r="7448">
          <cell r="D7448">
            <v>190</v>
          </cell>
        </row>
        <row r="7449">
          <cell r="D7449">
            <v>745</v>
          </cell>
        </row>
        <row r="7450">
          <cell r="D7450">
            <v>1185</v>
          </cell>
        </row>
        <row r="7451">
          <cell r="D7451">
            <v>30</v>
          </cell>
        </row>
        <row r="7452">
          <cell r="D7452">
            <v>215</v>
          </cell>
        </row>
        <row r="7453">
          <cell r="D7453">
            <v>725</v>
          </cell>
        </row>
        <row r="7454">
          <cell r="D7454">
            <v>265</v>
          </cell>
        </row>
        <row r="7455">
          <cell r="D7455">
            <v>100</v>
          </cell>
        </row>
        <row r="7456">
          <cell r="D7456">
            <v>185</v>
          </cell>
        </row>
        <row r="7457">
          <cell r="D7457">
            <v>955</v>
          </cell>
        </row>
        <row r="7458">
          <cell r="D7458">
            <v>605</v>
          </cell>
        </row>
        <row r="7459">
          <cell r="D7459">
            <v>870</v>
          </cell>
        </row>
        <row r="7460">
          <cell r="D7460">
            <v>265</v>
          </cell>
        </row>
        <row r="7461">
          <cell r="D7461">
            <v>300</v>
          </cell>
        </row>
        <row r="7462">
          <cell r="D7462">
            <v>125</v>
          </cell>
        </row>
        <row r="7463">
          <cell r="D7463">
            <v>1315</v>
          </cell>
        </row>
        <row r="7464">
          <cell r="D7464">
            <v>345</v>
          </cell>
        </row>
        <row r="7465">
          <cell r="D7465">
            <v>1680</v>
          </cell>
        </row>
        <row r="7466">
          <cell r="D7466">
            <v>430</v>
          </cell>
        </row>
        <row r="7467">
          <cell r="D7467">
            <v>765</v>
          </cell>
        </row>
        <row r="7468">
          <cell r="D7468">
            <v>365</v>
          </cell>
        </row>
        <row r="7469">
          <cell r="D7469">
            <v>425</v>
          </cell>
        </row>
        <row r="7470">
          <cell r="D7470">
            <v>5930</v>
          </cell>
        </row>
        <row r="7471">
          <cell r="D7471">
            <v>1060</v>
          </cell>
        </row>
        <row r="7472">
          <cell r="D7472">
            <v>620</v>
          </cell>
        </row>
        <row r="7473">
          <cell r="D7473">
            <v>195</v>
          </cell>
        </row>
        <row r="7474">
          <cell r="D7474">
            <v>1135</v>
          </cell>
        </row>
        <row r="7475">
          <cell r="D7475">
            <v>325</v>
          </cell>
        </row>
        <row r="7476">
          <cell r="D7476">
            <v>185</v>
          </cell>
        </row>
        <row r="7477">
          <cell r="D7477">
            <v>395</v>
          </cell>
        </row>
        <row r="7478">
          <cell r="D7478">
            <v>435</v>
          </cell>
        </row>
        <row r="7479">
          <cell r="D7479">
            <v>435</v>
          </cell>
        </row>
        <row r="7480">
          <cell r="D7480">
            <v>410</v>
          </cell>
        </row>
        <row r="7481">
          <cell r="D7481">
            <v>235</v>
          </cell>
        </row>
        <row r="7482">
          <cell r="D7482">
            <v>345</v>
          </cell>
        </row>
        <row r="7483">
          <cell r="D7483">
            <v>135</v>
          </cell>
        </row>
        <row r="7484">
          <cell r="D7484">
            <v>215</v>
          </cell>
        </row>
        <row r="7485">
          <cell r="D7485">
            <v>630</v>
          </cell>
        </row>
        <row r="7486">
          <cell r="D7486">
            <v>265</v>
          </cell>
        </row>
        <row r="7487">
          <cell r="D7487">
            <v>220</v>
          </cell>
        </row>
        <row r="7488">
          <cell r="D7488">
            <v>340</v>
          </cell>
        </row>
        <row r="7489">
          <cell r="D7489">
            <v>305</v>
          </cell>
        </row>
        <row r="7490">
          <cell r="D7490">
            <v>195</v>
          </cell>
        </row>
        <row r="7491">
          <cell r="D7491">
            <v>20</v>
          </cell>
        </row>
        <row r="7492">
          <cell r="D7492">
            <v>210</v>
          </cell>
        </row>
        <row r="7493">
          <cell r="D7493">
            <v>70</v>
          </cell>
        </row>
        <row r="7494">
          <cell r="D7494">
            <v>855</v>
          </cell>
        </row>
        <row r="7495">
          <cell r="D7495">
            <v>140</v>
          </cell>
        </row>
        <row r="7496">
          <cell r="D7496">
            <v>585</v>
          </cell>
        </row>
        <row r="7497">
          <cell r="D7497">
            <v>180</v>
          </cell>
        </row>
        <row r="7498">
          <cell r="D7498">
            <v>215</v>
          </cell>
        </row>
        <row r="7499">
          <cell r="D7499">
            <v>120</v>
          </cell>
        </row>
        <row r="7500">
          <cell r="D7500">
            <v>2445</v>
          </cell>
        </row>
        <row r="7501">
          <cell r="D7501">
            <v>215</v>
          </cell>
        </row>
        <row r="7502">
          <cell r="D7502">
            <v>440</v>
          </cell>
        </row>
        <row r="7503">
          <cell r="D7503">
            <v>205</v>
          </cell>
        </row>
        <row r="7504">
          <cell r="D7504">
            <v>340</v>
          </cell>
        </row>
        <row r="7505">
          <cell r="D7505">
            <v>1005</v>
          </cell>
        </row>
        <row r="7506">
          <cell r="D7506">
            <v>110</v>
          </cell>
        </row>
        <row r="7507">
          <cell r="D7507">
            <v>105</v>
          </cell>
        </row>
        <row r="7508">
          <cell r="D7508">
            <v>440</v>
          </cell>
        </row>
        <row r="7509">
          <cell r="D7509">
            <v>105</v>
          </cell>
        </row>
        <row r="7510">
          <cell r="D7510">
            <v>95</v>
          </cell>
        </row>
        <row r="7511">
          <cell r="D7511">
            <v>670</v>
          </cell>
        </row>
        <row r="7512">
          <cell r="D7512">
            <v>240</v>
          </cell>
        </row>
        <row r="7513">
          <cell r="D7513">
            <v>565</v>
          </cell>
        </row>
        <row r="7514">
          <cell r="D7514">
            <v>445</v>
          </cell>
        </row>
        <row r="7515">
          <cell r="D7515">
            <v>770</v>
          </cell>
        </row>
        <row r="7516">
          <cell r="D7516">
            <v>125</v>
          </cell>
        </row>
        <row r="7517">
          <cell r="D7517">
            <v>160</v>
          </cell>
        </row>
        <row r="7518">
          <cell r="D7518">
            <v>150</v>
          </cell>
        </row>
        <row r="7519">
          <cell r="D7519">
            <v>650</v>
          </cell>
        </row>
        <row r="7520">
          <cell r="D7520">
            <v>255</v>
          </cell>
        </row>
        <row r="7521">
          <cell r="D7521">
            <v>415</v>
          </cell>
        </row>
        <row r="7522">
          <cell r="D7522">
            <v>595</v>
          </cell>
        </row>
        <row r="7523">
          <cell r="D7523">
            <v>80</v>
          </cell>
        </row>
        <row r="7524">
          <cell r="D7524">
            <v>210</v>
          </cell>
        </row>
        <row r="7525">
          <cell r="D7525">
            <v>305</v>
          </cell>
        </row>
        <row r="7526">
          <cell r="D7526">
            <v>385</v>
          </cell>
        </row>
        <row r="7527">
          <cell r="D7527">
            <v>200</v>
          </cell>
        </row>
        <row r="7528">
          <cell r="D7528">
            <v>830</v>
          </cell>
        </row>
        <row r="7529">
          <cell r="D7529">
            <v>95</v>
          </cell>
        </row>
        <row r="7530">
          <cell r="D7530">
            <v>55</v>
          </cell>
        </row>
        <row r="7531">
          <cell r="D7531">
            <v>410</v>
          </cell>
        </row>
        <row r="7532">
          <cell r="D7532">
            <v>1345</v>
          </cell>
        </row>
        <row r="7533">
          <cell r="D7533">
            <v>655</v>
          </cell>
        </row>
        <row r="7534">
          <cell r="D7534">
            <v>995</v>
          </cell>
        </row>
        <row r="7535">
          <cell r="D7535">
            <v>155</v>
          </cell>
        </row>
        <row r="7536">
          <cell r="D7536">
            <v>360</v>
          </cell>
        </row>
        <row r="7537">
          <cell r="D7537">
            <v>320</v>
          </cell>
        </row>
        <row r="7538">
          <cell r="D7538">
            <v>200</v>
          </cell>
        </row>
        <row r="7539">
          <cell r="D7539">
            <v>1055</v>
          </cell>
        </row>
        <row r="7540">
          <cell r="D7540">
            <v>320</v>
          </cell>
        </row>
        <row r="7541">
          <cell r="D7541">
            <v>360</v>
          </cell>
        </row>
        <row r="7542">
          <cell r="D7542">
            <v>310</v>
          </cell>
        </row>
        <row r="7543">
          <cell r="D7543">
            <v>405</v>
          </cell>
        </row>
        <row r="7544">
          <cell r="D7544">
            <v>235</v>
          </cell>
        </row>
        <row r="7545">
          <cell r="D7545">
            <v>270</v>
          </cell>
        </row>
        <row r="7546">
          <cell r="D7546">
            <v>545</v>
          </cell>
        </row>
        <row r="7547">
          <cell r="D7547">
            <v>425</v>
          </cell>
        </row>
        <row r="7548">
          <cell r="D7548">
            <v>435</v>
          </cell>
        </row>
        <row r="7549">
          <cell r="D7549">
            <v>705</v>
          </cell>
        </row>
        <row r="7550">
          <cell r="D7550">
            <v>110</v>
          </cell>
        </row>
        <row r="7551">
          <cell r="D7551">
            <v>125</v>
          </cell>
        </row>
        <row r="7552">
          <cell r="D7552">
            <v>190</v>
          </cell>
        </row>
        <row r="7553">
          <cell r="D7553">
            <v>375</v>
          </cell>
        </row>
        <row r="7554">
          <cell r="D7554">
            <v>85</v>
          </cell>
        </row>
        <row r="7555">
          <cell r="D7555">
            <v>130</v>
          </cell>
        </row>
        <row r="7556">
          <cell r="D7556">
            <v>125</v>
          </cell>
        </row>
        <row r="7557">
          <cell r="D7557">
            <v>85</v>
          </cell>
        </row>
        <row r="7558">
          <cell r="D7558">
            <v>425</v>
          </cell>
        </row>
        <row r="7559">
          <cell r="D7559">
            <v>430</v>
          </cell>
        </row>
        <row r="7560">
          <cell r="D7560">
            <v>70</v>
          </cell>
        </row>
        <row r="7561">
          <cell r="D7561">
            <v>80</v>
          </cell>
        </row>
        <row r="7562">
          <cell r="D7562">
            <v>645</v>
          </cell>
        </row>
        <row r="7563">
          <cell r="D7563">
            <v>1465</v>
          </cell>
        </row>
        <row r="7564">
          <cell r="D7564">
            <v>210</v>
          </cell>
        </row>
        <row r="7565">
          <cell r="D7565">
            <v>180</v>
          </cell>
        </row>
        <row r="7566">
          <cell r="D7566">
            <v>230</v>
          </cell>
        </row>
        <row r="7567">
          <cell r="D7567">
            <v>1760</v>
          </cell>
        </row>
        <row r="7568">
          <cell r="D7568">
            <v>175</v>
          </cell>
        </row>
        <row r="7569">
          <cell r="D7569">
            <v>890</v>
          </cell>
        </row>
        <row r="7570">
          <cell r="D7570">
            <v>160</v>
          </cell>
        </row>
        <row r="7571">
          <cell r="D7571">
            <v>270</v>
          </cell>
        </row>
        <row r="7572">
          <cell r="D7572">
            <v>340</v>
          </cell>
        </row>
        <row r="7573">
          <cell r="D7573">
            <v>1265</v>
          </cell>
        </row>
        <row r="7574">
          <cell r="D7574">
            <v>435</v>
          </cell>
        </row>
        <row r="7575">
          <cell r="D7575">
            <v>290</v>
          </cell>
        </row>
        <row r="7576">
          <cell r="D7576">
            <v>110</v>
          </cell>
        </row>
        <row r="7577">
          <cell r="D7577">
            <v>840</v>
          </cell>
        </row>
        <row r="7578">
          <cell r="D7578">
            <v>820</v>
          </cell>
        </row>
        <row r="7579">
          <cell r="D7579">
            <v>625</v>
          </cell>
        </row>
        <row r="7580">
          <cell r="D7580">
            <v>355</v>
          </cell>
        </row>
        <row r="7581">
          <cell r="D7581">
            <v>30</v>
          </cell>
        </row>
        <row r="7582">
          <cell r="D7582">
            <v>100</v>
          </cell>
        </row>
        <row r="7583">
          <cell r="D7583">
            <v>200</v>
          </cell>
        </row>
        <row r="7584">
          <cell r="D7584">
            <v>120</v>
          </cell>
        </row>
        <row r="7585">
          <cell r="D7585">
            <v>280</v>
          </cell>
        </row>
        <row r="7586">
          <cell r="D7586">
            <v>20</v>
          </cell>
        </row>
        <row r="7587">
          <cell r="D7587">
            <v>195</v>
          </cell>
        </row>
        <row r="7588">
          <cell r="D7588">
            <v>2235</v>
          </cell>
        </row>
        <row r="7589">
          <cell r="D7589">
            <v>220</v>
          </cell>
        </row>
        <row r="7590">
          <cell r="D7590">
            <v>340</v>
          </cell>
        </row>
        <row r="7591">
          <cell r="D7591">
            <v>85</v>
          </cell>
        </row>
        <row r="7592">
          <cell r="D7592">
            <v>585</v>
          </cell>
        </row>
        <row r="7593">
          <cell r="D7593">
            <v>650</v>
          </cell>
        </row>
        <row r="7594">
          <cell r="D7594">
            <v>140</v>
          </cell>
        </row>
        <row r="7595">
          <cell r="D7595">
            <v>585</v>
          </cell>
        </row>
        <row r="7596">
          <cell r="D7596">
            <v>500</v>
          </cell>
        </row>
        <row r="7597">
          <cell r="D7597">
            <v>645</v>
          </cell>
        </row>
        <row r="7598">
          <cell r="D7598">
            <v>115</v>
          </cell>
        </row>
        <row r="7599">
          <cell r="D7599">
            <v>860</v>
          </cell>
        </row>
        <row r="7600">
          <cell r="D7600">
            <v>1820</v>
          </cell>
        </row>
        <row r="7601">
          <cell r="D7601">
            <v>260</v>
          </cell>
        </row>
        <row r="7602">
          <cell r="D7602">
            <v>180</v>
          </cell>
        </row>
        <row r="7603">
          <cell r="D7603">
            <v>665</v>
          </cell>
        </row>
        <row r="7604">
          <cell r="D7604">
            <v>390</v>
          </cell>
        </row>
        <row r="7605">
          <cell r="D7605">
            <v>340</v>
          </cell>
        </row>
        <row r="7606">
          <cell r="D7606">
            <v>750</v>
          </cell>
        </row>
        <row r="7607">
          <cell r="D7607">
            <v>245</v>
          </cell>
        </row>
        <row r="7608">
          <cell r="D7608">
            <v>225</v>
          </cell>
        </row>
        <row r="7609">
          <cell r="D7609">
            <v>600</v>
          </cell>
        </row>
        <row r="7610">
          <cell r="D7610">
            <v>1335</v>
          </cell>
        </row>
        <row r="7611">
          <cell r="D7611">
            <v>130</v>
          </cell>
        </row>
        <row r="7612">
          <cell r="D7612">
            <v>80</v>
          </cell>
        </row>
        <row r="7613">
          <cell r="D7613">
            <v>555</v>
          </cell>
        </row>
        <row r="7614">
          <cell r="D7614">
            <v>450</v>
          </cell>
        </row>
        <row r="7615">
          <cell r="D7615">
            <v>205</v>
          </cell>
        </row>
        <row r="7616">
          <cell r="D7616">
            <v>760</v>
          </cell>
        </row>
        <row r="7617">
          <cell r="D7617">
            <v>565</v>
          </cell>
        </row>
        <row r="7618">
          <cell r="D7618">
            <v>340</v>
          </cell>
        </row>
        <row r="7619">
          <cell r="D7619">
            <v>155</v>
          </cell>
        </row>
        <row r="7620">
          <cell r="D7620">
            <v>225</v>
          </cell>
        </row>
        <row r="7621">
          <cell r="D7621">
            <v>390</v>
          </cell>
        </row>
        <row r="7622">
          <cell r="D7622">
            <v>165</v>
          </cell>
        </row>
        <row r="7623">
          <cell r="D7623">
            <v>185</v>
          </cell>
        </row>
        <row r="7624">
          <cell r="D7624">
            <v>300</v>
          </cell>
        </row>
        <row r="7625">
          <cell r="D7625">
            <v>265</v>
          </cell>
        </row>
        <row r="7626">
          <cell r="D7626">
            <v>435</v>
          </cell>
        </row>
        <row r="7627">
          <cell r="D7627">
            <v>795</v>
          </cell>
        </row>
        <row r="7628">
          <cell r="D7628">
            <v>35</v>
          </cell>
        </row>
        <row r="7629">
          <cell r="D7629">
            <v>210</v>
          </cell>
        </row>
        <row r="7630">
          <cell r="D7630">
            <v>150</v>
          </cell>
        </row>
        <row r="7631">
          <cell r="D7631">
            <v>195</v>
          </cell>
        </row>
        <row r="7632">
          <cell r="D7632">
            <v>225</v>
          </cell>
        </row>
        <row r="7633">
          <cell r="D7633">
            <v>1080</v>
          </cell>
        </row>
        <row r="7634">
          <cell r="D7634">
            <v>130</v>
          </cell>
        </row>
        <row r="7635">
          <cell r="D7635">
            <v>115</v>
          </cell>
        </row>
        <row r="7636">
          <cell r="D7636">
            <v>90</v>
          </cell>
        </row>
        <row r="7637">
          <cell r="D7637">
            <v>180</v>
          </cell>
        </row>
        <row r="7638">
          <cell r="D7638">
            <v>155</v>
          </cell>
        </row>
        <row r="7639">
          <cell r="D7639">
            <v>425</v>
          </cell>
        </row>
        <row r="7640">
          <cell r="D7640">
            <v>180</v>
          </cell>
        </row>
        <row r="7641">
          <cell r="D7641">
            <v>380</v>
          </cell>
        </row>
        <row r="7642">
          <cell r="D7642">
            <v>85</v>
          </cell>
        </row>
        <row r="7643">
          <cell r="D7643">
            <v>1925</v>
          </cell>
        </row>
        <row r="7644">
          <cell r="D7644">
            <v>85</v>
          </cell>
        </row>
        <row r="7645">
          <cell r="D7645">
            <v>320</v>
          </cell>
        </row>
        <row r="7646">
          <cell r="D7646">
            <v>30</v>
          </cell>
        </row>
        <row r="7647">
          <cell r="D7647">
            <v>320</v>
          </cell>
        </row>
        <row r="7648">
          <cell r="D7648">
            <v>705</v>
          </cell>
        </row>
        <row r="7649">
          <cell r="D7649">
            <v>225</v>
          </cell>
        </row>
        <row r="7650">
          <cell r="D7650">
            <v>275</v>
          </cell>
        </row>
        <row r="7651">
          <cell r="D7651">
            <v>250</v>
          </cell>
        </row>
        <row r="7652">
          <cell r="D7652">
            <v>280</v>
          </cell>
        </row>
        <row r="7653">
          <cell r="D7653">
            <v>55</v>
          </cell>
        </row>
        <row r="7654">
          <cell r="D7654">
            <v>270</v>
          </cell>
        </row>
        <row r="7655">
          <cell r="D7655">
            <v>240</v>
          </cell>
        </row>
        <row r="7656">
          <cell r="D7656">
            <v>85</v>
          </cell>
        </row>
        <row r="7657">
          <cell r="D7657">
            <v>495</v>
          </cell>
        </row>
        <row r="7658">
          <cell r="D7658">
            <v>160</v>
          </cell>
        </row>
        <row r="7659">
          <cell r="D7659">
            <v>150</v>
          </cell>
        </row>
        <row r="7660">
          <cell r="D7660">
            <v>155</v>
          </cell>
        </row>
        <row r="7661">
          <cell r="D7661">
            <v>365</v>
          </cell>
        </row>
        <row r="7662">
          <cell r="D7662">
            <v>95</v>
          </cell>
        </row>
        <row r="7663">
          <cell r="D7663">
            <v>110</v>
          </cell>
        </row>
        <row r="7664">
          <cell r="D7664">
            <v>540</v>
          </cell>
        </row>
        <row r="7665">
          <cell r="D7665">
            <v>220</v>
          </cell>
        </row>
        <row r="7666">
          <cell r="D7666">
            <v>50</v>
          </cell>
        </row>
        <row r="7667">
          <cell r="D7667">
            <v>85</v>
          </cell>
        </row>
        <row r="7668">
          <cell r="D7668">
            <v>75</v>
          </cell>
        </row>
        <row r="7669">
          <cell r="D7669">
            <v>75</v>
          </cell>
        </row>
        <row r="7670">
          <cell r="D7670">
            <v>95</v>
          </cell>
        </row>
        <row r="7671">
          <cell r="D7671">
            <v>390</v>
          </cell>
        </row>
        <row r="7672">
          <cell r="D7672">
            <v>360</v>
          </cell>
        </row>
        <row r="7673">
          <cell r="D7673">
            <v>40</v>
          </cell>
        </row>
        <row r="7674">
          <cell r="D7674">
            <v>195</v>
          </cell>
        </row>
        <row r="7675">
          <cell r="D7675">
            <v>265</v>
          </cell>
        </row>
        <row r="7676">
          <cell r="D7676">
            <v>550</v>
          </cell>
        </row>
        <row r="7677">
          <cell r="D7677">
            <v>2085</v>
          </cell>
        </row>
        <row r="7678">
          <cell r="D7678">
            <v>350</v>
          </cell>
        </row>
        <row r="7679">
          <cell r="D7679">
            <v>485</v>
          </cell>
        </row>
        <row r="7680">
          <cell r="D7680">
            <v>45</v>
          </cell>
        </row>
        <row r="7681">
          <cell r="D7681">
            <v>55</v>
          </cell>
        </row>
        <row r="7682">
          <cell r="D7682">
            <v>1935</v>
          </cell>
        </row>
        <row r="7683">
          <cell r="D7683">
            <v>575</v>
          </cell>
        </row>
        <row r="7684">
          <cell r="D7684">
            <v>225</v>
          </cell>
        </row>
        <row r="7685">
          <cell r="D7685">
            <v>105</v>
          </cell>
        </row>
        <row r="7686">
          <cell r="D7686">
            <v>650</v>
          </cell>
        </row>
        <row r="7687">
          <cell r="D7687">
            <v>245</v>
          </cell>
        </row>
        <row r="7688">
          <cell r="D7688">
            <v>45</v>
          </cell>
        </row>
        <row r="7689">
          <cell r="D7689">
            <v>330</v>
          </cell>
        </row>
        <row r="7690">
          <cell r="D7690">
            <v>415</v>
          </cell>
        </row>
        <row r="7691">
          <cell r="D7691">
            <v>1120</v>
          </cell>
        </row>
        <row r="7692">
          <cell r="D7692">
            <v>125</v>
          </cell>
        </row>
        <row r="7693">
          <cell r="D7693">
            <v>245</v>
          </cell>
        </row>
        <row r="7694">
          <cell r="D7694">
            <v>120</v>
          </cell>
        </row>
        <row r="7695">
          <cell r="D7695">
            <v>1995</v>
          </cell>
        </row>
        <row r="7696">
          <cell r="D7696">
            <v>295</v>
          </cell>
        </row>
        <row r="7697">
          <cell r="D7697">
            <v>295</v>
          </cell>
        </row>
        <row r="7698">
          <cell r="D7698">
            <v>45</v>
          </cell>
        </row>
        <row r="7699">
          <cell r="D7699">
            <v>35</v>
          </cell>
        </row>
        <row r="7700">
          <cell r="D7700">
            <v>270</v>
          </cell>
        </row>
        <row r="7701">
          <cell r="D7701">
            <v>90</v>
          </cell>
        </row>
        <row r="7702">
          <cell r="D7702">
            <v>390</v>
          </cell>
        </row>
        <row r="7703">
          <cell r="D7703">
            <v>135</v>
          </cell>
        </row>
        <row r="7704">
          <cell r="D7704">
            <v>420</v>
          </cell>
        </row>
        <row r="7705">
          <cell r="D7705">
            <v>280</v>
          </cell>
        </row>
        <row r="7706">
          <cell r="D7706">
            <v>30</v>
          </cell>
        </row>
        <row r="7707">
          <cell r="D7707">
            <v>115</v>
          </cell>
        </row>
        <row r="7708">
          <cell r="D7708">
            <v>150</v>
          </cell>
        </row>
        <row r="7709">
          <cell r="D7709">
            <v>320</v>
          </cell>
        </row>
        <row r="7710">
          <cell r="D7710">
            <v>165</v>
          </cell>
        </row>
        <row r="7711">
          <cell r="D7711">
            <v>940</v>
          </cell>
        </row>
        <row r="7712">
          <cell r="D7712">
            <v>100</v>
          </cell>
        </row>
        <row r="7713">
          <cell r="D7713">
            <v>375</v>
          </cell>
        </row>
        <row r="7714">
          <cell r="D7714">
            <v>180</v>
          </cell>
        </row>
        <row r="7715">
          <cell r="D7715">
            <v>90</v>
          </cell>
        </row>
        <row r="7716">
          <cell r="D7716">
            <v>230</v>
          </cell>
        </row>
        <row r="7717">
          <cell r="D7717">
            <v>90</v>
          </cell>
        </row>
        <row r="7718">
          <cell r="D7718">
            <v>135</v>
          </cell>
        </row>
        <row r="7719">
          <cell r="D7719">
            <v>220</v>
          </cell>
        </row>
        <row r="7720">
          <cell r="D7720">
            <v>605</v>
          </cell>
        </row>
        <row r="7721">
          <cell r="D7721">
            <v>455</v>
          </cell>
        </row>
        <row r="7722">
          <cell r="D7722">
            <v>85</v>
          </cell>
        </row>
        <row r="7723">
          <cell r="D7723">
            <v>180</v>
          </cell>
        </row>
        <row r="7724">
          <cell r="D7724">
            <v>150</v>
          </cell>
        </row>
        <row r="7725">
          <cell r="D7725">
            <v>20</v>
          </cell>
        </row>
        <row r="7726">
          <cell r="D7726">
            <v>85</v>
          </cell>
        </row>
        <row r="7727">
          <cell r="D7727">
            <v>70</v>
          </cell>
        </row>
        <row r="7728">
          <cell r="D7728">
            <v>190</v>
          </cell>
        </row>
        <row r="7729">
          <cell r="D7729">
            <v>220</v>
          </cell>
        </row>
        <row r="7730">
          <cell r="D7730">
            <v>510</v>
          </cell>
        </row>
        <row r="7731">
          <cell r="D7731">
            <v>405</v>
          </cell>
        </row>
        <row r="7732">
          <cell r="D7732">
            <v>105</v>
          </cell>
        </row>
        <row r="7733">
          <cell r="D7733">
            <v>590</v>
          </cell>
        </row>
        <row r="7734">
          <cell r="D7734">
            <v>420</v>
          </cell>
        </row>
        <row r="7735">
          <cell r="D7735">
            <v>100</v>
          </cell>
        </row>
        <row r="7736">
          <cell r="D7736">
            <v>255</v>
          </cell>
        </row>
        <row r="7737">
          <cell r="D7737">
            <v>25</v>
          </cell>
        </row>
        <row r="7738">
          <cell r="D7738">
            <v>105</v>
          </cell>
        </row>
        <row r="7739">
          <cell r="D7739">
            <v>235</v>
          </cell>
        </row>
        <row r="7740">
          <cell r="D7740">
            <v>85</v>
          </cell>
        </row>
        <row r="7741">
          <cell r="D7741">
            <v>205</v>
          </cell>
        </row>
        <row r="7742">
          <cell r="D7742">
            <v>70</v>
          </cell>
        </row>
        <row r="7743">
          <cell r="D7743">
            <v>155</v>
          </cell>
        </row>
        <row r="7744">
          <cell r="D7744">
            <v>130</v>
          </cell>
        </row>
        <row r="7745">
          <cell r="D7745">
            <v>100</v>
          </cell>
        </row>
        <row r="7746">
          <cell r="D7746">
            <v>470</v>
          </cell>
        </row>
        <row r="7747">
          <cell r="D7747">
            <v>60</v>
          </cell>
        </row>
        <row r="7748">
          <cell r="D7748">
            <v>135</v>
          </cell>
        </row>
        <row r="7749">
          <cell r="D7749">
            <v>70</v>
          </cell>
        </row>
        <row r="7750">
          <cell r="D7750">
            <v>755</v>
          </cell>
        </row>
        <row r="7751">
          <cell r="D7751">
            <v>120</v>
          </cell>
        </row>
        <row r="7752">
          <cell r="D7752">
            <v>115</v>
          </cell>
        </row>
        <row r="7753">
          <cell r="D7753">
            <v>95</v>
          </cell>
        </row>
        <row r="7754">
          <cell r="D7754">
            <v>185</v>
          </cell>
        </row>
        <row r="7755">
          <cell r="D7755">
            <v>155</v>
          </cell>
        </row>
        <row r="7756">
          <cell r="D7756">
            <v>345</v>
          </cell>
        </row>
        <row r="7757">
          <cell r="D7757">
            <v>320</v>
          </cell>
        </row>
        <row r="7758">
          <cell r="D7758">
            <v>285</v>
          </cell>
        </row>
        <row r="7759">
          <cell r="D7759">
            <v>1225</v>
          </cell>
        </row>
        <row r="7760">
          <cell r="D7760">
            <v>75</v>
          </cell>
        </row>
        <row r="7761">
          <cell r="D7761">
            <v>85</v>
          </cell>
        </row>
        <row r="7762">
          <cell r="D7762">
            <v>950</v>
          </cell>
        </row>
        <row r="7763">
          <cell r="D7763">
            <v>130</v>
          </cell>
        </row>
        <row r="7764">
          <cell r="D7764">
            <v>50</v>
          </cell>
        </row>
        <row r="7765">
          <cell r="D7765">
            <v>95</v>
          </cell>
        </row>
        <row r="7766">
          <cell r="D7766">
            <v>290</v>
          </cell>
        </row>
        <row r="7767">
          <cell r="D7767">
            <v>180</v>
          </cell>
        </row>
        <row r="7768">
          <cell r="D7768">
            <v>400</v>
          </cell>
        </row>
        <row r="7769">
          <cell r="D7769">
            <v>165</v>
          </cell>
        </row>
        <row r="7770">
          <cell r="D7770">
            <v>75</v>
          </cell>
        </row>
        <row r="7771">
          <cell r="D7771">
            <v>45</v>
          </cell>
        </row>
        <row r="7772">
          <cell r="D7772">
            <v>125</v>
          </cell>
        </row>
        <row r="7773">
          <cell r="D7773">
            <v>225</v>
          </cell>
        </row>
        <row r="7774">
          <cell r="D7774">
            <v>155</v>
          </cell>
        </row>
        <row r="7775">
          <cell r="D7775">
            <v>75</v>
          </cell>
        </row>
        <row r="7776">
          <cell r="D7776">
            <v>140</v>
          </cell>
        </row>
        <row r="7777">
          <cell r="D7777">
            <v>215</v>
          </cell>
        </row>
        <row r="7778">
          <cell r="D7778">
            <v>175</v>
          </cell>
        </row>
        <row r="7779">
          <cell r="D7779">
            <v>105</v>
          </cell>
        </row>
        <row r="7780">
          <cell r="D7780">
            <v>85</v>
          </cell>
        </row>
        <row r="7781">
          <cell r="D7781">
            <v>80</v>
          </cell>
        </row>
        <row r="7782">
          <cell r="D7782">
            <v>1040</v>
          </cell>
        </row>
        <row r="7783">
          <cell r="D7783">
            <v>205</v>
          </cell>
        </row>
        <row r="7784">
          <cell r="D7784">
            <v>460</v>
          </cell>
        </row>
        <row r="7785">
          <cell r="D7785">
            <v>230</v>
          </cell>
        </row>
        <row r="7786">
          <cell r="D7786">
            <v>65</v>
          </cell>
        </row>
        <row r="7787">
          <cell r="D7787">
            <v>210</v>
          </cell>
        </row>
        <row r="7788">
          <cell r="D7788">
            <v>110</v>
          </cell>
        </row>
        <row r="7789">
          <cell r="D7789">
            <v>220</v>
          </cell>
        </row>
        <row r="7790">
          <cell r="D7790">
            <v>145</v>
          </cell>
        </row>
        <row r="7791">
          <cell r="D7791">
            <v>230</v>
          </cell>
        </row>
        <row r="7792">
          <cell r="D7792">
            <v>40</v>
          </cell>
        </row>
        <row r="7793">
          <cell r="D7793">
            <v>410</v>
          </cell>
        </row>
        <row r="7794">
          <cell r="D7794">
            <v>110</v>
          </cell>
        </row>
        <row r="7795">
          <cell r="D7795">
            <v>145</v>
          </cell>
        </row>
        <row r="7796">
          <cell r="D7796">
            <v>120</v>
          </cell>
        </row>
        <row r="7797">
          <cell r="D7797">
            <v>80</v>
          </cell>
        </row>
        <row r="7798">
          <cell r="D7798">
            <v>55</v>
          </cell>
        </row>
        <row r="7799">
          <cell r="D7799">
            <v>250</v>
          </cell>
        </row>
        <row r="7800">
          <cell r="D7800">
            <v>65</v>
          </cell>
        </row>
        <row r="7801">
          <cell r="D7801">
            <v>165</v>
          </cell>
        </row>
        <row r="7802">
          <cell r="D7802">
            <v>210</v>
          </cell>
        </row>
        <row r="7803">
          <cell r="D7803">
            <v>25</v>
          </cell>
        </row>
        <row r="7804">
          <cell r="D7804">
            <v>370</v>
          </cell>
        </row>
        <row r="7805">
          <cell r="D7805">
            <v>155</v>
          </cell>
        </row>
        <row r="7806">
          <cell r="D7806">
            <v>205</v>
          </cell>
        </row>
        <row r="7807">
          <cell r="D7807">
            <v>430</v>
          </cell>
        </row>
        <row r="7808">
          <cell r="D7808">
            <v>215</v>
          </cell>
        </row>
        <row r="7809">
          <cell r="D7809">
            <v>85</v>
          </cell>
        </row>
        <row r="7810">
          <cell r="D7810">
            <v>125</v>
          </cell>
        </row>
        <row r="7811">
          <cell r="D7811">
            <v>270</v>
          </cell>
        </row>
        <row r="7812">
          <cell r="D7812">
            <v>105</v>
          </cell>
        </row>
        <row r="7813">
          <cell r="D7813">
            <v>390</v>
          </cell>
        </row>
        <row r="7814">
          <cell r="D7814">
            <v>60</v>
          </cell>
        </row>
        <row r="7815">
          <cell r="D7815">
            <v>95</v>
          </cell>
        </row>
        <row r="7816">
          <cell r="D7816">
            <v>260</v>
          </cell>
        </row>
        <row r="7817">
          <cell r="D7817">
            <v>260</v>
          </cell>
        </row>
        <row r="7818">
          <cell r="D7818">
            <v>45</v>
          </cell>
        </row>
        <row r="7819">
          <cell r="D7819">
            <v>190</v>
          </cell>
        </row>
        <row r="7820">
          <cell r="D7820">
            <v>245</v>
          </cell>
        </row>
        <row r="7821">
          <cell r="D7821">
            <v>455</v>
          </cell>
        </row>
        <row r="7822">
          <cell r="D7822">
            <v>70</v>
          </cell>
        </row>
        <row r="7823">
          <cell r="D7823">
            <v>70</v>
          </cell>
        </row>
        <row r="7824">
          <cell r="D7824">
            <v>305</v>
          </cell>
        </row>
        <row r="7825">
          <cell r="D7825">
            <v>250</v>
          </cell>
        </row>
        <row r="7826">
          <cell r="D7826">
            <v>65</v>
          </cell>
        </row>
        <row r="7827">
          <cell r="D7827">
            <v>35</v>
          </cell>
        </row>
        <row r="7828">
          <cell r="D7828">
            <v>65</v>
          </cell>
        </row>
        <row r="7829">
          <cell r="D7829">
            <v>150</v>
          </cell>
        </row>
        <row r="7830">
          <cell r="D7830">
            <v>90</v>
          </cell>
        </row>
        <row r="7831">
          <cell r="D7831">
            <v>200</v>
          </cell>
        </row>
        <row r="7832">
          <cell r="D7832">
            <v>90</v>
          </cell>
        </row>
        <row r="7833">
          <cell r="D7833">
            <v>200</v>
          </cell>
        </row>
        <row r="7834">
          <cell r="D7834">
            <v>60</v>
          </cell>
        </row>
        <row r="7835">
          <cell r="D7835">
            <v>30</v>
          </cell>
        </row>
        <row r="7836">
          <cell r="D7836">
            <v>240</v>
          </cell>
        </row>
        <row r="7837">
          <cell r="D7837">
            <v>45</v>
          </cell>
        </row>
        <row r="7838">
          <cell r="D7838">
            <v>670</v>
          </cell>
        </row>
        <row r="7839">
          <cell r="D7839">
            <v>40</v>
          </cell>
        </row>
        <row r="7840">
          <cell r="D7840">
            <v>75</v>
          </cell>
        </row>
        <row r="7841">
          <cell r="D7841">
            <v>25</v>
          </cell>
        </row>
        <row r="7842">
          <cell r="D7842">
            <v>140</v>
          </cell>
        </row>
        <row r="7843">
          <cell r="D7843">
            <v>80</v>
          </cell>
        </row>
        <row r="7844">
          <cell r="D7844">
            <v>50</v>
          </cell>
        </row>
        <row r="7845">
          <cell r="D7845">
            <v>215</v>
          </cell>
        </row>
        <row r="7846">
          <cell r="D7846">
            <v>45</v>
          </cell>
        </row>
        <row r="7847">
          <cell r="D7847">
            <v>160</v>
          </cell>
        </row>
        <row r="7848">
          <cell r="D7848">
            <v>30</v>
          </cell>
        </row>
        <row r="7849">
          <cell r="D7849">
            <v>55</v>
          </cell>
        </row>
        <row r="7850">
          <cell r="D7850">
            <v>275</v>
          </cell>
        </row>
        <row r="7851">
          <cell r="D7851">
            <v>75</v>
          </cell>
        </row>
        <row r="7852">
          <cell r="D7852">
            <v>15</v>
          </cell>
        </row>
        <row r="7853">
          <cell r="D7853">
            <v>110</v>
          </cell>
        </row>
        <row r="7854">
          <cell r="D7854">
            <v>45</v>
          </cell>
        </row>
        <row r="7855">
          <cell r="D7855">
            <v>50</v>
          </cell>
        </row>
        <row r="7856">
          <cell r="D7856">
            <v>80</v>
          </cell>
        </row>
        <row r="7857">
          <cell r="D7857">
            <v>15</v>
          </cell>
        </row>
        <row r="7858">
          <cell r="D7858">
            <v>35</v>
          </cell>
        </row>
        <row r="7859">
          <cell r="D7859">
            <v>50</v>
          </cell>
        </row>
        <row r="7860">
          <cell r="D7860">
            <v>130</v>
          </cell>
        </row>
        <row r="7861">
          <cell r="D7861">
            <v>50</v>
          </cell>
        </row>
        <row r="7862">
          <cell r="D7862">
            <v>75</v>
          </cell>
        </row>
        <row r="7863">
          <cell r="D7863">
            <v>160</v>
          </cell>
        </row>
        <row r="7864">
          <cell r="D7864">
            <v>330</v>
          </cell>
        </row>
        <row r="7865">
          <cell r="D7865">
            <v>160</v>
          </cell>
        </row>
        <row r="7866">
          <cell r="D7866">
            <v>15</v>
          </cell>
        </row>
        <row r="7867">
          <cell r="D7867">
            <v>50</v>
          </cell>
        </row>
        <row r="7868">
          <cell r="D7868">
            <v>65</v>
          </cell>
        </row>
        <row r="7869">
          <cell r="D7869">
            <v>135</v>
          </cell>
        </row>
        <row r="7870">
          <cell r="D7870">
            <v>85</v>
          </cell>
        </row>
        <row r="7871">
          <cell r="D7871">
            <v>85</v>
          </cell>
        </row>
        <row r="7872">
          <cell r="D7872">
            <v>25</v>
          </cell>
        </row>
        <row r="7873">
          <cell r="D7873">
            <v>95</v>
          </cell>
        </row>
        <row r="7874">
          <cell r="D7874">
            <v>205</v>
          </cell>
        </row>
        <row r="7875">
          <cell r="D7875">
            <v>65</v>
          </cell>
        </row>
        <row r="7876">
          <cell r="D7876">
            <v>210</v>
          </cell>
        </row>
        <row r="7877">
          <cell r="D7877">
            <v>80</v>
          </cell>
        </row>
        <row r="7878">
          <cell r="D7878">
            <v>195</v>
          </cell>
        </row>
        <row r="7879">
          <cell r="D7879">
            <v>260</v>
          </cell>
        </row>
        <row r="7880">
          <cell r="D7880">
            <v>65</v>
          </cell>
        </row>
        <row r="7881">
          <cell r="D7881">
            <v>40</v>
          </cell>
        </row>
        <row r="7882">
          <cell r="D7882">
            <v>195</v>
          </cell>
        </row>
        <row r="7883">
          <cell r="D7883">
            <v>30</v>
          </cell>
        </row>
        <row r="7884">
          <cell r="D7884">
            <v>375</v>
          </cell>
        </row>
        <row r="7885">
          <cell r="D7885">
            <v>220</v>
          </cell>
        </row>
        <row r="7886">
          <cell r="D7886">
            <v>60</v>
          </cell>
        </row>
        <row r="7887">
          <cell r="D7887">
            <v>40</v>
          </cell>
        </row>
        <row r="7888">
          <cell r="D7888">
            <v>295</v>
          </cell>
        </row>
        <row r="7889">
          <cell r="D7889">
            <v>30</v>
          </cell>
        </row>
        <row r="7890">
          <cell r="D7890">
            <v>70</v>
          </cell>
        </row>
        <row r="7891">
          <cell r="D7891">
            <v>75</v>
          </cell>
        </row>
        <row r="7892">
          <cell r="D7892">
            <v>50</v>
          </cell>
        </row>
        <row r="7893">
          <cell r="D7893">
            <v>200</v>
          </cell>
        </row>
        <row r="7894">
          <cell r="D7894">
            <v>105</v>
          </cell>
        </row>
        <row r="7895">
          <cell r="D7895">
            <v>50</v>
          </cell>
        </row>
        <row r="7896">
          <cell r="D7896">
            <v>140</v>
          </cell>
        </row>
        <row r="7897">
          <cell r="D7897">
            <v>605</v>
          </cell>
        </row>
        <row r="7898">
          <cell r="D7898">
            <v>75</v>
          </cell>
        </row>
        <row r="7899">
          <cell r="D7899">
            <v>230</v>
          </cell>
        </row>
        <row r="7900">
          <cell r="D7900">
            <v>45</v>
          </cell>
        </row>
        <row r="7901">
          <cell r="D7901">
            <v>100</v>
          </cell>
        </row>
        <row r="7902">
          <cell r="D7902">
            <v>90</v>
          </cell>
        </row>
        <row r="7903">
          <cell r="D7903">
            <v>220</v>
          </cell>
        </row>
        <row r="7904">
          <cell r="D7904">
            <v>105</v>
          </cell>
        </row>
        <row r="7905">
          <cell r="D7905">
            <v>120</v>
          </cell>
        </row>
        <row r="7906">
          <cell r="D7906">
            <v>75</v>
          </cell>
        </row>
        <row r="7907">
          <cell r="D7907">
            <v>30</v>
          </cell>
        </row>
        <row r="7908">
          <cell r="D7908">
            <v>100</v>
          </cell>
        </row>
        <row r="7909">
          <cell r="D7909">
            <v>260</v>
          </cell>
        </row>
        <row r="7910">
          <cell r="D7910">
            <v>135</v>
          </cell>
        </row>
        <row r="7911">
          <cell r="D7911">
            <v>45</v>
          </cell>
        </row>
        <row r="7912">
          <cell r="D7912">
            <v>25</v>
          </cell>
        </row>
        <row r="7913">
          <cell r="D7913">
            <v>105</v>
          </cell>
        </row>
        <row r="7914">
          <cell r="D7914">
            <v>25</v>
          </cell>
        </row>
        <row r="7915">
          <cell r="D7915">
            <v>15</v>
          </cell>
        </row>
        <row r="7916">
          <cell r="D7916">
            <v>35</v>
          </cell>
        </row>
        <row r="7917">
          <cell r="D7917">
            <v>25</v>
          </cell>
        </row>
        <row r="7918">
          <cell r="D7918">
            <v>25</v>
          </cell>
        </row>
        <row r="7919">
          <cell r="D7919">
            <v>25</v>
          </cell>
        </row>
        <row r="7920">
          <cell r="D7920">
            <v>55</v>
          </cell>
        </row>
        <row r="7921">
          <cell r="D7921">
            <v>90</v>
          </cell>
        </row>
        <row r="7922">
          <cell r="D7922">
            <v>35</v>
          </cell>
        </row>
        <row r="7923">
          <cell r="D7923">
            <v>35</v>
          </cell>
        </row>
        <row r="7924">
          <cell r="D7924">
            <v>210</v>
          </cell>
        </row>
        <row r="7925">
          <cell r="D7925">
            <v>45</v>
          </cell>
        </row>
        <row r="7926">
          <cell r="D7926">
            <v>70</v>
          </cell>
        </row>
        <row r="7927">
          <cell r="D7927">
            <v>35</v>
          </cell>
        </row>
        <row r="7928">
          <cell r="D7928">
            <v>30</v>
          </cell>
        </row>
        <row r="7929">
          <cell r="D7929">
            <v>30</v>
          </cell>
        </row>
        <row r="7930">
          <cell r="D7930">
            <v>125</v>
          </cell>
        </row>
        <row r="7931">
          <cell r="D7931">
            <v>95</v>
          </cell>
        </row>
        <row r="7932">
          <cell r="D7932">
            <v>120</v>
          </cell>
        </row>
        <row r="7933">
          <cell r="D7933">
            <v>30</v>
          </cell>
        </row>
        <row r="7934">
          <cell r="D7934">
            <v>40</v>
          </cell>
        </row>
        <row r="7935">
          <cell r="D7935">
            <v>290</v>
          </cell>
        </row>
        <row r="7936">
          <cell r="D7936">
            <v>10</v>
          </cell>
        </row>
        <row r="7937">
          <cell r="D7937">
            <v>70</v>
          </cell>
        </row>
        <row r="7938">
          <cell r="D7938">
            <v>30</v>
          </cell>
        </row>
        <row r="7939">
          <cell r="D7939">
            <v>70</v>
          </cell>
        </row>
        <row r="7940">
          <cell r="D7940">
            <v>30</v>
          </cell>
        </row>
        <row r="7941">
          <cell r="D7941">
            <v>140</v>
          </cell>
        </row>
        <row r="7942">
          <cell r="D7942">
            <v>75</v>
          </cell>
        </row>
        <row r="7943">
          <cell r="D7943">
            <v>35</v>
          </cell>
        </row>
        <row r="7944">
          <cell r="D7944">
            <v>205</v>
          </cell>
        </row>
        <row r="7945">
          <cell r="D7945">
            <v>45</v>
          </cell>
        </row>
        <row r="7946">
          <cell r="D7946">
            <v>580</v>
          </cell>
        </row>
        <row r="7947">
          <cell r="D7947">
            <v>20</v>
          </cell>
        </row>
        <row r="7948">
          <cell r="D7948">
            <v>50</v>
          </cell>
        </row>
        <row r="7949">
          <cell r="D7949">
            <v>5</v>
          </cell>
        </row>
        <row r="7950">
          <cell r="D7950">
            <v>40</v>
          </cell>
        </row>
        <row r="7951">
          <cell r="D7951">
            <v>735</v>
          </cell>
        </row>
        <row r="7952">
          <cell r="D7952">
            <v>20</v>
          </cell>
        </row>
        <row r="7953">
          <cell r="D7953">
            <v>20</v>
          </cell>
        </row>
        <row r="7954">
          <cell r="D7954">
            <v>25</v>
          </cell>
        </row>
        <row r="7955">
          <cell r="D7955">
            <v>255</v>
          </cell>
        </row>
        <row r="7956">
          <cell r="D7956">
            <v>25</v>
          </cell>
        </row>
        <row r="7957">
          <cell r="D7957">
            <v>50</v>
          </cell>
        </row>
        <row r="7958">
          <cell r="D7958">
            <v>10</v>
          </cell>
        </row>
        <row r="7959">
          <cell r="D7959">
            <v>15</v>
          </cell>
        </row>
        <row r="7960">
          <cell r="D7960">
            <v>10</v>
          </cell>
        </row>
        <row r="7961">
          <cell r="D7961">
            <v>20</v>
          </cell>
        </row>
        <row r="7962">
          <cell r="D7962">
            <v>40</v>
          </cell>
        </row>
        <row r="7963">
          <cell r="D7963">
            <v>125</v>
          </cell>
        </row>
        <row r="7964">
          <cell r="D7964">
            <v>20</v>
          </cell>
        </row>
        <row r="7965">
          <cell r="D7965">
            <v>10</v>
          </cell>
        </row>
        <row r="7966">
          <cell r="D7966">
            <v>5</v>
          </cell>
        </row>
        <row r="7967">
          <cell r="D7967">
            <v>20</v>
          </cell>
        </row>
        <row r="7968">
          <cell r="D7968">
            <v>20</v>
          </cell>
        </row>
        <row r="7969">
          <cell r="D7969">
            <v>170</v>
          </cell>
        </row>
        <row r="7970">
          <cell r="D7970">
            <v>10</v>
          </cell>
        </row>
        <row r="7971">
          <cell r="D7971">
            <v>40</v>
          </cell>
        </row>
        <row r="7972">
          <cell r="D7972">
            <v>5</v>
          </cell>
        </row>
        <row r="7973">
          <cell r="D7973">
            <v>60</v>
          </cell>
        </row>
        <row r="7974">
          <cell r="D7974">
            <v>260</v>
          </cell>
        </row>
        <row r="7975">
          <cell r="D7975">
            <v>10</v>
          </cell>
        </row>
        <row r="7976">
          <cell r="D7976">
            <v>15</v>
          </cell>
        </row>
        <row r="7977">
          <cell r="D7977">
            <v>5</v>
          </cell>
        </row>
        <row r="7978">
          <cell r="D7978">
            <v>10</v>
          </cell>
        </row>
        <row r="7979">
          <cell r="D7979">
            <v>5</v>
          </cell>
        </row>
        <row r="7980">
          <cell r="D7980">
            <v>0</v>
          </cell>
        </row>
        <row r="7981">
          <cell r="D7981">
            <v>0</v>
          </cell>
        </row>
        <row r="7987">
          <cell r="D7987">
            <v>540</v>
          </cell>
        </row>
        <row r="7988">
          <cell r="D7988">
            <v>1685</v>
          </cell>
        </row>
        <row r="7989">
          <cell r="D7989">
            <v>6585</v>
          </cell>
        </row>
        <row r="7990">
          <cell r="D7990">
            <v>190</v>
          </cell>
        </row>
        <row r="7991">
          <cell r="D7991">
            <v>2280</v>
          </cell>
        </row>
        <row r="7992">
          <cell r="D7992">
            <v>5355</v>
          </cell>
        </row>
        <row r="7993">
          <cell r="D7993">
            <v>190</v>
          </cell>
        </row>
        <row r="7994">
          <cell r="D7994">
            <v>325</v>
          </cell>
        </row>
        <row r="7995">
          <cell r="D7995">
            <v>11850</v>
          </cell>
        </row>
        <row r="7996">
          <cell r="D7996">
            <v>3870</v>
          </cell>
        </row>
        <row r="7997">
          <cell r="D7997">
            <v>175</v>
          </cell>
        </row>
        <row r="7998">
          <cell r="D7998">
            <v>8920</v>
          </cell>
        </row>
        <row r="7999">
          <cell r="D7999">
            <v>9650</v>
          </cell>
        </row>
        <row r="8000">
          <cell r="D8000">
            <v>4335</v>
          </cell>
        </row>
        <row r="8001">
          <cell r="D8001">
            <v>1255</v>
          </cell>
        </row>
        <row r="8002">
          <cell r="D8002">
            <v>4770</v>
          </cell>
        </row>
        <row r="8003">
          <cell r="D8003">
            <v>120</v>
          </cell>
        </row>
        <row r="8004">
          <cell r="D8004">
            <v>6770</v>
          </cell>
        </row>
        <row r="8005">
          <cell r="D8005">
            <v>7960</v>
          </cell>
        </row>
        <row r="8006">
          <cell r="D8006">
            <v>1925</v>
          </cell>
        </row>
        <row r="8007">
          <cell r="D8007">
            <v>1035</v>
          </cell>
        </row>
        <row r="8008">
          <cell r="D8008">
            <v>985</v>
          </cell>
        </row>
        <row r="8009">
          <cell r="D8009">
            <v>170</v>
          </cell>
        </row>
        <row r="8010">
          <cell r="D8010">
            <v>5</v>
          </cell>
        </row>
        <row r="8011">
          <cell r="D8011">
            <v>770</v>
          </cell>
        </row>
        <row r="8012">
          <cell r="D8012">
            <v>515</v>
          </cell>
        </row>
        <row r="8013">
          <cell r="D8013">
            <v>110</v>
          </cell>
        </row>
        <row r="8014">
          <cell r="D8014">
            <v>185</v>
          </cell>
        </row>
        <row r="8015">
          <cell r="D8015">
            <v>35</v>
          </cell>
        </row>
        <row r="8016">
          <cell r="D8016">
            <v>60</v>
          </cell>
        </row>
        <row r="8017">
          <cell r="D8017">
            <v>20</v>
          </cell>
        </row>
        <row r="8018">
          <cell r="D8018">
            <v>820</v>
          </cell>
        </row>
        <row r="8019">
          <cell r="D8019">
            <v>75</v>
          </cell>
        </row>
      </sheetData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Control"/>
      <sheetName val="Lists"/>
      <sheetName val="Scenarios"/>
      <sheetName val="Market_basecase"/>
      <sheetName val="Market"/>
      <sheetName val="Asset_inputs"/>
      <sheetName val="Coverage"/>
      <sheetName val="Network_design_inputs"/>
      <sheetName val="Demand_Subs_Calc"/>
      <sheetName val="Core Network_design"/>
      <sheetName val="Access Network_design"/>
      <sheetName val="Full_network"/>
      <sheetName val="Network_common"/>
      <sheetName val="Network_deployment"/>
      <sheetName val="Service_demand_matrix"/>
      <sheetName val="Routing_factors"/>
      <sheetName val="Network_element_output"/>
      <sheetName val="Cost_trends"/>
      <sheetName val="Unit_Capex"/>
      <sheetName val="Total_Capex"/>
      <sheetName val="Unit_Opex"/>
      <sheetName val="Total_Opex"/>
      <sheetName val="Discount factors"/>
      <sheetName val="ED"/>
      <sheetName val="EPMU"/>
      <sheetName val="PureLRIC - Terminacion - Alt"/>
      <sheetName val="PureLRIC - SMS - Alt"/>
      <sheetName val="Modelo fijo 2020 CS"/>
    </sheetNames>
    <definedNames>
      <definedName name="operator.active" refersTo="='Control'!$D$18"/>
      <definedName name="Operator_group" refersTo="='Lists'!$Y$6:$Y$11"/>
    </definedNames>
    <sheetDataSet>
      <sheetData sheetId="0"/>
      <sheetData sheetId="1">
        <row r="18">
          <cell r="D18" t="str">
            <v>Alternativo</v>
          </cell>
        </row>
      </sheetData>
      <sheetData sheetId="2">
        <row r="6">
          <cell r="Y6" t="str">
            <v>Incumbente</v>
          </cell>
        </row>
        <row r="7">
          <cell r="Y7" t="str">
            <v>Alternativo</v>
          </cell>
        </row>
        <row r="8">
          <cell r="Y8" t="str">
            <v>Spare 1</v>
          </cell>
        </row>
        <row r="9">
          <cell r="Y9" t="str">
            <v>Spare 2</v>
          </cell>
        </row>
        <row r="10">
          <cell r="Y10" t="str">
            <v>Spare 3</v>
          </cell>
        </row>
        <row r="11">
          <cell r="Y11" t="str">
            <v>Spare 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Control"/>
      <sheetName val="Lists"/>
      <sheetName val="Demanda"/>
      <sheetName val="Market"/>
      <sheetName val="Asset_inputs"/>
      <sheetName val="Coverage"/>
      <sheetName val="Network_design_inputs"/>
      <sheetName val="Demand_Subs_Calc"/>
      <sheetName val="Geotypes"/>
      <sheetName val="Network_design"/>
      <sheetName val="Full_network"/>
      <sheetName val="Network_common"/>
      <sheetName val="Network_deployment"/>
      <sheetName val="Service_demand_matrix"/>
      <sheetName val="Routing_factors"/>
      <sheetName val="Network_element_output"/>
      <sheetName val="Cost_trends"/>
      <sheetName val="Unit_Capex"/>
      <sheetName val="Total_Capex"/>
      <sheetName val="Unit_Opex"/>
      <sheetName val="Total_Opex"/>
      <sheetName val="Discount factors"/>
      <sheetName val="ED"/>
      <sheetName val="Erlang"/>
      <sheetName val="PureLRIC - Terminacion - Alt"/>
      <sheetName val="PureLRIC - SMS - Alt"/>
      <sheetName val="Modelo móvil 2020 CS"/>
    </sheetNames>
    <definedNames>
      <definedName name="operadores" refersTo="='Lists'!$AG$6:$AG$9"/>
    </definedNames>
    <sheetDataSet>
      <sheetData sheetId="0"/>
      <sheetData sheetId="1">
        <row r="17">
          <cell r="G17" t="str">
            <v>Alternativo</v>
          </cell>
        </row>
      </sheetData>
      <sheetData sheetId="2">
        <row r="6">
          <cell r="D6" t="str">
            <v>Llamadas on-net</v>
          </cell>
          <cell r="E6" t="str">
            <v>minutos</v>
          </cell>
          <cell r="AG6" t="str">
            <v>Alternativo</v>
          </cell>
        </row>
        <row r="7">
          <cell r="D7" t="str">
            <v>Llamadas a redes fijas</v>
          </cell>
          <cell r="E7" t="str">
            <v>minutos</v>
          </cell>
          <cell r="AG7" t="str">
            <v>Spare</v>
          </cell>
        </row>
        <row r="8">
          <cell r="D8" t="str">
            <v>Llamadas a otras redes móviles</v>
          </cell>
          <cell r="E8" t="str">
            <v>minutos</v>
          </cell>
          <cell r="AG8" t="str">
            <v>Spare</v>
          </cell>
        </row>
        <row r="9">
          <cell r="D9" t="str">
            <v>Llamadas a internacional</v>
          </cell>
          <cell r="E9" t="str">
            <v>minutos</v>
          </cell>
          <cell r="AG9" t="str">
            <v>Spare</v>
          </cell>
        </row>
        <row r="10">
          <cell r="D10" t="str">
            <v>Llamadas entrantes de fijos</v>
          </cell>
          <cell r="E10" t="str">
            <v>minutos</v>
          </cell>
        </row>
        <row r="11">
          <cell r="D11" t="str">
            <v>Llamadas entrantes de otros móviles</v>
          </cell>
          <cell r="E11" t="str">
            <v>minutos</v>
          </cell>
        </row>
        <row r="12">
          <cell r="D12" t="str">
            <v>Llamadas entrantes internacionales</v>
          </cell>
          <cell r="E12" t="str">
            <v>minutos</v>
          </cell>
        </row>
        <row r="13">
          <cell r="D13" t="str">
            <v>Roaming en originación</v>
          </cell>
          <cell r="E13" t="str">
            <v>minutos</v>
          </cell>
        </row>
        <row r="14">
          <cell r="D14" t="str">
            <v>Roaming en terminación</v>
          </cell>
          <cell r="E14" t="str">
            <v>minutos</v>
          </cell>
        </row>
        <row r="15">
          <cell r="D15" t="str">
            <v>SMS on-net</v>
          </cell>
          <cell r="E15" t="str">
            <v>mensajes</v>
          </cell>
        </row>
        <row r="16">
          <cell r="D16" t="str">
            <v>SMS salientes a otras redes</v>
          </cell>
          <cell r="E16" t="str">
            <v>mensajes</v>
          </cell>
        </row>
        <row r="17">
          <cell r="D17" t="str">
            <v>SMS entrantes de otras redes</v>
          </cell>
          <cell r="E17" t="str">
            <v>mensajes</v>
          </cell>
        </row>
        <row r="18">
          <cell r="D18" t="str">
            <v>Recuperación de correo de voz</v>
          </cell>
          <cell r="E18" t="str">
            <v>minutos</v>
          </cell>
        </row>
        <row r="19">
          <cell r="D19" t="str">
            <v>Depósito de correo de voz</v>
          </cell>
          <cell r="E19" t="str">
            <v>minutos</v>
          </cell>
        </row>
        <row r="20">
          <cell r="D20" t="str">
            <v xml:space="preserve">Datos GPRS </v>
          </cell>
          <cell r="E20" t="str">
            <v>megabytes</v>
          </cell>
        </row>
        <row r="21">
          <cell r="D21" t="str">
            <v>Datos EDGE</v>
          </cell>
          <cell r="E21" t="str">
            <v>megabytes</v>
          </cell>
        </row>
        <row r="22">
          <cell r="D22" t="str">
            <v>Datos Release 99</v>
          </cell>
          <cell r="E22" t="str">
            <v>megabytes</v>
          </cell>
        </row>
        <row r="23">
          <cell r="D23" t="str">
            <v>Datos - HSDPA</v>
          </cell>
          <cell r="E23" t="str">
            <v>megabytes</v>
          </cell>
        </row>
        <row r="24">
          <cell r="D24" t="str">
            <v>Datos - HSUPA</v>
          </cell>
          <cell r="E24" t="str">
            <v>megabytes</v>
          </cell>
        </row>
        <row r="25">
          <cell r="D25" t="str">
            <v>Datos - LTE</v>
          </cell>
          <cell r="E25" t="str">
            <v>megabytes</v>
          </cell>
        </row>
        <row r="26">
          <cell r="D26" t="str">
            <v>Llamadas en tránsito Local</v>
          </cell>
          <cell r="E26" t="str">
            <v>minutos</v>
          </cell>
        </row>
        <row r="27">
          <cell r="D27" t="str">
            <v>Llamadas en tránsito Larga Distancia</v>
          </cell>
          <cell r="E27" t="str">
            <v>minutos</v>
          </cell>
        </row>
        <row r="28">
          <cell r="D28" t="str">
            <v>Mobile Service23</v>
          </cell>
          <cell r="E28" t="str">
            <v>Mobile Unit23</v>
          </cell>
        </row>
        <row r="29">
          <cell r="D29" t="str">
            <v>Mobile Service24</v>
          </cell>
          <cell r="E29" t="str">
            <v>Mobile Unit24</v>
          </cell>
        </row>
        <row r="30">
          <cell r="D30" t="str">
            <v>Mobile Service25</v>
          </cell>
          <cell r="E30" t="str">
            <v>Mobile Unit25</v>
          </cell>
        </row>
        <row r="31">
          <cell r="D31" t="str">
            <v>Mobile Service26</v>
          </cell>
          <cell r="E31" t="str">
            <v>Mobile Unit26</v>
          </cell>
        </row>
        <row r="32">
          <cell r="D32" t="str">
            <v>Mobile Service27</v>
          </cell>
          <cell r="E32" t="str">
            <v>Mobile Unit27</v>
          </cell>
        </row>
        <row r="33">
          <cell r="D33" t="str">
            <v>Mobile Service28</v>
          </cell>
          <cell r="E33" t="str">
            <v>Mobile Unit28</v>
          </cell>
        </row>
        <row r="34">
          <cell r="D34" t="str">
            <v>Mobile Service29</v>
          </cell>
          <cell r="E34" t="str">
            <v>Mobile Unit29</v>
          </cell>
        </row>
        <row r="35">
          <cell r="D35" t="str">
            <v>Mobile Service30</v>
          </cell>
          <cell r="E35" t="str">
            <v>Mobile Unit30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Control"/>
      <sheetName val="Listas"/>
      <sheetName val="Mercado móvil - Incumbente"/>
      <sheetName val="Output móvil - Incumbente"/>
      <sheetName val="Output fijo - Incumbente"/>
      <sheetName val="Modelo de mercado 2020 AEP"/>
    </sheetNames>
    <definedNames>
      <definedName name="cuota_operador_movil_incumbente" refersTo="='Control'!$D$11"/>
    </definedNames>
    <sheetDataSet>
      <sheetData sheetId="0"/>
      <sheetData sheetId="1">
        <row r="11">
          <cell r="D11">
            <v>0.62490000000000001</v>
          </cell>
        </row>
      </sheetData>
      <sheetData sheetId="2"/>
      <sheetData sheetId="3"/>
      <sheetData sheetId="4"/>
      <sheetData sheetId="5">
        <row r="54"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769916.76191799995</v>
          </cell>
          <cell r="V54">
            <v>839374.65610999998</v>
          </cell>
          <cell r="W54">
            <v>997267.03732999996</v>
          </cell>
          <cell r="X54">
            <v>1392232.0317000002</v>
          </cell>
          <cell r="Y54">
            <v>1333848.9846000001</v>
          </cell>
          <cell r="Z54">
            <v>1638577.8132756664</v>
          </cell>
          <cell r="AA54">
            <v>1814041.5328119497</v>
          </cell>
          <cell r="AB54">
            <v>1960147.3286906073</v>
          </cell>
          <cell r="AC54">
            <v>2161831.9571892242</v>
          </cell>
          <cell r="AD54">
            <v>2400225.3488921565</v>
          </cell>
          <cell r="AE54">
            <v>2640510.8599691158</v>
          </cell>
          <cell r="AF54">
            <v>2846436.4478044016</v>
          </cell>
          <cell r="AG54">
            <v>2996363.9539307901</v>
          </cell>
          <cell r="AH54">
            <v>3094747.4764039614</v>
          </cell>
          <cell r="AI54">
            <v>3172426.2262000111</v>
          </cell>
          <cell r="AJ54">
            <v>3172426.2262000111</v>
          </cell>
          <cell r="AK54">
            <v>3172426.2262000111</v>
          </cell>
          <cell r="AL54">
            <v>3172426.2262000111</v>
          </cell>
          <cell r="AM54">
            <v>3172426.2262000111</v>
          </cell>
          <cell r="AN54">
            <v>3172426.2262000111</v>
          </cell>
          <cell r="AO54">
            <v>3172426.2262000111</v>
          </cell>
          <cell r="AP54">
            <v>3172426.2262000111</v>
          </cell>
          <cell r="AQ54">
            <v>3172426.2262000111</v>
          </cell>
          <cell r="AR54">
            <v>3172426.2262000111</v>
          </cell>
          <cell r="AS54">
            <v>3172426.2262000111</v>
          </cell>
          <cell r="AT54">
            <v>3172426.2262000111</v>
          </cell>
          <cell r="AU54">
            <v>3172426.2262000111</v>
          </cell>
          <cell r="AV54">
            <v>3172426.2262000111</v>
          </cell>
          <cell r="AW54">
            <v>3172426.2262000111</v>
          </cell>
          <cell r="AX54">
            <v>3172426.2262000111</v>
          </cell>
          <cell r="AY54">
            <v>3172426.2262000111</v>
          </cell>
          <cell r="AZ54">
            <v>3172426.2262000111</v>
          </cell>
          <cell r="BA54">
            <v>3172426.2262000111</v>
          </cell>
          <cell r="BB54">
            <v>3172426.2262000111</v>
          </cell>
          <cell r="BC54">
            <v>3172426.2262000111</v>
          </cell>
          <cell r="BD54">
            <v>3172426.2262000111</v>
          </cell>
          <cell r="BE54">
            <v>3172426.2262000111</v>
          </cell>
          <cell r="BF54">
            <v>3172426.2262000111</v>
          </cell>
          <cell r="BG54">
            <v>3172426.2262000111</v>
          </cell>
          <cell r="BH54">
            <v>3172426.2262000111</v>
          </cell>
          <cell r="BI54">
            <v>3172426.2262000111</v>
          </cell>
          <cell r="BJ54">
            <v>3172426.2262000111</v>
          </cell>
          <cell r="BK54">
            <v>3172426.2262000111</v>
          </cell>
          <cell r="BL54">
            <v>3172426.2262000111</v>
          </cell>
          <cell r="BM54">
            <v>3172426.2262000111</v>
          </cell>
          <cell r="BN54">
            <v>3172426.2262000111</v>
          </cell>
          <cell r="BO54">
            <v>3172426.2262000111</v>
          </cell>
          <cell r="BP54">
            <v>3172426.2262000111</v>
          </cell>
        </row>
        <row r="57">
          <cell r="R57">
            <v>250222.58544</v>
          </cell>
          <cell r="S57">
            <v>309123.72719999996</v>
          </cell>
          <cell r="T57">
            <v>382750.15439999994</v>
          </cell>
          <cell r="U57">
            <v>474783.18839999993</v>
          </cell>
          <cell r="V57">
            <v>604708.40299999993</v>
          </cell>
          <cell r="W57">
            <v>712798.90279999992</v>
          </cell>
          <cell r="X57">
            <v>805237.53740000003</v>
          </cell>
          <cell r="Y57">
            <v>994928.66</v>
          </cell>
          <cell r="Z57">
            <v>1150902.0532091067</v>
          </cell>
          <cell r="AA57">
            <v>1224090.3972220023</v>
          </cell>
          <cell r="AB57">
            <v>1267314.0843616757</v>
          </cell>
          <cell r="AC57">
            <v>1321140.2820292534</v>
          </cell>
          <cell r="AD57">
            <v>1381201.0266045535</v>
          </cell>
          <cell r="AE57">
            <v>1441261.7711798532</v>
          </cell>
          <cell r="AF57">
            <v>1495087.968847431</v>
          </cell>
          <cell r="AG57">
            <v>1538311.6559871046</v>
          </cell>
          <cell r="AH57">
            <v>1611500</v>
          </cell>
          <cell r="AI57">
            <v>1611500</v>
          </cell>
          <cell r="AJ57">
            <v>1611500</v>
          </cell>
          <cell r="AK57">
            <v>1611500</v>
          </cell>
          <cell r="AL57">
            <v>1611500</v>
          </cell>
          <cell r="AM57">
            <v>1611500</v>
          </cell>
          <cell r="AN57">
            <v>1611500</v>
          </cell>
          <cell r="AO57">
            <v>1611500</v>
          </cell>
          <cell r="AP57">
            <v>1611500</v>
          </cell>
          <cell r="AQ57">
            <v>1611500</v>
          </cell>
          <cell r="AR57">
            <v>1611500</v>
          </cell>
          <cell r="AS57">
            <v>1611500</v>
          </cell>
          <cell r="AT57">
            <v>1611500</v>
          </cell>
          <cell r="AU57">
            <v>1611500</v>
          </cell>
          <cell r="AV57">
            <v>1611500</v>
          </cell>
          <cell r="AW57">
            <v>1611500</v>
          </cell>
          <cell r="AX57">
            <v>1611500</v>
          </cell>
          <cell r="AY57">
            <v>1611500</v>
          </cell>
          <cell r="AZ57">
            <v>1611500</v>
          </cell>
          <cell r="BA57">
            <v>1611500</v>
          </cell>
          <cell r="BB57">
            <v>1611500</v>
          </cell>
          <cell r="BC57">
            <v>1611500</v>
          </cell>
          <cell r="BD57">
            <v>1611500</v>
          </cell>
          <cell r="BE57">
            <v>1611500</v>
          </cell>
          <cell r="BF57">
            <v>1611500</v>
          </cell>
          <cell r="BG57">
            <v>1611500</v>
          </cell>
          <cell r="BH57">
            <v>1611500</v>
          </cell>
          <cell r="BI57">
            <v>1611500</v>
          </cell>
          <cell r="BJ57">
            <v>1611500</v>
          </cell>
          <cell r="BK57">
            <v>1611500</v>
          </cell>
          <cell r="BL57">
            <v>1611500</v>
          </cell>
          <cell r="BM57">
            <v>1611500</v>
          </cell>
          <cell r="BN57">
            <v>1611500</v>
          </cell>
          <cell r="BO57">
            <v>1611500</v>
          </cell>
          <cell r="BP57">
            <v>1611500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eamble3">
    <tabColor theme="4" tint="-0.499984740745262"/>
    <outlinePr summaryBelow="0"/>
    <pageSetUpPr autoPageBreaks="0" fitToPage="1"/>
  </sheetPr>
  <dimension ref="A1:L33"/>
  <sheetViews>
    <sheetView showGridLines="0" zoomScaleNormal="100" workbookViewId="0"/>
  </sheetViews>
  <sheetFormatPr baseColWidth="10" defaultColWidth="0" defaultRowHeight="12" zeroHeight="1"/>
  <cols>
    <col min="1" max="1" width="2.7109375" style="199" customWidth="1"/>
    <col min="2" max="2" width="26.7109375" style="199" customWidth="1"/>
    <col min="3" max="12" width="12.7109375" style="199" customWidth="1"/>
    <col min="13" max="16384" width="12.7109375" style="199" hidden="1"/>
  </cols>
  <sheetData>
    <row r="1" spans="1:5" s="27" customFormat="1" ht="33.75" customHeight="1">
      <c r="C1" s="29" t="s">
        <v>376</v>
      </c>
    </row>
    <row r="2" spans="1:5"/>
    <row r="3" spans="1:5" ht="18">
      <c r="A3" s="5" t="s">
        <v>52</v>
      </c>
    </row>
    <row r="4" spans="1:5"/>
    <row r="5" spans="1:5">
      <c r="B5" s="21" t="s">
        <v>41</v>
      </c>
      <c r="C5" s="6">
        <v>100</v>
      </c>
      <c r="D5" s="14" t="s">
        <v>35</v>
      </c>
      <c r="E5" s="199" t="s">
        <v>48</v>
      </c>
    </row>
    <row r="6" spans="1:5"/>
    <row r="7" spans="1:5">
      <c r="B7" s="4" t="s">
        <v>42</v>
      </c>
      <c r="C7" s="8">
        <v>100</v>
      </c>
      <c r="D7" s="14" t="s">
        <v>35</v>
      </c>
      <c r="E7" s="199" t="s">
        <v>47</v>
      </c>
    </row>
    <row r="8" spans="1:5"/>
    <row r="9" spans="1:5">
      <c r="B9" s="4" t="s">
        <v>50</v>
      </c>
      <c r="C9" s="20">
        <v>100</v>
      </c>
      <c r="D9" s="14" t="s">
        <v>35</v>
      </c>
      <c r="E9" s="199" t="s">
        <v>51</v>
      </c>
    </row>
    <row r="10" spans="1:5"/>
    <row r="11" spans="1:5">
      <c r="B11" s="4" t="s">
        <v>43</v>
      </c>
      <c r="C11" s="7">
        <v>100</v>
      </c>
      <c r="D11" s="14" t="s">
        <v>36</v>
      </c>
      <c r="E11" s="199" t="s">
        <v>49</v>
      </c>
    </row>
    <row r="12" spans="1:5"/>
    <row r="13" spans="1:5">
      <c r="B13" s="4" t="s">
        <v>44</v>
      </c>
      <c r="C13" s="9">
        <v>100</v>
      </c>
      <c r="D13" s="14" t="s">
        <v>36</v>
      </c>
      <c r="E13" s="199" t="s">
        <v>59</v>
      </c>
    </row>
    <row r="14" spans="1:5"/>
    <row r="15" spans="1:5">
      <c r="B15" s="4" t="s">
        <v>56</v>
      </c>
      <c r="C15" s="23">
        <v>100</v>
      </c>
      <c r="D15" s="14" t="s">
        <v>36</v>
      </c>
      <c r="E15" s="199" t="s">
        <v>57</v>
      </c>
    </row>
    <row r="16" spans="1:5"/>
    <row r="17" spans="1:6" ht="18" hidden="1">
      <c r="A17" s="5" t="s">
        <v>53</v>
      </c>
    </row>
    <row r="18" spans="1:6" hidden="1"/>
    <row r="19" spans="1:6" hidden="1">
      <c r="B19" s="4" t="s">
        <v>37</v>
      </c>
      <c r="C19" s="10">
        <v>100</v>
      </c>
      <c r="D19" s="14" t="s">
        <v>36</v>
      </c>
      <c r="E19" s="199" t="s">
        <v>46</v>
      </c>
    </row>
    <row r="20" spans="1:6">
      <c r="C20" s="10"/>
    </row>
    <row r="21" spans="1:6">
      <c r="B21" s="4" t="s">
        <v>54</v>
      </c>
      <c r="C21" s="25">
        <v>123.45</v>
      </c>
      <c r="E21" s="199" t="s">
        <v>377</v>
      </c>
    </row>
    <row r="22" spans="1:6"/>
    <row r="23" spans="1:6">
      <c r="B23" s="4" t="s">
        <v>58</v>
      </c>
      <c r="C23" s="24">
        <v>0</v>
      </c>
      <c r="D23" s="14" t="s">
        <v>36</v>
      </c>
      <c r="E23" s="199" t="s">
        <v>378</v>
      </c>
      <c r="F23" s="19"/>
    </row>
    <row r="24" spans="1:6"/>
    <row r="25" spans="1:6">
      <c r="B25" s="4" t="s">
        <v>58</v>
      </c>
      <c r="C25" s="24">
        <v>0.1</v>
      </c>
      <c r="D25" s="14" t="s">
        <v>36</v>
      </c>
      <c r="E25" s="199" t="s">
        <v>378</v>
      </c>
      <c r="F25" s="19"/>
    </row>
    <row r="26" spans="1:6"/>
    <row r="27" spans="1:6">
      <c r="B27" s="4" t="s">
        <v>38</v>
      </c>
      <c r="C27" s="11">
        <v>100</v>
      </c>
      <c r="E27" s="199" t="s">
        <v>379</v>
      </c>
    </row>
    <row r="28" spans="1:6"/>
    <row r="29" spans="1:6">
      <c r="B29" s="4" t="s">
        <v>45</v>
      </c>
      <c r="C29" s="17" t="s">
        <v>45</v>
      </c>
      <c r="D29" s="14" t="s">
        <v>36</v>
      </c>
      <c r="E29" s="199" t="s">
        <v>380</v>
      </c>
    </row>
    <row r="30" spans="1:6"/>
    <row r="31" spans="1:6">
      <c r="B31" s="4" t="s">
        <v>39</v>
      </c>
      <c r="C31" s="12">
        <v>100</v>
      </c>
      <c r="E31" s="199" t="s">
        <v>40</v>
      </c>
    </row>
    <row r="32" spans="1:6"/>
    <row r="33"/>
  </sheetData>
  <phoneticPr fontId="0" type="noConversion"/>
  <conditionalFormatting sqref="C25:C26">
    <cfRule type="cellIs" dxfId="48" priority="1" stopIfTrue="1" operator="notEqual">
      <formula>0</formula>
    </cfRule>
  </conditionalFormatting>
  <dataValidations disablePrompts="1" count="2">
    <dataValidation type="list" showInputMessage="1" showErrorMessage="1" errorTitle="Input Parameter" error="Please select value from list" promptTitle="Input Parameter" prompt="Select from list" sqref="C16">
      <formula1>$C$17:$C$19</formula1>
    </dataValidation>
    <dataValidation type="decimal" showInputMessage="1" showErrorMessage="1" errorTitle="Input Parameter" error="Value must lie between 100 and 300" promptTitle="Input Parameter" prompt="Value must lie between 100 and 300" sqref="C12">
      <formula1>C13</formula1>
      <formula2>C14</formula2>
    </dataValidation>
  </dataValidations>
  <pageMargins left="0.74803149606299213" right="0.74803149606299213" top="0.51181102362204722" bottom="0.51181102362204722" header="0.51181102362204722" footer="0.35433070866141736"/>
  <pageSetup paperSize="9" scale="85" fitToHeight="0" orientation="landscape" horizontalDpi="4294967292" verticalDpi="4294967292" r:id="rId1"/>
  <headerFooter alignWithMargins="0">
    <oddFooter xml:space="preserve">&amp;L&amp;F : &amp;A&amp;CPrinted at &amp;T on &amp;D&amp;RCONFIDENTIAL © Analysys </oddFooter>
  </headerFooter>
  <rowBreaks count="3" manualBreakCount="3">
    <brk id="52" max="16383" man="1"/>
    <brk id="84" max="16383" man="1"/>
    <brk id="1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C00000"/>
    <pageSetUpPr autoPageBreaks="0"/>
  </sheetPr>
  <dimension ref="A1:BX46"/>
  <sheetViews>
    <sheetView showGridLines="0" tabSelected="1" zoomScaleNormal="100" workbookViewId="0"/>
  </sheetViews>
  <sheetFormatPr baseColWidth="10" defaultColWidth="12.7109375" defaultRowHeight="12"/>
  <cols>
    <col min="1" max="1" width="6.7109375" style="330" customWidth="1"/>
    <col min="2" max="2" width="33" style="330" customWidth="1"/>
    <col min="3" max="4" width="12.7109375" style="330"/>
    <col min="5" max="5" width="12.5703125" style="330" customWidth="1"/>
    <col min="6" max="8" width="12.7109375" style="330"/>
    <col min="9" max="9" width="12.7109375" style="330" customWidth="1"/>
    <col min="10" max="16384" width="12.7109375" style="330"/>
  </cols>
  <sheetData>
    <row r="1" spans="1:76" s="324" customFormat="1" ht="33.75" customHeight="1">
      <c r="D1" s="325" t="s">
        <v>316</v>
      </c>
      <c r="L1" s="324" t="s">
        <v>55</v>
      </c>
    </row>
    <row r="3" spans="1:76" s="329" customFormat="1" ht="18" customHeight="1">
      <c r="A3" s="326">
        <v>1</v>
      </c>
      <c r="B3" s="326" t="s">
        <v>473</v>
      </c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  <c r="AP3" s="327"/>
      <c r="AQ3" s="327"/>
      <c r="AR3" s="327"/>
      <c r="AS3" s="327"/>
      <c r="AT3" s="327"/>
      <c r="AU3" s="327"/>
      <c r="AV3" s="327"/>
      <c r="AW3" s="327"/>
      <c r="AX3" s="327"/>
      <c r="AY3" s="327"/>
      <c r="AZ3" s="327"/>
      <c r="BA3" s="327"/>
      <c r="BB3" s="327"/>
      <c r="BC3" s="327"/>
      <c r="BD3" s="327"/>
      <c r="BE3" s="327"/>
      <c r="BF3" s="327"/>
      <c r="BG3" s="327"/>
      <c r="BH3" s="327"/>
      <c r="BI3" s="327"/>
      <c r="BJ3" s="327"/>
      <c r="BK3" s="327"/>
      <c r="BL3" s="327"/>
      <c r="BM3" s="327"/>
      <c r="BN3" s="327"/>
      <c r="BO3" s="327"/>
      <c r="BP3" s="327"/>
      <c r="BQ3" s="328"/>
      <c r="BR3" s="328"/>
      <c r="BS3" s="327"/>
      <c r="BT3" s="327"/>
      <c r="BU3" s="327"/>
      <c r="BV3" s="327"/>
      <c r="BW3" s="327"/>
      <c r="BX3" s="327"/>
    </row>
    <row r="5" spans="1:76">
      <c r="B5" s="331" t="str">
        <f>[2]!operator.active</f>
        <v>Alternativo</v>
      </c>
    </row>
    <row r="7" spans="1:76" ht="24">
      <c r="C7" s="332" t="s">
        <v>315</v>
      </c>
      <c r="D7" s="332" t="s">
        <v>318</v>
      </c>
    </row>
    <row r="8" spans="1:76">
      <c r="B8" s="333" t="str">
        <f t="array" ref="B8:B13">[2]!Operator_group</f>
        <v>Incumbente</v>
      </c>
      <c r="D8" s="334">
        <v>0.57950000000000002</v>
      </c>
      <c r="E8" s="335" t="s">
        <v>475</v>
      </c>
      <c r="H8" s="189" t="s">
        <v>543</v>
      </c>
    </row>
    <row r="9" spans="1:76">
      <c r="B9" s="333" t="str">
        <v>Alternativo</v>
      </c>
      <c r="D9" s="337">
        <f>(1-cuota_operador_fijo_1)</f>
        <v>0.42049999999999998</v>
      </c>
      <c r="E9" s="335" t="s">
        <v>476</v>
      </c>
    </row>
    <row r="10" spans="1:76">
      <c r="B10" s="333" t="str">
        <v>Spare 1</v>
      </c>
      <c r="D10" s="338">
        <v>0</v>
      </c>
      <c r="E10" s="335" t="s">
        <v>477</v>
      </c>
    </row>
    <row r="11" spans="1:76">
      <c r="B11" s="333" t="str">
        <v>Spare 2</v>
      </c>
      <c r="D11" s="338">
        <v>0</v>
      </c>
      <c r="E11" s="335" t="s">
        <v>478</v>
      </c>
      <c r="H11" s="330" t="s">
        <v>55</v>
      </c>
    </row>
    <row r="12" spans="1:76">
      <c r="B12" s="333" t="str">
        <v>Spare 3</v>
      </c>
      <c r="D12" s="338">
        <v>0</v>
      </c>
      <c r="E12" s="335" t="s">
        <v>479</v>
      </c>
    </row>
    <row r="13" spans="1:76">
      <c r="B13" s="333" t="str">
        <v>Spare 4</v>
      </c>
      <c r="D13" s="338">
        <v>0</v>
      </c>
      <c r="E13" s="335" t="s">
        <v>480</v>
      </c>
    </row>
    <row r="15" spans="1:76" s="329" customFormat="1" ht="18" customHeight="1">
      <c r="A15" s="326">
        <v>2</v>
      </c>
      <c r="B15" s="326" t="s">
        <v>474</v>
      </c>
      <c r="C15" s="327"/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27"/>
      <c r="R15" s="327"/>
      <c r="S15" s="327"/>
      <c r="T15" s="327"/>
      <c r="U15" s="327"/>
      <c r="V15" s="327"/>
      <c r="W15" s="327"/>
      <c r="X15" s="327"/>
      <c r="Y15" s="327"/>
      <c r="Z15" s="327"/>
      <c r="AA15" s="327"/>
      <c r="AB15" s="327"/>
      <c r="AC15" s="327"/>
      <c r="AD15" s="327"/>
      <c r="AE15" s="327"/>
      <c r="AF15" s="327"/>
      <c r="AG15" s="327"/>
      <c r="AH15" s="327"/>
      <c r="AI15" s="327"/>
      <c r="AJ15" s="327"/>
      <c r="AK15" s="327"/>
      <c r="AL15" s="327"/>
      <c r="AM15" s="327"/>
      <c r="AN15" s="327"/>
      <c r="AO15" s="327"/>
      <c r="AP15" s="327"/>
      <c r="AQ15" s="327"/>
      <c r="AR15" s="327"/>
      <c r="AS15" s="327"/>
      <c r="AT15" s="327"/>
      <c r="AU15" s="327"/>
      <c r="AV15" s="327"/>
      <c r="AW15" s="327"/>
      <c r="AX15" s="327"/>
      <c r="AY15" s="327"/>
      <c r="AZ15" s="327"/>
      <c r="BA15" s="327"/>
      <c r="BB15" s="327"/>
      <c r="BC15" s="327"/>
      <c r="BD15" s="327"/>
      <c r="BE15" s="327"/>
      <c r="BF15" s="327"/>
      <c r="BG15" s="327"/>
      <c r="BH15" s="327"/>
      <c r="BI15" s="327"/>
      <c r="BJ15" s="327"/>
      <c r="BK15" s="327"/>
      <c r="BL15" s="327"/>
      <c r="BM15" s="327"/>
      <c r="BN15" s="327"/>
      <c r="BO15" s="327"/>
      <c r="BP15" s="327"/>
      <c r="BQ15" s="328"/>
      <c r="BR15" s="328"/>
      <c r="BS15" s="327"/>
      <c r="BT15" s="327"/>
      <c r="BU15" s="327"/>
      <c r="BV15" s="327"/>
      <c r="BW15" s="327"/>
      <c r="BX15" s="327"/>
    </row>
    <row r="17" spans="1:76">
      <c r="B17" s="333" t="str">
        <f>[3]Control!$G$17</f>
        <v>Alternativo</v>
      </c>
    </row>
    <row r="18" spans="1:76">
      <c r="A18" s="339"/>
      <c r="H18" s="339"/>
      <c r="I18" s="339"/>
      <c r="J18" s="339"/>
      <c r="K18" s="339"/>
      <c r="L18" s="339"/>
    </row>
    <row r="19" spans="1:76">
      <c r="B19" s="330" t="s">
        <v>317</v>
      </c>
      <c r="C19" s="340">
        <v>3</v>
      </c>
      <c r="D19" s="341">
        <f>1/C19</f>
        <v>0.33333333333333331</v>
      </c>
      <c r="E19" s="335" t="s">
        <v>481</v>
      </c>
      <c r="K19" s="342"/>
    </row>
    <row r="20" spans="1:76">
      <c r="B20" s="333" t="str">
        <f t="array" ref="B20:B23">[3]!operadores</f>
        <v>Alternativo</v>
      </c>
      <c r="D20" s="260">
        <f>(1-[4]!cuota_operador_movil_incumbente)/2</f>
        <v>0.18754999999999999</v>
      </c>
      <c r="E20" s="335" t="s">
        <v>482</v>
      </c>
      <c r="K20" s="342"/>
    </row>
    <row r="21" spans="1:76">
      <c r="B21" s="333" t="str">
        <v>Spare</v>
      </c>
      <c r="D21" s="338"/>
      <c r="E21" s="335" t="s">
        <v>483</v>
      </c>
      <c r="H21" s="336"/>
      <c r="K21" s="342"/>
      <c r="L21" s="342"/>
      <c r="M21" s="342"/>
    </row>
    <row r="22" spans="1:76">
      <c r="B22" s="333" t="str">
        <v>Spare</v>
      </c>
      <c r="D22" s="338"/>
      <c r="E22" s="335" t="s">
        <v>484</v>
      </c>
      <c r="H22" s="336"/>
      <c r="K22" s="342"/>
    </row>
    <row r="23" spans="1:76">
      <c r="B23" s="333" t="str">
        <v>Spare</v>
      </c>
      <c r="D23" s="338"/>
      <c r="E23" s="335" t="s">
        <v>485</v>
      </c>
      <c r="H23" s="336"/>
    </row>
    <row r="24" spans="1:76">
      <c r="D24" s="343"/>
    </row>
    <row r="25" spans="1:76" s="329" customFormat="1" ht="18" customHeight="1">
      <c r="A25" s="326">
        <v>3</v>
      </c>
      <c r="B25" s="326" t="s">
        <v>322</v>
      </c>
      <c r="C25" s="327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327"/>
      <c r="R25" s="327"/>
      <c r="S25" s="327"/>
      <c r="T25" s="327"/>
      <c r="U25" s="327"/>
      <c r="V25" s="327"/>
      <c r="W25" s="327"/>
      <c r="X25" s="327"/>
      <c r="Y25" s="327"/>
      <c r="Z25" s="327"/>
      <c r="AA25" s="327"/>
      <c r="AB25" s="327"/>
      <c r="AC25" s="327"/>
      <c r="AD25" s="327"/>
      <c r="AE25" s="327"/>
      <c r="AF25" s="327"/>
      <c r="AG25" s="327"/>
      <c r="AH25" s="327"/>
      <c r="AI25" s="327"/>
      <c r="AJ25" s="327"/>
      <c r="AK25" s="327"/>
      <c r="AL25" s="327"/>
      <c r="AM25" s="327"/>
      <c r="AN25" s="327"/>
      <c r="AO25" s="327"/>
      <c r="AP25" s="327"/>
      <c r="AQ25" s="327"/>
      <c r="AR25" s="327"/>
      <c r="AS25" s="327"/>
      <c r="AT25" s="327"/>
      <c r="AU25" s="327"/>
      <c r="AV25" s="327"/>
      <c r="AW25" s="327"/>
      <c r="AX25" s="327"/>
      <c r="AY25" s="327"/>
      <c r="AZ25" s="327"/>
      <c r="BA25" s="327"/>
      <c r="BB25" s="327"/>
      <c r="BC25" s="327"/>
      <c r="BD25" s="327"/>
      <c r="BE25" s="327"/>
      <c r="BF25" s="327"/>
      <c r="BG25" s="327"/>
      <c r="BH25" s="327"/>
      <c r="BI25" s="327"/>
      <c r="BJ25" s="327"/>
      <c r="BK25" s="327"/>
      <c r="BL25" s="327"/>
      <c r="BM25" s="327"/>
      <c r="BN25" s="327"/>
      <c r="BO25" s="327"/>
      <c r="BP25" s="327"/>
      <c r="BQ25" s="328"/>
      <c r="BR25" s="328"/>
      <c r="BS25" s="327"/>
      <c r="BT25" s="327"/>
      <c r="BU25" s="327"/>
      <c r="BV25" s="327"/>
      <c r="BW25" s="327"/>
      <c r="BX25" s="327"/>
    </row>
    <row r="27" spans="1:76" ht="15.75">
      <c r="B27" s="344" t="s">
        <v>321</v>
      </c>
    </row>
    <row r="29" spans="1:76">
      <c r="D29" s="332">
        <f t="array" ref="D29:BV29">TRANSPOSE(Market.Years)</f>
        <v>2000</v>
      </c>
      <c r="E29" s="332">
        <v>2001</v>
      </c>
      <c r="F29" s="332">
        <v>2002</v>
      </c>
      <c r="G29" s="332">
        <v>2003</v>
      </c>
      <c r="H29" s="332">
        <v>2004</v>
      </c>
      <c r="I29" s="332">
        <v>2005</v>
      </c>
      <c r="J29" s="332">
        <v>2006</v>
      </c>
      <c r="K29" s="332">
        <v>2007</v>
      </c>
      <c r="L29" s="332">
        <v>2008</v>
      </c>
      <c r="M29" s="332">
        <v>2009</v>
      </c>
      <c r="N29" s="332">
        <v>2010</v>
      </c>
      <c r="O29" s="332">
        <v>2011</v>
      </c>
      <c r="P29" s="332">
        <v>2012</v>
      </c>
      <c r="Q29" s="332">
        <v>2013</v>
      </c>
      <c r="R29" s="332">
        <v>2014</v>
      </c>
      <c r="S29" s="332">
        <v>2015</v>
      </c>
      <c r="T29" s="332">
        <v>2016</v>
      </c>
      <c r="U29" s="332">
        <v>2017</v>
      </c>
      <c r="V29" s="332">
        <v>2018</v>
      </c>
      <c r="W29" s="332">
        <v>2019</v>
      </c>
      <c r="X29" s="332">
        <v>2020</v>
      </c>
      <c r="Y29" s="332">
        <v>2021</v>
      </c>
      <c r="Z29" s="332">
        <v>2022</v>
      </c>
      <c r="AA29" s="332">
        <v>2023</v>
      </c>
      <c r="AB29" s="332">
        <v>2024</v>
      </c>
      <c r="AC29" s="332">
        <v>2025</v>
      </c>
      <c r="AD29" s="332">
        <v>2026</v>
      </c>
      <c r="AE29" s="332">
        <v>2027</v>
      </c>
      <c r="AF29" s="332">
        <v>2028</v>
      </c>
      <c r="AG29" s="332">
        <v>2029</v>
      </c>
      <c r="AH29" s="332">
        <v>2030</v>
      </c>
      <c r="AI29" s="332">
        <v>2031</v>
      </c>
      <c r="AJ29" s="332">
        <v>2032</v>
      </c>
      <c r="AK29" s="332">
        <v>2033</v>
      </c>
      <c r="AL29" s="332">
        <v>2034</v>
      </c>
      <c r="AM29" s="332">
        <v>2035</v>
      </c>
      <c r="AN29" s="332">
        <v>2036</v>
      </c>
      <c r="AO29" s="332">
        <v>2037</v>
      </c>
      <c r="AP29" s="332">
        <v>2038</v>
      </c>
      <c r="AQ29" s="332">
        <v>2039</v>
      </c>
      <c r="AR29" s="332">
        <v>2040</v>
      </c>
      <c r="AS29" s="332">
        <v>2041</v>
      </c>
      <c r="AT29" s="332">
        <v>2042</v>
      </c>
      <c r="AU29" s="332">
        <v>2043</v>
      </c>
      <c r="AV29" s="332">
        <v>2044</v>
      </c>
      <c r="AW29" s="332">
        <v>2045</v>
      </c>
      <c r="AX29" s="332">
        <v>2046</v>
      </c>
      <c r="AY29" s="332">
        <v>2047</v>
      </c>
      <c r="AZ29" s="332">
        <v>2048</v>
      </c>
      <c r="BA29" s="332">
        <v>2049</v>
      </c>
      <c r="BB29" s="332">
        <v>2050</v>
      </c>
      <c r="BC29" s="332">
        <v>2051</v>
      </c>
      <c r="BD29" s="332">
        <v>2052</v>
      </c>
      <c r="BE29" s="332">
        <v>2053</v>
      </c>
      <c r="BF29" s="332">
        <v>2054</v>
      </c>
      <c r="BG29" s="332">
        <v>2055</v>
      </c>
      <c r="BH29" s="332">
        <v>2056</v>
      </c>
      <c r="BI29" s="332">
        <v>2057</v>
      </c>
      <c r="BJ29" s="332">
        <v>2058</v>
      </c>
      <c r="BK29" s="332">
        <v>2059</v>
      </c>
      <c r="BL29" s="332">
        <v>2060</v>
      </c>
      <c r="BM29" s="332">
        <v>2061</v>
      </c>
      <c r="BN29" s="332">
        <v>2062</v>
      </c>
      <c r="BO29" s="332">
        <v>2063</v>
      </c>
      <c r="BP29" s="332">
        <v>2064</v>
      </c>
      <c r="BQ29" s="332">
        <v>2065</v>
      </c>
      <c r="BR29" s="332">
        <v>2066</v>
      </c>
      <c r="BS29" s="332">
        <v>2067</v>
      </c>
      <c r="BT29" s="332">
        <v>2068</v>
      </c>
      <c r="BU29" s="332">
        <v>2069</v>
      </c>
      <c r="BV29" s="332">
        <v>2070</v>
      </c>
    </row>
    <row r="30" spans="1:76">
      <c r="B30" s="345" t="s">
        <v>319</v>
      </c>
      <c r="D30" s="346">
        <v>0</v>
      </c>
      <c r="E30" s="346">
        <v>0</v>
      </c>
      <c r="F30" s="346">
        <v>0</v>
      </c>
      <c r="G30" s="346">
        <v>0</v>
      </c>
      <c r="H30" s="346">
        <v>0</v>
      </c>
      <c r="I30" s="346">
        <v>0</v>
      </c>
      <c r="J30" s="346">
        <v>0</v>
      </c>
      <c r="K30" s="346">
        <v>0</v>
      </c>
      <c r="L30" s="346">
        <v>0</v>
      </c>
      <c r="M30" s="346">
        <v>0</v>
      </c>
      <c r="N30" s="346">
        <v>0</v>
      </c>
      <c r="O30" s="346">
        <v>0</v>
      </c>
      <c r="P30" s="347">
        <f t="shared" ref="P30:S31" si="0">($T30-$O30)/($T$29-$O$29)+O30</f>
        <v>8.4099999999999994E-2</v>
      </c>
      <c r="Q30" s="347">
        <f t="shared" si="0"/>
        <v>0.16819999999999999</v>
      </c>
      <c r="R30" s="347">
        <f t="shared" si="0"/>
        <v>0.25229999999999997</v>
      </c>
      <c r="S30" s="347">
        <f t="shared" si="0"/>
        <v>0.33639999999999998</v>
      </c>
      <c r="T30" s="348">
        <f>CHOOSE(MATCH($B$5, Control!$B$8:$B$13, 0),cuota_operador_fijo_1, cuota_operador_fijo_2, cuota_operador_fijo_3, cuota_operador_fijo_4, cuota_operador_fijo_5, cuota_operador_fijo_6)</f>
        <v>0.42049999999999998</v>
      </c>
      <c r="U30" s="349">
        <f>T30</f>
        <v>0.42049999999999998</v>
      </c>
      <c r="V30" s="349">
        <f t="shared" ref="V30:BB30" si="1">U30</f>
        <v>0.42049999999999998</v>
      </c>
      <c r="W30" s="349">
        <f t="shared" si="1"/>
        <v>0.42049999999999998</v>
      </c>
      <c r="X30" s="349">
        <f t="shared" si="1"/>
        <v>0.42049999999999998</v>
      </c>
      <c r="Y30" s="349">
        <f t="shared" si="1"/>
        <v>0.42049999999999998</v>
      </c>
      <c r="Z30" s="349">
        <f t="shared" si="1"/>
        <v>0.42049999999999998</v>
      </c>
      <c r="AA30" s="349">
        <f t="shared" si="1"/>
        <v>0.42049999999999998</v>
      </c>
      <c r="AB30" s="349">
        <f t="shared" si="1"/>
        <v>0.42049999999999998</v>
      </c>
      <c r="AC30" s="349">
        <f t="shared" si="1"/>
        <v>0.42049999999999998</v>
      </c>
      <c r="AD30" s="349">
        <f t="shared" si="1"/>
        <v>0.42049999999999998</v>
      </c>
      <c r="AE30" s="349">
        <f t="shared" si="1"/>
        <v>0.42049999999999998</v>
      </c>
      <c r="AF30" s="349">
        <f t="shared" si="1"/>
        <v>0.42049999999999998</v>
      </c>
      <c r="AG30" s="349">
        <f t="shared" si="1"/>
        <v>0.42049999999999998</v>
      </c>
      <c r="AH30" s="349">
        <f t="shared" si="1"/>
        <v>0.42049999999999998</v>
      </c>
      <c r="AI30" s="349">
        <f t="shared" si="1"/>
        <v>0.42049999999999998</v>
      </c>
      <c r="AJ30" s="349">
        <f t="shared" si="1"/>
        <v>0.42049999999999998</v>
      </c>
      <c r="AK30" s="349">
        <f t="shared" si="1"/>
        <v>0.42049999999999998</v>
      </c>
      <c r="AL30" s="349">
        <f t="shared" si="1"/>
        <v>0.42049999999999998</v>
      </c>
      <c r="AM30" s="349">
        <f t="shared" si="1"/>
        <v>0.42049999999999998</v>
      </c>
      <c r="AN30" s="349">
        <f t="shared" si="1"/>
        <v>0.42049999999999998</v>
      </c>
      <c r="AO30" s="349">
        <f t="shared" si="1"/>
        <v>0.42049999999999998</v>
      </c>
      <c r="AP30" s="349">
        <f t="shared" si="1"/>
        <v>0.42049999999999998</v>
      </c>
      <c r="AQ30" s="349">
        <f t="shared" si="1"/>
        <v>0.42049999999999998</v>
      </c>
      <c r="AR30" s="349">
        <f t="shared" si="1"/>
        <v>0.42049999999999998</v>
      </c>
      <c r="AS30" s="349">
        <f t="shared" si="1"/>
        <v>0.42049999999999998</v>
      </c>
      <c r="AT30" s="349">
        <f t="shared" si="1"/>
        <v>0.42049999999999998</v>
      </c>
      <c r="AU30" s="349">
        <f t="shared" si="1"/>
        <v>0.42049999999999998</v>
      </c>
      <c r="AV30" s="349">
        <f t="shared" si="1"/>
        <v>0.42049999999999998</v>
      </c>
      <c r="AW30" s="349">
        <f t="shared" si="1"/>
        <v>0.42049999999999998</v>
      </c>
      <c r="AX30" s="349">
        <f t="shared" si="1"/>
        <v>0.42049999999999998</v>
      </c>
      <c r="AY30" s="349">
        <f t="shared" si="1"/>
        <v>0.42049999999999998</v>
      </c>
      <c r="AZ30" s="349">
        <f t="shared" si="1"/>
        <v>0.42049999999999998</v>
      </c>
      <c r="BA30" s="349">
        <f t="shared" si="1"/>
        <v>0.42049999999999998</v>
      </c>
      <c r="BB30" s="349">
        <f t="shared" si="1"/>
        <v>0.42049999999999998</v>
      </c>
      <c r="BC30" s="349">
        <f t="shared" ref="BC30:BE31" si="2">BB30</f>
        <v>0.42049999999999998</v>
      </c>
      <c r="BD30" s="349">
        <f t="shared" si="2"/>
        <v>0.42049999999999998</v>
      </c>
      <c r="BE30" s="349">
        <f t="shared" si="2"/>
        <v>0.42049999999999998</v>
      </c>
      <c r="BF30" s="349">
        <f t="shared" ref="BF30:BH31" si="3">BE30</f>
        <v>0.42049999999999998</v>
      </c>
      <c r="BG30" s="349">
        <f t="shared" si="3"/>
        <v>0.42049999999999998</v>
      </c>
      <c r="BH30" s="349">
        <f t="shared" si="3"/>
        <v>0.42049999999999998</v>
      </c>
      <c r="BI30" s="349">
        <f t="shared" ref="BI30:BV30" si="4">BH30</f>
        <v>0.42049999999999998</v>
      </c>
      <c r="BJ30" s="349">
        <f t="shared" si="4"/>
        <v>0.42049999999999998</v>
      </c>
      <c r="BK30" s="349">
        <f t="shared" si="4"/>
        <v>0.42049999999999998</v>
      </c>
      <c r="BL30" s="349">
        <f t="shared" si="4"/>
        <v>0.42049999999999998</v>
      </c>
      <c r="BM30" s="349">
        <f t="shared" si="4"/>
        <v>0.42049999999999998</v>
      </c>
      <c r="BN30" s="349">
        <f t="shared" si="4"/>
        <v>0.42049999999999998</v>
      </c>
      <c r="BO30" s="349">
        <f t="shared" si="4"/>
        <v>0.42049999999999998</v>
      </c>
      <c r="BP30" s="349">
        <f t="shared" si="4"/>
        <v>0.42049999999999998</v>
      </c>
      <c r="BQ30" s="349">
        <f t="shared" si="4"/>
        <v>0.42049999999999998</v>
      </c>
      <c r="BR30" s="349">
        <f t="shared" si="4"/>
        <v>0.42049999999999998</v>
      </c>
      <c r="BS30" s="349">
        <f t="shared" si="4"/>
        <v>0.42049999999999998</v>
      </c>
      <c r="BT30" s="349">
        <f t="shared" si="4"/>
        <v>0.42049999999999998</v>
      </c>
      <c r="BU30" s="349">
        <f t="shared" si="4"/>
        <v>0.42049999999999998</v>
      </c>
      <c r="BV30" s="349">
        <f t="shared" si="4"/>
        <v>0.42049999999999998</v>
      </c>
      <c r="BW30" s="350" t="s">
        <v>0</v>
      </c>
    </row>
    <row r="31" spans="1:76">
      <c r="B31" s="345" t="s">
        <v>320</v>
      </c>
      <c r="D31" s="346">
        <v>0</v>
      </c>
      <c r="E31" s="346">
        <v>0</v>
      </c>
      <c r="F31" s="346">
        <v>0</v>
      </c>
      <c r="G31" s="346">
        <v>0</v>
      </c>
      <c r="H31" s="346">
        <v>0</v>
      </c>
      <c r="I31" s="346">
        <v>0</v>
      </c>
      <c r="J31" s="346">
        <v>0</v>
      </c>
      <c r="K31" s="346">
        <v>0</v>
      </c>
      <c r="L31" s="346">
        <v>0</v>
      </c>
      <c r="M31" s="346">
        <v>0</v>
      </c>
      <c r="N31" s="346">
        <v>0</v>
      </c>
      <c r="O31" s="346">
        <v>0</v>
      </c>
      <c r="P31" s="347">
        <f t="shared" si="0"/>
        <v>3.7510000000000002E-2</v>
      </c>
      <c r="Q31" s="347">
        <f t="shared" si="0"/>
        <v>7.5020000000000003E-2</v>
      </c>
      <c r="R31" s="347">
        <f t="shared" si="0"/>
        <v>0.11253000000000001</v>
      </c>
      <c r="S31" s="347">
        <f t="shared" si="0"/>
        <v>0.15004000000000001</v>
      </c>
      <c r="T31" s="348">
        <f>CHOOSE(MATCH($B$17, Control!$B$19:$B$23, 0),cuota_operador_movil_1, cuota_operador_movil_2, cuota_operador_movil_3, cuota_operador_movil_4, cuota_operador_movil_5)</f>
        <v>0.18754999999999999</v>
      </c>
      <c r="U31" s="351">
        <f>T31</f>
        <v>0.18754999999999999</v>
      </c>
      <c r="V31" s="351">
        <f t="shared" ref="V31:BB31" si="5">U31</f>
        <v>0.18754999999999999</v>
      </c>
      <c r="W31" s="351">
        <f t="shared" si="5"/>
        <v>0.18754999999999999</v>
      </c>
      <c r="X31" s="351">
        <f t="shared" si="5"/>
        <v>0.18754999999999999</v>
      </c>
      <c r="Y31" s="351">
        <f t="shared" si="5"/>
        <v>0.18754999999999999</v>
      </c>
      <c r="Z31" s="351">
        <f t="shared" si="5"/>
        <v>0.18754999999999999</v>
      </c>
      <c r="AA31" s="351">
        <f t="shared" si="5"/>
        <v>0.18754999999999999</v>
      </c>
      <c r="AB31" s="351">
        <f t="shared" si="5"/>
        <v>0.18754999999999999</v>
      </c>
      <c r="AC31" s="351">
        <f t="shared" si="5"/>
        <v>0.18754999999999999</v>
      </c>
      <c r="AD31" s="351">
        <f t="shared" si="5"/>
        <v>0.18754999999999999</v>
      </c>
      <c r="AE31" s="351">
        <f t="shared" si="5"/>
        <v>0.18754999999999999</v>
      </c>
      <c r="AF31" s="351">
        <f t="shared" si="5"/>
        <v>0.18754999999999999</v>
      </c>
      <c r="AG31" s="351">
        <f t="shared" si="5"/>
        <v>0.18754999999999999</v>
      </c>
      <c r="AH31" s="351">
        <f t="shared" si="5"/>
        <v>0.18754999999999999</v>
      </c>
      <c r="AI31" s="351">
        <f t="shared" si="5"/>
        <v>0.18754999999999999</v>
      </c>
      <c r="AJ31" s="351">
        <f t="shared" si="5"/>
        <v>0.18754999999999999</v>
      </c>
      <c r="AK31" s="351">
        <f t="shared" si="5"/>
        <v>0.18754999999999999</v>
      </c>
      <c r="AL31" s="351">
        <f t="shared" si="5"/>
        <v>0.18754999999999999</v>
      </c>
      <c r="AM31" s="351">
        <f t="shared" si="5"/>
        <v>0.18754999999999999</v>
      </c>
      <c r="AN31" s="351">
        <f t="shared" si="5"/>
        <v>0.18754999999999999</v>
      </c>
      <c r="AO31" s="351">
        <f t="shared" si="5"/>
        <v>0.18754999999999999</v>
      </c>
      <c r="AP31" s="351">
        <f t="shared" si="5"/>
        <v>0.18754999999999999</v>
      </c>
      <c r="AQ31" s="351">
        <f t="shared" si="5"/>
        <v>0.18754999999999999</v>
      </c>
      <c r="AR31" s="351">
        <f t="shared" si="5"/>
        <v>0.18754999999999999</v>
      </c>
      <c r="AS31" s="351">
        <f t="shared" si="5"/>
        <v>0.18754999999999999</v>
      </c>
      <c r="AT31" s="351">
        <f t="shared" si="5"/>
        <v>0.18754999999999999</v>
      </c>
      <c r="AU31" s="351">
        <f t="shared" si="5"/>
        <v>0.18754999999999999</v>
      </c>
      <c r="AV31" s="351">
        <f t="shared" si="5"/>
        <v>0.18754999999999999</v>
      </c>
      <c r="AW31" s="351">
        <f t="shared" si="5"/>
        <v>0.18754999999999999</v>
      </c>
      <c r="AX31" s="351">
        <f t="shared" si="5"/>
        <v>0.18754999999999999</v>
      </c>
      <c r="AY31" s="351">
        <f t="shared" si="5"/>
        <v>0.18754999999999999</v>
      </c>
      <c r="AZ31" s="351">
        <f t="shared" si="5"/>
        <v>0.18754999999999999</v>
      </c>
      <c r="BA31" s="351">
        <f t="shared" si="5"/>
        <v>0.18754999999999999</v>
      </c>
      <c r="BB31" s="351">
        <f t="shared" si="5"/>
        <v>0.18754999999999999</v>
      </c>
      <c r="BC31" s="351">
        <f t="shared" si="2"/>
        <v>0.18754999999999999</v>
      </c>
      <c r="BD31" s="351">
        <f t="shared" si="2"/>
        <v>0.18754999999999999</v>
      </c>
      <c r="BE31" s="351">
        <f t="shared" si="2"/>
        <v>0.18754999999999999</v>
      </c>
      <c r="BF31" s="351">
        <f t="shared" si="3"/>
        <v>0.18754999999999999</v>
      </c>
      <c r="BG31" s="351">
        <f t="shared" si="3"/>
        <v>0.18754999999999999</v>
      </c>
      <c r="BH31" s="351">
        <f t="shared" si="3"/>
        <v>0.18754999999999999</v>
      </c>
      <c r="BI31" s="351">
        <f t="shared" ref="BI31:BV31" si="6">BH31</f>
        <v>0.18754999999999999</v>
      </c>
      <c r="BJ31" s="351">
        <f t="shared" si="6"/>
        <v>0.18754999999999999</v>
      </c>
      <c r="BK31" s="351">
        <f t="shared" si="6"/>
        <v>0.18754999999999999</v>
      </c>
      <c r="BL31" s="351">
        <f t="shared" si="6"/>
        <v>0.18754999999999999</v>
      </c>
      <c r="BM31" s="351">
        <f t="shared" si="6"/>
        <v>0.18754999999999999</v>
      </c>
      <c r="BN31" s="351">
        <f t="shared" si="6"/>
        <v>0.18754999999999999</v>
      </c>
      <c r="BO31" s="351">
        <f t="shared" si="6"/>
        <v>0.18754999999999999</v>
      </c>
      <c r="BP31" s="351">
        <f t="shared" si="6"/>
        <v>0.18754999999999999</v>
      </c>
      <c r="BQ31" s="351">
        <f t="shared" si="6"/>
        <v>0.18754999999999999</v>
      </c>
      <c r="BR31" s="351">
        <f t="shared" si="6"/>
        <v>0.18754999999999999</v>
      </c>
      <c r="BS31" s="351">
        <f t="shared" si="6"/>
        <v>0.18754999999999999</v>
      </c>
      <c r="BT31" s="351">
        <f t="shared" si="6"/>
        <v>0.18754999999999999</v>
      </c>
      <c r="BU31" s="351">
        <f t="shared" si="6"/>
        <v>0.18754999999999999</v>
      </c>
      <c r="BV31" s="351">
        <f t="shared" si="6"/>
        <v>0.18754999999999999</v>
      </c>
      <c r="BW31" s="350" t="s">
        <v>1</v>
      </c>
    </row>
    <row r="32" spans="1:76">
      <c r="T32" s="335" t="s">
        <v>535</v>
      </c>
    </row>
    <row r="34" spans="1:76" s="329" customFormat="1" ht="18" customHeight="1">
      <c r="A34" s="326">
        <v>4</v>
      </c>
      <c r="B34" s="326" t="s">
        <v>381</v>
      </c>
      <c r="C34" s="327"/>
      <c r="D34" s="327"/>
      <c r="E34" s="327"/>
      <c r="F34" s="327"/>
      <c r="G34" s="327"/>
      <c r="H34" s="327"/>
      <c r="I34" s="327"/>
      <c r="J34" s="327"/>
      <c r="K34" s="327"/>
      <c r="L34" s="327"/>
      <c r="M34" s="327"/>
      <c r="N34" s="327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7"/>
      <c r="AA34" s="327"/>
      <c r="AB34" s="327"/>
      <c r="AC34" s="327"/>
      <c r="AD34" s="327"/>
      <c r="AE34" s="327"/>
      <c r="AF34" s="327"/>
      <c r="AG34" s="327"/>
      <c r="AH34" s="327"/>
      <c r="AI34" s="327"/>
      <c r="AJ34" s="327"/>
      <c r="AK34" s="327"/>
      <c r="AL34" s="327"/>
      <c r="AM34" s="327"/>
      <c r="AN34" s="327"/>
      <c r="AO34" s="327"/>
      <c r="AP34" s="327"/>
      <c r="AQ34" s="327"/>
      <c r="AR34" s="327"/>
      <c r="AS34" s="327"/>
      <c r="AT34" s="327"/>
      <c r="AU34" s="327"/>
      <c r="AV34" s="327"/>
      <c r="AW34" s="327"/>
      <c r="AX34" s="327"/>
      <c r="AY34" s="327"/>
      <c r="AZ34" s="327"/>
      <c r="BA34" s="327"/>
      <c r="BB34" s="327"/>
      <c r="BC34" s="327"/>
      <c r="BD34" s="327"/>
      <c r="BE34" s="327"/>
      <c r="BF34" s="327"/>
      <c r="BG34" s="327"/>
      <c r="BH34" s="327"/>
      <c r="BI34" s="327"/>
      <c r="BJ34" s="327"/>
      <c r="BK34" s="327"/>
      <c r="BL34" s="327"/>
      <c r="BM34" s="327"/>
      <c r="BN34" s="327"/>
      <c r="BO34" s="327"/>
      <c r="BP34" s="327"/>
      <c r="BQ34" s="328"/>
      <c r="BR34" s="328"/>
      <c r="BS34" s="327"/>
      <c r="BT34" s="327"/>
      <c r="BU34" s="327"/>
      <c r="BV34" s="327"/>
      <c r="BW34" s="327"/>
      <c r="BX34" s="327"/>
    </row>
    <row r="36" spans="1:76">
      <c r="D36" s="345" t="s">
        <v>389</v>
      </c>
      <c r="E36" s="352" t="s">
        <v>391</v>
      </c>
      <c r="F36" s="352" t="s">
        <v>72</v>
      </c>
      <c r="G36" s="352" t="s">
        <v>390</v>
      </c>
      <c r="H36" s="335" t="s">
        <v>408</v>
      </c>
    </row>
    <row r="37" spans="1:76">
      <c r="B37" s="353" t="s">
        <v>399</v>
      </c>
      <c r="C37" s="352" t="s">
        <v>72</v>
      </c>
      <c r="D37" s="335" t="s">
        <v>411</v>
      </c>
      <c r="E37" s="354">
        <v>-0.05</v>
      </c>
      <c r="F37" s="354">
        <v>0</v>
      </c>
      <c r="G37" s="354">
        <v>0.05</v>
      </c>
      <c r="H37" s="335" t="s">
        <v>413</v>
      </c>
    </row>
    <row r="38" spans="1:76">
      <c r="B38" s="353" t="s">
        <v>400</v>
      </c>
      <c r="C38" s="352" t="s">
        <v>72</v>
      </c>
      <c r="D38" s="335" t="s">
        <v>412</v>
      </c>
      <c r="E38" s="354">
        <v>-0.3</v>
      </c>
      <c r="F38" s="354">
        <v>0</v>
      </c>
      <c r="G38" s="354">
        <v>0.3</v>
      </c>
      <c r="H38" s="335" t="s">
        <v>414</v>
      </c>
    </row>
    <row r="39" spans="1:76">
      <c r="B39" s="353" t="s">
        <v>415</v>
      </c>
      <c r="C39" s="352" t="s">
        <v>72</v>
      </c>
      <c r="D39" s="335" t="s">
        <v>416</v>
      </c>
      <c r="E39" s="354">
        <v>-0.1</v>
      </c>
      <c r="F39" s="354">
        <v>0</v>
      </c>
      <c r="G39" s="354">
        <v>0.1</v>
      </c>
      <c r="H39" s="335" t="s">
        <v>417</v>
      </c>
    </row>
    <row r="40" spans="1:76">
      <c r="B40" s="353" t="s">
        <v>387</v>
      </c>
      <c r="C40" s="352" t="s">
        <v>72</v>
      </c>
      <c r="D40" s="335" t="s">
        <v>401</v>
      </c>
      <c r="E40" s="354">
        <v>-0.5</v>
      </c>
      <c r="F40" s="354">
        <v>0</v>
      </c>
      <c r="G40" s="354">
        <v>0.5</v>
      </c>
      <c r="H40" s="335" t="s">
        <v>392</v>
      </c>
    </row>
    <row r="41" spans="1:76">
      <c r="B41" s="353" t="s">
        <v>385</v>
      </c>
      <c r="C41" s="352" t="s">
        <v>72</v>
      </c>
      <c r="D41" s="335" t="s">
        <v>402</v>
      </c>
      <c r="E41" s="354">
        <v>-0.3</v>
      </c>
      <c r="F41" s="354">
        <v>0</v>
      </c>
      <c r="G41" s="354">
        <v>0.3</v>
      </c>
      <c r="H41" s="335" t="s">
        <v>393</v>
      </c>
    </row>
    <row r="42" spans="1:76">
      <c r="B42" s="353" t="s">
        <v>386</v>
      </c>
      <c r="C42" s="352" t="s">
        <v>72</v>
      </c>
      <c r="D42" s="335" t="s">
        <v>403</v>
      </c>
      <c r="E42" s="354">
        <v>-0.3</v>
      </c>
      <c r="F42" s="354">
        <v>0</v>
      </c>
      <c r="G42" s="354">
        <v>0.3</v>
      </c>
      <c r="H42" s="335" t="s">
        <v>394</v>
      </c>
    </row>
    <row r="43" spans="1:76">
      <c r="B43" s="353" t="s">
        <v>388</v>
      </c>
      <c r="C43" s="352" t="s">
        <v>72</v>
      </c>
      <c r="D43" s="335" t="s">
        <v>404</v>
      </c>
      <c r="E43" s="354">
        <v>-0.2</v>
      </c>
      <c r="F43" s="354">
        <v>0</v>
      </c>
      <c r="G43" s="354">
        <v>0.4</v>
      </c>
      <c r="H43" s="335" t="s">
        <v>395</v>
      </c>
    </row>
    <row r="44" spans="1:76">
      <c r="B44" s="353" t="s">
        <v>382</v>
      </c>
      <c r="C44" s="352" t="s">
        <v>72</v>
      </c>
      <c r="D44" s="335" t="s">
        <v>405</v>
      </c>
      <c r="E44" s="354">
        <v>-0.3</v>
      </c>
      <c r="F44" s="354">
        <v>0</v>
      </c>
      <c r="G44" s="354">
        <v>0.3</v>
      </c>
      <c r="H44" s="335" t="s">
        <v>396</v>
      </c>
    </row>
    <row r="45" spans="1:76">
      <c r="B45" s="353" t="s">
        <v>383</v>
      </c>
      <c r="C45" s="352" t="s">
        <v>72</v>
      </c>
      <c r="D45" s="335" t="s">
        <v>406</v>
      </c>
      <c r="E45" s="354">
        <v>-0.2</v>
      </c>
      <c r="F45" s="354">
        <v>0</v>
      </c>
      <c r="G45" s="354">
        <v>0.2</v>
      </c>
      <c r="H45" s="335" t="s">
        <v>397</v>
      </c>
    </row>
    <row r="46" spans="1:76">
      <c r="B46" s="353" t="s">
        <v>384</v>
      </c>
      <c r="C46" s="352" t="s">
        <v>72</v>
      </c>
      <c r="D46" s="335" t="s">
        <v>407</v>
      </c>
      <c r="E46" s="354">
        <v>-0.1</v>
      </c>
      <c r="F46" s="354">
        <v>0</v>
      </c>
      <c r="G46" s="354">
        <v>0.1</v>
      </c>
      <c r="H46" s="335" t="s">
        <v>398</v>
      </c>
    </row>
  </sheetData>
  <phoneticPr fontId="0" type="noConversion"/>
  <dataValidations disablePrompts="1" count="1">
    <dataValidation type="list" allowBlank="1" showInputMessage="1" showErrorMessage="1" sqref="C37:C46">
      <formula1>$E$36:$G$36</formula1>
    </dataValidation>
  </dataValidations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  <colBreaks count="1" manualBreakCount="1">
    <brk id="4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0.79998168889431442"/>
    <pageSetUpPr autoPageBreaks="0"/>
  </sheetPr>
  <dimension ref="A1:R77"/>
  <sheetViews>
    <sheetView showGridLines="0" zoomScaleNormal="100" workbookViewId="0"/>
  </sheetViews>
  <sheetFormatPr baseColWidth="10" defaultColWidth="12.7109375" defaultRowHeight="12"/>
  <cols>
    <col min="1" max="1" width="6.7109375" customWidth="1"/>
    <col min="2" max="2" width="12.7109375" customWidth="1"/>
    <col min="3" max="3" width="10.7109375" customWidth="1"/>
    <col min="4" max="4" width="42.85546875" bestFit="1" customWidth="1"/>
    <col min="5" max="5" width="12.7109375" customWidth="1"/>
    <col min="6" max="6" width="9.7109375" customWidth="1"/>
    <col min="7" max="7" width="42.85546875" bestFit="1" customWidth="1"/>
    <col min="8" max="8" width="12.7109375" customWidth="1"/>
    <col min="9" max="9" width="10.28515625" customWidth="1"/>
    <col min="10" max="10" width="12.7109375" customWidth="1"/>
    <col min="11" max="11" width="8.5703125" customWidth="1"/>
    <col min="12" max="12" width="22" bestFit="1" customWidth="1"/>
    <col min="13" max="13" width="8.5703125" customWidth="1"/>
    <col min="14" max="14" width="18.85546875" bestFit="1" customWidth="1"/>
    <col min="15" max="15" width="9" customWidth="1"/>
    <col min="17" max="17" width="8.5703125" customWidth="1"/>
    <col min="18" max="18" width="15.140625" customWidth="1"/>
  </cols>
  <sheetData>
    <row r="1" spans="1:18" s="28" customFormat="1" ht="33.75" customHeight="1">
      <c r="A1" s="28" t="s">
        <v>55</v>
      </c>
      <c r="D1" s="30" t="s">
        <v>331</v>
      </c>
    </row>
    <row r="2" spans="1:18">
      <c r="B2" s="6">
        <v>1000</v>
      </c>
      <c r="C2" s="204" t="s">
        <v>461</v>
      </c>
    </row>
    <row r="3" spans="1:18">
      <c r="B3" s="6">
        <v>1000</v>
      </c>
      <c r="C3" s="18" t="s">
        <v>101</v>
      </c>
    </row>
    <row r="5" spans="1:18" ht="36">
      <c r="B5" s="31" t="s">
        <v>332</v>
      </c>
      <c r="D5" s="31" t="s">
        <v>333</v>
      </c>
      <c r="E5" s="1" t="s">
        <v>115</v>
      </c>
      <c r="G5" s="31" t="s">
        <v>334</v>
      </c>
      <c r="H5" s="1" t="s">
        <v>115</v>
      </c>
      <c r="J5" s="31" t="s">
        <v>335</v>
      </c>
      <c r="L5" s="31" t="s">
        <v>336</v>
      </c>
      <c r="N5" s="31" t="s">
        <v>102</v>
      </c>
      <c r="P5" s="31" t="s">
        <v>337</v>
      </c>
      <c r="R5" s="31" t="s">
        <v>338</v>
      </c>
    </row>
    <row r="6" spans="1:18">
      <c r="B6" s="32">
        <v>2000</v>
      </c>
      <c r="C6">
        <v>1</v>
      </c>
      <c r="D6" s="273" t="str">
        <f>[3]Lists!D6</f>
        <v>Llamadas on-net</v>
      </c>
      <c r="E6" s="273" t="str">
        <f>[3]Lists!E6</f>
        <v>minutos</v>
      </c>
      <c r="F6">
        <v>1</v>
      </c>
      <c r="G6" s="85" t="s">
        <v>252</v>
      </c>
      <c r="H6" s="34" t="s">
        <v>310</v>
      </c>
      <c r="J6" s="34" t="s">
        <v>65</v>
      </c>
      <c r="L6" s="34" t="s">
        <v>26</v>
      </c>
      <c r="N6" s="34" t="s">
        <v>104</v>
      </c>
      <c r="P6" s="34" t="s">
        <v>146</v>
      </c>
      <c r="R6" s="34" t="s">
        <v>144</v>
      </c>
    </row>
    <row r="7" spans="1:18">
      <c r="B7" s="33">
        <f t="shared" ref="B7:B58" si="0">B6+1</f>
        <v>2001</v>
      </c>
      <c r="C7">
        <v>2</v>
      </c>
      <c r="D7" s="273" t="str">
        <f>[3]Lists!D7</f>
        <v>Llamadas a redes fijas</v>
      </c>
      <c r="E7" s="273" t="str">
        <f>[3]Lists!E7</f>
        <v>minutos</v>
      </c>
      <c r="F7">
        <v>2</v>
      </c>
      <c r="G7" s="85" t="s">
        <v>253</v>
      </c>
      <c r="H7" s="34" t="s">
        <v>310</v>
      </c>
      <c r="J7" s="34" t="s">
        <v>66</v>
      </c>
      <c r="L7" s="34" t="s">
        <v>27</v>
      </c>
      <c r="N7" s="34" t="s">
        <v>105</v>
      </c>
      <c r="P7" s="34" t="s">
        <v>145</v>
      </c>
      <c r="R7" s="34" t="s">
        <v>126</v>
      </c>
    </row>
    <row r="8" spans="1:18">
      <c r="B8" s="33">
        <f t="shared" si="0"/>
        <v>2002</v>
      </c>
      <c r="C8">
        <v>3</v>
      </c>
      <c r="D8" s="273" t="str">
        <f>[3]Lists!D8</f>
        <v>Llamadas a otras redes móviles</v>
      </c>
      <c r="E8" s="273" t="str">
        <f>[3]Lists!E8</f>
        <v>minutos</v>
      </c>
      <c r="F8">
        <v>3</v>
      </c>
      <c r="G8" s="85" t="s">
        <v>254</v>
      </c>
      <c r="H8" s="34" t="s">
        <v>310</v>
      </c>
      <c r="J8" s="34" t="s">
        <v>67</v>
      </c>
      <c r="L8" s="34" t="s">
        <v>28</v>
      </c>
      <c r="N8" s="34" t="s">
        <v>103</v>
      </c>
      <c r="P8" s="34" t="s">
        <v>79</v>
      </c>
      <c r="R8" s="34" t="s">
        <v>152</v>
      </c>
    </row>
    <row r="9" spans="1:18">
      <c r="B9" s="33">
        <f t="shared" si="0"/>
        <v>2003</v>
      </c>
      <c r="C9">
        <v>4</v>
      </c>
      <c r="D9" s="273" t="str">
        <f>[3]Lists!D9</f>
        <v>Llamadas a internacional</v>
      </c>
      <c r="E9" s="273" t="str">
        <f>[3]Lists!E9</f>
        <v>minutos</v>
      </c>
      <c r="F9">
        <v>4</v>
      </c>
      <c r="G9" s="85" t="s">
        <v>255</v>
      </c>
      <c r="H9" s="34" t="s">
        <v>310</v>
      </c>
      <c r="J9" s="34" t="s">
        <v>2</v>
      </c>
      <c r="L9" s="34" t="s">
        <v>487</v>
      </c>
      <c r="N9" s="34" t="s">
        <v>79</v>
      </c>
      <c r="P9" s="34" t="s">
        <v>79</v>
      </c>
      <c r="R9" s="34" t="s">
        <v>31</v>
      </c>
    </row>
    <row r="10" spans="1:18">
      <c r="B10" s="33">
        <f t="shared" si="0"/>
        <v>2004</v>
      </c>
      <c r="C10">
        <v>5</v>
      </c>
      <c r="D10" s="273" t="str">
        <f>[3]Lists!D10</f>
        <v>Llamadas entrantes de fijos</v>
      </c>
      <c r="E10" s="273" t="str">
        <f>[3]Lists!E10</f>
        <v>minutos</v>
      </c>
      <c r="F10">
        <v>5</v>
      </c>
      <c r="G10" s="85" t="s">
        <v>256</v>
      </c>
      <c r="H10" s="34" t="s">
        <v>310</v>
      </c>
      <c r="J10" s="34" t="s">
        <v>79</v>
      </c>
      <c r="L10" s="34" t="s">
        <v>79</v>
      </c>
      <c r="N10" s="34" t="s">
        <v>79</v>
      </c>
      <c r="P10" s="34" t="s">
        <v>79</v>
      </c>
      <c r="R10" s="34" t="s">
        <v>79</v>
      </c>
    </row>
    <row r="11" spans="1:18">
      <c r="B11" s="33">
        <f t="shared" si="0"/>
        <v>2005</v>
      </c>
      <c r="C11">
        <v>6</v>
      </c>
      <c r="D11" s="273" t="str">
        <f>[3]Lists!D11</f>
        <v>Llamadas entrantes de otros móviles</v>
      </c>
      <c r="E11" s="273" t="str">
        <f>[3]Lists!E11</f>
        <v>minutos</v>
      </c>
      <c r="F11">
        <v>6</v>
      </c>
      <c r="G11" s="85" t="s">
        <v>257</v>
      </c>
      <c r="H11" s="34" t="s">
        <v>310</v>
      </c>
      <c r="J11" s="18" t="s">
        <v>68</v>
      </c>
      <c r="L11" s="18" t="s">
        <v>25</v>
      </c>
      <c r="N11" s="18" t="s">
        <v>29</v>
      </c>
      <c r="P11" s="18" t="s">
        <v>30</v>
      </c>
      <c r="R11" s="18" t="s">
        <v>86</v>
      </c>
    </row>
    <row r="12" spans="1:18">
      <c r="B12" s="33">
        <f t="shared" si="0"/>
        <v>2006</v>
      </c>
      <c r="C12">
        <v>7</v>
      </c>
      <c r="D12" s="273" t="str">
        <f>[3]Lists!D12</f>
        <v>Llamadas entrantes internacionales</v>
      </c>
      <c r="E12" s="273" t="str">
        <f>[3]Lists!E12</f>
        <v>minutos</v>
      </c>
      <c r="F12">
        <v>7</v>
      </c>
      <c r="G12" s="85" t="s">
        <v>258</v>
      </c>
      <c r="H12" s="34" t="s">
        <v>310</v>
      </c>
    </row>
    <row r="13" spans="1:18">
      <c r="B13" s="33">
        <f t="shared" si="0"/>
        <v>2007</v>
      </c>
      <c r="C13">
        <v>8</v>
      </c>
      <c r="D13" s="273" t="str">
        <f>[3]Lists!D13</f>
        <v>Roaming en originación</v>
      </c>
      <c r="E13" s="273" t="str">
        <f>[3]Lists!E13</f>
        <v>minutos</v>
      </c>
      <c r="F13">
        <v>8</v>
      </c>
      <c r="G13" s="37" t="str">
        <f>"Fixed Service"&amp;F13</f>
        <v>Fixed Service8</v>
      </c>
      <c r="H13" s="37" t="str">
        <f>"Fixed Unit"&amp;F13</f>
        <v>Fixed Unit8</v>
      </c>
    </row>
    <row r="14" spans="1:18">
      <c r="B14" s="33">
        <f t="shared" si="0"/>
        <v>2008</v>
      </c>
      <c r="C14">
        <v>9</v>
      </c>
      <c r="D14" s="273" t="str">
        <f>[3]Lists!D14</f>
        <v>Roaming en terminación</v>
      </c>
      <c r="E14" s="273" t="str">
        <f>[3]Lists!E14</f>
        <v>minutos</v>
      </c>
      <c r="F14">
        <v>9</v>
      </c>
      <c r="G14" s="85" t="s">
        <v>259</v>
      </c>
      <c r="H14" s="34" t="s">
        <v>310</v>
      </c>
    </row>
    <row r="15" spans="1:18">
      <c r="B15" s="33">
        <f t="shared" si="0"/>
        <v>2009</v>
      </c>
      <c r="C15">
        <v>10</v>
      </c>
      <c r="D15" s="273" t="str">
        <f>[3]Lists!D15</f>
        <v>SMS on-net</v>
      </c>
      <c r="E15" s="273" t="str">
        <f>[3]Lists!E15</f>
        <v>mensajes</v>
      </c>
      <c r="F15">
        <v>10</v>
      </c>
      <c r="G15" s="85" t="s">
        <v>260</v>
      </c>
      <c r="H15" s="34" t="s">
        <v>310</v>
      </c>
    </row>
    <row r="16" spans="1:18">
      <c r="B16" s="33">
        <f t="shared" si="0"/>
        <v>2010</v>
      </c>
      <c r="C16">
        <v>11</v>
      </c>
      <c r="D16" s="273" t="str">
        <f>[3]Lists!D16</f>
        <v>SMS salientes a otras redes</v>
      </c>
      <c r="E16" s="273" t="str">
        <f>[3]Lists!E16</f>
        <v>mensajes</v>
      </c>
      <c r="F16">
        <v>11</v>
      </c>
      <c r="G16" s="85" t="s">
        <v>261</v>
      </c>
      <c r="H16" s="34" t="s">
        <v>310</v>
      </c>
    </row>
    <row r="17" spans="2:8">
      <c r="B17" s="33">
        <f t="shared" si="0"/>
        <v>2011</v>
      </c>
      <c r="C17">
        <v>12</v>
      </c>
      <c r="D17" s="273" t="str">
        <f>[3]Lists!D17</f>
        <v>SMS entrantes de otras redes</v>
      </c>
      <c r="E17" s="273" t="str">
        <f>[3]Lists!E17</f>
        <v>mensajes</v>
      </c>
      <c r="F17">
        <v>12</v>
      </c>
      <c r="G17" s="85" t="s">
        <v>262</v>
      </c>
      <c r="H17" s="34" t="s">
        <v>310</v>
      </c>
    </row>
    <row r="18" spans="2:8">
      <c r="B18" s="33">
        <f t="shared" si="0"/>
        <v>2012</v>
      </c>
      <c r="C18">
        <v>13</v>
      </c>
      <c r="D18" s="273" t="str">
        <f>[3]Lists!D18</f>
        <v>Recuperación de correo de voz</v>
      </c>
      <c r="E18" s="273" t="str">
        <f>[3]Lists!E18</f>
        <v>minutos</v>
      </c>
      <c r="F18">
        <v>13</v>
      </c>
      <c r="G18" s="85" t="s">
        <v>263</v>
      </c>
      <c r="H18" s="34" t="s">
        <v>310</v>
      </c>
    </row>
    <row r="19" spans="2:8">
      <c r="B19" s="33">
        <f t="shared" si="0"/>
        <v>2013</v>
      </c>
      <c r="C19">
        <v>14</v>
      </c>
      <c r="D19" s="273" t="str">
        <f>[3]Lists!D19</f>
        <v>Depósito de correo de voz</v>
      </c>
      <c r="E19" s="273" t="str">
        <f>[3]Lists!E19</f>
        <v>minutos</v>
      </c>
      <c r="F19">
        <v>14</v>
      </c>
      <c r="G19" s="37" t="str">
        <f>"Fixed Service"&amp;F19</f>
        <v>Fixed Service14</v>
      </c>
      <c r="H19" s="37" t="str">
        <f>"Fixed Unit"&amp;F19</f>
        <v>Fixed Unit14</v>
      </c>
    </row>
    <row r="20" spans="2:8">
      <c r="B20" s="33">
        <f t="shared" si="0"/>
        <v>2014</v>
      </c>
      <c r="C20">
        <v>15</v>
      </c>
      <c r="D20" s="273" t="str">
        <f>[3]Lists!D20</f>
        <v xml:space="preserve">Datos GPRS </v>
      </c>
      <c r="E20" s="273" t="str">
        <f>[3]Lists!E20</f>
        <v>megabytes</v>
      </c>
      <c r="F20">
        <v>15</v>
      </c>
      <c r="G20" s="85" t="s">
        <v>339</v>
      </c>
      <c r="H20" s="34" t="s">
        <v>310</v>
      </c>
    </row>
    <row r="21" spans="2:8">
      <c r="B21" s="33">
        <f t="shared" si="0"/>
        <v>2015</v>
      </c>
      <c r="C21">
        <v>16</v>
      </c>
      <c r="D21" s="273" t="str">
        <f>[3]Lists!D21</f>
        <v>Datos EDGE</v>
      </c>
      <c r="E21" s="273" t="str">
        <f>[3]Lists!E21</f>
        <v>megabytes</v>
      </c>
      <c r="F21">
        <v>16</v>
      </c>
      <c r="G21" s="85" t="s">
        <v>264</v>
      </c>
      <c r="H21" s="34" t="s">
        <v>310</v>
      </c>
    </row>
    <row r="22" spans="2:8">
      <c r="B22" s="33">
        <f t="shared" si="0"/>
        <v>2016</v>
      </c>
      <c r="C22">
        <v>17</v>
      </c>
      <c r="D22" s="273" t="str">
        <f>[3]Lists!D22</f>
        <v>Datos Release 99</v>
      </c>
      <c r="E22" s="273" t="str">
        <f>[3]Lists!E22</f>
        <v>megabytes</v>
      </c>
      <c r="F22">
        <v>17</v>
      </c>
      <c r="G22" s="37" t="str">
        <f>"Fixed Service"&amp;F22</f>
        <v>Fixed Service17</v>
      </c>
      <c r="H22" s="37" t="str">
        <f>"Fixed Unit"&amp;F22</f>
        <v>Fixed Unit17</v>
      </c>
    </row>
    <row r="23" spans="2:8">
      <c r="B23" s="33">
        <f t="shared" si="0"/>
        <v>2017</v>
      </c>
      <c r="C23">
        <v>18</v>
      </c>
      <c r="D23" s="273" t="str">
        <f>[3]Lists!D23</f>
        <v>Datos - HSDPA</v>
      </c>
      <c r="E23" s="273" t="str">
        <f>[3]Lists!E23</f>
        <v>megabytes</v>
      </c>
      <c r="F23">
        <v>18</v>
      </c>
      <c r="G23" s="85" t="s">
        <v>265</v>
      </c>
      <c r="H23" s="34" t="s">
        <v>85</v>
      </c>
    </row>
    <row r="24" spans="2:8">
      <c r="B24" s="33">
        <f t="shared" si="0"/>
        <v>2018</v>
      </c>
      <c r="C24">
        <v>19</v>
      </c>
      <c r="D24" s="273" t="str">
        <f>[3]Lists!D24</f>
        <v>Datos - HSUPA</v>
      </c>
      <c r="E24" s="273" t="str">
        <f>[3]Lists!E24</f>
        <v>megabytes</v>
      </c>
      <c r="F24">
        <v>19</v>
      </c>
      <c r="G24" s="85" t="s">
        <v>530</v>
      </c>
      <c r="H24" s="34" t="s">
        <v>85</v>
      </c>
    </row>
    <row r="25" spans="2:8">
      <c r="B25" s="33">
        <f t="shared" si="0"/>
        <v>2019</v>
      </c>
      <c r="C25">
        <v>20</v>
      </c>
      <c r="D25" s="273" t="str">
        <f>[3]Lists!D25</f>
        <v>Datos - LTE</v>
      </c>
      <c r="E25" s="273" t="str">
        <f>[3]Lists!E25</f>
        <v>megabytes</v>
      </c>
      <c r="F25">
        <v>20</v>
      </c>
      <c r="G25" s="85" t="s">
        <v>531</v>
      </c>
      <c r="H25" s="34" t="s">
        <v>85</v>
      </c>
    </row>
    <row r="26" spans="2:8">
      <c r="B26" s="33">
        <f t="shared" si="0"/>
        <v>2020</v>
      </c>
      <c r="C26">
        <v>21</v>
      </c>
      <c r="D26" s="273" t="str">
        <f>[3]Lists!D26</f>
        <v>Llamadas en tránsito Local</v>
      </c>
      <c r="E26" s="273" t="str">
        <f>[3]Lists!E26</f>
        <v>minutos</v>
      </c>
      <c r="F26">
        <v>21</v>
      </c>
      <c r="G26" s="85" t="s">
        <v>536</v>
      </c>
      <c r="H26" s="34" t="s">
        <v>14</v>
      </c>
    </row>
    <row r="27" spans="2:8">
      <c r="B27" s="33">
        <f t="shared" si="0"/>
        <v>2021</v>
      </c>
      <c r="C27">
        <v>22</v>
      </c>
      <c r="D27" s="273" t="str">
        <f>[3]Lists!D27</f>
        <v>Llamadas en tránsito Larga Distancia</v>
      </c>
      <c r="E27" s="273" t="str">
        <f>[3]Lists!E27</f>
        <v>minutos</v>
      </c>
      <c r="F27">
        <v>22</v>
      </c>
      <c r="G27" s="85" t="s">
        <v>537</v>
      </c>
      <c r="H27" s="34" t="s">
        <v>14</v>
      </c>
    </row>
    <row r="28" spans="2:8">
      <c r="B28" s="33">
        <f t="shared" si="0"/>
        <v>2022</v>
      </c>
      <c r="C28">
        <v>23</v>
      </c>
      <c r="D28" s="273" t="str">
        <f>[3]Lists!D28</f>
        <v>Mobile Service23</v>
      </c>
      <c r="E28" s="273" t="str">
        <f>[3]Lists!E28</f>
        <v>Mobile Unit23</v>
      </c>
      <c r="F28">
        <v>23</v>
      </c>
      <c r="G28" s="85" t="s">
        <v>297</v>
      </c>
      <c r="H28" s="34" t="s">
        <v>312</v>
      </c>
    </row>
    <row r="29" spans="2:8">
      <c r="B29" s="33">
        <f t="shared" si="0"/>
        <v>2023</v>
      </c>
      <c r="C29">
        <v>24</v>
      </c>
      <c r="D29" s="273" t="str">
        <f>[3]Lists!D29</f>
        <v>Mobile Service24</v>
      </c>
      <c r="E29" s="273" t="str">
        <f>[3]Lists!E29</f>
        <v>Mobile Unit24</v>
      </c>
      <c r="F29">
        <v>24</v>
      </c>
      <c r="G29" s="85" t="s">
        <v>296</v>
      </c>
      <c r="H29" s="34" t="s">
        <v>14</v>
      </c>
    </row>
    <row r="30" spans="2:8">
      <c r="B30" s="33">
        <f t="shared" si="0"/>
        <v>2024</v>
      </c>
      <c r="C30">
        <v>25</v>
      </c>
      <c r="D30" s="273" t="str">
        <f>[3]Lists!D30</f>
        <v>Mobile Service25</v>
      </c>
      <c r="E30" s="273" t="str">
        <f>[3]Lists!E30</f>
        <v>Mobile Unit25</v>
      </c>
      <c r="F30">
        <v>25</v>
      </c>
      <c r="G30" s="85" t="s">
        <v>299</v>
      </c>
      <c r="H30" s="34" t="s">
        <v>312</v>
      </c>
    </row>
    <row r="31" spans="2:8">
      <c r="B31" s="33">
        <f t="shared" si="0"/>
        <v>2025</v>
      </c>
      <c r="C31">
        <v>26</v>
      </c>
      <c r="D31" s="273" t="str">
        <f>[3]Lists!D31</f>
        <v>Mobile Service26</v>
      </c>
      <c r="E31" s="273" t="str">
        <f>[3]Lists!E31</f>
        <v>Mobile Unit26</v>
      </c>
      <c r="F31">
        <v>26</v>
      </c>
      <c r="G31" s="85" t="s">
        <v>298</v>
      </c>
      <c r="H31" s="34" t="s">
        <v>14</v>
      </c>
    </row>
    <row r="32" spans="2:8">
      <c r="B32" s="33">
        <f t="shared" si="0"/>
        <v>2026</v>
      </c>
      <c r="C32">
        <v>27</v>
      </c>
      <c r="D32" s="273" t="str">
        <f>[3]Lists!D32</f>
        <v>Mobile Service27</v>
      </c>
      <c r="E32" s="273" t="str">
        <f>[3]Lists!E32</f>
        <v>Mobile Unit27</v>
      </c>
      <c r="F32">
        <v>27</v>
      </c>
      <c r="G32" s="37" t="str">
        <f>"Fixed Service"&amp;F32</f>
        <v>Fixed Service27</v>
      </c>
      <c r="H32" s="37" t="str">
        <f>"Fixed Unit"&amp;F32</f>
        <v>Fixed Unit27</v>
      </c>
    </row>
    <row r="33" spans="2:8">
      <c r="B33" s="33">
        <f t="shared" si="0"/>
        <v>2027</v>
      </c>
      <c r="C33">
        <v>28</v>
      </c>
      <c r="D33" s="273" t="str">
        <f>[3]Lists!D33</f>
        <v>Mobile Service28</v>
      </c>
      <c r="E33" s="273" t="str">
        <f>[3]Lists!E33</f>
        <v>Mobile Unit28</v>
      </c>
      <c r="F33">
        <v>28</v>
      </c>
      <c r="G33" s="37" t="str">
        <f>"Fixed Service"&amp;F33</f>
        <v>Fixed Service28</v>
      </c>
      <c r="H33" s="37" t="str">
        <f>"Fixed Unit"&amp;F33</f>
        <v>Fixed Unit28</v>
      </c>
    </row>
    <row r="34" spans="2:8">
      <c r="B34" s="33">
        <f t="shared" si="0"/>
        <v>2028</v>
      </c>
      <c r="C34">
        <v>29</v>
      </c>
      <c r="D34" s="273" t="str">
        <f>[3]Lists!D34</f>
        <v>Mobile Service29</v>
      </c>
      <c r="E34" s="273" t="str">
        <f>[3]Lists!E34</f>
        <v>Mobile Unit29</v>
      </c>
      <c r="F34">
        <v>29</v>
      </c>
      <c r="G34" s="37" t="str">
        <f>"Fixed Service"&amp;F34</f>
        <v>Fixed Service29</v>
      </c>
      <c r="H34" s="37" t="str">
        <f>"Fixed Unit"&amp;F34</f>
        <v>Fixed Unit29</v>
      </c>
    </row>
    <row r="35" spans="2:8">
      <c r="B35" s="33">
        <f t="shared" si="0"/>
        <v>2029</v>
      </c>
      <c r="C35">
        <v>30</v>
      </c>
      <c r="D35" s="273" t="str">
        <f>[3]Lists!D35</f>
        <v>Mobile Service30</v>
      </c>
      <c r="E35" s="273" t="str">
        <f>[3]Lists!E35</f>
        <v>Mobile Unit30</v>
      </c>
      <c r="F35">
        <v>30</v>
      </c>
      <c r="G35" s="34" t="s">
        <v>456</v>
      </c>
      <c r="H35" s="34" t="s">
        <v>69</v>
      </c>
    </row>
    <row r="36" spans="2:8">
      <c r="B36" s="33">
        <f t="shared" si="0"/>
        <v>2030</v>
      </c>
      <c r="D36" s="18" t="s">
        <v>62</v>
      </c>
      <c r="E36" s="18" t="s">
        <v>64</v>
      </c>
      <c r="G36" s="18" t="s">
        <v>63</v>
      </c>
      <c r="H36" s="18" t="s">
        <v>34</v>
      </c>
    </row>
    <row r="37" spans="2:8">
      <c r="B37" s="33">
        <f t="shared" si="0"/>
        <v>2031</v>
      </c>
    </row>
    <row r="38" spans="2:8">
      <c r="B38" s="33">
        <f t="shared" si="0"/>
        <v>2032</v>
      </c>
    </row>
    <row r="39" spans="2:8">
      <c r="B39" s="33">
        <f t="shared" si="0"/>
        <v>2033</v>
      </c>
    </row>
    <row r="40" spans="2:8">
      <c r="B40" s="33">
        <f t="shared" si="0"/>
        <v>2034</v>
      </c>
    </row>
    <row r="41" spans="2:8">
      <c r="B41" s="33">
        <f t="shared" si="0"/>
        <v>2035</v>
      </c>
    </row>
    <row r="42" spans="2:8">
      <c r="B42" s="33">
        <f t="shared" si="0"/>
        <v>2036</v>
      </c>
    </row>
    <row r="43" spans="2:8">
      <c r="B43" s="33">
        <f t="shared" si="0"/>
        <v>2037</v>
      </c>
    </row>
    <row r="44" spans="2:8">
      <c r="B44" s="33">
        <f t="shared" si="0"/>
        <v>2038</v>
      </c>
    </row>
    <row r="45" spans="2:8">
      <c r="B45" s="33">
        <f t="shared" si="0"/>
        <v>2039</v>
      </c>
    </row>
    <row r="46" spans="2:8">
      <c r="B46" s="33">
        <f t="shared" si="0"/>
        <v>2040</v>
      </c>
    </row>
    <row r="47" spans="2:8">
      <c r="B47" s="33">
        <f t="shared" si="0"/>
        <v>2041</v>
      </c>
    </row>
    <row r="48" spans="2:8">
      <c r="B48" s="33">
        <f t="shared" si="0"/>
        <v>2042</v>
      </c>
    </row>
    <row r="49" spans="2:2">
      <c r="B49" s="33">
        <f t="shared" si="0"/>
        <v>2043</v>
      </c>
    </row>
    <row r="50" spans="2:2">
      <c r="B50" s="33">
        <f t="shared" si="0"/>
        <v>2044</v>
      </c>
    </row>
    <row r="51" spans="2:2">
      <c r="B51" s="33">
        <f t="shared" si="0"/>
        <v>2045</v>
      </c>
    </row>
    <row r="52" spans="2:2">
      <c r="B52" s="33">
        <f t="shared" si="0"/>
        <v>2046</v>
      </c>
    </row>
    <row r="53" spans="2:2">
      <c r="B53" s="33">
        <f t="shared" si="0"/>
        <v>2047</v>
      </c>
    </row>
    <row r="54" spans="2:2">
      <c r="B54" s="33">
        <f t="shared" si="0"/>
        <v>2048</v>
      </c>
    </row>
    <row r="55" spans="2:2">
      <c r="B55" s="33">
        <f t="shared" si="0"/>
        <v>2049</v>
      </c>
    </row>
    <row r="56" spans="2:2">
      <c r="B56" s="33">
        <f t="shared" si="0"/>
        <v>2050</v>
      </c>
    </row>
    <row r="57" spans="2:2">
      <c r="B57" s="33">
        <f t="shared" si="0"/>
        <v>2051</v>
      </c>
    </row>
    <row r="58" spans="2:2">
      <c r="B58" s="33">
        <f t="shared" si="0"/>
        <v>2052</v>
      </c>
    </row>
    <row r="59" spans="2:2">
      <c r="B59" s="33">
        <f>B58+1</f>
        <v>2053</v>
      </c>
    </row>
    <row r="60" spans="2:2">
      <c r="B60" s="33">
        <f>B59+1</f>
        <v>2054</v>
      </c>
    </row>
    <row r="61" spans="2:2">
      <c r="B61" s="33">
        <f>B60+1</f>
        <v>2055</v>
      </c>
    </row>
    <row r="62" spans="2:2">
      <c r="B62" s="33">
        <f>B61+1</f>
        <v>2056</v>
      </c>
    </row>
    <row r="63" spans="2:2">
      <c r="B63" s="33">
        <f t="shared" ref="B63:B76" si="1">B62+1</f>
        <v>2057</v>
      </c>
    </row>
    <row r="64" spans="2:2">
      <c r="B64" s="33">
        <f t="shared" si="1"/>
        <v>2058</v>
      </c>
    </row>
    <row r="65" spans="2:2">
      <c r="B65" s="33">
        <f t="shared" si="1"/>
        <v>2059</v>
      </c>
    </row>
    <row r="66" spans="2:2">
      <c r="B66" s="33">
        <f t="shared" si="1"/>
        <v>2060</v>
      </c>
    </row>
    <row r="67" spans="2:2">
      <c r="B67" s="33">
        <f t="shared" si="1"/>
        <v>2061</v>
      </c>
    </row>
    <row r="68" spans="2:2">
      <c r="B68" s="33">
        <f t="shared" si="1"/>
        <v>2062</v>
      </c>
    </row>
    <row r="69" spans="2:2">
      <c r="B69" s="33">
        <f t="shared" si="1"/>
        <v>2063</v>
      </c>
    </row>
    <row r="70" spans="2:2">
      <c r="B70" s="33">
        <f>B69+1</f>
        <v>2064</v>
      </c>
    </row>
    <row r="71" spans="2:2">
      <c r="B71" s="33">
        <f t="shared" si="1"/>
        <v>2065</v>
      </c>
    </row>
    <row r="72" spans="2:2">
      <c r="B72" s="33">
        <f t="shared" si="1"/>
        <v>2066</v>
      </c>
    </row>
    <row r="73" spans="2:2">
      <c r="B73" s="33">
        <f t="shared" si="1"/>
        <v>2067</v>
      </c>
    </row>
    <row r="74" spans="2:2">
      <c r="B74" s="33">
        <f t="shared" si="1"/>
        <v>2068</v>
      </c>
    </row>
    <row r="75" spans="2:2">
      <c r="B75" s="33">
        <f t="shared" si="1"/>
        <v>2069</v>
      </c>
    </row>
    <row r="76" spans="2:2">
      <c r="B76" s="33">
        <f t="shared" si="1"/>
        <v>2070</v>
      </c>
    </row>
    <row r="77" spans="2:2">
      <c r="B77" s="18" t="s">
        <v>60</v>
      </c>
    </row>
  </sheetData>
  <phoneticPr fontId="0" type="noConversion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79998168889431442"/>
    <pageSetUpPr autoPageBreaks="0"/>
  </sheetPr>
  <dimension ref="A1:XFD1124"/>
  <sheetViews>
    <sheetView showGridLines="0" zoomScaleNormal="100" workbookViewId="0">
      <pane ySplit="3" topLeftCell="A4" activePane="bottomLeft" state="frozen"/>
      <selection pane="bottomLeft" activeCell="AE18" sqref="AE18"/>
    </sheetView>
  </sheetViews>
  <sheetFormatPr baseColWidth="10" defaultColWidth="9.140625" defaultRowHeight="12" outlineLevelRow="2" outlineLevelCol="1"/>
  <cols>
    <col min="1" max="1" width="4.85546875" style="218" customWidth="1"/>
    <col min="2" max="2" width="12.28515625" customWidth="1"/>
    <col min="3" max="4" width="3.42578125" customWidth="1"/>
    <col min="5" max="5" width="24.85546875" customWidth="1"/>
    <col min="6" max="6" width="7.5703125" customWidth="1" outlineLevel="1"/>
    <col min="7" max="7" width="24.85546875" customWidth="1" outlineLevel="1"/>
    <col min="8" max="8" width="14.85546875" customWidth="1" outlineLevel="1"/>
    <col min="9" max="9" width="11.5703125" customWidth="1" outlineLevel="1"/>
    <col min="10" max="10" width="10.42578125" customWidth="1"/>
    <col min="11" max="11" width="10.85546875" style="82" customWidth="1"/>
    <col min="12" max="12" width="16.42578125" customWidth="1" outlineLevel="1"/>
    <col min="13" max="13" width="16.7109375" customWidth="1" outlineLevel="1"/>
    <col min="14" max="14" width="17.140625" customWidth="1" outlineLevel="1"/>
    <col min="15" max="15" width="16.5703125" customWidth="1" outlineLevel="1"/>
    <col min="16" max="17" width="16" customWidth="1" outlineLevel="1"/>
    <col min="18" max="28" width="16" customWidth="1"/>
    <col min="29" max="29" width="21" customWidth="1"/>
    <col min="30" max="30" width="20.7109375" bestFit="1" customWidth="1"/>
    <col min="31" max="37" width="20.42578125" customWidth="1"/>
    <col min="38" max="38" width="16.28515625" bestFit="1" customWidth="1"/>
    <col min="39" max="40" width="16" customWidth="1"/>
    <col min="41" max="41" width="16.7109375" customWidth="1"/>
    <col min="42" max="42" width="16" customWidth="1"/>
    <col min="43" max="43" width="16.5703125" customWidth="1"/>
    <col min="44" max="44" width="16.7109375" customWidth="1"/>
    <col min="45" max="46" width="17" bestFit="1" customWidth="1"/>
    <col min="47" max="49" width="16" customWidth="1"/>
    <col min="50" max="50" width="17" bestFit="1" customWidth="1"/>
    <col min="51" max="54" width="16" customWidth="1"/>
    <col min="55" max="55" width="17" bestFit="1" customWidth="1"/>
    <col min="56" max="65" width="16" customWidth="1"/>
    <col min="66" max="67" width="17.42578125" customWidth="1"/>
    <col min="68" max="68" width="16.42578125" customWidth="1"/>
    <col min="69" max="69" width="17.42578125" customWidth="1"/>
    <col min="70" max="70" width="16.42578125" style="13" bestFit="1" customWidth="1"/>
    <col min="71" max="71" width="16.5703125" style="13" bestFit="1" customWidth="1"/>
    <col min="72" max="77" width="17" bestFit="1" customWidth="1"/>
    <col min="78" max="78" width="16.5703125" bestFit="1" customWidth="1"/>
    <col min="79" max="79" width="17" bestFit="1" customWidth="1"/>
    <col min="80" max="82" width="16.5703125" bestFit="1" customWidth="1"/>
    <col min="83" max="83" width="9.28515625" bestFit="1" customWidth="1"/>
    <col min="84" max="84" width="18" bestFit="1" customWidth="1"/>
    <col min="85" max="85" width="9.28515625" bestFit="1" customWidth="1"/>
    <col min="86" max="86" width="9.28515625" customWidth="1"/>
    <col min="87" max="89" width="9.28515625" bestFit="1" customWidth="1"/>
    <col min="90" max="102" width="14" bestFit="1" customWidth="1"/>
  </cols>
  <sheetData>
    <row r="1" spans="1:88" ht="33.75" customHeight="1">
      <c r="A1" s="217"/>
      <c r="B1" s="29"/>
      <c r="C1" s="29"/>
      <c r="D1" s="29"/>
      <c r="E1" s="29"/>
      <c r="F1" s="35" t="s">
        <v>106</v>
      </c>
      <c r="G1" s="29"/>
      <c r="H1" s="29"/>
      <c r="I1" s="29"/>
      <c r="J1" s="29"/>
      <c r="L1" s="29"/>
      <c r="M1" s="29"/>
      <c r="O1" s="29"/>
      <c r="P1" s="29"/>
      <c r="Q1" s="29"/>
      <c r="R1" s="29"/>
      <c r="S1" s="29"/>
      <c r="T1" s="29"/>
      <c r="V1" s="187"/>
      <c r="W1" s="187"/>
      <c r="X1" s="29"/>
      <c r="Y1" s="29"/>
      <c r="AA1" s="29"/>
      <c r="AB1" s="271"/>
      <c r="AD1" s="271"/>
      <c r="AE1" s="271" t="s">
        <v>351</v>
      </c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</row>
    <row r="2" spans="1:88" ht="27.75">
      <c r="BP2" s="29"/>
      <c r="CG2" s="74" t="s">
        <v>122</v>
      </c>
      <c r="CH2" s="74"/>
      <c r="CI2" s="26"/>
    </row>
    <row r="3" spans="1:88" ht="12" customHeight="1">
      <c r="G3" s="1" t="s">
        <v>112</v>
      </c>
      <c r="H3" s="1" t="s">
        <v>113</v>
      </c>
      <c r="I3" s="1" t="s">
        <v>114</v>
      </c>
      <c r="J3" s="1" t="s">
        <v>115</v>
      </c>
      <c r="K3" s="1" t="s">
        <v>97</v>
      </c>
      <c r="L3" s="1">
        <f t="array" ref="L3:CD3">TRANSPOSE(Market.Years)</f>
        <v>2000</v>
      </c>
      <c r="M3" s="1">
        <v>2001</v>
      </c>
      <c r="N3" s="1">
        <v>2002</v>
      </c>
      <c r="O3" s="1">
        <v>2003</v>
      </c>
      <c r="P3" s="1">
        <v>2004</v>
      </c>
      <c r="Q3" s="1">
        <v>2005</v>
      </c>
      <c r="R3" s="1">
        <v>2006</v>
      </c>
      <c r="S3" s="1">
        <v>2007</v>
      </c>
      <c r="T3" s="1">
        <v>2008</v>
      </c>
      <c r="U3" s="1">
        <v>2009</v>
      </c>
      <c r="V3" s="1">
        <v>2010</v>
      </c>
      <c r="W3" s="1">
        <v>2011</v>
      </c>
      <c r="X3" s="1">
        <v>2012</v>
      </c>
      <c r="Y3" s="1">
        <v>2013</v>
      </c>
      <c r="Z3" s="1">
        <v>2014</v>
      </c>
      <c r="AA3" s="1">
        <v>2015</v>
      </c>
      <c r="AB3" s="1">
        <v>2016</v>
      </c>
      <c r="AC3" s="1">
        <v>2017</v>
      </c>
      <c r="AD3" s="1">
        <v>2018</v>
      </c>
      <c r="AE3" s="1">
        <v>2019</v>
      </c>
      <c r="AF3" s="1">
        <v>2020</v>
      </c>
      <c r="AG3" s="1">
        <v>2021</v>
      </c>
      <c r="AH3" s="1">
        <v>2022</v>
      </c>
      <c r="AI3" s="1">
        <v>2023</v>
      </c>
      <c r="AJ3" s="1">
        <v>2024</v>
      </c>
      <c r="AK3" s="1">
        <v>2025</v>
      </c>
      <c r="AL3" s="1">
        <v>2026</v>
      </c>
      <c r="AM3" s="1">
        <v>2027</v>
      </c>
      <c r="AN3" s="1">
        <v>2028</v>
      </c>
      <c r="AO3" s="1">
        <v>2029</v>
      </c>
      <c r="AP3" s="1">
        <v>2030</v>
      </c>
      <c r="AQ3" s="1">
        <v>2031</v>
      </c>
      <c r="AR3" s="1">
        <v>2032</v>
      </c>
      <c r="AS3" s="1">
        <v>2033</v>
      </c>
      <c r="AT3" s="1">
        <v>2034</v>
      </c>
      <c r="AU3" s="1">
        <v>2035</v>
      </c>
      <c r="AV3" s="1">
        <v>2036</v>
      </c>
      <c r="AW3" s="1">
        <v>2037</v>
      </c>
      <c r="AX3" s="1">
        <v>2038</v>
      </c>
      <c r="AY3" s="1">
        <v>2039</v>
      </c>
      <c r="AZ3" s="1">
        <v>2040</v>
      </c>
      <c r="BA3" s="1">
        <v>2041</v>
      </c>
      <c r="BB3" s="1">
        <v>2042</v>
      </c>
      <c r="BC3" s="1">
        <v>2043</v>
      </c>
      <c r="BD3" s="1">
        <v>2044</v>
      </c>
      <c r="BE3" s="1">
        <v>2045</v>
      </c>
      <c r="BF3" s="1">
        <v>2046</v>
      </c>
      <c r="BG3" s="1">
        <v>2047</v>
      </c>
      <c r="BH3" s="1">
        <v>2048</v>
      </c>
      <c r="BI3" s="1">
        <v>2049</v>
      </c>
      <c r="BJ3" s="1">
        <v>2050</v>
      </c>
      <c r="BK3" s="1">
        <v>2051</v>
      </c>
      <c r="BL3" s="1">
        <v>2052</v>
      </c>
      <c r="BM3" s="1">
        <v>2053</v>
      </c>
      <c r="BN3" s="1">
        <v>2054</v>
      </c>
      <c r="BO3" s="1">
        <v>2055</v>
      </c>
      <c r="BP3" s="1">
        <v>2056</v>
      </c>
      <c r="BQ3" s="1">
        <v>2057</v>
      </c>
      <c r="BR3" s="1">
        <v>2058</v>
      </c>
      <c r="BS3" s="1">
        <v>2059</v>
      </c>
      <c r="BT3" s="1">
        <v>2060</v>
      </c>
      <c r="BU3" s="1">
        <v>2061</v>
      </c>
      <c r="BV3" s="1">
        <v>2062</v>
      </c>
      <c r="BW3" s="1">
        <v>2063</v>
      </c>
      <c r="BX3" s="1">
        <v>2064</v>
      </c>
      <c r="BY3" s="1">
        <v>2065</v>
      </c>
      <c r="BZ3" s="1">
        <v>2066</v>
      </c>
      <c r="CA3" s="1">
        <v>2067</v>
      </c>
      <c r="CB3" s="1">
        <v>2068</v>
      </c>
      <c r="CC3" s="1">
        <v>2069</v>
      </c>
      <c r="CD3" s="1">
        <v>2070</v>
      </c>
      <c r="CG3" s="75" t="s">
        <v>95</v>
      </c>
      <c r="CH3" s="75" t="s">
        <v>96</v>
      </c>
      <c r="CI3" s="1" t="s">
        <v>123</v>
      </c>
    </row>
    <row r="4" spans="1:88"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CG4" s="13"/>
      <c r="CH4" s="13"/>
    </row>
    <row r="5" spans="1:88" s="70" customFormat="1" ht="18" customHeight="1">
      <c r="A5" s="219">
        <v>1</v>
      </c>
      <c r="B5" s="68" t="s">
        <v>107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</row>
    <row r="6" spans="1:88" outlineLevel="1">
      <c r="A6"/>
      <c r="K6"/>
    </row>
    <row r="7" spans="1:88" outlineLevel="1">
      <c r="A7"/>
      <c r="E7" t="s">
        <v>108</v>
      </c>
      <c r="G7" s="236" t="s">
        <v>488</v>
      </c>
      <c r="I7" t="s">
        <v>137</v>
      </c>
      <c r="J7" t="s">
        <v>69</v>
      </c>
      <c r="L7" s="207">
        <v>100895811</v>
      </c>
      <c r="M7" s="207">
        <v>102122295</v>
      </c>
      <c r="N7" s="207">
        <v>103417944</v>
      </c>
      <c r="O7" s="207">
        <v>104719891</v>
      </c>
      <c r="P7" s="207">
        <v>105951569</v>
      </c>
      <c r="Q7" s="207">
        <v>107151011</v>
      </c>
      <c r="R7" s="207">
        <v>108408827</v>
      </c>
      <c r="S7" s="207">
        <v>109787388</v>
      </c>
      <c r="T7" s="207">
        <v>111299015</v>
      </c>
      <c r="U7" s="207">
        <v>112852594</v>
      </c>
      <c r="V7" s="274">
        <v>114255555.4490363</v>
      </c>
      <c r="W7" s="274">
        <v>115682867.70444767</v>
      </c>
      <c r="X7" s="274">
        <v>117053749.70031475</v>
      </c>
      <c r="Y7" s="274">
        <v>118395053.83857793</v>
      </c>
      <c r="Z7" s="274">
        <v>119713203.47999948</v>
      </c>
      <c r="AA7" s="274">
        <v>121005815.41577512</v>
      </c>
      <c r="AB7" s="274">
        <v>122273473.32093555</v>
      </c>
      <c r="AC7" s="274">
        <v>123518269.71983927</v>
      </c>
      <c r="AD7" s="274">
        <v>124737788.61429209</v>
      </c>
      <c r="AE7" s="274">
        <v>125929439.1600115</v>
      </c>
      <c r="AF7" s="274">
        <v>127091642.26581174</v>
      </c>
      <c r="AG7" s="274">
        <v>128230519.31929573</v>
      </c>
      <c r="AH7" s="274">
        <v>129351846.12280837</v>
      </c>
      <c r="AI7" s="274">
        <v>130451690.95603113</v>
      </c>
      <c r="AJ7" s="274">
        <v>131529467.50338459</v>
      </c>
      <c r="AK7" s="274">
        <v>132584052.76871851</v>
      </c>
      <c r="AL7" s="274">
        <v>133614189.83441433</v>
      </c>
      <c r="AM7" s="274">
        <v>134619410.57512766</v>
      </c>
      <c r="AN7" s="274">
        <v>135599641.27262661</v>
      </c>
      <c r="AO7" s="274">
        <v>136554493.65607554</v>
      </c>
      <c r="AP7" s="274">
        <v>137481335.77616751</v>
      </c>
      <c r="AQ7" s="274">
        <v>138383142.07397586</v>
      </c>
      <c r="AR7" s="274">
        <v>139263092.29035321</v>
      </c>
      <c r="AS7" s="274">
        <v>140118934.10467148</v>
      </c>
      <c r="AT7" s="274">
        <v>140950311.77190983</v>
      </c>
      <c r="AU7" s="274">
        <v>141756919.61498782</v>
      </c>
      <c r="AV7" s="274">
        <v>142538744.34624964</v>
      </c>
      <c r="AW7" s="274">
        <v>143295718.95146972</v>
      </c>
      <c r="AX7" s="274">
        <v>144027641.40966272</v>
      </c>
      <c r="AY7" s="274">
        <v>144734345.63020808</v>
      </c>
      <c r="AZ7" s="274">
        <v>145415858.7078613</v>
      </c>
      <c r="BA7" s="274">
        <v>146072453.29511857</v>
      </c>
      <c r="BB7" s="274">
        <v>146704226.83203495</v>
      </c>
      <c r="BC7" s="274">
        <v>147311185.63560259</v>
      </c>
      <c r="BD7" s="274">
        <v>147893395.91382289</v>
      </c>
      <c r="BE7" s="274">
        <v>148451031.14135173</v>
      </c>
      <c r="BF7" s="274">
        <v>148984509.13650465</v>
      </c>
      <c r="BG7" s="274">
        <v>149494162.88034505</v>
      </c>
      <c r="BH7" s="274">
        <v>149980252.69630373</v>
      </c>
      <c r="BI7" s="274">
        <v>150443064.22463489</v>
      </c>
      <c r="BJ7" s="274">
        <v>150837516.65781602</v>
      </c>
      <c r="CG7" s="13"/>
      <c r="CH7" s="13"/>
    </row>
    <row r="8" spans="1:88" outlineLevel="1">
      <c r="A8"/>
      <c r="E8" s="233" t="s">
        <v>108</v>
      </c>
      <c r="G8" s="237" t="s">
        <v>544</v>
      </c>
      <c r="I8" t="s">
        <v>117</v>
      </c>
      <c r="J8" t="s">
        <v>69</v>
      </c>
      <c r="L8" s="138">
        <f t="shared" ref="L8:Q8" si="0">AVERAGE(L7:M7)</f>
        <v>101509053</v>
      </c>
      <c r="M8" s="138">
        <f t="shared" si="0"/>
        <v>102770119.5</v>
      </c>
      <c r="N8" s="138">
        <f t="shared" si="0"/>
        <v>104068917.5</v>
      </c>
      <c r="O8" s="138">
        <f t="shared" si="0"/>
        <v>105335730</v>
      </c>
      <c r="P8" s="138">
        <f t="shared" si="0"/>
        <v>106551290</v>
      </c>
      <c r="Q8" s="138">
        <f t="shared" si="0"/>
        <v>107779919</v>
      </c>
      <c r="R8" s="138">
        <f t="shared" ref="R8:BJ8" si="1">AVERAGE(R7:S7)</f>
        <v>109098107.5</v>
      </c>
      <c r="S8" s="138">
        <f t="shared" si="1"/>
        <v>110543201.5</v>
      </c>
      <c r="T8" s="138">
        <f t="shared" si="1"/>
        <v>112075804.5</v>
      </c>
      <c r="U8" s="138">
        <f t="shared" si="1"/>
        <v>113554074.72451815</v>
      </c>
      <c r="V8" s="138">
        <f t="shared" si="1"/>
        <v>114969211.57674199</v>
      </c>
      <c r="W8" s="138">
        <f t="shared" si="1"/>
        <v>116368308.70238121</v>
      </c>
      <c r="X8" s="138">
        <f t="shared" si="1"/>
        <v>117724401.76944634</v>
      </c>
      <c r="Y8" s="138">
        <f t="shared" si="1"/>
        <v>119054128.6592887</v>
      </c>
      <c r="Z8" s="138">
        <f t="shared" si="1"/>
        <v>120359509.4478873</v>
      </c>
      <c r="AA8" s="138">
        <f t="shared" si="1"/>
        <v>121639644.36835533</v>
      </c>
      <c r="AB8" s="138">
        <f t="shared" si="1"/>
        <v>122895871.52038741</v>
      </c>
      <c r="AC8" s="138">
        <f t="shared" si="1"/>
        <v>124128029.16706568</v>
      </c>
      <c r="AD8" s="138">
        <f t="shared" si="1"/>
        <v>125333613.88715179</v>
      </c>
      <c r="AE8" s="138">
        <f t="shared" si="1"/>
        <v>126510540.71291162</v>
      </c>
      <c r="AF8" s="138">
        <f t="shared" si="1"/>
        <v>127661080.79255374</v>
      </c>
      <c r="AG8" s="138">
        <f t="shared" si="1"/>
        <v>128791182.72105205</v>
      </c>
      <c r="AH8" s="138">
        <f t="shared" si="1"/>
        <v>129901768.53941974</v>
      </c>
      <c r="AI8" s="138">
        <f t="shared" si="1"/>
        <v>130990579.22970787</v>
      </c>
      <c r="AJ8" s="138">
        <f t="shared" si="1"/>
        <v>132056760.13605155</v>
      </c>
      <c r="AK8" s="138">
        <f t="shared" si="1"/>
        <v>133099121.30156642</v>
      </c>
      <c r="AL8" s="138">
        <f t="shared" si="1"/>
        <v>134116800.204771</v>
      </c>
      <c r="AM8" s="138">
        <f t="shared" si="1"/>
        <v>135109525.92387712</v>
      </c>
      <c r="AN8" s="138">
        <f t="shared" si="1"/>
        <v>136077067.46435106</v>
      </c>
      <c r="AO8" s="138">
        <f t="shared" si="1"/>
        <v>137017914.71612152</v>
      </c>
      <c r="AP8" s="138">
        <f t="shared" si="1"/>
        <v>137932238.92507169</v>
      </c>
      <c r="AQ8" s="138">
        <f t="shared" si="1"/>
        <v>138823117.18216455</v>
      </c>
      <c r="AR8" s="138">
        <f t="shared" si="1"/>
        <v>139691013.19751233</v>
      </c>
      <c r="AS8" s="138">
        <f t="shared" si="1"/>
        <v>140534622.93829066</v>
      </c>
      <c r="AT8" s="138">
        <f t="shared" si="1"/>
        <v>141353615.69344884</v>
      </c>
      <c r="AU8" s="138">
        <f t="shared" si="1"/>
        <v>142147831.98061872</v>
      </c>
      <c r="AV8" s="138">
        <f t="shared" si="1"/>
        <v>142917231.64885968</v>
      </c>
      <c r="AW8" s="138">
        <f t="shared" si="1"/>
        <v>143661680.18056622</v>
      </c>
      <c r="AX8" s="138">
        <f t="shared" si="1"/>
        <v>144380993.5199354</v>
      </c>
      <c r="AY8" s="138">
        <f t="shared" si="1"/>
        <v>145075102.16903469</v>
      </c>
      <c r="AZ8" s="138">
        <f t="shared" si="1"/>
        <v>145744156.00148994</v>
      </c>
      <c r="BA8" s="138">
        <f t="shared" si="1"/>
        <v>146388340.06357676</v>
      </c>
      <c r="BB8" s="138">
        <f t="shared" si="1"/>
        <v>147007706.23381877</v>
      </c>
      <c r="BC8" s="138">
        <f t="shared" si="1"/>
        <v>147602290.77471274</v>
      </c>
      <c r="BD8" s="138">
        <f t="shared" si="1"/>
        <v>148172213.52758729</v>
      </c>
      <c r="BE8" s="138">
        <f t="shared" si="1"/>
        <v>148717770.13892817</v>
      </c>
      <c r="BF8" s="138">
        <f t="shared" si="1"/>
        <v>149239336.00842485</v>
      </c>
      <c r="BG8" s="138">
        <f t="shared" si="1"/>
        <v>149737207.78832439</v>
      </c>
      <c r="BH8" s="138">
        <f t="shared" si="1"/>
        <v>150211658.46046931</v>
      </c>
      <c r="BI8" s="138">
        <f t="shared" si="1"/>
        <v>150640290.44122547</v>
      </c>
      <c r="BJ8" s="138">
        <f t="shared" si="1"/>
        <v>150837516.65781602</v>
      </c>
      <c r="CG8" s="13"/>
      <c r="CH8" s="13"/>
    </row>
    <row r="9" spans="1:88" outlineLevel="1">
      <c r="A9"/>
      <c r="E9" s="48" t="s">
        <v>108</v>
      </c>
      <c r="G9" s="236" t="s">
        <v>489</v>
      </c>
      <c r="I9" t="s">
        <v>117</v>
      </c>
      <c r="J9" t="s">
        <v>69</v>
      </c>
      <c r="L9" s="137">
        <v>97483412</v>
      </c>
      <c r="M9" s="139">
        <f>($Q9-$L9)/5+L9</f>
        <v>98639407.200000003</v>
      </c>
      <c r="N9" s="139">
        <f>($Q9-$L9)/5+M9</f>
        <v>99795402.400000006</v>
      </c>
      <c r="O9" s="139">
        <f>($Q9-$L9)/5+N9</f>
        <v>100951397.60000001</v>
      </c>
      <c r="P9" s="139">
        <f>($Q9-$L9)/5+O9</f>
        <v>102107392.80000001</v>
      </c>
      <c r="Q9" s="137">
        <v>103263388</v>
      </c>
      <c r="R9" s="139">
        <f>($V9-$Q9)/5+Q9</f>
        <v>105078018</v>
      </c>
      <c r="S9" s="139">
        <f>($V9-$Q9)/5+R9</f>
        <v>106892648</v>
      </c>
      <c r="T9" s="139">
        <f>($V9-$Q9)/5+S9</f>
        <v>108707278</v>
      </c>
      <c r="U9" s="139">
        <f>($V9-$Q9)/5+T9</f>
        <v>110521908</v>
      </c>
      <c r="V9" s="137">
        <v>112336538</v>
      </c>
      <c r="W9" s="139">
        <f>($AA9-$V9)/5+V9</f>
        <v>113775381</v>
      </c>
      <c r="X9" s="139">
        <f>($AA9-$V9)/5+W9</f>
        <v>115214224</v>
      </c>
      <c r="Y9" s="139">
        <f>($AA9-$V9)/5+X9</f>
        <v>116653067</v>
      </c>
      <c r="Z9" s="139">
        <f>($AA9-$V9)/5+Y9</f>
        <v>118091910</v>
      </c>
      <c r="AA9" s="137">
        <v>119530753</v>
      </c>
      <c r="AB9" s="139">
        <f t="shared" ref="AB9:BN9" si="2">AA9*(1+AB10)</f>
        <v>120765200.6852195</v>
      </c>
      <c r="AC9" s="139">
        <f t="shared" si="2"/>
        <v>121975996.16301748</v>
      </c>
      <c r="AD9" s="139">
        <f t="shared" si="2"/>
        <v>123160679.41448113</v>
      </c>
      <c r="AE9" s="139">
        <f t="shared" si="2"/>
        <v>124317201.61938795</v>
      </c>
      <c r="AF9" s="139">
        <f t="shared" si="2"/>
        <v>125447794.55058597</v>
      </c>
      <c r="AG9" s="139">
        <f t="shared" si="2"/>
        <v>126558303.67104258</v>
      </c>
      <c r="AH9" s="139">
        <f t="shared" si="2"/>
        <v>127649635.0361575</v>
      </c>
      <c r="AI9" s="139">
        <f t="shared" si="2"/>
        <v>128719568.79303758</v>
      </c>
      <c r="AJ9" s="139">
        <f t="shared" si="2"/>
        <v>129767265.10316125</v>
      </c>
      <c r="AK9" s="139">
        <f t="shared" si="2"/>
        <v>130791554.64016981</v>
      </c>
      <c r="AL9" s="139">
        <f t="shared" si="2"/>
        <v>131791589.83629295</v>
      </c>
      <c r="AM9" s="139">
        <f t="shared" si="2"/>
        <v>132767104.46676891</v>
      </c>
      <c r="AN9" s="139">
        <f t="shared" si="2"/>
        <v>133717871.54186335</v>
      </c>
      <c r="AO9" s="139">
        <f t="shared" si="2"/>
        <v>134642407.13259184</v>
      </c>
      <c r="AP9" s="139">
        <f t="shared" si="2"/>
        <v>135540879.51591274</v>
      </c>
      <c r="AQ9" s="139">
        <f t="shared" si="2"/>
        <v>136416312.43463427</v>
      </c>
      <c r="AR9" s="139">
        <f t="shared" si="2"/>
        <v>137269161.55943167</v>
      </c>
      <c r="AS9" s="139">
        <f t="shared" si="2"/>
        <v>138098145.46576411</v>
      </c>
      <c r="AT9" s="139">
        <f t="shared" si="2"/>
        <v>138902939.17618594</v>
      </c>
      <c r="AU9" s="139">
        <f t="shared" si="2"/>
        <v>139683385.97330743</v>
      </c>
      <c r="AV9" s="139">
        <f t="shared" si="2"/>
        <v>140439446.402293</v>
      </c>
      <c r="AW9" s="139">
        <f t="shared" si="2"/>
        <v>141170988.27769637</v>
      </c>
      <c r="AX9" s="139">
        <f t="shared" si="2"/>
        <v>141877830.73472768</v>
      </c>
      <c r="AY9" s="139">
        <f t="shared" si="2"/>
        <v>142559905.48035425</v>
      </c>
      <c r="AZ9" s="139">
        <f t="shared" si="2"/>
        <v>143217359.78981224</v>
      </c>
      <c r="BA9" s="139">
        <f t="shared" si="2"/>
        <v>143850375.50119218</v>
      </c>
      <c r="BB9" s="139">
        <f t="shared" si="2"/>
        <v>144459003.5935891</v>
      </c>
      <c r="BC9" s="139">
        <f t="shared" si="2"/>
        <v>145043279.70080951</v>
      </c>
      <c r="BD9" s="139">
        <f t="shared" si="2"/>
        <v>145603321.58646837</v>
      </c>
      <c r="BE9" s="139">
        <f t="shared" si="2"/>
        <v>146139419.77136794</v>
      </c>
      <c r="BF9" s="139">
        <f t="shared" si="2"/>
        <v>146651943.14681655</v>
      </c>
      <c r="BG9" s="139">
        <f t="shared" si="2"/>
        <v>147141183.22194064</v>
      </c>
      <c r="BH9" s="139">
        <f t="shared" si="2"/>
        <v>147607408.24584076</v>
      </c>
      <c r="BI9" s="139">
        <f t="shared" si="2"/>
        <v>148028608.94636661</v>
      </c>
      <c r="BJ9" s="139">
        <f t="shared" si="2"/>
        <v>148222415.81174201</v>
      </c>
      <c r="BK9" s="139">
        <f t="shared" si="2"/>
        <v>148416476.41929156</v>
      </c>
      <c r="BL9" s="139">
        <f t="shared" si="2"/>
        <v>148610791.10122785</v>
      </c>
      <c r="BM9" s="139">
        <f t="shared" si="2"/>
        <v>148805360.19019851</v>
      </c>
      <c r="BN9" s="139">
        <f t="shared" si="2"/>
        <v>149000184.01928666</v>
      </c>
      <c r="BO9" s="139">
        <f>BN9*(1+BO10)</f>
        <v>149195262.92201146</v>
      </c>
      <c r="BP9" s="139">
        <f>BO9*(1+BP10)</f>
        <v>149390597.2323288</v>
      </c>
      <c r="BQ9" s="139">
        <f t="shared" ref="BQ9:CD9" si="3">BP9*(1+BQ10)</f>
        <v>149586187.28463179</v>
      </c>
      <c r="BR9" s="139">
        <f t="shared" si="3"/>
        <v>149782033.4137513</v>
      </c>
      <c r="BS9" s="139">
        <f t="shared" si="3"/>
        <v>149978135.95495665</v>
      </c>
      <c r="BT9" s="139">
        <f t="shared" si="3"/>
        <v>150174495.24395603</v>
      </c>
      <c r="BU9" s="139">
        <f t="shared" si="3"/>
        <v>150371111.61689723</v>
      </c>
      <c r="BV9" s="139">
        <f t="shared" si="3"/>
        <v>150567985.41036808</v>
      </c>
      <c r="BW9" s="139">
        <f t="shared" si="3"/>
        <v>150765116.96139717</v>
      </c>
      <c r="BX9" s="139">
        <f t="shared" si="3"/>
        <v>150962506.60745424</v>
      </c>
      <c r="BY9" s="139">
        <f t="shared" si="3"/>
        <v>151160154.68645096</v>
      </c>
      <c r="BZ9" s="139">
        <f t="shared" si="3"/>
        <v>151358061.53674135</v>
      </c>
      <c r="CA9" s="139">
        <f t="shared" si="3"/>
        <v>151556227.49712244</v>
      </c>
      <c r="CB9" s="139">
        <f t="shared" si="3"/>
        <v>151754652.90683484</v>
      </c>
      <c r="CC9" s="139">
        <f t="shared" si="3"/>
        <v>151953338.10556331</v>
      </c>
      <c r="CD9" s="139">
        <f t="shared" si="3"/>
        <v>152152283.43343732</v>
      </c>
      <c r="CG9" s="13"/>
      <c r="CH9" s="13"/>
    </row>
    <row r="10" spans="1:88" outlineLevel="1">
      <c r="A10"/>
      <c r="E10" s="47" t="s">
        <v>109</v>
      </c>
      <c r="G10" s="44"/>
      <c r="H10" t="s">
        <v>136</v>
      </c>
      <c r="J10" t="s">
        <v>70</v>
      </c>
      <c r="M10" s="106"/>
      <c r="N10" s="106"/>
      <c r="O10" s="119"/>
      <c r="P10" s="119"/>
      <c r="Q10" s="119"/>
      <c r="R10" s="242"/>
      <c r="S10" s="242"/>
      <c r="T10" s="242"/>
      <c r="U10" s="242"/>
      <c r="V10" s="119"/>
      <c r="W10" s="201"/>
      <c r="X10" s="201"/>
      <c r="Y10" s="201"/>
      <c r="Z10" s="201"/>
      <c r="AA10" s="201"/>
      <c r="AB10" s="268">
        <f t="shared" ref="AB10:BJ10" si="4">AB8/AA8-1</f>
        <v>1.0327448411702855E-2</v>
      </c>
      <c r="AC10" s="268">
        <f t="shared" si="4"/>
        <v>1.0026029608926734E-2</v>
      </c>
      <c r="AD10" s="268">
        <f t="shared" si="4"/>
        <v>9.7124294019321766E-3</v>
      </c>
      <c r="AE10" s="268">
        <f t="shared" si="4"/>
        <v>9.3903525898448859E-3</v>
      </c>
      <c r="AF10" s="268">
        <f t="shared" si="4"/>
        <v>9.0944206953713635E-3</v>
      </c>
      <c r="AG10" s="268">
        <f t="shared" si="4"/>
        <v>8.8523606527717291E-3</v>
      </c>
      <c r="AH10" s="268">
        <f t="shared" si="4"/>
        <v>8.6231510178231829E-3</v>
      </c>
      <c r="AI10" s="268">
        <f t="shared" si="4"/>
        <v>8.3818003598443713E-3</v>
      </c>
      <c r="AJ10" s="268">
        <f t="shared" si="4"/>
        <v>8.1393708815806765E-3</v>
      </c>
      <c r="AK10" s="268">
        <f t="shared" si="4"/>
        <v>7.8932813771970256E-3</v>
      </c>
      <c r="AL10" s="268">
        <f t="shared" si="4"/>
        <v>7.6460227028756211E-3</v>
      </c>
      <c r="AM10" s="268">
        <f t="shared" si="4"/>
        <v>7.401949029431254E-3</v>
      </c>
      <c r="AN10" s="268">
        <f t="shared" si="4"/>
        <v>7.1611644986384615E-3</v>
      </c>
      <c r="AO10" s="268">
        <f t="shared" si="4"/>
        <v>6.9140764810862176E-3</v>
      </c>
      <c r="AP10" s="268">
        <f t="shared" si="4"/>
        <v>6.6730267413899202E-3</v>
      </c>
      <c r="AQ10" s="268">
        <f t="shared" si="4"/>
        <v>6.4588109642504943E-3</v>
      </c>
      <c r="AR10" s="268">
        <f t="shared" si="4"/>
        <v>6.251811895340964E-3</v>
      </c>
      <c r="AS10" s="268">
        <f t="shared" si="4"/>
        <v>6.0391124773755411E-3</v>
      </c>
      <c r="AT10" s="268">
        <f t="shared" si="4"/>
        <v>5.8276938311336846E-3</v>
      </c>
      <c r="AU10" s="268">
        <f t="shared" si="4"/>
        <v>5.6186485451654722E-3</v>
      </c>
      <c r="AV10" s="268">
        <f t="shared" si="4"/>
        <v>5.4126725502634532E-3</v>
      </c>
      <c r="AW10" s="268">
        <f t="shared" si="4"/>
        <v>5.2089487259003864E-3</v>
      </c>
      <c r="AX10" s="268">
        <f t="shared" si="4"/>
        <v>5.0069951741138485E-3</v>
      </c>
      <c r="AY10" s="268">
        <f t="shared" si="4"/>
        <v>4.8074793792263204E-3</v>
      </c>
      <c r="AZ10" s="268">
        <f t="shared" si="4"/>
        <v>4.611775711008681E-3</v>
      </c>
      <c r="BA10" s="268">
        <f t="shared" si="4"/>
        <v>4.4199649561265097E-3</v>
      </c>
      <c r="BB10" s="268">
        <f t="shared" si="4"/>
        <v>4.2309802131303975E-3</v>
      </c>
      <c r="BC10" s="268">
        <f t="shared" si="4"/>
        <v>4.0445807646865006E-3</v>
      </c>
      <c r="BD10" s="268">
        <f t="shared" si="4"/>
        <v>3.8612053368767274E-3</v>
      </c>
      <c r="BE10" s="268">
        <f t="shared" si="4"/>
        <v>3.6819090324200499E-3</v>
      </c>
      <c r="BF10" s="268">
        <f t="shared" si="4"/>
        <v>3.5070850578882151E-3</v>
      </c>
      <c r="BG10" s="268">
        <f t="shared" si="4"/>
        <v>3.3360626843812469E-3</v>
      </c>
      <c r="BH10" s="268">
        <f t="shared" si="4"/>
        <v>3.1685556259044567E-3</v>
      </c>
      <c r="BI10" s="268">
        <f t="shared" si="4"/>
        <v>2.8535200606214506E-3</v>
      </c>
      <c r="BJ10" s="268">
        <f t="shared" si="4"/>
        <v>1.3092527637386109E-3</v>
      </c>
      <c r="BK10" s="241">
        <f t="shared" ref="BK10:BP10" si="5">BJ10</f>
        <v>1.3092527637386109E-3</v>
      </c>
      <c r="BL10" s="241">
        <f t="shared" si="5"/>
        <v>1.3092527637386109E-3</v>
      </c>
      <c r="BM10" s="241">
        <f t="shared" si="5"/>
        <v>1.3092527637386109E-3</v>
      </c>
      <c r="BN10" s="241">
        <f t="shared" si="5"/>
        <v>1.3092527637386109E-3</v>
      </c>
      <c r="BO10" s="241">
        <f t="shared" si="5"/>
        <v>1.3092527637386109E-3</v>
      </c>
      <c r="BP10" s="241">
        <f t="shared" si="5"/>
        <v>1.3092527637386109E-3</v>
      </c>
      <c r="BQ10" s="241">
        <f t="shared" ref="BQ10:CD10" si="6">BP10</f>
        <v>1.3092527637386109E-3</v>
      </c>
      <c r="BR10" s="241">
        <f t="shared" si="6"/>
        <v>1.3092527637386109E-3</v>
      </c>
      <c r="BS10" s="241">
        <f t="shared" si="6"/>
        <v>1.3092527637386109E-3</v>
      </c>
      <c r="BT10" s="241">
        <f t="shared" si="6"/>
        <v>1.3092527637386109E-3</v>
      </c>
      <c r="BU10" s="241">
        <f t="shared" si="6"/>
        <v>1.3092527637386109E-3</v>
      </c>
      <c r="BV10" s="241">
        <f t="shared" si="6"/>
        <v>1.3092527637386109E-3</v>
      </c>
      <c r="BW10" s="241">
        <f t="shared" si="6"/>
        <v>1.3092527637386109E-3</v>
      </c>
      <c r="BX10" s="241">
        <f t="shared" si="6"/>
        <v>1.3092527637386109E-3</v>
      </c>
      <c r="BY10" s="241">
        <f t="shared" si="6"/>
        <v>1.3092527637386109E-3</v>
      </c>
      <c r="BZ10" s="241">
        <f t="shared" si="6"/>
        <v>1.3092527637386109E-3</v>
      </c>
      <c r="CA10" s="241">
        <f t="shared" si="6"/>
        <v>1.3092527637386109E-3</v>
      </c>
      <c r="CB10" s="241">
        <f t="shared" si="6"/>
        <v>1.3092527637386109E-3</v>
      </c>
      <c r="CC10" s="241">
        <f t="shared" si="6"/>
        <v>1.3092527637386109E-3</v>
      </c>
      <c r="CD10" s="241">
        <f t="shared" si="6"/>
        <v>1.3092527637386109E-3</v>
      </c>
      <c r="CG10" s="13"/>
      <c r="CH10" s="13"/>
    </row>
    <row r="11" spans="1:88" outlineLevel="1">
      <c r="A11"/>
      <c r="G11" s="44"/>
      <c r="Q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CG11" s="13"/>
      <c r="CH11" s="13"/>
    </row>
    <row r="12" spans="1:88" outlineLevel="1">
      <c r="A12"/>
      <c r="C12" s="57" t="s">
        <v>110</v>
      </c>
      <c r="G12" s="44"/>
      <c r="Q12" s="201"/>
      <c r="R12" s="201"/>
      <c r="S12" s="240"/>
      <c r="T12" s="240"/>
      <c r="U12" s="240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1"/>
      <c r="BG12" s="201"/>
      <c r="BH12" s="201"/>
      <c r="BI12" s="201"/>
      <c r="BJ12" s="201"/>
      <c r="CG12" s="243"/>
      <c r="CH12" s="243"/>
    </row>
    <row r="13" spans="1:88" outlineLevel="1">
      <c r="A13"/>
      <c r="C13" s="57"/>
      <c r="D13" t="s">
        <v>135</v>
      </c>
      <c r="G13" s="44"/>
      <c r="Q13" s="201"/>
      <c r="R13" s="201"/>
      <c r="S13" s="240"/>
      <c r="T13" s="240"/>
      <c r="U13" s="240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  <c r="BI13" s="201"/>
      <c r="BJ13" s="201"/>
      <c r="CG13" s="243"/>
      <c r="CH13" s="243"/>
    </row>
    <row r="14" spans="1:88" outlineLevel="1">
      <c r="A14"/>
      <c r="E14" t="s">
        <v>110</v>
      </c>
      <c r="G14" s="237" t="s">
        <v>459</v>
      </c>
      <c r="I14" t="s">
        <v>137</v>
      </c>
      <c r="J14" t="s">
        <v>69</v>
      </c>
      <c r="Q14" s="137">
        <v>24385837</v>
      </c>
      <c r="R14" s="137">
        <v>24958260</v>
      </c>
      <c r="S14" s="137">
        <v>25540981</v>
      </c>
      <c r="T14" s="137">
        <v>26125086</v>
      </c>
      <c r="U14" s="137">
        <v>26709680</v>
      </c>
      <c r="V14" s="137">
        <v>27294756</v>
      </c>
      <c r="W14" s="137">
        <v>27880737</v>
      </c>
      <c r="X14" s="137">
        <v>28466745</v>
      </c>
      <c r="Y14" s="137">
        <v>29051124</v>
      </c>
      <c r="Z14" s="137">
        <v>29633076</v>
      </c>
      <c r="AA14" s="137">
        <v>30212863</v>
      </c>
      <c r="AB14" s="137">
        <v>30790321</v>
      </c>
      <c r="AC14" s="137">
        <v>31363805</v>
      </c>
      <c r="AD14" s="137">
        <v>31932230</v>
      </c>
      <c r="AE14" s="137">
        <v>32497443</v>
      </c>
      <c r="AF14" s="137">
        <v>33061322</v>
      </c>
      <c r="AG14" s="137">
        <v>33617389</v>
      </c>
      <c r="AH14" s="137">
        <v>34158948</v>
      </c>
      <c r="AI14" s="137">
        <v>34686953</v>
      </c>
      <c r="AJ14" s="137">
        <v>35205613</v>
      </c>
      <c r="AK14" s="137">
        <v>35719329</v>
      </c>
      <c r="AL14" s="137">
        <v>36220755</v>
      </c>
      <c r="AM14" s="137">
        <v>36702270</v>
      </c>
      <c r="AN14" s="137">
        <v>37165580</v>
      </c>
      <c r="AO14" s="137">
        <v>37614402</v>
      </c>
      <c r="AP14" s="137">
        <v>38053202</v>
      </c>
      <c r="AQ14" s="8">
        <v>38496016</v>
      </c>
      <c r="AR14" s="8">
        <v>38919975</v>
      </c>
      <c r="AS14" s="8">
        <v>39326080</v>
      </c>
      <c r="AT14" s="8">
        <v>39716361</v>
      </c>
      <c r="AU14" s="8">
        <v>40093636</v>
      </c>
      <c r="AV14" s="8">
        <v>40456354</v>
      </c>
      <c r="AW14" s="8">
        <v>40801679</v>
      </c>
      <c r="AX14" s="8">
        <v>41129835</v>
      </c>
      <c r="AY14" s="8">
        <v>41442077</v>
      </c>
      <c r="AZ14" s="8">
        <v>41740203</v>
      </c>
      <c r="BA14" s="8">
        <v>42022589</v>
      </c>
      <c r="BB14" s="8">
        <v>42286674</v>
      </c>
      <c r="BC14" s="8">
        <v>42532403</v>
      </c>
      <c r="BD14" s="8">
        <v>42760757</v>
      </c>
      <c r="BE14" s="8">
        <v>42973348</v>
      </c>
      <c r="BF14" s="8">
        <v>43169076</v>
      </c>
      <c r="BG14" s="8">
        <v>43345993</v>
      </c>
      <c r="BH14" s="8">
        <v>43504089</v>
      </c>
      <c r="BI14" s="8">
        <v>43644387</v>
      </c>
      <c r="BJ14" s="8">
        <v>43768332</v>
      </c>
      <c r="CG14" s="13"/>
      <c r="CH14" s="13"/>
    </row>
    <row r="15" spans="1:88" outlineLevel="1">
      <c r="A15"/>
      <c r="E15" s="233" t="s">
        <v>110</v>
      </c>
      <c r="G15" s="237" t="s">
        <v>544</v>
      </c>
      <c r="I15" t="s">
        <v>117</v>
      </c>
      <c r="J15" t="s">
        <v>69</v>
      </c>
      <c r="Q15" s="139">
        <f t="shared" ref="Q15:BJ15" si="7">AVERAGE(Q14:R14)</f>
        <v>24672048.5</v>
      </c>
      <c r="R15" s="139">
        <f t="shared" si="7"/>
        <v>25249620.5</v>
      </c>
      <c r="S15" s="139">
        <f t="shared" si="7"/>
        <v>25833033.5</v>
      </c>
      <c r="T15" s="139">
        <f t="shared" si="7"/>
        <v>26417383</v>
      </c>
      <c r="U15" s="139">
        <f t="shared" si="7"/>
        <v>27002218</v>
      </c>
      <c r="V15" s="139">
        <f t="shared" si="7"/>
        <v>27587746.5</v>
      </c>
      <c r="W15" s="139">
        <f t="shared" si="7"/>
        <v>28173741</v>
      </c>
      <c r="X15" s="139">
        <f t="shared" si="7"/>
        <v>28758934.5</v>
      </c>
      <c r="Y15" s="139">
        <f t="shared" si="7"/>
        <v>29342100</v>
      </c>
      <c r="Z15" s="139">
        <f t="shared" si="7"/>
        <v>29922969.5</v>
      </c>
      <c r="AA15" s="139">
        <f t="shared" si="7"/>
        <v>30501592</v>
      </c>
      <c r="AB15" s="139">
        <f t="shared" si="7"/>
        <v>31077063</v>
      </c>
      <c r="AC15" s="139">
        <f t="shared" si="7"/>
        <v>31648017.5</v>
      </c>
      <c r="AD15" s="139">
        <f t="shared" si="7"/>
        <v>32214836.5</v>
      </c>
      <c r="AE15" s="139">
        <f t="shared" si="7"/>
        <v>32779382.5</v>
      </c>
      <c r="AF15" s="139">
        <f t="shared" si="7"/>
        <v>33339355.5</v>
      </c>
      <c r="AG15" s="139">
        <f t="shared" si="7"/>
        <v>33888168.5</v>
      </c>
      <c r="AH15" s="139">
        <f t="shared" si="7"/>
        <v>34422950.5</v>
      </c>
      <c r="AI15" s="139">
        <f t="shared" si="7"/>
        <v>34946283</v>
      </c>
      <c r="AJ15" s="139">
        <f t="shared" si="7"/>
        <v>35462471</v>
      </c>
      <c r="AK15" s="139">
        <f t="shared" si="7"/>
        <v>35970042</v>
      </c>
      <c r="AL15" s="139">
        <f t="shared" si="7"/>
        <v>36461512.5</v>
      </c>
      <c r="AM15" s="139">
        <f t="shared" si="7"/>
        <v>36933925</v>
      </c>
      <c r="AN15" s="139">
        <f t="shared" si="7"/>
        <v>37389991</v>
      </c>
      <c r="AO15" s="139">
        <f t="shared" si="7"/>
        <v>37833802</v>
      </c>
      <c r="AP15" s="139">
        <f t="shared" si="7"/>
        <v>38274609</v>
      </c>
      <c r="AQ15" s="139">
        <f t="shared" si="7"/>
        <v>38707995.5</v>
      </c>
      <c r="AR15" s="139">
        <f t="shared" si="7"/>
        <v>39123027.5</v>
      </c>
      <c r="AS15" s="139">
        <f t="shared" si="7"/>
        <v>39521220.5</v>
      </c>
      <c r="AT15" s="139">
        <f t="shared" si="7"/>
        <v>39904998.5</v>
      </c>
      <c r="AU15" s="139">
        <f t="shared" si="7"/>
        <v>40274995</v>
      </c>
      <c r="AV15" s="139">
        <f t="shared" si="7"/>
        <v>40629016.5</v>
      </c>
      <c r="AW15" s="139">
        <f t="shared" si="7"/>
        <v>40965757</v>
      </c>
      <c r="AX15" s="139">
        <f t="shared" si="7"/>
        <v>41285956</v>
      </c>
      <c r="AY15" s="139">
        <f t="shared" si="7"/>
        <v>41591140</v>
      </c>
      <c r="AZ15" s="139">
        <f t="shared" si="7"/>
        <v>41881396</v>
      </c>
      <c r="BA15" s="139">
        <f t="shared" si="7"/>
        <v>42154631.5</v>
      </c>
      <c r="BB15" s="139">
        <f t="shared" si="7"/>
        <v>42409538.5</v>
      </c>
      <c r="BC15" s="139">
        <f t="shared" si="7"/>
        <v>42646580</v>
      </c>
      <c r="BD15" s="139">
        <f t="shared" si="7"/>
        <v>42867052.5</v>
      </c>
      <c r="BE15" s="139">
        <f t="shared" si="7"/>
        <v>43071212</v>
      </c>
      <c r="BF15" s="139">
        <f t="shared" si="7"/>
        <v>43257534.5</v>
      </c>
      <c r="BG15" s="139">
        <f t="shared" si="7"/>
        <v>43425041</v>
      </c>
      <c r="BH15" s="139">
        <f t="shared" si="7"/>
        <v>43574238</v>
      </c>
      <c r="BI15" s="139">
        <f t="shared" si="7"/>
        <v>43706359.5</v>
      </c>
      <c r="BJ15" s="139">
        <f t="shared" si="7"/>
        <v>43768332</v>
      </c>
      <c r="BK15" s="139">
        <f>BJ15*(1+BK16)</f>
        <v>43830392.372584224</v>
      </c>
      <c r="BL15" s="139">
        <f t="shared" ref="BL15:CD15" si="8">BK15*(1+BL16)</f>
        <v>43892540.742349729</v>
      </c>
      <c r="BM15" s="139">
        <f t="shared" si="8"/>
        <v>43954777.234070241</v>
      </c>
      <c r="BN15" s="139">
        <f t="shared" si="8"/>
        <v>44017101.972696401</v>
      </c>
      <c r="BO15" s="139">
        <f t="shared" si="8"/>
        <v>44079515.08335603</v>
      </c>
      <c r="BP15" s="139">
        <f t="shared" si="8"/>
        <v>44142016.691354364</v>
      </c>
      <c r="BQ15" s="139">
        <f t="shared" si="8"/>
        <v>44204606.92217432</v>
      </c>
      <c r="BR15" s="139">
        <f t="shared" si="8"/>
        <v>44267285.901476733</v>
      </c>
      <c r="BS15" s="139">
        <f t="shared" si="8"/>
        <v>44330053.75510063</v>
      </c>
      <c r="BT15" s="139">
        <f t="shared" si="8"/>
        <v>44392910.609063454</v>
      </c>
      <c r="BU15" s="139">
        <f t="shared" si="8"/>
        <v>44455856.589561336</v>
      </c>
      <c r="BV15" s="139">
        <f t="shared" si="8"/>
        <v>44518891.82296934</v>
      </c>
      <c r="BW15" s="139">
        <f t="shared" si="8"/>
        <v>44582016.435841732</v>
      </c>
      <c r="BX15" s="139">
        <f t="shared" si="8"/>
        <v>44645230.554912217</v>
      </c>
      <c r="BY15" s="139">
        <f t="shared" si="8"/>
        <v>44708534.307094194</v>
      </c>
      <c r="BZ15" s="139">
        <f t="shared" si="8"/>
        <v>44771927.819481023</v>
      </c>
      <c r="CA15" s="139">
        <f t="shared" si="8"/>
        <v>44835411.21934627</v>
      </c>
      <c r="CB15" s="139">
        <f t="shared" si="8"/>
        <v>44898984.634143971</v>
      </c>
      <c r="CC15" s="139">
        <f t="shared" si="8"/>
        <v>44962648.191508882</v>
      </c>
      <c r="CD15" s="139">
        <f t="shared" si="8"/>
        <v>45026402.019256726</v>
      </c>
      <c r="CG15" s="13"/>
      <c r="CH15" s="13"/>
    </row>
    <row r="16" spans="1:88" outlineLevel="1">
      <c r="A16"/>
      <c r="E16" s="129" t="s">
        <v>111</v>
      </c>
      <c r="G16" s="94"/>
      <c r="H16" t="s">
        <v>136</v>
      </c>
      <c r="J16" t="s">
        <v>70</v>
      </c>
      <c r="L16" s="166"/>
      <c r="W16" s="268">
        <f t="shared" ref="W16:BJ16" si="9">W15/V15-1</f>
        <v>2.1241115145087974E-2</v>
      </c>
      <c r="X16" s="268">
        <f t="shared" si="9"/>
        <v>2.0770883781461524E-2</v>
      </c>
      <c r="Y16" s="268">
        <f t="shared" si="9"/>
        <v>2.0277715782550887E-2</v>
      </c>
      <c r="Z16" s="268">
        <f t="shared" si="9"/>
        <v>1.9796452878287463E-2</v>
      </c>
      <c r="AA16" s="268">
        <f t="shared" si="9"/>
        <v>1.9337068134230417E-2</v>
      </c>
      <c r="AB16" s="268">
        <f t="shared" si="9"/>
        <v>1.8866916848143456E-2</v>
      </c>
      <c r="AC16" s="268">
        <f t="shared" si="9"/>
        <v>1.8372215546881066E-2</v>
      </c>
      <c r="AD16" s="268">
        <f t="shared" si="9"/>
        <v>1.79100950004214E-2</v>
      </c>
      <c r="AE16" s="268">
        <f t="shared" si="9"/>
        <v>1.7524409909701166E-2</v>
      </c>
      <c r="AF16" s="268">
        <f t="shared" si="9"/>
        <v>1.7083085686559141E-2</v>
      </c>
      <c r="AG16" s="268">
        <f t="shared" si="9"/>
        <v>1.6461415998278772E-2</v>
      </c>
      <c r="AH16" s="268">
        <f t="shared" si="9"/>
        <v>1.5780787917175187E-2</v>
      </c>
      <c r="AI16" s="268">
        <f t="shared" si="9"/>
        <v>1.5203011142231881E-2</v>
      </c>
      <c r="AJ16" s="268">
        <f t="shared" si="9"/>
        <v>1.4770898524458342E-2</v>
      </c>
      <c r="AK16" s="268">
        <f t="shared" si="9"/>
        <v>1.431290560660603E-2</v>
      </c>
      <c r="AL16" s="268">
        <f t="shared" si="9"/>
        <v>1.3663328499866623E-2</v>
      </c>
      <c r="AM16" s="268">
        <f t="shared" si="9"/>
        <v>1.295647019579893E-2</v>
      </c>
      <c r="AN16" s="268">
        <f t="shared" si="9"/>
        <v>1.2348159584988583E-2</v>
      </c>
      <c r="AO16" s="268">
        <f t="shared" si="9"/>
        <v>1.1869780872640456E-2</v>
      </c>
      <c r="AP16" s="268">
        <f t="shared" si="9"/>
        <v>1.1651142013165972E-2</v>
      </c>
      <c r="AQ16" s="268">
        <f t="shared" si="9"/>
        <v>1.132308105355162E-2</v>
      </c>
      <c r="AR16" s="268">
        <f t="shared" si="9"/>
        <v>1.0722125871901689E-2</v>
      </c>
      <c r="AS16" s="268">
        <f t="shared" si="9"/>
        <v>1.0177969994781266E-2</v>
      </c>
      <c r="AT16" s="268">
        <f t="shared" si="9"/>
        <v>9.7106818854442167E-3</v>
      </c>
      <c r="AU16" s="268">
        <f t="shared" si="9"/>
        <v>9.2719336902118421E-3</v>
      </c>
      <c r="AV16" s="268">
        <f t="shared" si="9"/>
        <v>8.7901066157798358E-3</v>
      </c>
      <c r="AW16" s="268">
        <f t="shared" si="9"/>
        <v>8.2881774900951388E-3</v>
      </c>
      <c r="AX16" s="268">
        <f t="shared" si="9"/>
        <v>7.8162598093818314E-3</v>
      </c>
      <c r="AY16" s="268">
        <f t="shared" si="9"/>
        <v>7.3919567225233518E-3</v>
      </c>
      <c r="AZ16" s="268">
        <f t="shared" si="9"/>
        <v>6.978794041230918E-3</v>
      </c>
      <c r="BA16" s="268">
        <f t="shared" si="9"/>
        <v>6.524030383323387E-3</v>
      </c>
      <c r="BB16" s="268">
        <f t="shared" si="9"/>
        <v>6.046951211043039E-3</v>
      </c>
      <c r="BC16" s="268">
        <f t="shared" si="9"/>
        <v>5.5893440104282099E-3</v>
      </c>
      <c r="BD16" s="268">
        <f t="shared" si="9"/>
        <v>5.1697580439040713E-3</v>
      </c>
      <c r="BE16" s="268">
        <f t="shared" si="9"/>
        <v>4.7626204297577246E-3</v>
      </c>
      <c r="BF16" s="268">
        <f t="shared" si="9"/>
        <v>4.3259172739322782E-3</v>
      </c>
      <c r="BG16" s="268">
        <f t="shared" si="9"/>
        <v>3.872308071556807E-3</v>
      </c>
      <c r="BH16" s="268">
        <f t="shared" si="9"/>
        <v>3.4357365373587356E-3</v>
      </c>
      <c r="BI16" s="268">
        <f t="shared" si="9"/>
        <v>3.0321012154015392E-3</v>
      </c>
      <c r="BJ16" s="268">
        <f t="shared" si="9"/>
        <v>1.4179286655069401E-3</v>
      </c>
      <c r="BK16" s="123">
        <f t="shared" ref="BK16:BP16" si="10">BJ16</f>
        <v>1.4179286655069401E-3</v>
      </c>
      <c r="BL16" s="123">
        <f t="shared" si="10"/>
        <v>1.4179286655069401E-3</v>
      </c>
      <c r="BM16" s="123">
        <f t="shared" si="10"/>
        <v>1.4179286655069401E-3</v>
      </c>
      <c r="BN16" s="123">
        <f t="shared" si="10"/>
        <v>1.4179286655069401E-3</v>
      </c>
      <c r="BO16" s="123">
        <f t="shared" si="10"/>
        <v>1.4179286655069401E-3</v>
      </c>
      <c r="BP16" s="123">
        <f t="shared" si="10"/>
        <v>1.4179286655069401E-3</v>
      </c>
      <c r="BQ16" s="123">
        <f t="shared" ref="BQ16:CD16" si="11">BP16</f>
        <v>1.4179286655069401E-3</v>
      </c>
      <c r="BR16" s="123">
        <f t="shared" si="11"/>
        <v>1.4179286655069401E-3</v>
      </c>
      <c r="BS16" s="123">
        <f t="shared" si="11"/>
        <v>1.4179286655069401E-3</v>
      </c>
      <c r="BT16" s="123">
        <f t="shared" si="11"/>
        <v>1.4179286655069401E-3</v>
      </c>
      <c r="BU16" s="123">
        <f t="shared" si="11"/>
        <v>1.4179286655069401E-3</v>
      </c>
      <c r="BV16" s="123">
        <f t="shared" si="11"/>
        <v>1.4179286655069401E-3</v>
      </c>
      <c r="BW16" s="123">
        <f t="shared" si="11"/>
        <v>1.4179286655069401E-3</v>
      </c>
      <c r="BX16" s="123">
        <f t="shared" si="11"/>
        <v>1.4179286655069401E-3</v>
      </c>
      <c r="BY16" s="123">
        <f t="shared" si="11"/>
        <v>1.4179286655069401E-3</v>
      </c>
      <c r="BZ16" s="123">
        <f t="shared" si="11"/>
        <v>1.4179286655069401E-3</v>
      </c>
      <c r="CA16" s="123">
        <f t="shared" si="11"/>
        <v>1.4179286655069401E-3</v>
      </c>
      <c r="CB16" s="123">
        <f t="shared" si="11"/>
        <v>1.4179286655069401E-3</v>
      </c>
      <c r="CC16" s="123">
        <f t="shared" si="11"/>
        <v>1.4179286655069401E-3</v>
      </c>
      <c r="CD16" s="123">
        <f t="shared" si="11"/>
        <v>1.4179286655069401E-3</v>
      </c>
      <c r="CG16" s="13"/>
      <c r="CH16" s="13"/>
    </row>
    <row r="17" spans="1:88" outlineLevel="1">
      <c r="A17"/>
      <c r="D17" t="s">
        <v>134</v>
      </c>
      <c r="E17" s="233"/>
      <c r="G17" s="237"/>
    </row>
    <row r="18" spans="1:88" outlineLevel="1">
      <c r="A18"/>
      <c r="E18" s="134" t="s">
        <v>110</v>
      </c>
      <c r="G18" s="237" t="s">
        <v>491</v>
      </c>
      <c r="I18" t="s">
        <v>117</v>
      </c>
      <c r="J18" t="s">
        <v>69</v>
      </c>
      <c r="L18" s="137">
        <v>21954733</v>
      </c>
      <c r="M18" s="139">
        <f>($Q18-$L18)/5+L18</f>
        <v>22507592.199999999</v>
      </c>
      <c r="N18" s="139">
        <f>($Q18-$L18)/5+M18</f>
        <v>23060451.399999999</v>
      </c>
      <c r="O18" s="139">
        <f>($Q18-$L18)/5+N18</f>
        <v>23613310.599999998</v>
      </c>
      <c r="P18" s="139">
        <f>($Q18-$L18)/5+O18</f>
        <v>24166169.799999997</v>
      </c>
      <c r="Q18" s="238">
        <v>24719029</v>
      </c>
      <c r="R18" s="139">
        <f>($V18-$Q18)/5+Q18</f>
        <v>25498221.399999999</v>
      </c>
      <c r="S18" s="139">
        <f>($V18-$Q18)/5+R18</f>
        <v>26277413.799999997</v>
      </c>
      <c r="T18" s="139">
        <f>($V18-$Q18)/5+S18</f>
        <v>27056606.199999996</v>
      </c>
      <c r="U18" s="139">
        <f>($V18-$Q18)/5+T18</f>
        <v>27835798.599999994</v>
      </c>
      <c r="V18" s="137">
        <v>28614991</v>
      </c>
      <c r="W18" s="139">
        <f>($AA18-$V18)/5+V18</f>
        <v>29281934.600000001</v>
      </c>
      <c r="X18" s="139">
        <f>($AA18-$V18)/5+W18</f>
        <v>29948878.200000003</v>
      </c>
      <c r="Y18" s="139">
        <f>($AA18-$V18)/5+X18</f>
        <v>30615821.800000004</v>
      </c>
      <c r="Z18" s="139">
        <f>($AA18-$V18)/5+Y18</f>
        <v>31282765.400000006</v>
      </c>
      <c r="AA18" s="207">
        <v>31949709</v>
      </c>
    </row>
    <row r="19" spans="1:88" outlineLevel="1">
      <c r="A19"/>
      <c r="C19" s="57" t="s">
        <v>138</v>
      </c>
      <c r="G19" s="237"/>
    </row>
    <row r="20" spans="1:88" outlineLevel="1">
      <c r="A20"/>
      <c r="D20" t="s">
        <v>135</v>
      </c>
      <c r="G20" s="237"/>
    </row>
    <row r="21" spans="1:88" outlineLevel="1">
      <c r="A21"/>
      <c r="E21" t="s">
        <v>138</v>
      </c>
      <c r="G21" s="237" t="s">
        <v>135</v>
      </c>
      <c r="I21" t="s">
        <v>137</v>
      </c>
      <c r="J21" t="s">
        <v>69</v>
      </c>
      <c r="Q21" s="137">
        <v>25120275</v>
      </c>
      <c r="R21" s="137">
        <v>25709757</v>
      </c>
      <c r="S21" s="137">
        <v>26309910</v>
      </c>
      <c r="T21" s="137">
        <v>26911483</v>
      </c>
      <c r="U21" s="137">
        <v>27513560</v>
      </c>
      <c r="V21" s="137">
        <v>28116121</v>
      </c>
      <c r="W21" s="137">
        <v>28719609</v>
      </c>
      <c r="X21" s="137">
        <v>29323117</v>
      </c>
      <c r="Y21" s="137">
        <v>29924935</v>
      </c>
      <c r="Z21" s="137">
        <v>30524243</v>
      </c>
      <c r="AA21" s="137">
        <v>31121301</v>
      </c>
      <c r="AB21" s="137">
        <v>31715951</v>
      </c>
      <c r="AC21" s="137">
        <v>32306497</v>
      </c>
      <c r="AD21" s="137">
        <v>32891810</v>
      </c>
      <c r="AE21" s="137">
        <v>33473802</v>
      </c>
      <c r="AF21" s="137">
        <v>34054400</v>
      </c>
      <c r="AG21" s="137">
        <v>34626930</v>
      </c>
      <c r="AH21" s="137">
        <v>35184503</v>
      </c>
      <c r="AI21" s="137">
        <v>35728098</v>
      </c>
      <c r="AJ21" s="137">
        <v>36262055</v>
      </c>
      <c r="AK21" s="137">
        <v>36790908</v>
      </c>
      <c r="AL21" s="137">
        <v>37307082</v>
      </c>
      <c r="AM21" s="137">
        <v>37802736</v>
      </c>
      <c r="AN21" s="137">
        <v>38279632</v>
      </c>
      <c r="AO21" s="137">
        <v>38741592</v>
      </c>
      <c r="AP21" s="137">
        <v>39193231</v>
      </c>
      <c r="CG21" s="243"/>
      <c r="CH21" s="243"/>
    </row>
    <row r="22" spans="1:88" outlineLevel="1">
      <c r="A22"/>
      <c r="E22" s="233" t="s">
        <v>138</v>
      </c>
      <c r="G22" s="237" t="s">
        <v>544</v>
      </c>
      <c r="I22" t="s">
        <v>117</v>
      </c>
      <c r="J22" t="s">
        <v>69</v>
      </c>
      <c r="Q22" s="139">
        <f t="shared" ref="Q22:AP22" si="12">AVERAGE(Q21:R21)</f>
        <v>25415016</v>
      </c>
      <c r="R22" s="139">
        <f t="shared" si="12"/>
        <v>26009833.5</v>
      </c>
      <c r="S22" s="139">
        <f t="shared" si="12"/>
        <v>26610696.5</v>
      </c>
      <c r="T22" s="139">
        <f t="shared" si="12"/>
        <v>27212521.5</v>
      </c>
      <c r="U22" s="139">
        <f t="shared" si="12"/>
        <v>27814840.5</v>
      </c>
      <c r="V22" s="139">
        <f t="shared" si="12"/>
        <v>28417865</v>
      </c>
      <c r="W22" s="139">
        <f t="shared" si="12"/>
        <v>29021363</v>
      </c>
      <c r="X22" s="139">
        <f t="shared" si="12"/>
        <v>29624026</v>
      </c>
      <c r="Y22" s="139">
        <f t="shared" si="12"/>
        <v>30224589</v>
      </c>
      <c r="Z22" s="139">
        <f t="shared" si="12"/>
        <v>30822772</v>
      </c>
      <c r="AA22" s="139">
        <f t="shared" si="12"/>
        <v>31418626</v>
      </c>
      <c r="AB22" s="139">
        <f t="shared" si="12"/>
        <v>32011224</v>
      </c>
      <c r="AC22" s="139">
        <f t="shared" si="12"/>
        <v>32599153.5</v>
      </c>
      <c r="AD22" s="139">
        <f t="shared" si="12"/>
        <v>33182806</v>
      </c>
      <c r="AE22" s="139">
        <f t="shared" si="12"/>
        <v>33764101</v>
      </c>
      <c r="AF22" s="139">
        <f t="shared" si="12"/>
        <v>34340665</v>
      </c>
      <c r="AG22" s="139">
        <f t="shared" si="12"/>
        <v>34905716.5</v>
      </c>
      <c r="AH22" s="139">
        <f t="shared" si="12"/>
        <v>35456300.5</v>
      </c>
      <c r="AI22" s="139">
        <f t="shared" si="12"/>
        <v>35995076.5</v>
      </c>
      <c r="AJ22" s="139">
        <f t="shared" si="12"/>
        <v>36526481.5</v>
      </c>
      <c r="AK22" s="139">
        <f t="shared" si="12"/>
        <v>37048995</v>
      </c>
      <c r="AL22" s="139">
        <f t="shared" si="12"/>
        <v>37554909</v>
      </c>
      <c r="AM22" s="139">
        <f t="shared" si="12"/>
        <v>38041184</v>
      </c>
      <c r="AN22" s="139">
        <f t="shared" si="12"/>
        <v>38510612</v>
      </c>
      <c r="AO22" s="139">
        <f t="shared" si="12"/>
        <v>38967411.5</v>
      </c>
      <c r="AP22" s="139">
        <f t="shared" si="12"/>
        <v>39193231</v>
      </c>
      <c r="CG22" s="243"/>
      <c r="CH22" s="243"/>
    </row>
    <row r="23" spans="1:88" outlineLevel="1">
      <c r="A23"/>
      <c r="D23" t="s">
        <v>134</v>
      </c>
      <c r="E23" s="233"/>
      <c r="G23" s="237"/>
      <c r="Q23" s="140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CG23" s="243"/>
      <c r="CH23" s="243"/>
    </row>
    <row r="24" spans="1:88" outlineLevel="1">
      <c r="A24"/>
      <c r="E24" t="s">
        <v>138</v>
      </c>
      <c r="G24" s="237" t="s">
        <v>491</v>
      </c>
      <c r="H24" t="s">
        <v>460</v>
      </c>
      <c r="I24" t="s">
        <v>117</v>
      </c>
      <c r="J24" t="s">
        <v>69</v>
      </c>
      <c r="L24" s="137">
        <v>22268916</v>
      </c>
      <c r="M24" s="139">
        <f>($Q24-$L24)/5+L24</f>
        <v>22775857.800000001</v>
      </c>
      <c r="N24" s="139">
        <f>($Q24-$L24)/5+M24</f>
        <v>23282799.600000001</v>
      </c>
      <c r="O24" s="139">
        <f>($Q24-$L24)/5+N24</f>
        <v>23789741.400000002</v>
      </c>
      <c r="P24" s="139">
        <f>($Q24-$L24)/5+O24</f>
        <v>24296683.200000003</v>
      </c>
      <c r="Q24" s="137">
        <v>24803625</v>
      </c>
      <c r="R24" s="139">
        <f>($V24-$Q24)/5+Q24</f>
        <v>25603748.102564104</v>
      </c>
      <c r="S24" s="139">
        <f>($V24-$Q24)/5+R24</f>
        <v>26403871.205128208</v>
      </c>
      <c r="T24" s="139">
        <f>($V24-$Q24)/5+S24</f>
        <v>27203994.307692312</v>
      </c>
      <c r="U24" s="139">
        <f>($V24-$Q24)/5+T24</f>
        <v>28004117.410256416</v>
      </c>
      <c r="V24" s="275">
        <f>V9/V25</f>
        <v>28804240.512820512</v>
      </c>
      <c r="W24" s="139">
        <f>($AA24-$V24)/5+V24</f>
        <v>29433334.210256409</v>
      </c>
      <c r="X24" s="139">
        <f>($AA24-$V24)/5+W24</f>
        <v>30062427.907692306</v>
      </c>
      <c r="Y24" s="139">
        <f>($AA24-$V24)/5+X24</f>
        <v>30691521.605128203</v>
      </c>
      <c r="Z24" s="139">
        <f>($AA24-$V24)/5+Y24</f>
        <v>31320615.302564099</v>
      </c>
      <c r="AA24" s="137">
        <v>31949709</v>
      </c>
      <c r="AB24" s="139">
        <f t="shared" ref="AB24:BP24" si="13">AA24*(1+AB16)</f>
        <v>32552501.503025379</v>
      </c>
      <c r="AC24" s="139">
        <f t="shared" si="13"/>
        <v>33150563.077229131</v>
      </c>
      <c r="AD24" s="139">
        <f t="shared" si="13"/>
        <v>33744292.811259769</v>
      </c>
      <c r="AE24" s="139">
        <f t="shared" si="13"/>
        <v>34335641.630597271</v>
      </c>
      <c r="AF24" s="139">
        <f t="shared" si="13"/>
        <v>34922200.338675752</v>
      </c>
      <c r="AG24" s="139">
        <f t="shared" si="13"/>
        <v>35497069.206025928</v>
      </c>
      <c r="AH24" s="139">
        <f t="shared" si="13"/>
        <v>36057240.92684751</v>
      </c>
      <c r="AI24" s="139">
        <f t="shared" si="13"/>
        <v>36605419.562416509</v>
      </c>
      <c r="AJ24" s="139">
        <f t="shared" si="13"/>
        <v>37146114.500218183</v>
      </c>
      <c r="AK24" s="139">
        <f t="shared" si="13"/>
        <v>37677783.330711983</v>
      </c>
      <c r="AL24" s="139">
        <f t="shared" si="13"/>
        <v>38192587.261506297</v>
      </c>
      <c r="AM24" s="139">
        <f t="shared" si="13"/>
        <v>38687428.380060449</v>
      </c>
      <c r="AN24" s="139">
        <f t="shared" si="13"/>
        <v>39165146.919630252</v>
      </c>
      <c r="AO24" s="139">
        <f t="shared" si="13"/>
        <v>39630028.631411031</v>
      </c>
      <c r="AP24" s="139">
        <f t="shared" si="13"/>
        <v>40091763.722981431</v>
      </c>
      <c r="AQ24" s="139">
        <f t="shared" si="13"/>
        <v>40545726.013196588</v>
      </c>
      <c r="AR24" s="139">
        <f t="shared" si="13"/>
        <v>40980462.39107772</v>
      </c>
      <c r="AS24" s="139">
        <f t="shared" si="13"/>
        <v>41397560.307666369</v>
      </c>
      <c r="AT24" s="139">
        <f t="shared" si="13"/>
        <v>41799558.846647613</v>
      </c>
      <c r="AU24" s="139">
        <f t="shared" si="13"/>
        <v>42187121.584553838</v>
      </c>
      <c r="AV24" s="139">
        <f t="shared" si="13"/>
        <v>42557950.881094933</v>
      </c>
      <c r="AW24" s="139">
        <f t="shared" si="13"/>
        <v>42910678.731612198</v>
      </c>
      <c r="AX24" s="139">
        <f t="shared" si="13"/>
        <v>43246079.745175391</v>
      </c>
      <c r="AY24" s="139">
        <f t="shared" si="13"/>
        <v>43565752.895070523</v>
      </c>
      <c r="AZ24" s="139">
        <f t="shared" si="13"/>
        <v>43869789.311776377</v>
      </c>
      <c r="BA24" s="139">
        <f t="shared" si="13"/>
        <v>44155997.150156401</v>
      </c>
      <c r="BB24" s="139">
        <f t="shared" si="13"/>
        <v>44423006.310598351</v>
      </c>
      <c r="BC24" s="139">
        <f t="shared" si="13"/>
        <v>44671301.774845712</v>
      </c>
      <c r="BD24" s="139">
        <f t="shared" si="13"/>
        <v>44902241.596527889</v>
      </c>
      <c r="BE24" s="139">
        <f t="shared" si="13"/>
        <v>45116093.929697432</v>
      </c>
      <c r="BF24" s="139">
        <f t="shared" si="13"/>
        <v>45311262.419760264</v>
      </c>
      <c r="BG24" s="139">
        <f t="shared" si="13"/>
        <v>45486721.586960733</v>
      </c>
      <c r="BH24" s="139">
        <f t="shared" si="13"/>
        <v>45643001.978281721</v>
      </c>
      <c r="BI24" s="139">
        <f t="shared" si="13"/>
        <v>45781396.180054642</v>
      </c>
      <c r="BJ24" s="139">
        <f t="shared" si="13"/>
        <v>45846310.93404527</v>
      </c>
      <c r="BK24" s="139">
        <f t="shared" si="13"/>
        <v>45911317.732526399</v>
      </c>
      <c r="BL24" s="139">
        <f t="shared" si="13"/>
        <v>45976416.706010543</v>
      </c>
      <c r="BM24" s="139">
        <f t="shared" si="13"/>
        <v>46041607.985195287</v>
      </c>
      <c r="BN24" s="139">
        <f t="shared" si="13"/>
        <v>46106891.700963527</v>
      </c>
      <c r="BO24" s="139">
        <f t="shared" si="13"/>
        <v>46172267.984383747</v>
      </c>
      <c r="BP24" s="139">
        <f t="shared" si="13"/>
        <v>46237736.966710269</v>
      </c>
      <c r="BQ24" s="139">
        <f t="shared" ref="BQ24:CD24" si="14">BP24*(1+BQ16)</f>
        <v>46303298.77938354</v>
      </c>
      <c r="BR24" s="139">
        <f t="shared" si="14"/>
        <v>46368953.554030359</v>
      </c>
      <c r="BS24" s="139">
        <f t="shared" si="14"/>
        <v>46434701.422464177</v>
      </c>
      <c r="BT24" s="139">
        <f t="shared" si="14"/>
        <v>46500542.516685344</v>
      </c>
      <c r="BU24" s="139">
        <f t="shared" si="14"/>
        <v>46566476.968881376</v>
      </c>
      <c r="BV24" s="139">
        <f t="shared" si="14"/>
        <v>46632504.911427222</v>
      </c>
      <c r="BW24" s="139">
        <f t="shared" si="14"/>
        <v>46698626.476885527</v>
      </c>
      <c r="BX24" s="139">
        <f t="shared" si="14"/>
        <v>46764841.798006907</v>
      </c>
      <c r="BY24" s="139">
        <f t="shared" si="14"/>
        <v>46831151.007730201</v>
      </c>
      <c r="BZ24" s="139">
        <f t="shared" si="14"/>
        <v>46897554.239182748</v>
      </c>
      <c r="CA24" s="139">
        <f t="shared" si="14"/>
        <v>46964051.625680655</v>
      </c>
      <c r="CB24" s="139">
        <f t="shared" si="14"/>
        <v>47030643.300729059</v>
      </c>
      <c r="CC24" s="139">
        <f t="shared" si="14"/>
        <v>47097329.398022391</v>
      </c>
      <c r="CD24" s="139">
        <f t="shared" si="14"/>
        <v>47164110.051444672</v>
      </c>
      <c r="CG24" s="13"/>
      <c r="CH24" s="13"/>
    </row>
    <row r="25" spans="1:88" s="22" customFormat="1" outlineLevel="1">
      <c r="A25"/>
      <c r="B25"/>
      <c r="E25" s="22" t="s">
        <v>498</v>
      </c>
      <c r="G25" s="110"/>
      <c r="I25" s="22" t="s">
        <v>117</v>
      </c>
      <c r="J25" s="22" t="s">
        <v>69</v>
      </c>
      <c r="K25" s="111"/>
      <c r="L25" s="158">
        <f t="shared" ref="L25:AQ25" si="15">IF(L24=0,0,L9/L24)</f>
        <v>4.3775553331828094</v>
      </c>
      <c r="M25" s="158">
        <f t="shared" si="15"/>
        <v>4.3308756168999265</v>
      </c>
      <c r="N25" s="158">
        <f t="shared" si="15"/>
        <v>4.2862286372125116</v>
      </c>
      <c r="O25" s="158">
        <f t="shared" si="15"/>
        <v>4.243484445778801</v>
      </c>
      <c r="P25" s="158">
        <f t="shared" si="15"/>
        <v>4.2025239395638989</v>
      </c>
      <c r="Q25" s="158">
        <f t="shared" si="15"/>
        <v>4.1632377525462507</v>
      </c>
      <c r="R25" s="158">
        <f t="shared" si="15"/>
        <v>4.1040092090843876</v>
      </c>
      <c r="S25" s="158">
        <f t="shared" si="15"/>
        <v>4.0483703003080516</v>
      </c>
      <c r="T25" s="158">
        <f t="shared" si="15"/>
        <v>3.996004291519113</v>
      </c>
      <c r="U25" s="158">
        <f t="shared" si="15"/>
        <v>3.9466306465177765</v>
      </c>
      <c r="V25" s="276">
        <v>3.9</v>
      </c>
      <c r="W25" s="158">
        <f t="shared" si="15"/>
        <v>3.8655281181278323</v>
      </c>
      <c r="X25" s="158">
        <f t="shared" si="15"/>
        <v>3.8324989702684409</v>
      </c>
      <c r="Y25" s="158">
        <f t="shared" si="15"/>
        <v>3.8008238399137761</v>
      </c>
      <c r="Z25" s="158">
        <f t="shared" si="15"/>
        <v>3.7704211382568933</v>
      </c>
      <c r="AA25" s="158">
        <f t="shared" si="15"/>
        <v>3.7412157024653965</v>
      </c>
      <c r="AB25" s="158">
        <f t="shared" si="15"/>
        <v>3.7098593075556963</v>
      </c>
      <c r="AC25" s="158">
        <f t="shared" si="15"/>
        <v>3.6794547313979673</v>
      </c>
      <c r="AD25" s="158">
        <f t="shared" si="15"/>
        <v>3.6498225078637585</v>
      </c>
      <c r="AE25" s="158">
        <f t="shared" si="15"/>
        <v>3.6206459444347785</v>
      </c>
      <c r="AF25" s="158">
        <f t="shared" si="15"/>
        <v>3.5922076310768607</v>
      </c>
      <c r="AG25" s="158">
        <f t="shared" si="15"/>
        <v>3.5653169825512872</v>
      </c>
      <c r="AH25" s="158">
        <f t="shared" si="15"/>
        <v>3.5401941955329175</v>
      </c>
      <c r="AI25" s="158">
        <f t="shared" si="15"/>
        <v>3.5164074153980316</v>
      </c>
      <c r="AJ25" s="158">
        <f t="shared" si="15"/>
        <v>3.4934276935586102</v>
      </c>
      <c r="AK25" s="158">
        <f t="shared" si="15"/>
        <v>3.4713176593262789</v>
      </c>
      <c r="AL25" s="158">
        <f t="shared" si="15"/>
        <v>3.4507112318395774</v>
      </c>
      <c r="AM25" s="158">
        <f t="shared" si="15"/>
        <v>3.4317893441373641</v>
      </c>
      <c r="AN25" s="158">
        <f t="shared" si="15"/>
        <v>3.4142057941532102</v>
      </c>
      <c r="AO25" s="158">
        <f t="shared" si="15"/>
        <v>3.3974844778656896</v>
      </c>
      <c r="AP25" s="158">
        <f t="shared" si="15"/>
        <v>3.3807661955819093</v>
      </c>
      <c r="AQ25" s="158">
        <f t="shared" si="15"/>
        <v>3.3645053584743869</v>
      </c>
      <c r="AR25" s="158">
        <f t="shared" ref="AR25:BP25" si="16">IF(AR24=0,0,AR9/AR24)</f>
        <v>3.3496245173972943</v>
      </c>
      <c r="AS25" s="158">
        <f t="shared" si="16"/>
        <v>3.3359005805999118</v>
      </c>
      <c r="AT25" s="158">
        <f t="shared" si="16"/>
        <v>3.3230718937916772</v>
      </c>
      <c r="AU25" s="158">
        <f t="shared" si="16"/>
        <v>3.3110432929951386</v>
      </c>
      <c r="AV25" s="158">
        <f t="shared" si="16"/>
        <v>3.2999579043331928</v>
      </c>
      <c r="AW25" s="158">
        <f t="shared" si="16"/>
        <v>3.2898801056179994</v>
      </c>
      <c r="AX25" s="158">
        <f t="shared" si="16"/>
        <v>3.2807096405207878</v>
      </c>
      <c r="AY25" s="158">
        <f t="shared" si="16"/>
        <v>3.2722929366953495</v>
      </c>
      <c r="AZ25" s="158">
        <f t="shared" si="16"/>
        <v>3.2646010394986571</v>
      </c>
      <c r="BA25" s="158">
        <f t="shared" si="16"/>
        <v>3.2577766279859146</v>
      </c>
      <c r="BB25" s="158">
        <f t="shared" si="16"/>
        <v>3.2518961590207449</v>
      </c>
      <c r="BC25" s="158">
        <f t="shared" si="16"/>
        <v>3.2469006708571673</v>
      </c>
      <c r="BD25" s="247">
        <f t="shared" si="16"/>
        <v>3.2426737821865732</v>
      </c>
      <c r="BE25" s="247">
        <f t="shared" si="16"/>
        <v>3.2391859986613873</v>
      </c>
      <c r="BF25" s="247">
        <f t="shared" si="16"/>
        <v>3.2365450732368375</v>
      </c>
      <c r="BG25" s="247">
        <f t="shared" si="16"/>
        <v>3.2348161856562614</v>
      </c>
      <c r="BH25" s="247">
        <f t="shared" si="16"/>
        <v>3.2339548637943816</v>
      </c>
      <c r="BI25" s="247">
        <f t="shared" si="16"/>
        <v>3.2333790862161935</v>
      </c>
      <c r="BJ25" s="247">
        <f t="shared" si="16"/>
        <v>3.2330281933692659</v>
      </c>
      <c r="BK25" s="247">
        <f t="shared" si="16"/>
        <v>3.2326773386019414</v>
      </c>
      <c r="BL25" s="247">
        <f t="shared" si="16"/>
        <v>3.2323265219100863</v>
      </c>
      <c r="BM25" s="247">
        <f t="shared" si="16"/>
        <v>3.2319757432895693</v>
      </c>
      <c r="BN25" s="247">
        <f t="shared" si="16"/>
        <v>3.231625002736259</v>
      </c>
      <c r="BO25" s="247">
        <f t="shared" si="16"/>
        <v>3.2312743002460236</v>
      </c>
      <c r="BP25" s="247">
        <f t="shared" si="16"/>
        <v>3.2309236358147326</v>
      </c>
      <c r="BQ25" s="247">
        <f t="shared" ref="BQ25:CD25" si="17">IF(BQ24=0,0,BQ9/BQ24)</f>
        <v>3.2305730094382556</v>
      </c>
      <c r="BR25" s="247">
        <f t="shared" si="17"/>
        <v>3.2302224211124635</v>
      </c>
      <c r="BS25" s="247">
        <f t="shared" si="17"/>
        <v>3.2298718708332266</v>
      </c>
      <c r="BT25" s="247">
        <f t="shared" si="17"/>
        <v>3.2295213585964153</v>
      </c>
      <c r="BU25" s="247">
        <f t="shared" si="17"/>
        <v>3.2291708843979023</v>
      </c>
      <c r="BV25" s="247">
        <f t="shared" si="17"/>
        <v>3.228820448233559</v>
      </c>
      <c r="BW25" s="247">
        <f t="shared" si="17"/>
        <v>3.2284700500992582</v>
      </c>
      <c r="BX25" s="247">
        <f t="shared" si="17"/>
        <v>3.2281196899908724</v>
      </c>
      <c r="BY25" s="247">
        <f t="shared" si="17"/>
        <v>3.2277693679042749</v>
      </c>
      <c r="BZ25" s="247">
        <f t="shared" si="17"/>
        <v>3.2274190838353398</v>
      </c>
      <c r="CA25" s="247">
        <f t="shared" si="17"/>
        <v>3.2270688377799415</v>
      </c>
      <c r="CB25" s="247">
        <f t="shared" si="17"/>
        <v>3.2267186297339543</v>
      </c>
      <c r="CC25" s="247">
        <f t="shared" si="17"/>
        <v>3.226368459693254</v>
      </c>
      <c r="CD25" s="247">
        <f t="shared" si="17"/>
        <v>3.2260183276537151</v>
      </c>
      <c r="CG25" s="112"/>
      <c r="CH25" s="112"/>
    </row>
    <row r="26" spans="1:88" s="22" customFormat="1" outlineLevel="1">
      <c r="A26"/>
      <c r="G26" s="110"/>
      <c r="K26" s="111"/>
      <c r="L26" s="202"/>
      <c r="M26" s="246">
        <f t="shared" ref="M26:T26" si="18">M25/L25-1</f>
        <v>-1.0663421186030586E-2</v>
      </c>
      <c r="N26" s="246">
        <f t="shared" si="18"/>
        <v>-1.030899606379676E-2</v>
      </c>
      <c r="O26" s="246">
        <f t="shared" si="18"/>
        <v>-9.972447821054331E-3</v>
      </c>
      <c r="P26" s="246">
        <f t="shared" si="18"/>
        <v>-9.6525642401370515E-3</v>
      </c>
      <c r="Q26" s="246">
        <f t="shared" si="18"/>
        <v>-9.3482363414507663E-3</v>
      </c>
      <c r="R26" s="246">
        <f t="shared" si="18"/>
        <v>-1.4226558025815073E-2</v>
      </c>
      <c r="S26" s="246">
        <f t="shared" si="18"/>
        <v>-1.3557208559175971E-2</v>
      </c>
      <c r="T26" s="246">
        <f t="shared" si="18"/>
        <v>-1.2935083726148711E-2</v>
      </c>
      <c r="U26" s="246">
        <f>U25/T25-1</f>
        <v>-1.235575374784359E-2</v>
      </c>
      <c r="V26" s="246">
        <f t="shared" ref="V26:BP26" si="19">V25/U25-1</f>
        <v>-1.1815305432475665E-2</v>
      </c>
      <c r="W26" s="246">
        <f t="shared" si="19"/>
        <v>-8.8389440697865806E-3</v>
      </c>
      <c r="X26" s="246">
        <f t="shared" si="19"/>
        <v>-8.5445369558941886E-3</v>
      </c>
      <c r="Y26" s="246">
        <f t="shared" si="19"/>
        <v>-8.264876416247624E-3</v>
      </c>
      <c r="Z26" s="246">
        <f t="shared" si="19"/>
        <v>-7.9989767843522408E-3</v>
      </c>
      <c r="AA26" s="246">
        <f t="shared" si="19"/>
        <v>-7.7459346636802318E-3</v>
      </c>
      <c r="AB26" s="246">
        <f t="shared" si="19"/>
        <v>-8.3813384213684561E-3</v>
      </c>
      <c r="AC26" s="246">
        <f t="shared" si="19"/>
        <v>-8.1956143446748619E-3</v>
      </c>
      <c r="AD26" s="246">
        <f t="shared" si="19"/>
        <v>-8.0534279390224173E-3</v>
      </c>
      <c r="AE26" s="246">
        <f t="shared" si="19"/>
        <v>-7.9939677521625452E-3</v>
      </c>
      <c r="AF26" s="246">
        <f t="shared" si="19"/>
        <v>-7.8544861315782422E-3</v>
      </c>
      <c r="AG26" s="246">
        <f t="shared" si="19"/>
        <v>-7.4858280164369351E-3</v>
      </c>
      <c r="AH26" s="246">
        <f t="shared" si="19"/>
        <v>-7.0464385470691004E-3</v>
      </c>
      <c r="AI26" s="246">
        <f t="shared" si="19"/>
        <v>-6.7190608257876594E-3</v>
      </c>
      <c r="AJ26" s="246">
        <f t="shared" si="19"/>
        <v>-6.5349998236254869E-3</v>
      </c>
      <c r="AK26" s="246">
        <f t="shared" si="19"/>
        <v>-6.3290373157283142E-3</v>
      </c>
      <c r="AL26" s="246">
        <f t="shared" si="19"/>
        <v>-5.936197579423097E-3</v>
      </c>
      <c r="AM26" s="246">
        <f t="shared" si="19"/>
        <v>-5.4834746899774522E-3</v>
      </c>
      <c r="AN26" s="246">
        <f t="shared" si="19"/>
        <v>-5.1237264939331117E-3</v>
      </c>
      <c r="AO26" s="246">
        <f t="shared" si="19"/>
        <v>-4.897571293492553E-3</v>
      </c>
      <c r="AP26" s="246">
        <f t="shared" si="19"/>
        <v>-4.9207825356373247E-3</v>
      </c>
      <c r="AQ26" s="246">
        <f t="shared" si="19"/>
        <v>-4.8098082407391773E-3</v>
      </c>
      <c r="AR26" s="246">
        <f t="shared" si="19"/>
        <v>-4.4228911806044602E-3</v>
      </c>
      <c r="AS26" s="246">
        <f t="shared" si="19"/>
        <v>-4.0971567786487473E-3</v>
      </c>
      <c r="AT26" s="246">
        <f t="shared" si="19"/>
        <v>-3.8456442265817348E-3</v>
      </c>
      <c r="AU26" s="246">
        <f t="shared" si="19"/>
        <v>-3.6197233105341731E-3</v>
      </c>
      <c r="AV26" s="246">
        <f t="shared" si="19"/>
        <v>-3.3480047468416041E-3</v>
      </c>
      <c r="AW26" s="246">
        <f t="shared" si="19"/>
        <v>-3.0539173551153986E-3</v>
      </c>
      <c r="AX26" s="246">
        <f t="shared" si="19"/>
        <v>-2.787476990894433E-3</v>
      </c>
      <c r="AY26" s="246">
        <f t="shared" si="19"/>
        <v>-2.56551318089282E-3</v>
      </c>
      <c r="AZ26" s="246">
        <f t="shared" si="19"/>
        <v>-2.3506138800826193E-3</v>
      </c>
      <c r="BA26" s="246">
        <f t="shared" si="19"/>
        <v>-2.090427415225804E-3</v>
      </c>
      <c r="BB26" s="246">
        <f t="shared" si="19"/>
        <v>-1.805055912874276E-3</v>
      </c>
      <c r="BC26" s="246">
        <f t="shared" si="19"/>
        <v>-1.5361770238943029E-3</v>
      </c>
      <c r="BD26" s="246">
        <f t="shared" si="19"/>
        <v>-1.3018225991736632E-3</v>
      </c>
      <c r="BE26" s="246">
        <f t="shared" si="19"/>
        <v>-1.0755887762580185E-3</v>
      </c>
      <c r="BF26" s="246">
        <f t="shared" si="19"/>
        <v>-8.1530527288065091E-4</v>
      </c>
      <c r="BG26" s="246">
        <f t="shared" si="19"/>
        <v>-5.3417688969403798E-4</v>
      </c>
      <c r="BH26" s="246">
        <f t="shared" si="19"/>
        <v>-2.6626609131585877E-4</v>
      </c>
      <c r="BI26" s="246">
        <f t="shared" si="19"/>
        <v>-1.7804131549081781E-4</v>
      </c>
      <c r="BJ26" s="246">
        <f t="shared" si="19"/>
        <v>-1.085220252780017E-4</v>
      </c>
      <c r="BK26" s="246">
        <f t="shared" si="19"/>
        <v>-1.0852202527777965E-4</v>
      </c>
      <c r="BL26" s="246">
        <f t="shared" si="19"/>
        <v>-1.0852202527789068E-4</v>
      </c>
      <c r="BM26" s="246">
        <f t="shared" si="19"/>
        <v>-1.0852202527789068E-4</v>
      </c>
      <c r="BN26" s="246">
        <f t="shared" si="19"/>
        <v>-1.0852202527777965E-4</v>
      </c>
      <c r="BO26" s="246">
        <f t="shared" si="19"/>
        <v>-1.0852202527777965E-4</v>
      </c>
      <c r="BP26" s="246">
        <f t="shared" si="19"/>
        <v>-1.0852202527789068E-4</v>
      </c>
      <c r="BQ26" s="246">
        <f t="shared" ref="BQ26:CD26" si="20">BQ25/BP25-1</f>
        <v>-1.0852202527789068E-4</v>
      </c>
      <c r="BR26" s="246">
        <f t="shared" si="20"/>
        <v>-1.0852202527789068E-4</v>
      </c>
      <c r="BS26" s="246">
        <f t="shared" si="20"/>
        <v>-1.0852202527777965E-4</v>
      </c>
      <c r="BT26" s="246">
        <f t="shared" si="20"/>
        <v>-1.085220252780017E-4</v>
      </c>
      <c r="BU26" s="246">
        <f t="shared" si="20"/>
        <v>-1.0852202527789068E-4</v>
      </c>
      <c r="BV26" s="246">
        <f t="shared" si="20"/>
        <v>-1.0852202527789068E-4</v>
      </c>
      <c r="BW26" s="246">
        <f t="shared" si="20"/>
        <v>-1.0852202527777965E-4</v>
      </c>
      <c r="BX26" s="246">
        <f t="shared" si="20"/>
        <v>-1.0852202527789068E-4</v>
      </c>
      <c r="BY26" s="246">
        <f t="shared" si="20"/>
        <v>-1.085220252780017E-4</v>
      </c>
      <c r="BZ26" s="246">
        <f t="shared" si="20"/>
        <v>-1.085220252780017E-4</v>
      </c>
      <c r="CA26" s="246">
        <f t="shared" si="20"/>
        <v>-1.0852202527789068E-4</v>
      </c>
      <c r="CB26" s="246">
        <f t="shared" si="20"/>
        <v>-1.0852202527789068E-4</v>
      </c>
      <c r="CC26" s="246">
        <f t="shared" si="20"/>
        <v>-1.0852202527777965E-4</v>
      </c>
      <c r="CD26" s="246">
        <f t="shared" si="20"/>
        <v>-1.085220252780017E-4</v>
      </c>
      <c r="CG26" s="112"/>
      <c r="CH26" s="112"/>
    </row>
    <row r="27" spans="1:88">
      <c r="A27"/>
      <c r="CG27" s="13"/>
      <c r="CH27" s="13"/>
    </row>
    <row r="28" spans="1:88">
      <c r="A28"/>
      <c r="C28" s="57" t="s">
        <v>490</v>
      </c>
      <c r="CG28" s="243"/>
      <c r="CH28" s="243"/>
    </row>
    <row r="29" spans="1:88">
      <c r="A29"/>
      <c r="D29" t="s">
        <v>108</v>
      </c>
      <c r="I29" t="s">
        <v>117</v>
      </c>
      <c r="J29" t="s">
        <v>69</v>
      </c>
      <c r="L29" s="146">
        <f t="shared" ref="L29:AQ29" si="21">L9</f>
        <v>97483412</v>
      </c>
      <c r="M29" s="146">
        <f t="shared" si="21"/>
        <v>98639407.200000003</v>
      </c>
      <c r="N29" s="146">
        <f t="shared" si="21"/>
        <v>99795402.400000006</v>
      </c>
      <c r="O29" s="146">
        <f t="shared" si="21"/>
        <v>100951397.60000001</v>
      </c>
      <c r="P29" s="146">
        <f t="shared" si="21"/>
        <v>102107392.80000001</v>
      </c>
      <c r="Q29" s="146">
        <f t="shared" si="21"/>
        <v>103263388</v>
      </c>
      <c r="R29" s="146">
        <f t="shared" si="21"/>
        <v>105078018</v>
      </c>
      <c r="S29" s="146">
        <f t="shared" si="21"/>
        <v>106892648</v>
      </c>
      <c r="T29" s="146">
        <f t="shared" si="21"/>
        <v>108707278</v>
      </c>
      <c r="U29" s="146">
        <f t="shared" si="21"/>
        <v>110521908</v>
      </c>
      <c r="V29" s="146">
        <f t="shared" si="21"/>
        <v>112336538</v>
      </c>
      <c r="W29" s="146">
        <f t="shared" si="21"/>
        <v>113775381</v>
      </c>
      <c r="X29" s="146">
        <f t="shared" si="21"/>
        <v>115214224</v>
      </c>
      <c r="Y29" s="146">
        <f t="shared" si="21"/>
        <v>116653067</v>
      </c>
      <c r="Z29" s="146">
        <f t="shared" si="21"/>
        <v>118091910</v>
      </c>
      <c r="AA29" s="146">
        <f t="shared" si="21"/>
        <v>119530753</v>
      </c>
      <c r="AB29" s="146">
        <f t="shared" si="21"/>
        <v>120765200.6852195</v>
      </c>
      <c r="AC29" s="146">
        <f t="shared" si="21"/>
        <v>121975996.16301748</v>
      </c>
      <c r="AD29" s="146">
        <f t="shared" si="21"/>
        <v>123160679.41448113</v>
      </c>
      <c r="AE29" s="146">
        <f t="shared" si="21"/>
        <v>124317201.61938795</v>
      </c>
      <c r="AF29" s="146">
        <f t="shared" si="21"/>
        <v>125447794.55058597</v>
      </c>
      <c r="AG29" s="146">
        <f t="shared" si="21"/>
        <v>126558303.67104258</v>
      </c>
      <c r="AH29" s="146">
        <f t="shared" si="21"/>
        <v>127649635.0361575</v>
      </c>
      <c r="AI29" s="146">
        <f t="shared" si="21"/>
        <v>128719568.79303758</v>
      </c>
      <c r="AJ29" s="146">
        <f t="shared" si="21"/>
        <v>129767265.10316125</v>
      </c>
      <c r="AK29" s="146">
        <f t="shared" si="21"/>
        <v>130791554.64016981</v>
      </c>
      <c r="AL29" s="146">
        <f t="shared" si="21"/>
        <v>131791589.83629295</v>
      </c>
      <c r="AM29" s="146">
        <f t="shared" si="21"/>
        <v>132767104.46676891</v>
      </c>
      <c r="AN29" s="146">
        <f t="shared" si="21"/>
        <v>133717871.54186335</v>
      </c>
      <c r="AO29" s="146">
        <f t="shared" si="21"/>
        <v>134642407.13259184</v>
      </c>
      <c r="AP29" s="146">
        <f t="shared" si="21"/>
        <v>135540879.51591274</v>
      </c>
      <c r="AQ29" s="146">
        <f t="shared" si="21"/>
        <v>136416312.43463427</v>
      </c>
      <c r="AR29" s="146">
        <f t="shared" ref="AR29:BW29" si="22">AR9</f>
        <v>137269161.55943167</v>
      </c>
      <c r="AS29" s="146">
        <f t="shared" si="22"/>
        <v>138098145.46576411</v>
      </c>
      <c r="AT29" s="146">
        <f t="shared" si="22"/>
        <v>138902939.17618594</v>
      </c>
      <c r="AU29" s="146">
        <f t="shared" si="22"/>
        <v>139683385.97330743</v>
      </c>
      <c r="AV29" s="146">
        <f t="shared" si="22"/>
        <v>140439446.402293</v>
      </c>
      <c r="AW29" s="146">
        <f t="shared" si="22"/>
        <v>141170988.27769637</v>
      </c>
      <c r="AX29" s="146">
        <f t="shared" si="22"/>
        <v>141877830.73472768</v>
      </c>
      <c r="AY29" s="146">
        <f t="shared" si="22"/>
        <v>142559905.48035425</v>
      </c>
      <c r="AZ29" s="146">
        <f t="shared" si="22"/>
        <v>143217359.78981224</v>
      </c>
      <c r="BA29" s="146">
        <f t="shared" si="22"/>
        <v>143850375.50119218</v>
      </c>
      <c r="BB29" s="146">
        <f t="shared" si="22"/>
        <v>144459003.5935891</v>
      </c>
      <c r="BC29" s="146">
        <f t="shared" si="22"/>
        <v>145043279.70080951</v>
      </c>
      <c r="BD29" s="146">
        <f t="shared" si="22"/>
        <v>145603321.58646837</v>
      </c>
      <c r="BE29" s="146">
        <f t="shared" si="22"/>
        <v>146139419.77136794</v>
      </c>
      <c r="BF29" s="146">
        <f t="shared" si="22"/>
        <v>146651943.14681655</v>
      </c>
      <c r="BG29" s="146">
        <f t="shared" si="22"/>
        <v>147141183.22194064</v>
      </c>
      <c r="BH29" s="146">
        <f t="shared" si="22"/>
        <v>147607408.24584076</v>
      </c>
      <c r="BI29" s="146">
        <f t="shared" si="22"/>
        <v>148028608.94636661</v>
      </c>
      <c r="BJ29" s="146">
        <f t="shared" si="22"/>
        <v>148222415.81174201</v>
      </c>
      <c r="BK29" s="146">
        <f t="shared" si="22"/>
        <v>148416476.41929156</v>
      </c>
      <c r="BL29" s="146">
        <f t="shared" si="22"/>
        <v>148610791.10122785</v>
      </c>
      <c r="BM29" s="146">
        <f t="shared" si="22"/>
        <v>148805360.19019851</v>
      </c>
      <c r="BN29" s="146">
        <f t="shared" si="22"/>
        <v>149000184.01928666</v>
      </c>
      <c r="BO29" s="146">
        <f t="shared" si="22"/>
        <v>149195262.92201146</v>
      </c>
      <c r="BP29" s="146">
        <f t="shared" si="22"/>
        <v>149390597.2323288</v>
      </c>
      <c r="BQ29" s="146">
        <f t="shared" si="22"/>
        <v>149586187.28463179</v>
      </c>
      <c r="BR29" s="146">
        <f t="shared" si="22"/>
        <v>149782033.4137513</v>
      </c>
      <c r="BS29" s="146">
        <f t="shared" si="22"/>
        <v>149978135.95495665</v>
      </c>
      <c r="BT29" s="146">
        <f t="shared" si="22"/>
        <v>150174495.24395603</v>
      </c>
      <c r="BU29" s="146">
        <f t="shared" si="22"/>
        <v>150371111.61689723</v>
      </c>
      <c r="BV29" s="146">
        <f t="shared" si="22"/>
        <v>150567985.41036808</v>
      </c>
      <c r="BW29" s="146">
        <f t="shared" si="22"/>
        <v>150765116.96139717</v>
      </c>
      <c r="BX29" s="146">
        <f t="shared" ref="BX29:CD29" si="23">BX9</f>
        <v>150962506.60745424</v>
      </c>
      <c r="BY29" s="146">
        <f t="shared" si="23"/>
        <v>151160154.68645096</v>
      </c>
      <c r="BZ29" s="146">
        <f t="shared" si="23"/>
        <v>151358061.53674135</v>
      </c>
      <c r="CA29" s="146">
        <f t="shared" si="23"/>
        <v>151556227.49712244</v>
      </c>
      <c r="CB29" s="146">
        <f t="shared" si="23"/>
        <v>151754652.90683484</v>
      </c>
      <c r="CC29" s="146">
        <f t="shared" si="23"/>
        <v>151953338.10556331</v>
      </c>
      <c r="CD29" s="146">
        <f t="shared" si="23"/>
        <v>152152283.43343732</v>
      </c>
      <c r="CG29" s="243"/>
      <c r="CH29" s="243"/>
    </row>
    <row r="30" spans="1:88">
      <c r="A30"/>
      <c r="D30" t="s">
        <v>138</v>
      </c>
      <c r="I30" t="s">
        <v>117</v>
      </c>
      <c r="J30" t="s">
        <v>69</v>
      </c>
      <c r="L30" s="146">
        <f t="shared" ref="L30:AQ30" si="24">L24</f>
        <v>22268916</v>
      </c>
      <c r="M30" s="146">
        <f t="shared" si="24"/>
        <v>22775857.800000001</v>
      </c>
      <c r="N30" s="146">
        <f t="shared" si="24"/>
        <v>23282799.600000001</v>
      </c>
      <c r="O30" s="146">
        <f t="shared" si="24"/>
        <v>23789741.400000002</v>
      </c>
      <c r="P30" s="146">
        <f t="shared" si="24"/>
        <v>24296683.200000003</v>
      </c>
      <c r="Q30" s="146">
        <f t="shared" si="24"/>
        <v>24803625</v>
      </c>
      <c r="R30" s="146">
        <f t="shared" si="24"/>
        <v>25603748.102564104</v>
      </c>
      <c r="S30" s="146">
        <f t="shared" si="24"/>
        <v>26403871.205128208</v>
      </c>
      <c r="T30" s="146">
        <f t="shared" si="24"/>
        <v>27203994.307692312</v>
      </c>
      <c r="U30" s="146">
        <f t="shared" si="24"/>
        <v>28004117.410256416</v>
      </c>
      <c r="V30" s="146">
        <f t="shared" si="24"/>
        <v>28804240.512820512</v>
      </c>
      <c r="W30" s="146">
        <f t="shared" si="24"/>
        <v>29433334.210256409</v>
      </c>
      <c r="X30" s="146">
        <f t="shared" si="24"/>
        <v>30062427.907692306</v>
      </c>
      <c r="Y30" s="146">
        <f t="shared" si="24"/>
        <v>30691521.605128203</v>
      </c>
      <c r="Z30" s="146">
        <f t="shared" si="24"/>
        <v>31320615.302564099</v>
      </c>
      <c r="AA30" s="146">
        <f t="shared" si="24"/>
        <v>31949709</v>
      </c>
      <c r="AB30" s="146">
        <f t="shared" si="24"/>
        <v>32552501.503025379</v>
      </c>
      <c r="AC30" s="146">
        <f t="shared" si="24"/>
        <v>33150563.077229131</v>
      </c>
      <c r="AD30" s="146">
        <f t="shared" si="24"/>
        <v>33744292.811259769</v>
      </c>
      <c r="AE30" s="146">
        <f t="shared" si="24"/>
        <v>34335641.630597271</v>
      </c>
      <c r="AF30" s="146">
        <f t="shared" si="24"/>
        <v>34922200.338675752</v>
      </c>
      <c r="AG30" s="146">
        <f t="shared" si="24"/>
        <v>35497069.206025928</v>
      </c>
      <c r="AH30" s="146">
        <f t="shared" si="24"/>
        <v>36057240.92684751</v>
      </c>
      <c r="AI30" s="146">
        <f t="shared" si="24"/>
        <v>36605419.562416509</v>
      </c>
      <c r="AJ30" s="146">
        <f t="shared" si="24"/>
        <v>37146114.500218183</v>
      </c>
      <c r="AK30" s="146">
        <f t="shared" si="24"/>
        <v>37677783.330711983</v>
      </c>
      <c r="AL30" s="146">
        <f t="shared" si="24"/>
        <v>38192587.261506297</v>
      </c>
      <c r="AM30" s="146">
        <f t="shared" si="24"/>
        <v>38687428.380060449</v>
      </c>
      <c r="AN30" s="146">
        <f t="shared" si="24"/>
        <v>39165146.919630252</v>
      </c>
      <c r="AO30" s="146">
        <f t="shared" si="24"/>
        <v>39630028.631411031</v>
      </c>
      <c r="AP30" s="146">
        <f t="shared" si="24"/>
        <v>40091763.722981431</v>
      </c>
      <c r="AQ30" s="146">
        <f t="shared" si="24"/>
        <v>40545726.013196588</v>
      </c>
      <c r="AR30" s="146">
        <f t="shared" ref="AR30:BW30" si="25">AR24</f>
        <v>40980462.39107772</v>
      </c>
      <c r="AS30" s="146">
        <f t="shared" si="25"/>
        <v>41397560.307666369</v>
      </c>
      <c r="AT30" s="146">
        <f t="shared" si="25"/>
        <v>41799558.846647613</v>
      </c>
      <c r="AU30" s="146">
        <f t="shared" si="25"/>
        <v>42187121.584553838</v>
      </c>
      <c r="AV30" s="146">
        <f t="shared" si="25"/>
        <v>42557950.881094933</v>
      </c>
      <c r="AW30" s="146">
        <f t="shared" si="25"/>
        <v>42910678.731612198</v>
      </c>
      <c r="AX30" s="146">
        <f t="shared" si="25"/>
        <v>43246079.745175391</v>
      </c>
      <c r="AY30" s="146">
        <f t="shared" si="25"/>
        <v>43565752.895070523</v>
      </c>
      <c r="AZ30" s="146">
        <f t="shared" si="25"/>
        <v>43869789.311776377</v>
      </c>
      <c r="BA30" s="146">
        <f t="shared" si="25"/>
        <v>44155997.150156401</v>
      </c>
      <c r="BB30" s="146">
        <f t="shared" si="25"/>
        <v>44423006.310598351</v>
      </c>
      <c r="BC30" s="146">
        <f t="shared" si="25"/>
        <v>44671301.774845712</v>
      </c>
      <c r="BD30" s="146">
        <f t="shared" si="25"/>
        <v>44902241.596527889</v>
      </c>
      <c r="BE30" s="146">
        <f t="shared" si="25"/>
        <v>45116093.929697432</v>
      </c>
      <c r="BF30" s="146">
        <f t="shared" si="25"/>
        <v>45311262.419760264</v>
      </c>
      <c r="BG30" s="146">
        <f t="shared" si="25"/>
        <v>45486721.586960733</v>
      </c>
      <c r="BH30" s="146">
        <f t="shared" si="25"/>
        <v>45643001.978281721</v>
      </c>
      <c r="BI30" s="146">
        <f t="shared" si="25"/>
        <v>45781396.180054642</v>
      </c>
      <c r="BJ30" s="146">
        <f t="shared" si="25"/>
        <v>45846310.93404527</v>
      </c>
      <c r="BK30" s="146">
        <f t="shared" si="25"/>
        <v>45911317.732526399</v>
      </c>
      <c r="BL30" s="146">
        <f t="shared" si="25"/>
        <v>45976416.706010543</v>
      </c>
      <c r="BM30" s="146">
        <f t="shared" si="25"/>
        <v>46041607.985195287</v>
      </c>
      <c r="BN30" s="146">
        <f t="shared" si="25"/>
        <v>46106891.700963527</v>
      </c>
      <c r="BO30" s="146">
        <f t="shared" si="25"/>
        <v>46172267.984383747</v>
      </c>
      <c r="BP30" s="146">
        <f t="shared" si="25"/>
        <v>46237736.966710269</v>
      </c>
      <c r="BQ30" s="146">
        <f t="shared" si="25"/>
        <v>46303298.77938354</v>
      </c>
      <c r="BR30" s="146">
        <f t="shared" si="25"/>
        <v>46368953.554030359</v>
      </c>
      <c r="BS30" s="146">
        <f t="shared" si="25"/>
        <v>46434701.422464177</v>
      </c>
      <c r="BT30" s="146">
        <f t="shared" si="25"/>
        <v>46500542.516685344</v>
      </c>
      <c r="BU30" s="146">
        <f t="shared" si="25"/>
        <v>46566476.968881376</v>
      </c>
      <c r="BV30" s="146">
        <f t="shared" si="25"/>
        <v>46632504.911427222</v>
      </c>
      <c r="BW30" s="146">
        <f t="shared" si="25"/>
        <v>46698626.476885527</v>
      </c>
      <c r="BX30" s="146">
        <f t="shared" ref="BX30:CD30" si="26">BX24</f>
        <v>46764841.798006907</v>
      </c>
      <c r="BY30" s="146">
        <f t="shared" si="26"/>
        <v>46831151.007730201</v>
      </c>
      <c r="BZ30" s="146">
        <f t="shared" si="26"/>
        <v>46897554.239182748</v>
      </c>
      <c r="CA30" s="146">
        <f t="shared" si="26"/>
        <v>46964051.625680655</v>
      </c>
      <c r="CB30" s="146">
        <f t="shared" si="26"/>
        <v>47030643.300729059</v>
      </c>
      <c r="CC30" s="146">
        <f t="shared" si="26"/>
        <v>47097329.398022391</v>
      </c>
      <c r="CD30" s="146">
        <f t="shared" si="26"/>
        <v>47164110.051444672</v>
      </c>
      <c r="CG30" s="243"/>
      <c r="CH30" s="243"/>
    </row>
    <row r="31" spans="1:88"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  <c r="BI31" s="244"/>
      <c r="BJ31" s="244"/>
      <c r="BK31" s="244"/>
      <c r="BL31" s="244"/>
      <c r="BM31" s="244"/>
      <c r="BN31" s="244"/>
      <c r="BO31" s="244"/>
      <c r="BP31" s="244"/>
      <c r="CG31" s="243"/>
      <c r="CH31" s="243"/>
    </row>
    <row r="32" spans="1:88" s="70" customFormat="1" ht="18" customHeight="1">
      <c r="A32" s="219">
        <v>2</v>
      </c>
      <c r="B32" s="68" t="s">
        <v>116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</row>
    <row r="33" spans="1:86" outlineLevel="1">
      <c r="B33" s="218"/>
      <c r="CG33" s="13"/>
      <c r="CH33" s="13"/>
    </row>
    <row r="34" spans="1:86" ht="15.75" outlineLevel="1">
      <c r="B34" s="16" t="s">
        <v>124</v>
      </c>
      <c r="C34" s="16"/>
      <c r="D34" s="16"/>
      <c r="CG34" s="13"/>
      <c r="CH34" s="13"/>
    </row>
    <row r="35" spans="1:86" outlineLevel="1">
      <c r="CG35" s="13"/>
      <c r="CH35" s="13"/>
    </row>
    <row r="36" spans="1:86" outlineLevel="1">
      <c r="C36" s="15" t="s">
        <v>496</v>
      </c>
      <c r="I36" t="s">
        <v>117</v>
      </c>
      <c r="J36" s="39" t="s">
        <v>69</v>
      </c>
      <c r="L36" s="51">
        <f>L627</f>
        <v>12331676</v>
      </c>
      <c r="M36" s="51">
        <f t="shared" ref="M36:AD36" si="27">M627</f>
        <v>13774146</v>
      </c>
      <c r="N36" s="51">
        <f t="shared" si="27"/>
        <v>14975085</v>
      </c>
      <c r="O36" s="51">
        <f t="shared" si="27"/>
        <v>16330066</v>
      </c>
      <c r="P36" s="51">
        <f t="shared" si="27"/>
        <v>18073238</v>
      </c>
      <c r="Q36" s="51">
        <f t="shared" si="27"/>
        <v>19512024</v>
      </c>
      <c r="R36" s="51">
        <f t="shared" si="27"/>
        <v>19861299</v>
      </c>
      <c r="S36" s="51">
        <f t="shared" si="27"/>
        <v>19997903</v>
      </c>
      <c r="T36" s="51">
        <f t="shared" si="27"/>
        <v>20545591</v>
      </c>
      <c r="U36" s="51">
        <f t="shared" si="27"/>
        <v>19642630</v>
      </c>
      <c r="V36" s="51">
        <f t="shared" si="27"/>
        <v>20115944</v>
      </c>
      <c r="W36" s="51">
        <f t="shared" si="27"/>
        <v>19996922</v>
      </c>
      <c r="X36" s="51">
        <f t="shared" si="27"/>
        <v>20588103</v>
      </c>
      <c r="Y36" s="51">
        <f t="shared" si="27"/>
        <v>19863814.4850576</v>
      </c>
      <c r="Z36" s="51">
        <f t="shared" si="27"/>
        <v>19145837</v>
      </c>
      <c r="AA36" s="51">
        <f t="shared" si="27"/>
        <v>19747309.999990001</v>
      </c>
      <c r="AB36" s="51">
        <f t="shared" si="27"/>
        <v>20061184</v>
      </c>
      <c r="AC36" s="51">
        <f t="shared" si="27"/>
        <v>20036631</v>
      </c>
      <c r="AD36" s="51">
        <f t="shared" si="27"/>
        <v>21005634</v>
      </c>
      <c r="AE36" s="7">
        <f t="shared" ref="AE36:BP36" si="28">AE24*AE37</f>
        <v>20339925.006939426</v>
      </c>
      <c r="AF36" s="7">
        <f t="shared" si="28"/>
        <v>20480519.751804247</v>
      </c>
      <c r="AG36" s="7">
        <f t="shared" si="28"/>
        <v>20609481.52622667</v>
      </c>
      <c r="AH36" s="7">
        <f t="shared" si="28"/>
        <v>20725368.229442239</v>
      </c>
      <c r="AI36" s="7">
        <f t="shared" si="28"/>
        <v>20830051.671225693</v>
      </c>
      <c r="AJ36" s="7">
        <f t="shared" si="28"/>
        <v>20926352.948213384</v>
      </c>
      <c r="AK36" s="7">
        <f>AK24*AK37</f>
        <v>21013611.164025165</v>
      </c>
      <c r="AL36" s="7">
        <f t="shared" si="28"/>
        <v>21300727.036327705</v>
      </c>
      <c r="AM36" s="7">
        <f t="shared" si="28"/>
        <v>21576709.271322731</v>
      </c>
      <c r="AN36" s="7">
        <f t="shared" si="28"/>
        <v>21843141.920723926</v>
      </c>
      <c r="AO36" s="7">
        <f t="shared" si="28"/>
        <v>22102415.228892904</v>
      </c>
      <c r="AP36" s="7">
        <f t="shared" si="28"/>
        <v>22359933.607558697</v>
      </c>
      <c r="AQ36" s="7">
        <f t="shared" si="28"/>
        <v>22613116.948149115</v>
      </c>
      <c r="AR36" s="7">
        <f t="shared" si="28"/>
        <v>22855577.634423204</v>
      </c>
      <c r="AS36" s="7">
        <f t="shared" si="28"/>
        <v>23088201.017799754</v>
      </c>
      <c r="AT36" s="7">
        <f t="shared" si="28"/>
        <v>23312403.193190798</v>
      </c>
      <c r="AU36" s="7">
        <f t="shared" si="28"/>
        <v>23528554.249757547</v>
      </c>
      <c r="AV36" s="7">
        <f t="shared" si="28"/>
        <v>23735372.750128075</v>
      </c>
      <c r="AW36" s="7">
        <f t="shared" si="28"/>
        <v>23932095.732274707</v>
      </c>
      <c r="AX36" s="7">
        <f t="shared" si="28"/>
        <v>24119155.210301161</v>
      </c>
      <c r="AY36" s="7">
        <f t="shared" si="28"/>
        <v>24297442.961799532</v>
      </c>
      <c r="AZ36" s="7">
        <f t="shared" si="28"/>
        <v>24467009.811958484</v>
      </c>
      <c r="BA36" s="7">
        <f t="shared" si="28"/>
        <v>24626633.327360772</v>
      </c>
      <c r="BB36" s="7">
        <f t="shared" si="28"/>
        <v>24775549.377583571</v>
      </c>
      <c r="BC36" s="7">
        <f t="shared" si="28"/>
        <v>24914028.446102235</v>
      </c>
      <c r="BD36" s="7">
        <f t="shared" si="28"/>
        <v>25042827.945067529</v>
      </c>
      <c r="BE36" s="7">
        <f t="shared" si="28"/>
        <v>25162097.429057617</v>
      </c>
      <c r="BF36" s="7">
        <f t="shared" si="28"/>
        <v>25270946.580974348</v>
      </c>
      <c r="BG36" s="7">
        <f t="shared" si="28"/>
        <v>25368803.471395735</v>
      </c>
      <c r="BH36" s="7">
        <f t="shared" si="28"/>
        <v>25455963.996391486</v>
      </c>
      <c r="BI36" s="7">
        <f t="shared" si="28"/>
        <v>25533149.055764161</v>
      </c>
      <c r="BJ36" s="7">
        <f t="shared" si="28"/>
        <v>25569353.239730988</v>
      </c>
      <c r="BK36" s="7">
        <f t="shared" si="28"/>
        <v>25605608.758648079</v>
      </c>
      <c r="BL36" s="7">
        <f t="shared" si="28"/>
        <v>25641915.68530472</v>
      </c>
      <c r="BM36" s="7">
        <f t="shared" si="28"/>
        <v>25678274.092593424</v>
      </c>
      <c r="BN36" s="7">
        <f t="shared" si="28"/>
        <v>25714684.053510055</v>
      </c>
      <c r="BO36" s="7">
        <f t="shared" si="28"/>
        <v>25751145.64115398</v>
      </c>
      <c r="BP36" s="7">
        <f t="shared" si="28"/>
        <v>25787658.928728215</v>
      </c>
      <c r="BQ36" s="7">
        <f t="shared" ref="BQ36:CD36" si="29">BQ24*BQ37</f>
        <v>25824223.989539575</v>
      </c>
      <c r="BR36" s="7">
        <f t="shared" si="29"/>
        <v>25860840.896998815</v>
      </c>
      <c r="BS36" s="7">
        <f t="shared" si="29"/>
        <v>25897509.724620786</v>
      </c>
      <c r="BT36" s="7">
        <f t="shared" si="29"/>
        <v>25934230.546024568</v>
      </c>
      <c r="BU36" s="7">
        <f t="shared" si="29"/>
        <v>25971003.43493364</v>
      </c>
      <c r="BV36" s="7">
        <f t="shared" si="29"/>
        <v>26007828.465176012</v>
      </c>
      <c r="BW36" s="7">
        <f t="shared" si="29"/>
        <v>26044705.710684374</v>
      </c>
      <c r="BX36" s="7">
        <f t="shared" si="29"/>
        <v>26081635.245496247</v>
      </c>
      <c r="BY36" s="7">
        <f t="shared" si="29"/>
        <v>26118617.143754132</v>
      </c>
      <c r="BZ36" s="7">
        <f t="shared" si="29"/>
        <v>26155651.479705665</v>
      </c>
      <c r="CA36" s="7">
        <f t="shared" si="29"/>
        <v>26192738.327703752</v>
      </c>
      <c r="CB36" s="7">
        <f t="shared" si="29"/>
        <v>26229877.762206726</v>
      </c>
      <c r="CC36" s="7">
        <f t="shared" si="29"/>
        <v>26267069.857778501</v>
      </c>
      <c r="CD36" s="7">
        <f t="shared" si="29"/>
        <v>26304314.689088717</v>
      </c>
      <c r="CE36" s="18" t="s">
        <v>84</v>
      </c>
      <c r="CG36" s="13"/>
      <c r="CH36" s="13"/>
    </row>
    <row r="37" spans="1:86" s="22" customFormat="1" outlineLevel="1">
      <c r="A37" s="218"/>
      <c r="D37" s="22" t="s">
        <v>143</v>
      </c>
      <c r="I37" s="113"/>
      <c r="J37" s="39" t="s">
        <v>70</v>
      </c>
      <c r="K37" s="111"/>
      <c r="L37" s="104">
        <f>L36/L30</f>
        <v>0.55376184453702193</v>
      </c>
      <c r="M37" s="104">
        <f t="shared" ref="M37:AC37" si="30">M36/M30</f>
        <v>0.60476958193864383</v>
      </c>
      <c r="N37" s="104">
        <f t="shared" si="30"/>
        <v>0.64318231730173892</v>
      </c>
      <c r="O37" s="104">
        <f t="shared" si="30"/>
        <v>0.68643310263137192</v>
      </c>
      <c r="P37" s="104">
        <f t="shared" si="30"/>
        <v>0.74385618198289705</v>
      </c>
      <c r="Q37" s="104">
        <f t="shared" si="30"/>
        <v>0.78666017567996616</v>
      </c>
      <c r="R37" s="104">
        <f t="shared" si="30"/>
        <v>0.77571841905486394</v>
      </c>
      <c r="S37" s="104">
        <f t="shared" si="30"/>
        <v>0.75738526538926498</v>
      </c>
      <c r="T37" s="104">
        <f t="shared" si="30"/>
        <v>0.75524170339171282</v>
      </c>
      <c r="U37" s="104">
        <f t="shared" si="30"/>
        <v>0.70141935602676597</v>
      </c>
      <c r="V37" s="104">
        <f t="shared" si="30"/>
        <v>0.6983674501345235</v>
      </c>
      <c r="W37" s="104">
        <f t="shared" si="30"/>
        <v>0.67939710320116653</v>
      </c>
      <c r="X37" s="104">
        <f t="shared" si="30"/>
        <v>0.68484498534903637</v>
      </c>
      <c r="Y37" s="104">
        <f t="shared" si="30"/>
        <v>0.64720852685709085</v>
      </c>
      <c r="Z37" s="104">
        <f t="shared" si="30"/>
        <v>0.61128546853396593</v>
      </c>
      <c r="AA37" s="104">
        <f t="shared" si="30"/>
        <v>0.61807479999238812</v>
      </c>
      <c r="AB37" s="104">
        <f t="shared" si="30"/>
        <v>0.61627165574773246</v>
      </c>
      <c r="AC37" s="104">
        <f t="shared" si="30"/>
        <v>0.60441299151757122</v>
      </c>
      <c r="AD37" s="104">
        <f>AC37*(1+AD39)</f>
        <v>0.59836886160239555</v>
      </c>
      <c r="AE37" s="104">
        <f>AD37*(1+AE39)</f>
        <v>0.59238517298637161</v>
      </c>
      <c r="AF37" s="104">
        <f t="shared" ref="AF37:BN37" si="31">AE37*(1+AF39)</f>
        <v>0.58646132125650785</v>
      </c>
      <c r="AG37" s="104">
        <f t="shared" si="31"/>
        <v>0.58059670804394281</v>
      </c>
      <c r="AH37" s="104">
        <f t="shared" si="31"/>
        <v>0.57479074096350335</v>
      </c>
      <c r="AI37" s="104">
        <f t="shared" si="31"/>
        <v>0.56904283355386831</v>
      </c>
      <c r="AJ37" s="104">
        <f t="shared" si="31"/>
        <v>0.56335240521832963</v>
      </c>
      <c r="AK37" s="104">
        <f t="shared" si="31"/>
        <v>0.55771888116614632</v>
      </c>
      <c r="AL37" s="104">
        <f t="shared" si="31"/>
        <v>0.55771888116614632</v>
      </c>
      <c r="AM37" s="104">
        <f t="shared" si="31"/>
        <v>0.55771888116614632</v>
      </c>
      <c r="AN37" s="104">
        <f t="shared" si="31"/>
        <v>0.55771888116614632</v>
      </c>
      <c r="AO37" s="104">
        <f t="shared" si="31"/>
        <v>0.55771888116614632</v>
      </c>
      <c r="AP37" s="104">
        <f t="shared" si="31"/>
        <v>0.55771888116614632</v>
      </c>
      <c r="AQ37" s="104">
        <f t="shared" si="31"/>
        <v>0.55771888116614632</v>
      </c>
      <c r="AR37" s="104">
        <f t="shared" si="31"/>
        <v>0.55771888116614632</v>
      </c>
      <c r="AS37" s="104">
        <f t="shared" si="31"/>
        <v>0.55771888116614632</v>
      </c>
      <c r="AT37" s="104">
        <f t="shared" si="31"/>
        <v>0.55771888116614632</v>
      </c>
      <c r="AU37" s="104">
        <f t="shared" si="31"/>
        <v>0.55771888116614632</v>
      </c>
      <c r="AV37" s="104">
        <f t="shared" si="31"/>
        <v>0.55771888116614632</v>
      </c>
      <c r="AW37" s="104">
        <f t="shared" si="31"/>
        <v>0.55771888116614632</v>
      </c>
      <c r="AX37" s="104">
        <f t="shared" si="31"/>
        <v>0.55771888116614632</v>
      </c>
      <c r="AY37" s="104">
        <f t="shared" si="31"/>
        <v>0.55771888116614632</v>
      </c>
      <c r="AZ37" s="104">
        <f t="shared" si="31"/>
        <v>0.55771888116614632</v>
      </c>
      <c r="BA37" s="104">
        <f t="shared" si="31"/>
        <v>0.55771888116614632</v>
      </c>
      <c r="BB37" s="104">
        <f t="shared" si="31"/>
        <v>0.55771888116614632</v>
      </c>
      <c r="BC37" s="104">
        <f t="shared" si="31"/>
        <v>0.55771888116614632</v>
      </c>
      <c r="BD37" s="104">
        <f t="shared" si="31"/>
        <v>0.55771888116614632</v>
      </c>
      <c r="BE37" s="104">
        <f t="shared" si="31"/>
        <v>0.55771888116614632</v>
      </c>
      <c r="BF37" s="104">
        <f t="shared" si="31"/>
        <v>0.55771888116614632</v>
      </c>
      <c r="BG37" s="104">
        <f t="shared" si="31"/>
        <v>0.55771888116614632</v>
      </c>
      <c r="BH37" s="104">
        <f t="shared" si="31"/>
        <v>0.55771888116614632</v>
      </c>
      <c r="BI37" s="104">
        <f t="shared" si="31"/>
        <v>0.55771888116614632</v>
      </c>
      <c r="BJ37" s="104">
        <f t="shared" si="31"/>
        <v>0.55771888116614632</v>
      </c>
      <c r="BK37" s="104">
        <f t="shared" si="31"/>
        <v>0.55771888116614632</v>
      </c>
      <c r="BL37" s="104">
        <f t="shared" si="31"/>
        <v>0.55771888116614632</v>
      </c>
      <c r="BM37" s="104">
        <f t="shared" si="31"/>
        <v>0.55771888116614632</v>
      </c>
      <c r="BN37" s="104">
        <f t="shared" si="31"/>
        <v>0.55771888116614632</v>
      </c>
      <c r="BO37" s="104">
        <f>BN37*(1+BO39)</f>
        <v>0.55771888116614632</v>
      </c>
      <c r="BP37" s="104">
        <f>BO37*(1+BP39)</f>
        <v>0.55771888116614632</v>
      </c>
      <c r="BQ37" s="104">
        <f t="shared" ref="BQ37:CD37" si="32">BP37*(1+BQ39)</f>
        <v>0.55771888116614632</v>
      </c>
      <c r="BR37" s="104">
        <f t="shared" si="32"/>
        <v>0.55771888116614632</v>
      </c>
      <c r="BS37" s="104">
        <f t="shared" si="32"/>
        <v>0.55771888116614632</v>
      </c>
      <c r="BT37" s="104">
        <f t="shared" si="32"/>
        <v>0.55771888116614632</v>
      </c>
      <c r="BU37" s="104">
        <f t="shared" si="32"/>
        <v>0.55771888116614632</v>
      </c>
      <c r="BV37" s="104">
        <f t="shared" si="32"/>
        <v>0.55771888116614632</v>
      </c>
      <c r="BW37" s="104">
        <f t="shared" si="32"/>
        <v>0.55771888116614632</v>
      </c>
      <c r="BX37" s="104">
        <f t="shared" si="32"/>
        <v>0.55771888116614632</v>
      </c>
      <c r="BY37" s="104">
        <f t="shared" si="32"/>
        <v>0.55771888116614632</v>
      </c>
      <c r="BZ37" s="104">
        <f t="shared" si="32"/>
        <v>0.55771888116614632</v>
      </c>
      <c r="CA37" s="104">
        <f t="shared" si="32"/>
        <v>0.55771888116614632</v>
      </c>
      <c r="CB37" s="104">
        <f t="shared" si="32"/>
        <v>0.55771888116614632</v>
      </c>
      <c r="CC37" s="104">
        <f t="shared" si="32"/>
        <v>0.55771888116614632</v>
      </c>
      <c r="CD37" s="104">
        <f t="shared" si="32"/>
        <v>0.55771888116614632</v>
      </c>
      <c r="CG37" s="112"/>
      <c r="CH37" s="112"/>
    </row>
    <row r="38" spans="1:86" s="22" customFormat="1" outlineLevel="1">
      <c r="A38" s="218"/>
      <c r="D38" s="134" t="s">
        <v>409</v>
      </c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231"/>
      <c r="Y38" s="231"/>
      <c r="Z38" s="231"/>
      <c r="AA38" s="234"/>
      <c r="AB38" s="234"/>
      <c r="AC38" s="234"/>
      <c r="AD38" s="144">
        <v>-0.01</v>
      </c>
      <c r="AE38" s="148">
        <f t="shared" ref="AE38" si="33">AD38</f>
        <v>-0.01</v>
      </c>
      <c r="AF38" s="148">
        <f t="shared" ref="AF38:AK38" si="34">AE38</f>
        <v>-0.01</v>
      </c>
      <c r="AG38" s="148">
        <f t="shared" si="34"/>
        <v>-0.01</v>
      </c>
      <c r="AH38" s="148">
        <f t="shared" si="34"/>
        <v>-0.01</v>
      </c>
      <c r="AI38" s="148">
        <f t="shared" si="34"/>
        <v>-0.01</v>
      </c>
      <c r="AJ38" s="148">
        <f t="shared" si="34"/>
        <v>-0.01</v>
      </c>
      <c r="AK38" s="148">
        <f t="shared" si="34"/>
        <v>-0.01</v>
      </c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234"/>
      <c r="BR38" s="234"/>
      <c r="BS38" s="234"/>
      <c r="BT38" s="234"/>
      <c r="BU38" s="234"/>
      <c r="BV38" s="234"/>
      <c r="BW38" s="234"/>
      <c r="BX38" s="234"/>
      <c r="BY38" s="234"/>
      <c r="BZ38" s="234"/>
      <c r="CA38" s="234"/>
      <c r="CB38" s="234"/>
      <c r="CC38" s="234"/>
      <c r="CD38" s="234"/>
      <c r="CG38" s="112"/>
      <c r="CH38" s="112"/>
    </row>
    <row r="39" spans="1:86" s="22" customFormat="1" outlineLevel="1">
      <c r="A39" s="218"/>
      <c r="D39" s="48" t="s">
        <v>410</v>
      </c>
      <c r="H39" s="44" t="s">
        <v>545</v>
      </c>
      <c r="I39" s="113"/>
      <c r="J39" s="39" t="s">
        <v>70</v>
      </c>
      <c r="K39" s="111"/>
      <c r="L39" s="143"/>
      <c r="M39" s="147">
        <f>M37/L37-1</f>
        <v>9.2111325301343916E-2</v>
      </c>
      <c r="N39" s="147">
        <f>N37/M37-1</f>
        <v>6.35163151558642E-2</v>
      </c>
      <c r="O39" s="147">
        <f>O37/N37-1</f>
        <v>6.7244985078379615E-2</v>
      </c>
      <c r="P39" s="147">
        <f t="shared" ref="P39:W39" si="35">P37/O37-1</f>
        <v>8.3654298039240071E-2</v>
      </c>
      <c r="Q39" s="147">
        <f t="shared" si="35"/>
        <v>5.7543372944709015E-2</v>
      </c>
      <c r="R39" s="147">
        <f t="shared" si="35"/>
        <v>-1.3909127426775414E-2</v>
      </c>
      <c r="S39" s="147">
        <f t="shared" si="35"/>
        <v>-2.3633773822124948E-2</v>
      </c>
      <c r="T39" s="147">
        <f t="shared" si="35"/>
        <v>-2.8302134930634493E-3</v>
      </c>
      <c r="U39" s="147">
        <f t="shared" si="35"/>
        <v>-7.126506272526556E-2</v>
      </c>
      <c r="V39" s="147">
        <f t="shared" si="35"/>
        <v>-4.3510431612981959E-3</v>
      </c>
      <c r="W39" s="147">
        <f t="shared" si="35"/>
        <v>-2.7163847527118867E-2</v>
      </c>
      <c r="X39" s="147">
        <f t="shared" ref="X39:AC39" si="36">X37/W37-1</f>
        <v>8.0187008778822566E-3</v>
      </c>
      <c r="Y39" s="147">
        <f t="shared" si="36"/>
        <v>-5.4956171538240617E-2</v>
      </c>
      <c r="Z39" s="147">
        <f t="shared" si="36"/>
        <v>-5.5504612242318396E-2</v>
      </c>
      <c r="AA39" s="147">
        <f t="shared" si="36"/>
        <v>1.1106646252699193E-2</v>
      </c>
      <c r="AB39" s="147">
        <f t="shared" si="36"/>
        <v>-2.9173560298492163E-3</v>
      </c>
      <c r="AC39" s="147">
        <f t="shared" si="36"/>
        <v>-1.9242592320383389E-2</v>
      </c>
      <c r="AD39" s="205">
        <f t="shared" ref="AD39:AG39" si="37">AD38*(1+INDEX(scenario.fixed.penetration, MATCH(scenario.fixed.penetration.selected, scenarios,0)))</f>
        <v>-0.01</v>
      </c>
      <c r="AE39" s="205">
        <f t="shared" si="37"/>
        <v>-0.01</v>
      </c>
      <c r="AF39" s="205">
        <f t="shared" si="37"/>
        <v>-0.01</v>
      </c>
      <c r="AG39" s="205">
        <f t="shared" si="37"/>
        <v>-0.01</v>
      </c>
      <c r="AH39" s="205">
        <f>AH38*(1+INDEX(scenario.fixed.penetration, MATCH(scenario.fixed.penetration.selected, scenarios,0)))</f>
        <v>-0.01</v>
      </c>
      <c r="AI39" s="205">
        <f>AI38*(1+INDEX(scenario.fixed.penetration, MATCH(scenario.fixed.penetration.selected, scenarios,0)))</f>
        <v>-0.01</v>
      </c>
      <c r="AJ39" s="205">
        <f>AJ38*(1+INDEX(scenario.fixed.penetration, MATCH(scenario.fixed.penetration.selected, scenarios,0)))</f>
        <v>-0.01</v>
      </c>
      <c r="AK39" s="205">
        <f>AK38*(1+INDEX(scenario.fixed.penetration, MATCH(scenario.fixed.penetration.selected, scenarios,0)))</f>
        <v>-0.01</v>
      </c>
      <c r="AL39" s="144">
        <v>0</v>
      </c>
      <c r="AM39" s="148">
        <f t="shared" ref="AM39:BN39" si="38">AL39</f>
        <v>0</v>
      </c>
      <c r="AN39" s="148">
        <f t="shared" si="38"/>
        <v>0</v>
      </c>
      <c r="AO39" s="148">
        <f t="shared" si="38"/>
        <v>0</v>
      </c>
      <c r="AP39" s="148">
        <f t="shared" si="38"/>
        <v>0</v>
      </c>
      <c r="AQ39" s="148">
        <f t="shared" si="38"/>
        <v>0</v>
      </c>
      <c r="AR39" s="148">
        <f t="shared" si="38"/>
        <v>0</v>
      </c>
      <c r="AS39" s="148">
        <f t="shared" si="38"/>
        <v>0</v>
      </c>
      <c r="AT39" s="148">
        <f t="shared" si="38"/>
        <v>0</v>
      </c>
      <c r="AU39" s="148">
        <f t="shared" si="38"/>
        <v>0</v>
      </c>
      <c r="AV39" s="148">
        <f t="shared" si="38"/>
        <v>0</v>
      </c>
      <c r="AW39" s="148">
        <f t="shared" si="38"/>
        <v>0</v>
      </c>
      <c r="AX39" s="148">
        <f t="shared" si="38"/>
        <v>0</v>
      </c>
      <c r="AY39" s="148">
        <f t="shared" si="38"/>
        <v>0</v>
      </c>
      <c r="AZ39" s="148">
        <f t="shared" si="38"/>
        <v>0</v>
      </c>
      <c r="BA39" s="148">
        <f t="shared" si="38"/>
        <v>0</v>
      </c>
      <c r="BB39" s="148">
        <f t="shared" si="38"/>
        <v>0</v>
      </c>
      <c r="BC39" s="148">
        <f t="shared" si="38"/>
        <v>0</v>
      </c>
      <c r="BD39" s="148">
        <f t="shared" si="38"/>
        <v>0</v>
      </c>
      <c r="BE39" s="148">
        <f t="shared" si="38"/>
        <v>0</v>
      </c>
      <c r="BF39" s="148">
        <f t="shared" si="38"/>
        <v>0</v>
      </c>
      <c r="BG39" s="148">
        <f t="shared" si="38"/>
        <v>0</v>
      </c>
      <c r="BH39" s="148">
        <f t="shared" si="38"/>
        <v>0</v>
      </c>
      <c r="BI39" s="148">
        <f t="shared" si="38"/>
        <v>0</v>
      </c>
      <c r="BJ39" s="148">
        <f t="shared" si="38"/>
        <v>0</v>
      </c>
      <c r="BK39" s="148">
        <f t="shared" si="38"/>
        <v>0</v>
      </c>
      <c r="BL39" s="148">
        <f t="shared" si="38"/>
        <v>0</v>
      </c>
      <c r="BM39" s="148">
        <f t="shared" si="38"/>
        <v>0</v>
      </c>
      <c r="BN39" s="148">
        <f t="shared" si="38"/>
        <v>0</v>
      </c>
      <c r="BO39" s="148">
        <f>BN39</f>
        <v>0</v>
      </c>
      <c r="BP39" s="148">
        <f>BO39</f>
        <v>0</v>
      </c>
      <c r="BQ39" s="148">
        <f t="shared" ref="BQ39:CD39" si="39">BP39</f>
        <v>0</v>
      </c>
      <c r="BR39" s="148">
        <f t="shared" si="39"/>
        <v>0</v>
      </c>
      <c r="BS39" s="148">
        <f t="shared" si="39"/>
        <v>0</v>
      </c>
      <c r="BT39" s="148">
        <f t="shared" si="39"/>
        <v>0</v>
      </c>
      <c r="BU39" s="148">
        <f t="shared" si="39"/>
        <v>0</v>
      </c>
      <c r="BV39" s="148">
        <f t="shared" si="39"/>
        <v>0</v>
      </c>
      <c r="BW39" s="148">
        <f t="shared" si="39"/>
        <v>0</v>
      </c>
      <c r="BX39" s="148">
        <f t="shared" si="39"/>
        <v>0</v>
      </c>
      <c r="BY39" s="148">
        <f t="shared" si="39"/>
        <v>0</v>
      </c>
      <c r="BZ39" s="148">
        <f t="shared" si="39"/>
        <v>0</v>
      </c>
      <c r="CA39" s="148">
        <f t="shared" si="39"/>
        <v>0</v>
      </c>
      <c r="CB39" s="148">
        <f t="shared" si="39"/>
        <v>0</v>
      </c>
      <c r="CC39" s="148">
        <f t="shared" si="39"/>
        <v>0</v>
      </c>
      <c r="CD39" s="148">
        <f t="shared" si="39"/>
        <v>0</v>
      </c>
      <c r="CG39" s="112"/>
      <c r="CH39" s="112"/>
    </row>
    <row r="40" spans="1:86" outlineLevel="1">
      <c r="BR40"/>
      <c r="BS40"/>
      <c r="CG40" s="13"/>
      <c r="CH40" s="13"/>
    </row>
    <row r="41" spans="1:86" outlineLevel="2">
      <c r="C41" s="15" t="s">
        <v>497</v>
      </c>
      <c r="I41" t="s">
        <v>117</v>
      </c>
      <c r="J41" s="39" t="s">
        <v>69</v>
      </c>
      <c r="L41" s="278"/>
      <c r="M41" s="278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78"/>
      <c r="Z41" s="27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G41" s="13"/>
      <c r="CH41" s="13"/>
    </row>
    <row r="42" spans="1:86" outlineLevel="2">
      <c r="C42" s="15"/>
      <c r="D42" s="48" t="s">
        <v>409</v>
      </c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AD42" s="144">
        <v>0</v>
      </c>
      <c r="AE42" s="148">
        <f t="shared" ref="AE42:AK42" si="40">AD42</f>
        <v>0</v>
      </c>
      <c r="AF42" s="148">
        <f t="shared" si="40"/>
        <v>0</v>
      </c>
      <c r="AG42" s="148">
        <f t="shared" si="40"/>
        <v>0</v>
      </c>
      <c r="AH42" s="148">
        <f t="shared" si="40"/>
        <v>0</v>
      </c>
      <c r="AI42" s="148">
        <f t="shared" si="40"/>
        <v>0</v>
      </c>
      <c r="AJ42" s="148">
        <f t="shared" si="40"/>
        <v>0</v>
      </c>
      <c r="AK42" s="148">
        <f t="shared" si="40"/>
        <v>0</v>
      </c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234"/>
      <c r="BR42" s="234"/>
      <c r="BS42" s="234"/>
      <c r="BT42" s="234"/>
      <c r="BU42" s="234"/>
      <c r="BV42" s="234"/>
      <c r="BW42" s="234"/>
      <c r="BX42" s="234"/>
      <c r="BY42" s="234"/>
      <c r="BZ42" s="234"/>
      <c r="CA42" s="234"/>
      <c r="CB42" s="234"/>
      <c r="CC42" s="234"/>
      <c r="CD42" s="234"/>
      <c r="CG42" s="13"/>
      <c r="CH42" s="13"/>
    </row>
    <row r="43" spans="1:86" outlineLevel="2">
      <c r="D43" s="48" t="s">
        <v>410</v>
      </c>
      <c r="G43" s="44"/>
      <c r="H43" s="44" t="s">
        <v>545</v>
      </c>
      <c r="I43" s="39"/>
      <c r="J43" s="39" t="s">
        <v>70</v>
      </c>
      <c r="L43" s="145"/>
      <c r="M43" s="260">
        <f>IF(L41=0,0,M41/L41-1)</f>
        <v>0</v>
      </c>
      <c r="N43" s="260">
        <f t="shared" ref="N43:AC43" si="41">IF(M41=0,0,N41/M41-1)</f>
        <v>0</v>
      </c>
      <c r="O43" s="260">
        <f t="shared" si="41"/>
        <v>0</v>
      </c>
      <c r="P43" s="260">
        <f t="shared" si="41"/>
        <v>0</v>
      </c>
      <c r="Q43" s="260">
        <f t="shared" si="41"/>
        <v>0</v>
      </c>
      <c r="R43" s="260">
        <f t="shared" si="41"/>
        <v>0</v>
      </c>
      <c r="S43" s="260">
        <f t="shared" si="41"/>
        <v>0</v>
      </c>
      <c r="T43" s="260">
        <f t="shared" si="41"/>
        <v>0</v>
      </c>
      <c r="U43" s="260">
        <f t="shared" si="41"/>
        <v>0</v>
      </c>
      <c r="V43" s="260">
        <f t="shared" si="41"/>
        <v>0</v>
      </c>
      <c r="W43" s="260">
        <f t="shared" si="41"/>
        <v>0</v>
      </c>
      <c r="X43" s="260">
        <f t="shared" si="41"/>
        <v>0</v>
      </c>
      <c r="Y43" s="260">
        <f t="shared" si="41"/>
        <v>0</v>
      </c>
      <c r="Z43" s="260">
        <f t="shared" si="41"/>
        <v>0</v>
      </c>
      <c r="AA43" s="260">
        <f t="shared" si="41"/>
        <v>0</v>
      </c>
      <c r="AB43" s="260">
        <f t="shared" si="41"/>
        <v>0</v>
      </c>
      <c r="AC43" s="260">
        <f t="shared" si="41"/>
        <v>0</v>
      </c>
      <c r="AD43" s="205">
        <f t="shared" ref="AD43" si="42">AD42*(1+INDEX(scenario.fixed.penetration, MATCH(scenario.fixed.penetration.selected, scenarios,0)))</f>
        <v>0</v>
      </c>
      <c r="AE43" s="205">
        <f t="shared" ref="AE43:AK43" si="43">AE42*(1+INDEX(scenario.fixed.penetration, MATCH(scenario.fixed.penetration.selected, scenarios,0)))</f>
        <v>0</v>
      </c>
      <c r="AF43" s="205">
        <f t="shared" si="43"/>
        <v>0</v>
      </c>
      <c r="AG43" s="205">
        <f t="shared" si="43"/>
        <v>0</v>
      </c>
      <c r="AH43" s="205">
        <f t="shared" si="43"/>
        <v>0</v>
      </c>
      <c r="AI43" s="205">
        <f t="shared" si="43"/>
        <v>0</v>
      </c>
      <c r="AJ43" s="205">
        <f t="shared" si="43"/>
        <v>0</v>
      </c>
      <c r="AK43" s="205">
        <f t="shared" si="43"/>
        <v>0</v>
      </c>
      <c r="AL43" s="144">
        <v>0</v>
      </c>
      <c r="AM43" s="148">
        <f t="shared" ref="AM43:BN43" si="44">AL43</f>
        <v>0</v>
      </c>
      <c r="AN43" s="148">
        <f t="shared" si="44"/>
        <v>0</v>
      </c>
      <c r="AO43" s="148">
        <f t="shared" si="44"/>
        <v>0</v>
      </c>
      <c r="AP43" s="148">
        <f t="shared" si="44"/>
        <v>0</v>
      </c>
      <c r="AQ43" s="148">
        <f t="shared" si="44"/>
        <v>0</v>
      </c>
      <c r="AR43" s="148">
        <f t="shared" si="44"/>
        <v>0</v>
      </c>
      <c r="AS43" s="148">
        <f t="shared" si="44"/>
        <v>0</v>
      </c>
      <c r="AT43" s="148">
        <f t="shared" si="44"/>
        <v>0</v>
      </c>
      <c r="AU43" s="148">
        <f t="shared" si="44"/>
        <v>0</v>
      </c>
      <c r="AV43" s="148">
        <f t="shared" si="44"/>
        <v>0</v>
      </c>
      <c r="AW43" s="148">
        <f t="shared" si="44"/>
        <v>0</v>
      </c>
      <c r="AX43" s="148">
        <f t="shared" si="44"/>
        <v>0</v>
      </c>
      <c r="AY43" s="148">
        <f t="shared" si="44"/>
        <v>0</v>
      </c>
      <c r="AZ43" s="148">
        <f t="shared" si="44"/>
        <v>0</v>
      </c>
      <c r="BA43" s="148">
        <f t="shared" si="44"/>
        <v>0</v>
      </c>
      <c r="BB43" s="148">
        <f t="shared" si="44"/>
        <v>0</v>
      </c>
      <c r="BC43" s="148">
        <f t="shared" si="44"/>
        <v>0</v>
      </c>
      <c r="BD43" s="148">
        <f t="shared" si="44"/>
        <v>0</v>
      </c>
      <c r="BE43" s="148">
        <f t="shared" si="44"/>
        <v>0</v>
      </c>
      <c r="BF43" s="148">
        <f t="shared" si="44"/>
        <v>0</v>
      </c>
      <c r="BG43" s="148">
        <f t="shared" si="44"/>
        <v>0</v>
      </c>
      <c r="BH43" s="148">
        <f t="shared" si="44"/>
        <v>0</v>
      </c>
      <c r="BI43" s="148">
        <f t="shared" si="44"/>
        <v>0</v>
      </c>
      <c r="BJ43" s="148">
        <f t="shared" si="44"/>
        <v>0</v>
      </c>
      <c r="BK43" s="148">
        <f t="shared" si="44"/>
        <v>0</v>
      </c>
      <c r="BL43" s="148">
        <f t="shared" si="44"/>
        <v>0</v>
      </c>
      <c r="BM43" s="148">
        <f t="shared" si="44"/>
        <v>0</v>
      </c>
      <c r="BN43" s="148">
        <f t="shared" si="44"/>
        <v>0</v>
      </c>
      <c r="BO43" s="148">
        <f t="shared" ref="BO43:CD43" si="45">BN43</f>
        <v>0</v>
      </c>
      <c r="BP43" s="148">
        <f t="shared" si="45"/>
        <v>0</v>
      </c>
      <c r="BQ43" s="148">
        <f t="shared" si="45"/>
        <v>0</v>
      </c>
      <c r="BR43" s="148">
        <f t="shared" si="45"/>
        <v>0</v>
      </c>
      <c r="BS43" s="148">
        <f t="shared" si="45"/>
        <v>0</v>
      </c>
      <c r="BT43" s="148">
        <f t="shared" si="45"/>
        <v>0</v>
      </c>
      <c r="BU43" s="148">
        <f t="shared" si="45"/>
        <v>0</v>
      </c>
      <c r="BV43" s="148">
        <f t="shared" si="45"/>
        <v>0</v>
      </c>
      <c r="BW43" s="148">
        <f t="shared" si="45"/>
        <v>0</v>
      </c>
      <c r="BX43" s="148">
        <f t="shared" si="45"/>
        <v>0</v>
      </c>
      <c r="BY43" s="148">
        <f t="shared" si="45"/>
        <v>0</v>
      </c>
      <c r="BZ43" s="148">
        <f t="shared" si="45"/>
        <v>0</v>
      </c>
      <c r="CA43" s="148">
        <f t="shared" si="45"/>
        <v>0</v>
      </c>
      <c r="CB43" s="148">
        <f t="shared" si="45"/>
        <v>0</v>
      </c>
      <c r="CC43" s="148">
        <f t="shared" si="45"/>
        <v>0</v>
      </c>
      <c r="CD43" s="148">
        <f t="shared" si="45"/>
        <v>0</v>
      </c>
    </row>
    <row r="44" spans="1:86" outlineLevel="2">
      <c r="I44" s="39"/>
      <c r="J44" s="39"/>
      <c r="BR44"/>
      <c r="BS44"/>
      <c r="CG44" s="13"/>
      <c r="CH44" s="13"/>
    </row>
    <row r="45" spans="1:86" outlineLevel="1">
      <c r="C45" s="15" t="s">
        <v>139</v>
      </c>
      <c r="BR45"/>
      <c r="BS45"/>
      <c r="CG45" s="13"/>
      <c r="CH45" s="13"/>
    </row>
    <row r="46" spans="1:86" outlineLevel="1">
      <c r="D46" s="39" t="s">
        <v>140</v>
      </c>
      <c r="I46" t="s">
        <v>117</v>
      </c>
      <c r="J46" s="39" t="s">
        <v>69</v>
      </c>
      <c r="L46" s="139">
        <f t="array" ref="L46:BP46">L41:BP41+L36:BP36</f>
        <v>12331676</v>
      </c>
      <c r="M46" s="139">
        <v>13774146</v>
      </c>
      <c r="N46" s="139">
        <v>14975085</v>
      </c>
      <c r="O46" s="139">
        <v>16330066</v>
      </c>
      <c r="P46" s="139">
        <v>18073238</v>
      </c>
      <c r="Q46" s="139">
        <v>19512024</v>
      </c>
      <c r="R46" s="139">
        <v>19861299</v>
      </c>
      <c r="S46" s="139">
        <v>19997903</v>
      </c>
      <c r="T46" s="139">
        <v>20545591</v>
      </c>
      <c r="U46" s="139">
        <v>19642630</v>
      </c>
      <c r="V46" s="139">
        <v>20115944</v>
      </c>
      <c r="W46" s="139">
        <v>19996922</v>
      </c>
      <c r="X46" s="139">
        <v>20588103</v>
      </c>
      <c r="Y46" s="139">
        <v>19863814.4850576</v>
      </c>
      <c r="Z46" s="139">
        <v>19145837</v>
      </c>
      <c r="AA46" s="139">
        <v>19747309.999990001</v>
      </c>
      <c r="AB46" s="139">
        <v>20061184</v>
      </c>
      <c r="AC46" s="139">
        <v>20036631</v>
      </c>
      <c r="AD46" s="139">
        <v>21005634</v>
      </c>
      <c r="AE46" s="139">
        <v>20339925.006939426</v>
      </c>
      <c r="AF46" s="139">
        <v>20480519.751804247</v>
      </c>
      <c r="AG46" s="139">
        <v>20609481.52622667</v>
      </c>
      <c r="AH46" s="139">
        <v>20725368.229442239</v>
      </c>
      <c r="AI46" s="139">
        <v>20830051.671225693</v>
      </c>
      <c r="AJ46" s="139">
        <v>20926352.948213384</v>
      </c>
      <c r="AK46" s="139">
        <v>21013611.164025165</v>
      </c>
      <c r="AL46" s="139">
        <v>21300727.036327705</v>
      </c>
      <c r="AM46" s="139">
        <v>21576709.271322731</v>
      </c>
      <c r="AN46" s="139">
        <v>21843141.920723926</v>
      </c>
      <c r="AO46" s="139">
        <v>22102415.228892904</v>
      </c>
      <c r="AP46" s="139">
        <v>22359933.607558697</v>
      </c>
      <c r="AQ46" s="139">
        <v>22613116.948149115</v>
      </c>
      <c r="AR46" s="139">
        <v>22855577.634423204</v>
      </c>
      <c r="AS46" s="139">
        <v>23088201.017799754</v>
      </c>
      <c r="AT46" s="139">
        <v>23312403.193190798</v>
      </c>
      <c r="AU46" s="139">
        <v>23528554.249757547</v>
      </c>
      <c r="AV46" s="139">
        <v>23735372.750128075</v>
      </c>
      <c r="AW46" s="139">
        <v>23932095.732274707</v>
      </c>
      <c r="AX46" s="139">
        <v>24119155.210301161</v>
      </c>
      <c r="AY46" s="139">
        <v>24297442.961799532</v>
      </c>
      <c r="AZ46" s="139">
        <v>24467009.811958484</v>
      </c>
      <c r="BA46" s="139">
        <v>24626633.327360772</v>
      </c>
      <c r="BB46" s="139">
        <v>24775549.377583571</v>
      </c>
      <c r="BC46" s="139">
        <v>24914028.446102235</v>
      </c>
      <c r="BD46" s="139">
        <v>25042827.945067529</v>
      </c>
      <c r="BE46" s="139">
        <v>25162097.429057617</v>
      </c>
      <c r="BF46" s="139">
        <v>25270946.580974348</v>
      </c>
      <c r="BG46" s="139">
        <v>25368803.471395735</v>
      </c>
      <c r="BH46" s="139">
        <v>25455963.996391486</v>
      </c>
      <c r="BI46" s="139">
        <v>25533149.055764161</v>
      </c>
      <c r="BJ46" s="139">
        <v>25569353.239730988</v>
      </c>
      <c r="BK46" s="139">
        <v>25605608.758648079</v>
      </c>
      <c r="BL46" s="139">
        <v>25641915.68530472</v>
      </c>
      <c r="BM46" s="139">
        <v>25678274.092593424</v>
      </c>
      <c r="BN46" s="139">
        <v>25714684.053510055</v>
      </c>
      <c r="BO46" s="139">
        <v>25751145.64115398</v>
      </c>
      <c r="BP46" s="139">
        <v>25787658.928728215</v>
      </c>
      <c r="BQ46" s="139">
        <f t="array" ref="BQ46">BQ41:DU41+BQ36:DU36</f>
        <v>25824223.989539575</v>
      </c>
      <c r="BR46" s="139">
        <f t="array" ref="BR46">BR41:DV41+BR36:DV36</f>
        <v>25860840.896998815</v>
      </c>
      <c r="BS46" s="139">
        <f t="array" ref="BS46">BS41:DW41+BS36:DW36</f>
        <v>25897509.724620786</v>
      </c>
      <c r="BT46" s="139">
        <f t="array" ref="BT46">BT41:DX41+BT36:DX36</f>
        <v>25934230.546024568</v>
      </c>
      <c r="BU46" s="139">
        <f t="array" ref="BU46">BU41:DY41+BU36:DY36</f>
        <v>25971003.43493364</v>
      </c>
      <c r="BV46" s="139">
        <f t="array" ref="BV46">BV41:DZ41+BV36:DZ36</f>
        <v>26007828.465176012</v>
      </c>
      <c r="BW46" s="139">
        <f t="array" ref="BW46">BW41:EA41+BW36:EA36</f>
        <v>26044705.710684374</v>
      </c>
      <c r="BX46" s="139">
        <f t="array" ref="BX46">BX41:EB41+BX36:EB36</f>
        <v>26081635.245496247</v>
      </c>
      <c r="BY46" s="139">
        <f t="array" ref="BY46">BY41:EC41+BY36:EC36</f>
        <v>26118617.143754132</v>
      </c>
      <c r="BZ46" s="139">
        <f t="array" ref="BZ46">BZ41:ED41+BZ36:ED36</f>
        <v>26155651.479705665</v>
      </c>
      <c r="CA46" s="139">
        <f t="array" ref="CA46">CA41:EE41+CA36:EE36</f>
        <v>26192738.327703752</v>
      </c>
      <c r="CB46" s="139">
        <f t="array" ref="CB46">CB41:EF41+CB36:EF36</f>
        <v>26229877.762206726</v>
      </c>
      <c r="CC46" s="139">
        <f t="array" ref="CC46">CC41:EG41+CC36:EG36</f>
        <v>26267069.857778501</v>
      </c>
      <c r="CD46" s="139">
        <f t="array" ref="CD46">CD41:EH41+CD36:EH36</f>
        <v>26304314.689088717</v>
      </c>
      <c r="CH46" s="13"/>
    </row>
    <row r="47" spans="1:86" outlineLevel="1">
      <c r="C47" s="39"/>
      <c r="I47" s="39"/>
      <c r="J47" s="3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G47" s="13"/>
      <c r="CH47" s="13"/>
    </row>
    <row r="48" spans="1:86" outlineLevel="1">
      <c r="C48" s="15" t="s">
        <v>118</v>
      </c>
      <c r="AD48" s="49"/>
      <c r="BR48"/>
      <c r="BS48"/>
      <c r="CG48" s="13"/>
      <c r="CH48" s="13"/>
    </row>
    <row r="49" spans="2:86" outlineLevel="1">
      <c r="D49" s="39" t="s">
        <v>119</v>
      </c>
      <c r="G49" s="39"/>
      <c r="I49" t="s">
        <v>117</v>
      </c>
      <c r="J49" s="39" t="s">
        <v>70</v>
      </c>
      <c r="L49" s="147">
        <f t="shared" ref="L49:AA49" si="46">L50/L29</f>
        <v>0.14441308229958139</v>
      </c>
      <c r="M49" s="147">
        <f t="shared" si="46"/>
        <v>0.22057674126005899</v>
      </c>
      <c r="N49" s="147">
        <f t="shared" si="46"/>
        <v>0.25981423368658113</v>
      </c>
      <c r="O49" s="147">
        <f t="shared" si="46"/>
        <v>0.29814049845308926</v>
      </c>
      <c r="P49" s="147">
        <f t="shared" si="46"/>
        <v>0.37657542657381421</v>
      </c>
      <c r="Q49" s="147">
        <f t="shared" si="46"/>
        <v>0.4563935670985344</v>
      </c>
      <c r="R49" s="147">
        <f t="shared" si="46"/>
        <v>0.52718410619431366</v>
      </c>
      <c r="S49" s="147">
        <f t="shared" si="46"/>
        <v>0.62267577092860493</v>
      </c>
      <c r="T49" s="147">
        <f t="shared" si="46"/>
        <v>0.69289311061583203</v>
      </c>
      <c r="U49" s="147">
        <f t="shared" si="46"/>
        <v>0.75296461584792762</v>
      </c>
      <c r="V49" s="147">
        <f t="shared" si="46"/>
        <v>0.81347969794119879</v>
      </c>
      <c r="W49" s="147">
        <f t="shared" si="46"/>
        <v>0.83131563409135056</v>
      </c>
      <c r="X49" s="147">
        <f t="shared" si="46"/>
        <v>0.87426035174268069</v>
      </c>
      <c r="Y49" s="147">
        <f t="shared" si="46"/>
        <v>0.91509215955719359</v>
      </c>
      <c r="Z49" s="147">
        <f t="shared" si="46"/>
        <v>0.8671515601703792</v>
      </c>
      <c r="AA49" s="147">
        <f t="shared" si="46"/>
        <v>0.90095677720695022</v>
      </c>
      <c r="AB49" s="147">
        <f>AB50/AB29</f>
        <v>0.92518899787391118</v>
      </c>
      <c r="AC49" s="147">
        <f>AC50/AC29</f>
        <v>0.9373102626454638</v>
      </c>
      <c r="AD49" s="148">
        <f t="shared" ref="AD49:AK49" si="47">AD51</f>
        <v>0.96367520672908979</v>
      </c>
      <c r="AE49" s="148">
        <f t="shared" si="47"/>
        <v>0.98847340381501059</v>
      </c>
      <c r="AF49" s="148">
        <f t="shared" si="47"/>
        <v>1.0118168536726915</v>
      </c>
      <c r="AG49" s="148">
        <f t="shared" si="47"/>
        <v>1.0338095894994377</v>
      </c>
      <c r="AH49" s="148">
        <f t="shared" si="47"/>
        <v>1.0545479709403411</v>
      </c>
      <c r="AI49" s="148">
        <f t="shared" si="47"/>
        <v>1.0741210677992441</v>
      </c>
      <c r="AJ49" s="148">
        <f t="shared" si="47"/>
        <v>1.092611093732726</v>
      </c>
      <c r="AK49" s="148">
        <f t="shared" si="47"/>
        <v>1.1100938617811249</v>
      </c>
      <c r="AL49" s="261">
        <f t="shared" ref="AL49:BN49" si="48">AK49</f>
        <v>1.1100938617811249</v>
      </c>
      <c r="AM49" s="261">
        <f t="shared" si="48"/>
        <v>1.1100938617811249</v>
      </c>
      <c r="AN49" s="261">
        <f t="shared" si="48"/>
        <v>1.1100938617811249</v>
      </c>
      <c r="AO49" s="261">
        <f t="shared" si="48"/>
        <v>1.1100938617811249</v>
      </c>
      <c r="AP49" s="261">
        <f t="shared" si="48"/>
        <v>1.1100938617811249</v>
      </c>
      <c r="AQ49" s="261">
        <f t="shared" si="48"/>
        <v>1.1100938617811249</v>
      </c>
      <c r="AR49" s="261">
        <f t="shared" si="48"/>
        <v>1.1100938617811249</v>
      </c>
      <c r="AS49" s="261">
        <f t="shared" si="48"/>
        <v>1.1100938617811249</v>
      </c>
      <c r="AT49" s="261">
        <f t="shared" si="48"/>
        <v>1.1100938617811249</v>
      </c>
      <c r="AU49" s="261">
        <f t="shared" si="48"/>
        <v>1.1100938617811249</v>
      </c>
      <c r="AV49" s="261">
        <f t="shared" si="48"/>
        <v>1.1100938617811249</v>
      </c>
      <c r="AW49" s="261">
        <f t="shared" si="48"/>
        <v>1.1100938617811249</v>
      </c>
      <c r="AX49" s="261">
        <f t="shared" si="48"/>
        <v>1.1100938617811249</v>
      </c>
      <c r="AY49" s="261">
        <f t="shared" si="48"/>
        <v>1.1100938617811249</v>
      </c>
      <c r="AZ49" s="261">
        <f t="shared" si="48"/>
        <v>1.1100938617811249</v>
      </c>
      <c r="BA49" s="261">
        <f t="shared" si="48"/>
        <v>1.1100938617811249</v>
      </c>
      <c r="BB49" s="261">
        <f t="shared" si="48"/>
        <v>1.1100938617811249</v>
      </c>
      <c r="BC49" s="261">
        <f t="shared" si="48"/>
        <v>1.1100938617811249</v>
      </c>
      <c r="BD49" s="261">
        <f t="shared" si="48"/>
        <v>1.1100938617811249</v>
      </c>
      <c r="BE49" s="261">
        <f t="shared" si="48"/>
        <v>1.1100938617811249</v>
      </c>
      <c r="BF49" s="261">
        <f t="shared" si="48"/>
        <v>1.1100938617811249</v>
      </c>
      <c r="BG49" s="261">
        <f t="shared" si="48"/>
        <v>1.1100938617811249</v>
      </c>
      <c r="BH49" s="261">
        <f t="shared" si="48"/>
        <v>1.1100938617811249</v>
      </c>
      <c r="BI49" s="261">
        <f t="shared" si="48"/>
        <v>1.1100938617811249</v>
      </c>
      <c r="BJ49" s="261">
        <f t="shared" si="48"/>
        <v>1.1100938617811249</v>
      </c>
      <c r="BK49" s="261">
        <f t="shared" si="48"/>
        <v>1.1100938617811249</v>
      </c>
      <c r="BL49" s="261">
        <f t="shared" si="48"/>
        <v>1.1100938617811249</v>
      </c>
      <c r="BM49" s="261">
        <f t="shared" si="48"/>
        <v>1.1100938617811249</v>
      </c>
      <c r="BN49" s="261">
        <f t="shared" si="48"/>
        <v>1.1100938617811249</v>
      </c>
      <c r="BO49" s="261">
        <f>BN49</f>
        <v>1.1100938617811249</v>
      </c>
      <c r="BP49" s="261">
        <f>BO49</f>
        <v>1.1100938617811249</v>
      </c>
      <c r="BQ49" s="261">
        <f t="shared" ref="BQ49:CD49" si="49">BP49</f>
        <v>1.1100938617811249</v>
      </c>
      <c r="BR49" s="261">
        <f t="shared" si="49"/>
        <v>1.1100938617811249</v>
      </c>
      <c r="BS49" s="261">
        <f t="shared" si="49"/>
        <v>1.1100938617811249</v>
      </c>
      <c r="BT49" s="261">
        <f t="shared" si="49"/>
        <v>1.1100938617811249</v>
      </c>
      <c r="BU49" s="261">
        <f t="shared" si="49"/>
        <v>1.1100938617811249</v>
      </c>
      <c r="BV49" s="261">
        <f t="shared" si="49"/>
        <v>1.1100938617811249</v>
      </c>
      <c r="BW49" s="261">
        <f t="shared" si="49"/>
        <v>1.1100938617811249</v>
      </c>
      <c r="BX49" s="261">
        <f t="shared" si="49"/>
        <v>1.1100938617811249</v>
      </c>
      <c r="BY49" s="261">
        <f t="shared" si="49"/>
        <v>1.1100938617811249</v>
      </c>
      <c r="BZ49" s="261">
        <f t="shared" si="49"/>
        <v>1.1100938617811249</v>
      </c>
      <c r="CA49" s="261">
        <f t="shared" si="49"/>
        <v>1.1100938617811249</v>
      </c>
      <c r="CB49" s="261">
        <f t="shared" si="49"/>
        <v>1.1100938617811249</v>
      </c>
      <c r="CC49" s="261">
        <f t="shared" si="49"/>
        <v>1.1100938617811249</v>
      </c>
      <c r="CD49" s="261">
        <f t="shared" si="49"/>
        <v>1.1100938617811249</v>
      </c>
      <c r="CG49" s="13"/>
      <c r="CH49" s="13"/>
    </row>
    <row r="50" spans="2:86" outlineLevel="1">
      <c r="D50" s="39" t="s">
        <v>120</v>
      </c>
      <c r="I50" t="s">
        <v>117</v>
      </c>
      <c r="J50" s="39" t="s">
        <v>69</v>
      </c>
      <c r="L50" s="279">
        <f t="shared" ref="L50:V50" si="50">SUM(L633:L634)</f>
        <v>14077880</v>
      </c>
      <c r="M50" s="279">
        <f t="shared" si="50"/>
        <v>21757559</v>
      </c>
      <c r="N50" s="279">
        <f t="shared" si="50"/>
        <v>25928266</v>
      </c>
      <c r="O50" s="279">
        <f t="shared" si="50"/>
        <v>30097700</v>
      </c>
      <c r="P50" s="279">
        <f t="shared" si="50"/>
        <v>38451135.000000007</v>
      </c>
      <c r="Q50" s="279">
        <f t="shared" si="50"/>
        <v>47128745.999999993</v>
      </c>
      <c r="R50" s="279">
        <f t="shared" si="50"/>
        <v>55395461.000000007</v>
      </c>
      <c r="S50" s="279">
        <f>SUM(S633:S634)</f>
        <v>66559462</v>
      </c>
      <c r="T50" s="279">
        <f t="shared" si="50"/>
        <v>75322524</v>
      </c>
      <c r="U50" s="279">
        <f t="shared" si="50"/>
        <v>83219086</v>
      </c>
      <c r="V50" s="279">
        <f t="shared" si="50"/>
        <v>91383493</v>
      </c>
      <c r="W50" s="279">
        <f t="shared" ref="W50:AB50" si="51">SUM(W633:W634)</f>
        <v>94583253</v>
      </c>
      <c r="X50" s="279">
        <f t="shared" si="51"/>
        <v>100727228</v>
      </c>
      <c r="Y50" s="279">
        <f t="shared" si="51"/>
        <v>106748307</v>
      </c>
      <c r="Z50" s="279">
        <f t="shared" si="51"/>
        <v>102403584</v>
      </c>
      <c r="AA50" s="279">
        <f t="shared" si="51"/>
        <v>107692042</v>
      </c>
      <c r="AB50" s="279">
        <f t="shared" si="51"/>
        <v>111730635</v>
      </c>
      <c r="AC50" s="279">
        <f>SUM(AC633:AC634)</f>
        <v>114329353</v>
      </c>
      <c r="AD50" s="279">
        <f>SUM(AD633:AD634)</f>
        <v>120169914</v>
      </c>
      <c r="AE50" s="280">
        <f t="shared" ref="AE50:BP50" si="52">AE49*AE9</f>
        <v>122884247.43747336</v>
      </c>
      <c r="AF50" s="280">
        <f t="shared" si="52"/>
        <v>126930192.7823521</v>
      </c>
      <c r="AG50" s="280">
        <f t="shared" si="52"/>
        <v>130837187.9659057</v>
      </c>
      <c r="AH50" s="280">
        <f t="shared" si="52"/>
        <v>134612663.61865497</v>
      </c>
      <c r="AI50" s="280">
        <f t="shared" si="52"/>
        <v>138260400.67863578</v>
      </c>
      <c r="AJ50" s="280">
        <f t="shared" si="52"/>
        <v>141785153.45506963</v>
      </c>
      <c r="AK50" s="280">
        <f t="shared" si="52"/>
        <v>145190901.97886312</v>
      </c>
      <c r="AL50" s="280">
        <f t="shared" si="52"/>
        <v>146301034.91164449</v>
      </c>
      <c r="AM50" s="280">
        <f t="shared" si="52"/>
        <v>147383947.71501353</v>
      </c>
      <c r="AN50" s="280">
        <f t="shared" si="52"/>
        <v>148439388.40905946</v>
      </c>
      <c r="AO50" s="280">
        <f t="shared" si="52"/>
        <v>149465709.69332537</v>
      </c>
      <c r="AP50" s="280">
        <f t="shared" si="52"/>
        <v>150463098.37102973</v>
      </c>
      <c r="AQ50" s="280">
        <f t="shared" si="52"/>
        <v>151434911.08050364</v>
      </c>
      <c r="AR50" s="280">
        <f t="shared" si="52"/>
        <v>152381653.65896666</v>
      </c>
      <c r="AS50" s="280">
        <f t="shared" si="52"/>
        <v>153301903.60490161</v>
      </c>
      <c r="AT50" s="280">
        <f t="shared" si="52"/>
        <v>154195300.16284096</v>
      </c>
      <c r="AU50" s="280">
        <f t="shared" si="52"/>
        <v>155061669.36177227</v>
      </c>
      <c r="AV50" s="280">
        <f t="shared" si="52"/>
        <v>155900967.40312475</v>
      </c>
      <c r="AW50" s="280">
        <f t="shared" si="52"/>
        <v>156713047.54864588</v>
      </c>
      <c r="AX50" s="280">
        <f t="shared" si="52"/>
        <v>157497709.02144262</v>
      </c>
      <c r="AY50" s="280">
        <f t="shared" si="52"/>
        <v>158254876.00983861</v>
      </c>
      <c r="AZ50" s="280">
        <f t="shared" si="52"/>
        <v>158984712.00316945</v>
      </c>
      <c r="BA50" s="280">
        <f t="shared" si="52"/>
        <v>159687418.85878336</v>
      </c>
      <c r="BB50" s="280">
        <f t="shared" si="52"/>
        <v>160363053.16826072</v>
      </c>
      <c r="BC50" s="280">
        <f t="shared" si="52"/>
        <v>161011654.48847148</v>
      </c>
      <c r="BD50" s="280">
        <f t="shared" si="52"/>
        <v>161633353.5480817</v>
      </c>
      <c r="BE50" s="280">
        <f t="shared" si="52"/>
        <v>162228472.8524507</v>
      </c>
      <c r="BF50" s="280">
        <f t="shared" si="52"/>
        <v>162797421.90555555</v>
      </c>
      <c r="BG50" s="280">
        <f t="shared" si="52"/>
        <v>163340524.30988815</v>
      </c>
      <c r="BH50" s="280">
        <f t="shared" si="52"/>
        <v>163858077.84712842</v>
      </c>
      <c r="BI50" s="280">
        <f t="shared" si="52"/>
        <v>164325650.15936008</v>
      </c>
      <c r="BJ50" s="280">
        <f t="shared" si="52"/>
        <v>164540793.97098434</v>
      </c>
      <c r="BK50" s="280">
        <f t="shared" si="52"/>
        <v>164756219.46023864</v>
      </c>
      <c r="BL50" s="280">
        <f t="shared" si="52"/>
        <v>164971926.99591005</v>
      </c>
      <c r="BM50" s="280">
        <f t="shared" si="52"/>
        <v>165187916.94726872</v>
      </c>
      <c r="BN50" s="280">
        <f t="shared" si="52"/>
        <v>165404189.68406817</v>
      </c>
      <c r="BO50" s="280">
        <f t="shared" si="52"/>
        <v>165620745.57654598</v>
      </c>
      <c r="BP50" s="280">
        <f t="shared" si="52"/>
        <v>165837584.99542451</v>
      </c>
      <c r="BQ50" s="280">
        <f t="shared" ref="BQ50:CD50" si="53">BQ49*BQ9</f>
        <v>166054708.31191149</v>
      </c>
      <c r="BR50" s="280">
        <f t="shared" si="53"/>
        <v>166272115.89770067</v>
      </c>
      <c r="BS50" s="280">
        <f t="shared" si="53"/>
        <v>166489808.1249724</v>
      </c>
      <c r="BT50" s="280">
        <f t="shared" si="53"/>
        <v>166707785.36639431</v>
      </c>
      <c r="BU50" s="280">
        <f t="shared" si="53"/>
        <v>166926047.99512202</v>
      </c>
      <c r="BV50" s="280">
        <f t="shared" si="53"/>
        <v>167144596.38479957</v>
      </c>
      <c r="BW50" s="280">
        <f t="shared" si="53"/>
        <v>167363430.90956035</v>
      </c>
      <c r="BX50" s="280">
        <f t="shared" si="53"/>
        <v>167582551.94402745</v>
      </c>
      <c r="BY50" s="280">
        <f t="shared" si="53"/>
        <v>167801959.86331454</v>
      </c>
      <c r="BZ50" s="280">
        <f t="shared" si="53"/>
        <v>168021655.04302636</v>
      </c>
      <c r="CA50" s="280">
        <f t="shared" si="53"/>
        <v>168241637.85925937</v>
      </c>
      <c r="CB50" s="280">
        <f t="shared" si="53"/>
        <v>168461908.68860251</v>
      </c>
      <c r="CC50" s="280">
        <f t="shared" si="53"/>
        <v>168682467.90813774</v>
      </c>
      <c r="CD50" s="280">
        <f t="shared" si="53"/>
        <v>168903315.8954407</v>
      </c>
      <c r="CG50" s="13"/>
      <c r="CH50" s="13"/>
    </row>
    <row r="51" spans="2:86" outlineLevel="1">
      <c r="D51" t="s">
        <v>121</v>
      </c>
      <c r="I51" t="s">
        <v>117</v>
      </c>
      <c r="J51" s="39" t="s">
        <v>70</v>
      </c>
      <c r="L51" s="106">
        <f>Saturation.Mobile/(1+EXP(-A.Mobile-B.Mobile*LN(L$3-Base.Mobile)))</f>
        <v>0.14441308229958139</v>
      </c>
      <c r="M51" s="106">
        <f t="shared" ref="M51:BX51" si="54">Saturation.Mobile/(1+EXP(-A.Mobile-B.Mobile*LN(M$3-Base.Mobile)))</f>
        <v>0.20681090704121807</v>
      </c>
      <c r="N51" s="106">
        <f t="shared" si="54"/>
        <v>0.26989040835455541</v>
      </c>
      <c r="O51" s="106">
        <f t="shared" si="54"/>
        <v>0.33211276858430094</v>
      </c>
      <c r="P51" s="106">
        <f t="shared" si="54"/>
        <v>0.39251445758944092</v>
      </c>
      <c r="Q51" s="106">
        <f t="shared" si="54"/>
        <v>0.45051051166286743</v>
      </c>
      <c r="R51" s="106">
        <f t="shared" si="54"/>
        <v>0.50577164720318479</v>
      </c>
      <c r="S51" s="106">
        <f t="shared" si="54"/>
        <v>0.55814233704256977</v>
      </c>
      <c r="T51" s="106">
        <f t="shared" si="54"/>
        <v>0.60758444812877177</v>
      </c>
      <c r="U51" s="106">
        <f>Saturation.Mobile/(1+EXP(-A.Mobile-B.Mobile*LN(U$3-Base.Mobile)))</f>
        <v>0.65413790659134896</v>
      </c>
      <c r="V51" s="106">
        <f>Saturation.Mobile/(1+EXP(-A.Mobile-B.Mobile*LN(V$3-Base.Mobile)))</f>
        <v>0.69789311053723824</v>
      </c>
      <c r="W51" s="106">
        <f>Saturation.Mobile/(1+EXP(-A.Mobile-B.Mobile*LN(W$3-Base.Mobile)))</f>
        <v>0.73897159789988587</v>
      </c>
      <c r="X51" s="106">
        <f t="shared" si="54"/>
        <v>0.77751256801907731</v>
      </c>
      <c r="Y51" s="106">
        <f t="shared" si="54"/>
        <v>0.81366357015775614</v>
      </c>
      <c r="Z51" s="106">
        <f t="shared" si="54"/>
        <v>0.84757416015388576</v>
      </c>
      <c r="AA51" s="106">
        <f>Saturation.Mobile/(1+EXP(-A.Mobile-B.Mobile*LN(AA$3-Base.Mobile)))</f>
        <v>0.87939166794395496</v>
      </c>
      <c r="AB51" s="106">
        <f t="shared" si="54"/>
        <v>0.90925846107170993</v>
      </c>
      <c r="AC51" s="106">
        <f>Saturation.Mobile/(1+EXP(-A.Mobile-B.Mobile*LN(AC$3-Base.Mobile)))</f>
        <v>0.93731026264546369</v>
      </c>
      <c r="AD51" s="106">
        <f t="shared" si="54"/>
        <v>0.96367520672908979</v>
      </c>
      <c r="AE51" s="106">
        <f t="shared" si="54"/>
        <v>0.98847340381501059</v>
      </c>
      <c r="AF51" s="106">
        <f t="shared" si="54"/>
        <v>1.0118168536726915</v>
      </c>
      <c r="AG51" s="106">
        <f t="shared" si="54"/>
        <v>1.0338095894994377</v>
      </c>
      <c r="AH51" s="106">
        <f t="shared" si="54"/>
        <v>1.0545479709403411</v>
      </c>
      <c r="AI51" s="106">
        <f t="shared" si="54"/>
        <v>1.0741210677992441</v>
      </c>
      <c r="AJ51" s="106">
        <f t="shared" si="54"/>
        <v>1.092611093732726</v>
      </c>
      <c r="AK51" s="106">
        <f t="shared" si="54"/>
        <v>1.1100938617811249</v>
      </c>
      <c r="AL51" s="106">
        <f t="shared" si="54"/>
        <v>1.1266392426007961</v>
      </c>
      <c r="AM51" s="106">
        <f t="shared" si="54"/>
        <v>1.1423116127014763</v>
      </c>
      <c r="AN51" s="106">
        <f t="shared" si="54"/>
        <v>1.1571702845724268</v>
      </c>
      <c r="AO51" s="106">
        <f t="shared" si="54"/>
        <v>1.1712699138159499</v>
      </c>
      <c r="AP51" s="106">
        <f t="shared" si="54"/>
        <v>1.1846608806706544</v>
      </c>
      <c r="AQ51" s="106">
        <f t="shared" si="54"/>
        <v>1.1973896448704926</v>
      </c>
      <c r="AR51" s="106">
        <f t="shared" si="54"/>
        <v>1.2094990738460669</v>
      </c>
      <c r="AS51" s="106">
        <f t="shared" si="54"/>
        <v>1.2210287449748747</v>
      </c>
      <c r="AT51" s="106">
        <f t="shared" si="54"/>
        <v>1.2320152230307724</v>
      </c>
      <c r="AU51" s="106">
        <f t="shared" si="54"/>
        <v>1.2424923142452602</v>
      </c>
      <c r="AV51" s="106">
        <f t="shared" si="54"/>
        <v>1.2524912985286176</v>
      </c>
      <c r="AW51" s="106">
        <f t="shared" si="54"/>
        <v>1.262041141446929</v>
      </c>
      <c r="AX51" s="106">
        <f t="shared" si="54"/>
        <v>1.2711686875398673</v>
      </c>
      <c r="AY51" s="106">
        <f t="shared" si="54"/>
        <v>1.2798988365141886</v>
      </c>
      <c r="AZ51" s="106">
        <f t="shared" si="54"/>
        <v>1.2882547037736449</v>
      </c>
      <c r="BA51" s="106">
        <f t="shared" si="54"/>
        <v>1.2962577666577455</v>
      </c>
      <c r="BB51" s="106">
        <f t="shared" si="54"/>
        <v>1.3039279976666014</v>
      </c>
      <c r="BC51" s="106">
        <f t="shared" si="54"/>
        <v>1.3112839858519505</v>
      </c>
      <c r="BD51" s="106">
        <f t="shared" si="54"/>
        <v>1.3183430474586502</v>
      </c>
      <c r="BE51" s="106">
        <f t="shared" si="54"/>
        <v>1.3251213268086259</v>
      </c>
      <c r="BF51" s="106">
        <f t="shared" si="54"/>
        <v>1.3316338883317969</v>
      </c>
      <c r="BG51" s="106">
        <f t="shared" si="54"/>
        <v>1.3378948005666285</v>
      </c>
      <c r="BH51" s="106">
        <f t="shared" si="54"/>
        <v>1.3439172128770001</v>
      </c>
      <c r="BI51" s="106">
        <f t="shared" si="54"/>
        <v>1.3497134255621259</v>
      </c>
      <c r="BJ51" s="106">
        <f t="shared" si="54"/>
        <v>1.3552949539721613</v>
      </c>
      <c r="BK51" s="106">
        <f t="shared" si="54"/>
        <v>1.3606725871836671</v>
      </c>
      <c r="BL51" s="106">
        <f t="shared" si="54"/>
        <v>1.3658564417359325</v>
      </c>
      <c r="BM51" s="106">
        <f t="shared" si="54"/>
        <v>1.3708560108809453</v>
      </c>
      <c r="BN51" s="106">
        <f t="shared" si="54"/>
        <v>1.3756802097561631</v>
      </c>
      <c r="BO51" s="106">
        <f t="shared" si="54"/>
        <v>1.3803374168498024</v>
      </c>
      <c r="BP51" s="106">
        <f t="shared" si="54"/>
        <v>1.3848355120927691</v>
      </c>
      <c r="BQ51" s="106">
        <f t="shared" si="54"/>
        <v>1.3891819118792659</v>
      </c>
      <c r="BR51" s="106">
        <f t="shared" si="54"/>
        <v>1.3933836012891734</v>
      </c>
      <c r="BS51" s="106">
        <f t="shared" si="54"/>
        <v>1.3974471637592389</v>
      </c>
      <c r="BT51" s="106">
        <f t="shared" si="54"/>
        <v>1.4013788084266534</v>
      </c>
      <c r="BU51" s="106">
        <f t="shared" si="54"/>
        <v>1.4051843953474321</v>
      </c>
      <c r="BV51" s="106">
        <f t="shared" si="54"/>
        <v>1.4088694587729835</v>
      </c>
      <c r="BW51" s="106">
        <f t="shared" si="54"/>
        <v>1.4124392286511089</v>
      </c>
      <c r="BX51" s="106">
        <f t="shared" si="54"/>
        <v>1.4158986505022031</v>
      </c>
      <c r="BY51" s="106">
        <f t="shared" ref="BY51:CD51" si="55">Saturation.Mobile/(1+EXP(-A.Mobile-B.Mobile*LN(BY$3-Base.Mobile)))</f>
        <v>1.4192524038075089</v>
      </c>
      <c r="BZ51" s="106">
        <f t="shared" si="55"/>
        <v>1.4225049190337105</v>
      </c>
      <c r="CA51" s="106">
        <f t="shared" si="55"/>
        <v>1.4256603934068284</v>
      </c>
      <c r="CB51" s="106">
        <f t="shared" si="55"/>
        <v>1.4287228055381438</v>
      </c>
      <c r="CC51" s="106">
        <f t="shared" si="55"/>
        <v>1.4316959289956488</v>
      </c>
      <c r="CD51" s="106">
        <f t="shared" si="55"/>
        <v>1.4345833449061809</v>
      </c>
      <c r="CG51" s="13"/>
      <c r="CH51" s="13"/>
    </row>
    <row r="52" spans="2:86" outlineLevel="1">
      <c r="U52" s="210"/>
      <c r="V52" s="210"/>
      <c r="W52" s="210"/>
      <c r="X52" s="210"/>
      <c r="Y52" s="210"/>
      <c r="Z52" s="210"/>
      <c r="CG52" s="13"/>
      <c r="CH52" s="13"/>
    </row>
    <row r="53" spans="2:86" outlineLevel="1">
      <c r="B53" s="218"/>
      <c r="C53" s="218"/>
      <c r="D53" s="39" t="s">
        <v>71</v>
      </c>
      <c r="F53" s="124">
        <f>160%*(1+INDEX(scenario.mobile.penetration, MATCH(scenario.mobile.penetration.selected, scenarios,0)))</f>
        <v>1.6</v>
      </c>
      <c r="G53" s="18" t="s">
        <v>17</v>
      </c>
      <c r="H53" s="44" t="s">
        <v>545</v>
      </c>
      <c r="K53"/>
      <c r="CG53" s="13"/>
      <c r="CH53" s="13"/>
    </row>
    <row r="54" spans="2:86" outlineLevel="1">
      <c r="D54" t="s">
        <v>72</v>
      </c>
      <c r="F54" s="32">
        <v>1997</v>
      </c>
      <c r="G54" s="18" t="s">
        <v>18</v>
      </c>
      <c r="CG54" s="13"/>
      <c r="CH54" s="13"/>
    </row>
    <row r="55" spans="2:86" outlineLevel="1">
      <c r="D55" t="s">
        <v>73</v>
      </c>
      <c r="F55" s="32">
        <v>2000</v>
      </c>
      <c r="G55" s="18" t="s">
        <v>19</v>
      </c>
      <c r="CG55" s="13"/>
      <c r="CH55" s="13"/>
    </row>
    <row r="56" spans="2:86" outlineLevel="1">
      <c r="D56" t="s">
        <v>74</v>
      </c>
      <c r="F56" s="40">
        <f>INDEX($L$49:$BM$49,MATCH(TimeA.Mobile,L$3:BM$3,0))</f>
        <v>0.14441308229958139</v>
      </c>
      <c r="G56" s="18" t="s">
        <v>20</v>
      </c>
      <c r="CG56" s="13"/>
      <c r="CH56" s="13"/>
    </row>
    <row r="57" spans="2:86" outlineLevel="1">
      <c r="D57" t="s">
        <v>75</v>
      </c>
      <c r="F57" s="32">
        <v>2017</v>
      </c>
      <c r="G57" s="18" t="s">
        <v>21</v>
      </c>
      <c r="CG57" s="13"/>
      <c r="CH57" s="13"/>
    </row>
    <row r="58" spans="2:86" outlineLevel="1">
      <c r="D58" t="s">
        <v>76</v>
      </c>
      <c r="F58" s="40">
        <f>INDEX($L$49:$BM$49,MATCH(TimeB.Mobile,L$3:BM$3,0))</f>
        <v>0.9373102626454638</v>
      </c>
      <c r="G58" s="18" t="s">
        <v>22</v>
      </c>
      <c r="CG58" s="13"/>
      <c r="CH58" s="13"/>
    </row>
    <row r="59" spans="2:86" outlineLevel="1">
      <c r="D59" t="s">
        <v>77</v>
      </c>
      <c r="F59" s="45">
        <f>-B.Mobile*LN(TimeB.Mobile-Base.Mobile)-LN(Saturation.Mobile/NumberB.Mobile-1)</f>
        <v>-3.8492539003931427</v>
      </c>
      <c r="G59" s="18" t="s">
        <v>23</v>
      </c>
      <c r="CG59" s="13"/>
      <c r="CH59" s="13"/>
    </row>
    <row r="60" spans="2:86" outlineLevel="1">
      <c r="D60" t="s">
        <v>78</v>
      </c>
      <c r="F60" s="45">
        <f>(LN(Saturation.Mobile/NumberA.Mobile-1)-LN(Saturation.Mobile/NumberB.Mobile-1))/(LN(TimeB.Mobile-Base.Mobile)-LN(TimeA.Mobile-Base.Mobile))</f>
        <v>1.4006463045516711</v>
      </c>
      <c r="G60" s="18" t="s">
        <v>24</v>
      </c>
      <c r="CG60" s="13"/>
      <c r="CH60" s="13"/>
    </row>
    <row r="61" spans="2:86" outlineLevel="1">
      <c r="CG61" s="13"/>
      <c r="CH61" s="13"/>
    </row>
    <row r="62" spans="2:86" outlineLevel="1">
      <c r="K62"/>
    </row>
    <row r="63" spans="2:86" ht="15.75" outlineLevel="1">
      <c r="B63" s="16" t="s">
        <v>127</v>
      </c>
      <c r="C63" s="16"/>
      <c r="D63" s="16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CG63" s="13"/>
      <c r="CH63" s="13"/>
    </row>
    <row r="64" spans="2:86" outlineLevel="1">
      <c r="P64" s="55"/>
      <c r="Q64" s="55"/>
      <c r="R64" s="55"/>
      <c r="S64" s="55"/>
      <c r="T64" s="55"/>
      <c r="U64" s="55"/>
      <c r="V64" s="5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CG64" s="13"/>
      <c r="CH64" s="13"/>
    </row>
    <row r="65" spans="1:86" s="62" customFormat="1" outlineLevel="1">
      <c r="A65" s="218"/>
      <c r="C65" s="38" t="s">
        <v>148</v>
      </c>
      <c r="K65" s="82"/>
      <c r="L65" s="64">
        <f t="array" ref="L65:BP65">L66:BP66+L67:BP67+L68:BP68+L69:BP69+L70:BP70</f>
        <v>111963</v>
      </c>
      <c r="M65" s="64">
        <v>111070</v>
      </c>
      <c r="N65" s="64">
        <v>231486</v>
      </c>
      <c r="O65" s="64">
        <v>428371</v>
      </c>
      <c r="P65" s="64">
        <v>1055328</v>
      </c>
      <c r="Q65" s="64">
        <v>1921896</v>
      </c>
      <c r="R65" s="64">
        <v>3083989</v>
      </c>
      <c r="S65" s="64">
        <v>4603658</v>
      </c>
      <c r="T65" s="64">
        <v>7950116</v>
      </c>
      <c r="U65" s="64">
        <v>10463672</v>
      </c>
      <c r="V65" s="64">
        <v>19663592</v>
      </c>
      <c r="W65" s="64">
        <v>30908860</v>
      </c>
      <c r="X65" s="64">
        <v>45384360.25</v>
      </c>
      <c r="Y65" s="64">
        <v>48194188.666666664</v>
      </c>
      <c r="Z65" s="64">
        <v>65535048.083333336</v>
      </c>
      <c r="AA65" s="64">
        <v>78234323</v>
      </c>
      <c r="AB65" s="64">
        <v>91145177</v>
      </c>
      <c r="AC65" s="64">
        <v>98254152</v>
      </c>
      <c r="AD65" s="64">
        <v>106793859</v>
      </c>
      <c r="AE65" s="64">
        <v>117588438.29443349</v>
      </c>
      <c r="AF65" s="64">
        <v>124110121.21407773</v>
      </c>
      <c r="AG65" s="64">
        <v>129151753.58034286</v>
      </c>
      <c r="AH65" s="64">
        <v>133121320.50867459</v>
      </c>
      <c r="AI65" s="64">
        <v>136329201.13614279</v>
      </c>
      <c r="AJ65" s="64">
        <v>138999828.3947674</v>
      </c>
      <c r="AK65" s="64">
        <v>141286167.59442598</v>
      </c>
      <c r="AL65" s="64">
        <v>142498463.77964428</v>
      </c>
      <c r="AM65" s="64">
        <v>143676760.73671144</v>
      </c>
      <c r="AN65" s="64">
        <v>144822505.21476901</v>
      </c>
      <c r="AO65" s="64">
        <v>145936838.74453843</v>
      </c>
      <c r="AP65" s="64">
        <v>147025557.511637</v>
      </c>
      <c r="AQ65" s="64">
        <v>148088726.82038233</v>
      </c>
      <c r="AR65" s="64">
        <v>149120093.28915888</v>
      </c>
      <c r="AS65" s="64">
        <v>150119412.00493702</v>
      </c>
      <c r="AT65" s="64">
        <v>151087864.94360942</v>
      </c>
      <c r="AU65" s="64">
        <v>152025695.50417432</v>
      </c>
      <c r="AV65" s="64">
        <v>152931529.76221758</v>
      </c>
      <c r="AW65" s="64">
        <v>153804450.50670487</v>
      </c>
      <c r="AX65" s="64">
        <v>154644743.75686467</v>
      </c>
      <c r="AY65" s="64">
        <v>155453278.28231326</v>
      </c>
      <c r="AZ65" s="64">
        <v>156230241.53610104</v>
      </c>
      <c r="BA65" s="64">
        <v>156974523.12671947</v>
      </c>
      <c r="BB65" s="64">
        <v>157685371.75947845</v>
      </c>
      <c r="BC65" s="64">
        <v>158363102.35613948</v>
      </c>
      <c r="BD65" s="64">
        <v>159008613.17341486</v>
      </c>
      <c r="BE65" s="64">
        <v>159622325.45614478</v>
      </c>
      <c r="BF65" s="64">
        <v>160203646.25320917</v>
      </c>
      <c r="BG65" s="64">
        <v>160752244.42480785</v>
      </c>
      <c r="BH65" s="64">
        <v>161268673.68513951</v>
      </c>
      <c r="BI65" s="64">
        <v>161733603.41843376</v>
      </c>
      <c r="BJ65" s="64">
        <v>161948250.736494</v>
      </c>
      <c r="BK65" s="64">
        <v>162163183.1901018</v>
      </c>
      <c r="BL65" s="64">
        <v>162378401.15839645</v>
      </c>
      <c r="BM65" s="64">
        <v>162593905.0210219</v>
      </c>
      <c r="BN65" s="64">
        <v>162809695.15812737</v>
      </c>
      <c r="BO65" s="64">
        <v>163025771.95036814</v>
      </c>
      <c r="BP65" s="64">
        <v>163242135.77890611</v>
      </c>
      <c r="BQ65" s="64">
        <f t="array" ref="BQ65">BQ66:DU66+BQ67:DU67+BQ68:DU68+BQ69:DU69+BQ70:DU70</f>
        <v>163458787.02541059</v>
      </c>
      <c r="BR65" s="64">
        <f t="array" ref="BR65">BR66:DV66+BR67:DV67+BR68:DV68+BR69:DV69+BR70:DV70</f>
        <v>163675726.07205883</v>
      </c>
      <c r="BS65" s="64">
        <f t="array" ref="BS65">BS66:DW66+BS67:DW67+BS68:DW68+BS69:DW69+BS70:DW70</f>
        <v>163892953.3015368</v>
      </c>
      <c r="BT65" s="64">
        <f t="array" ref="BT65">BT66:DX66+BT67:DX67+BT68:DX68+BT69:DX69+BT70:DX70</f>
        <v>164110469.09703982</v>
      </c>
      <c r="BU65" s="64">
        <f t="array" ref="BU65">BU66:DY66+BU67:DY67+BU68:DY68+BU69:DY69+BU70:DY70</f>
        <v>164328273.84227335</v>
      </c>
      <c r="BV65" s="64">
        <f t="array" ref="BV65">BV66:DZ66+BV67:DZ67+BV68:DZ68+BV69:DZ69+BV70:DZ70</f>
        <v>164546367.92145351</v>
      </c>
      <c r="BW65" s="64">
        <f t="array" ref="BW65">BW66:EA66+BW67:EA67+BW68:EA68+BW69:EA69+BW70:EA70</f>
        <v>164764751.7193079</v>
      </c>
      <c r="BX65" s="64">
        <f t="array" ref="BX65">BX66:EB66+BX67:EB67+BX68:EB68+BX69:EB69+BX70:EB70</f>
        <v>164983425.62107608</v>
      </c>
      <c r="BY65" s="64">
        <f t="array" ref="BY65">BY66:EC66+BY67:EC67+BY68:EC68+BY69:EC69+BY70:EC70</f>
        <v>165202390.01251051</v>
      </c>
      <c r="BZ65" s="64">
        <f t="array" ref="BZ65">BZ66:ED66+BZ67:ED67+BZ68:ED68+BZ69:ED69+BZ70:ED70</f>
        <v>165421645.2798771</v>
      </c>
      <c r="CA65" s="64">
        <f t="array" ref="CA65">CA66:EE66+CA67:EE67+CA68:EE68+CA69:EE69+CA70:EE70</f>
        <v>165641191.80995584</v>
      </c>
      <c r="CB65" s="64">
        <f t="array" ref="CB65">CB66:EF66+CB67:EF67+CB68:EF68+CB69:EF69+CB70:EF70</f>
        <v>165861029.99004161</v>
      </c>
      <c r="CC65" s="64">
        <f t="array" ref="CC65">CC66:EG66+CC67:EG67+CC68:EG68+CC69:EG69+CC70:EG70</f>
        <v>166081160.20794472</v>
      </c>
      <c r="CD65" s="64">
        <f t="array" ref="CD65">CD66:EH66+CD67:EH67+CD68:EH68+CD69:EH69+CD70:EH70</f>
        <v>166301582.85199183</v>
      </c>
      <c r="CG65" s="77"/>
      <c r="CH65" s="77"/>
    </row>
    <row r="66" spans="1:86" s="3" customFormat="1" outlineLevel="1">
      <c r="A66" s="218"/>
      <c r="D66" s="114" t="str">
        <f t="array" ref="D66:D70">Data.technologies</f>
        <v>Fija</v>
      </c>
      <c r="I66" t="s">
        <v>117</v>
      </c>
      <c r="J66" s="83" t="s">
        <v>69</v>
      </c>
      <c r="K66" s="82"/>
      <c r="L66" s="146">
        <f>L629</f>
        <v>111963</v>
      </c>
      <c r="M66" s="146">
        <f t="shared" ref="M66:AA66" si="56">M629</f>
        <v>111070</v>
      </c>
      <c r="N66" s="146">
        <f t="shared" si="56"/>
        <v>231486</v>
      </c>
      <c r="O66" s="146">
        <f t="shared" si="56"/>
        <v>428371</v>
      </c>
      <c r="P66" s="146">
        <f t="shared" si="56"/>
        <v>1055328</v>
      </c>
      <c r="Q66" s="146">
        <f t="shared" si="56"/>
        <v>1921896</v>
      </c>
      <c r="R66" s="146">
        <f t="shared" si="56"/>
        <v>3083989</v>
      </c>
      <c r="S66" s="146">
        <f t="shared" si="56"/>
        <v>4503658</v>
      </c>
      <c r="T66" s="146">
        <f t="shared" si="56"/>
        <v>7450116</v>
      </c>
      <c r="U66" s="146">
        <f t="shared" si="56"/>
        <v>9463672</v>
      </c>
      <c r="V66" s="146">
        <f t="shared" si="56"/>
        <v>11256984</v>
      </c>
      <c r="W66" s="146">
        <f t="shared" si="56"/>
        <v>12291710</v>
      </c>
      <c r="X66" s="146">
        <f t="shared" si="56"/>
        <v>13077275.5</v>
      </c>
      <c r="Y66" s="146">
        <f t="shared" si="56"/>
        <v>13579786.666666666</v>
      </c>
      <c r="Z66" s="146">
        <f t="shared" si="56"/>
        <v>14082297.833333334</v>
      </c>
      <c r="AA66" s="146">
        <f t="shared" si="56"/>
        <v>14584809</v>
      </c>
      <c r="AB66" s="146">
        <f>AB629</f>
        <v>16072157</v>
      </c>
      <c r="AC66" s="146">
        <f>AC629</f>
        <v>17151100</v>
      </c>
      <c r="AD66" s="146">
        <f>AD629</f>
        <v>18506619</v>
      </c>
      <c r="AE66" s="262">
        <f t="shared" ref="AE66:BN66" si="57">AE81</f>
        <v>18530787.399533898</v>
      </c>
      <c r="AF66" s="262">
        <f t="shared" si="57"/>
        <v>19171391.318442669</v>
      </c>
      <c r="AG66" s="262">
        <f t="shared" si="57"/>
        <v>19779631.904920287</v>
      </c>
      <c r="AH66" s="262">
        <f t="shared" si="57"/>
        <v>20356661.599345557</v>
      </c>
      <c r="AI66" s="262">
        <f t="shared" si="57"/>
        <v>20906467.17364113</v>
      </c>
      <c r="AJ66" s="262">
        <f t="shared" si="57"/>
        <v>21433841.798181191</v>
      </c>
      <c r="AK66" s="262">
        <f t="shared" si="57"/>
        <v>21939875.526196204</v>
      </c>
      <c r="AL66" s="262">
        <f t="shared" si="57"/>
        <v>22239647.252756804</v>
      </c>
      <c r="AM66" s="262">
        <f t="shared" si="57"/>
        <v>22527794.579552229</v>
      </c>
      <c r="AN66" s="262">
        <f t="shared" si="57"/>
        <v>22805971.382118382</v>
      </c>
      <c r="AO66" s="262">
        <f t="shared" si="57"/>
        <v>23076673.265011832</v>
      </c>
      <c r="AP66" s="262">
        <f t="shared" si="57"/>
        <v>23345542.862413917</v>
      </c>
      <c r="AQ66" s="262">
        <f t="shared" si="57"/>
        <v>23609886.33648419</v>
      </c>
      <c r="AR66" s="262">
        <f t="shared" si="57"/>
        <v>23863034.509605266</v>
      </c>
      <c r="AS66" s="262">
        <f t="shared" si="57"/>
        <v>24105911.758828457</v>
      </c>
      <c r="AT66" s="262">
        <f t="shared" si="57"/>
        <v>24339996.59947703</v>
      </c>
      <c r="AU66" s="262">
        <f t="shared" si="57"/>
        <v>24565675.433967363</v>
      </c>
      <c r="AV66" s="262">
        <f t="shared" si="57"/>
        <v>24781610.34012058</v>
      </c>
      <c r="AW66" s="262">
        <f t="shared" si="57"/>
        <v>24987004.725109875</v>
      </c>
      <c r="AX66" s="262">
        <f t="shared" si="57"/>
        <v>25182309.645899586</v>
      </c>
      <c r="AY66" s="262">
        <f t="shared" si="57"/>
        <v>25368456.18897526</v>
      </c>
      <c r="AZ66" s="262">
        <f t="shared" si="57"/>
        <v>25545497.419862106</v>
      </c>
      <c r="BA66" s="262">
        <f t="shared" si="57"/>
        <v>25712157.021186393</v>
      </c>
      <c r="BB66" s="262">
        <f t="shared" si="57"/>
        <v>25867637.180224184</v>
      </c>
      <c r="BC66" s="262">
        <f t="shared" si="57"/>
        <v>26012220.303161401</v>
      </c>
      <c r="BD66" s="262">
        <f t="shared" si="57"/>
        <v>26146697.188313477</v>
      </c>
      <c r="BE66" s="262">
        <f t="shared" si="57"/>
        <v>26271223.98251323</v>
      </c>
      <c r="BF66" s="262">
        <f t="shared" si="57"/>
        <v>26384871.124146529</v>
      </c>
      <c r="BG66" s="262">
        <f t="shared" si="57"/>
        <v>26487041.473567549</v>
      </c>
      <c r="BH66" s="262">
        <f t="shared" si="57"/>
        <v>26578043.969724823</v>
      </c>
      <c r="BI66" s="262">
        <f t="shared" si="57"/>
        <v>26658631.28914842</v>
      </c>
      <c r="BJ66" s="262">
        <f t="shared" si="57"/>
        <v>26696431.326636482</v>
      </c>
      <c r="BK66" s="262">
        <f t="shared" si="57"/>
        <v>26734284.961881261</v>
      </c>
      <c r="BL66" s="262">
        <f t="shared" si="57"/>
        <v>26772192.270880543</v>
      </c>
      <c r="BM66" s="262">
        <f t="shared" si="57"/>
        <v>26810153.329739884</v>
      </c>
      <c r="BN66" s="262">
        <f t="shared" si="57"/>
        <v>26848168.214672759</v>
      </c>
      <c r="BO66" s="262">
        <f>BO81</f>
        <v>26886237.002000697</v>
      </c>
      <c r="BP66" s="262">
        <f>BP81</f>
        <v>26924359.768153444</v>
      </c>
      <c r="BQ66" s="262">
        <f t="shared" ref="BQ66:CD66" si="58">BQ81</f>
        <v>26962536.589669131</v>
      </c>
      <c r="BR66" s="262">
        <f t="shared" si="58"/>
        <v>27000767.543194402</v>
      </c>
      <c r="BS66" s="262">
        <f t="shared" si="58"/>
        <v>27039052.705484588</v>
      </c>
      <c r="BT66" s="262">
        <f t="shared" si="58"/>
        <v>27077392.153403845</v>
      </c>
      <c r="BU66" s="262">
        <f t="shared" si="58"/>
        <v>27115785.963925328</v>
      </c>
      <c r="BV66" s="262">
        <f t="shared" si="58"/>
        <v>27154234.214131329</v>
      </c>
      <c r="BW66" s="262">
        <f t="shared" si="58"/>
        <v>27192736.981213436</v>
      </c>
      <c r="BX66" s="262">
        <f t="shared" si="58"/>
        <v>27231294.342472691</v>
      </c>
      <c r="BY66" s="262">
        <f t="shared" si="58"/>
        <v>27269906.375319742</v>
      </c>
      <c r="BZ66" s="262">
        <f t="shared" si="58"/>
        <v>27308573.157274999</v>
      </c>
      <c r="CA66" s="262">
        <f t="shared" si="58"/>
        <v>27347294.765968796</v>
      </c>
      <c r="CB66" s="262">
        <f t="shared" si="58"/>
        <v>27386071.27914153</v>
      </c>
      <c r="CC66" s="262">
        <f t="shared" si="58"/>
        <v>27424902.774643838</v>
      </c>
      <c r="CD66" s="262">
        <f t="shared" si="58"/>
        <v>27463789.330436751</v>
      </c>
    </row>
    <row r="67" spans="1:86" outlineLevel="1">
      <c r="D67" s="108" t="str">
        <v>Móvil</v>
      </c>
      <c r="I67" t="s">
        <v>117</v>
      </c>
      <c r="J67" s="39" t="s">
        <v>69</v>
      </c>
      <c r="S67" s="149">
        <f t="shared" ref="S67:AA67" si="59">S637</f>
        <v>100000</v>
      </c>
      <c r="T67" s="149">
        <f t="shared" si="59"/>
        <v>500000</v>
      </c>
      <c r="U67" s="149">
        <f t="shared" si="59"/>
        <v>1000000</v>
      </c>
      <c r="V67" s="149">
        <f t="shared" si="59"/>
        <v>8406608</v>
      </c>
      <c r="W67" s="149">
        <f t="shared" si="59"/>
        <v>18617150</v>
      </c>
      <c r="X67" s="149">
        <f t="shared" si="59"/>
        <v>32307084.75</v>
      </c>
      <c r="Y67" s="149">
        <f t="shared" si="59"/>
        <v>34614402</v>
      </c>
      <c r="Z67" s="149">
        <f t="shared" si="59"/>
        <v>51452750.25</v>
      </c>
      <c r="AA67" s="149">
        <f t="shared" si="59"/>
        <v>63649514</v>
      </c>
      <c r="AB67" s="149">
        <f>AB637</f>
        <v>75073020</v>
      </c>
      <c r="AC67" s="149">
        <f>AC637</f>
        <v>81103052</v>
      </c>
      <c r="AD67" s="149">
        <f>AD637</f>
        <v>88287240</v>
      </c>
      <c r="AE67" s="262">
        <f t="shared" ref="AE67:BN67" si="60">AE95</f>
        <v>99057650.894899592</v>
      </c>
      <c r="AF67" s="262">
        <f t="shared" si="60"/>
        <v>104938729.89563505</v>
      </c>
      <c r="AG67" s="262">
        <f t="shared" si="60"/>
        <v>109372121.67542256</v>
      </c>
      <c r="AH67" s="262">
        <f t="shared" si="60"/>
        <v>112764658.90932904</v>
      </c>
      <c r="AI67" s="262">
        <f t="shared" si="60"/>
        <v>115422733.96250165</v>
      </c>
      <c r="AJ67" s="262">
        <f t="shared" si="60"/>
        <v>117565986.5965862</v>
      </c>
      <c r="AK67" s="262">
        <f t="shared" si="60"/>
        <v>119346292.06822976</v>
      </c>
      <c r="AL67" s="262">
        <f t="shared" si="60"/>
        <v>120258816.52688748</v>
      </c>
      <c r="AM67" s="262">
        <f t="shared" si="60"/>
        <v>121148966.15715922</v>
      </c>
      <c r="AN67" s="262">
        <f t="shared" si="60"/>
        <v>122016533.83265062</v>
      </c>
      <c r="AO67" s="262">
        <f t="shared" si="60"/>
        <v>122860165.47952659</v>
      </c>
      <c r="AP67" s="262">
        <f t="shared" si="60"/>
        <v>123680014.64922307</v>
      </c>
      <c r="AQ67" s="262">
        <f t="shared" si="60"/>
        <v>124478840.48389813</v>
      </c>
      <c r="AR67" s="262">
        <f t="shared" si="60"/>
        <v>125257058.77955362</v>
      </c>
      <c r="AS67" s="262">
        <f t="shared" si="60"/>
        <v>126013500.24610858</v>
      </c>
      <c r="AT67" s="262">
        <f t="shared" si="60"/>
        <v>126747868.34413238</v>
      </c>
      <c r="AU67" s="262">
        <f t="shared" si="60"/>
        <v>127460020.07020697</v>
      </c>
      <c r="AV67" s="262">
        <f t="shared" si="60"/>
        <v>128149919.42209701</v>
      </c>
      <c r="AW67" s="262">
        <f t="shared" si="60"/>
        <v>128817445.78159498</v>
      </c>
      <c r="AX67" s="262">
        <f t="shared" si="60"/>
        <v>129462434.11096509</v>
      </c>
      <c r="AY67" s="262">
        <f t="shared" si="60"/>
        <v>130084822.093338</v>
      </c>
      <c r="AZ67" s="262">
        <f t="shared" si="60"/>
        <v>130684744.11623894</v>
      </c>
      <c r="BA67" s="262">
        <f t="shared" si="60"/>
        <v>131262366.10553309</v>
      </c>
      <c r="BB67" s="262">
        <f t="shared" si="60"/>
        <v>131817734.57925427</v>
      </c>
      <c r="BC67" s="262">
        <f t="shared" si="60"/>
        <v>132350882.05297808</v>
      </c>
      <c r="BD67" s="262">
        <f t="shared" si="60"/>
        <v>132861915.98510137</v>
      </c>
      <c r="BE67" s="262">
        <f t="shared" si="60"/>
        <v>133351101.47363155</v>
      </c>
      <c r="BF67" s="262">
        <f t="shared" si="60"/>
        <v>133818775.12906264</v>
      </c>
      <c r="BG67" s="262">
        <f t="shared" si="60"/>
        <v>134265202.9512403</v>
      </c>
      <c r="BH67" s="262">
        <f t="shared" si="60"/>
        <v>134690629.71541467</v>
      </c>
      <c r="BI67" s="262">
        <f t="shared" si="60"/>
        <v>135074972.12928534</v>
      </c>
      <c r="BJ67" s="262">
        <f t="shared" si="60"/>
        <v>135251819.40985751</v>
      </c>
      <c r="BK67" s="262">
        <f t="shared" si="60"/>
        <v>135428898.22822055</v>
      </c>
      <c r="BL67" s="262">
        <f t="shared" si="60"/>
        <v>135606208.8875159</v>
      </c>
      <c r="BM67" s="262">
        <f t="shared" si="60"/>
        <v>135783751.691282</v>
      </c>
      <c r="BN67" s="262">
        <f t="shared" si="60"/>
        <v>135961526.94345462</v>
      </c>
      <c r="BO67" s="262">
        <f>BO95</f>
        <v>136139534.94836745</v>
      </c>
      <c r="BP67" s="262">
        <f>BP95</f>
        <v>136317776.01075268</v>
      </c>
      <c r="BQ67" s="262">
        <f t="shared" ref="BQ67:CD67" si="61">BQ95</f>
        <v>136496250.43574145</v>
      </c>
      <c r="BR67" s="262">
        <f t="shared" si="61"/>
        <v>136674958.52886441</v>
      </c>
      <c r="BS67" s="262">
        <f t="shared" si="61"/>
        <v>136853900.5960522</v>
      </c>
      <c r="BT67" s="262">
        <f t="shared" si="61"/>
        <v>137033076.94363597</v>
      </c>
      <c r="BU67" s="262">
        <f t="shared" si="61"/>
        <v>137212487.87834802</v>
      </c>
      <c r="BV67" s="262">
        <f t="shared" si="61"/>
        <v>137392133.70732218</v>
      </c>
      <c r="BW67" s="262">
        <f t="shared" si="61"/>
        <v>137572014.73809445</v>
      </c>
      <c r="BX67" s="262">
        <f t="shared" si="61"/>
        <v>137752131.27860337</v>
      </c>
      <c r="BY67" s="262">
        <f t="shared" si="61"/>
        <v>137932483.63719076</v>
      </c>
      <c r="BZ67" s="262">
        <f t="shared" si="61"/>
        <v>138113072.12260211</v>
      </c>
      <c r="CA67" s="262">
        <f t="shared" si="61"/>
        <v>138293897.04398704</v>
      </c>
      <c r="CB67" s="262">
        <f t="shared" si="61"/>
        <v>138474958.71090007</v>
      </c>
      <c r="CC67" s="262">
        <f t="shared" si="61"/>
        <v>138656257.43330088</v>
      </c>
      <c r="CD67" s="262">
        <f t="shared" si="61"/>
        <v>138837793.5215551</v>
      </c>
      <c r="CG67" s="13"/>
      <c r="CH67" s="13"/>
    </row>
    <row r="68" spans="1:86" outlineLevel="1">
      <c r="D68" s="108" t="str">
        <v>spare</v>
      </c>
      <c r="I68" t="s">
        <v>117</v>
      </c>
      <c r="J68" s="39" t="s">
        <v>69</v>
      </c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CG68" s="13"/>
      <c r="CH68" s="13"/>
    </row>
    <row r="69" spans="1:86" outlineLevel="1">
      <c r="D69" s="108" t="str">
        <v>spare</v>
      </c>
      <c r="I69" t="s">
        <v>117</v>
      </c>
      <c r="J69" s="39" t="s">
        <v>69</v>
      </c>
      <c r="CG69" s="13"/>
      <c r="CH69" s="13"/>
    </row>
    <row r="70" spans="1:86" outlineLevel="1">
      <c r="D70" s="108" t="str">
        <v>spare</v>
      </c>
      <c r="I70" t="s">
        <v>117</v>
      </c>
      <c r="J70" s="39" t="s">
        <v>69</v>
      </c>
      <c r="CG70" s="13"/>
      <c r="CH70" s="13"/>
    </row>
    <row r="71" spans="1:86" outlineLevel="1">
      <c r="CG71" s="13"/>
      <c r="CH71" s="13"/>
    </row>
    <row r="72" spans="1:86" s="62" customFormat="1" outlineLevel="1">
      <c r="A72" s="218"/>
      <c r="C72" s="38" t="s">
        <v>503</v>
      </c>
      <c r="K72" s="8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CG72" s="77"/>
      <c r="CH72" s="77"/>
    </row>
    <row r="73" spans="1:86" s="115" customFormat="1" outlineLevel="1">
      <c r="A73" s="220"/>
      <c r="D73" s="116" t="str">
        <f t="array" ref="D73:D77">Data.technologies</f>
        <v>Fija</v>
      </c>
      <c r="H73" s="115" t="s">
        <v>110</v>
      </c>
      <c r="I73" t="s">
        <v>117</v>
      </c>
      <c r="J73" s="117" t="s">
        <v>69</v>
      </c>
      <c r="K73" s="118"/>
      <c r="L73" s="211">
        <f t="shared" ref="L73:BO73" si="62">L66/L$30</f>
        <v>5.027770547969196E-3</v>
      </c>
      <c r="M73" s="211">
        <f t="shared" si="62"/>
        <v>4.8766549640119373E-3</v>
      </c>
      <c r="N73" s="211">
        <f t="shared" si="62"/>
        <v>9.9423610552401096E-3</v>
      </c>
      <c r="O73" s="211">
        <f t="shared" si="62"/>
        <v>1.800654293787321E-2</v>
      </c>
      <c r="P73" s="211">
        <f t="shared" si="62"/>
        <v>4.3435064420644869E-2</v>
      </c>
      <c r="Q73" s="211">
        <f t="shared" si="62"/>
        <v>7.7484480595074304E-2</v>
      </c>
      <c r="R73" s="211">
        <f t="shared" si="62"/>
        <v>0.12045068509681017</v>
      </c>
      <c r="S73" s="211">
        <f t="shared" si="62"/>
        <v>0.1705680945423371</v>
      </c>
      <c r="T73" s="211">
        <f t="shared" si="62"/>
        <v>0.27386110714974582</v>
      </c>
      <c r="U73" s="211">
        <f t="shared" si="62"/>
        <v>0.3379385917205861</v>
      </c>
      <c r="V73" s="211">
        <f t="shared" si="62"/>
        <v>0.39080995713077787</v>
      </c>
      <c r="W73" s="211">
        <f t="shared" si="62"/>
        <v>0.41761187883759365</v>
      </c>
      <c r="X73" s="211">
        <f t="shared" si="62"/>
        <v>0.43500397040964933</v>
      </c>
      <c r="Y73" s="211">
        <f t="shared" si="62"/>
        <v>0.44246052187903379</v>
      </c>
      <c r="Z73" s="211">
        <f t="shared" si="62"/>
        <v>0.44961753456294551</v>
      </c>
      <c r="AA73" s="211">
        <f t="shared" si="62"/>
        <v>0.45649270232789912</v>
      </c>
      <c r="AB73" s="211">
        <f t="shared" si="62"/>
        <v>0.49373032049491739</v>
      </c>
      <c r="AC73" s="211">
        <f>AC66/AC$30</f>
        <v>0.51736979429411145</v>
      </c>
      <c r="AD73" s="211">
        <f t="shared" si="62"/>
        <v>0.54843700840056497</v>
      </c>
      <c r="AE73" s="211">
        <f t="shared" si="62"/>
        <v>0.5396953870528719</v>
      </c>
      <c r="AF73" s="211">
        <f t="shared" si="62"/>
        <v>0.54897432385469347</v>
      </c>
      <c r="AG73" s="211">
        <f t="shared" si="62"/>
        <v>0.55721873234431785</v>
      </c>
      <c r="AH73" s="211">
        <f t="shared" si="62"/>
        <v>0.56456514908184197</v>
      </c>
      <c r="AI73" s="211">
        <f t="shared" si="62"/>
        <v>0.57113037969673219</v>
      </c>
      <c r="AJ73" s="211">
        <f t="shared" si="62"/>
        <v>0.57701436843563536</v>
      </c>
      <c r="AK73" s="211">
        <f t="shared" si="62"/>
        <v>0.58230271493473273</v>
      </c>
      <c r="AL73" s="211">
        <f t="shared" si="62"/>
        <v>0.58230271493473273</v>
      </c>
      <c r="AM73" s="211">
        <f t="shared" si="62"/>
        <v>0.58230271493473273</v>
      </c>
      <c r="AN73" s="211">
        <f t="shared" si="62"/>
        <v>0.58230271493473273</v>
      </c>
      <c r="AO73" s="211">
        <f t="shared" si="62"/>
        <v>0.58230271493473273</v>
      </c>
      <c r="AP73" s="211">
        <f t="shared" si="62"/>
        <v>0.58230271493473273</v>
      </c>
      <c r="AQ73" s="211">
        <f t="shared" si="62"/>
        <v>0.58230271493473273</v>
      </c>
      <c r="AR73" s="211">
        <f t="shared" si="62"/>
        <v>0.58230271493473273</v>
      </c>
      <c r="AS73" s="211">
        <f t="shared" si="62"/>
        <v>0.58230271493473273</v>
      </c>
      <c r="AT73" s="211">
        <f t="shared" si="62"/>
        <v>0.58230271493473273</v>
      </c>
      <c r="AU73" s="211">
        <f t="shared" si="62"/>
        <v>0.58230271493473273</v>
      </c>
      <c r="AV73" s="211">
        <f t="shared" si="62"/>
        <v>0.58230271493473273</v>
      </c>
      <c r="AW73" s="211">
        <f t="shared" si="62"/>
        <v>0.58230271493473273</v>
      </c>
      <c r="AX73" s="211">
        <f t="shared" si="62"/>
        <v>0.58230271493473273</v>
      </c>
      <c r="AY73" s="211">
        <f t="shared" si="62"/>
        <v>0.58230271493473273</v>
      </c>
      <c r="AZ73" s="211">
        <f t="shared" si="62"/>
        <v>0.58230271493473273</v>
      </c>
      <c r="BA73" s="211">
        <f t="shared" si="62"/>
        <v>0.58230271493473273</v>
      </c>
      <c r="BB73" s="211">
        <f t="shared" si="62"/>
        <v>0.58230271493473273</v>
      </c>
      <c r="BC73" s="211">
        <f t="shared" si="62"/>
        <v>0.58230271493473273</v>
      </c>
      <c r="BD73" s="211">
        <f t="shared" si="62"/>
        <v>0.58230271493473273</v>
      </c>
      <c r="BE73" s="211">
        <f t="shared" si="62"/>
        <v>0.58230271493473273</v>
      </c>
      <c r="BF73" s="211">
        <f t="shared" si="62"/>
        <v>0.58230271493473273</v>
      </c>
      <c r="BG73" s="211">
        <f t="shared" si="62"/>
        <v>0.58230271493473273</v>
      </c>
      <c r="BH73" s="211">
        <f t="shared" si="62"/>
        <v>0.58230271493473273</v>
      </c>
      <c r="BI73" s="211">
        <f t="shared" si="62"/>
        <v>0.58230271493473273</v>
      </c>
      <c r="BJ73" s="211">
        <f t="shared" si="62"/>
        <v>0.58230271493473273</v>
      </c>
      <c r="BK73" s="211">
        <f t="shared" si="62"/>
        <v>0.58230271493473273</v>
      </c>
      <c r="BL73" s="211">
        <f t="shared" si="62"/>
        <v>0.58230271493473273</v>
      </c>
      <c r="BM73" s="211">
        <f t="shared" si="62"/>
        <v>0.58230271493473273</v>
      </c>
      <c r="BN73" s="211">
        <f t="shared" si="62"/>
        <v>0.58230271493473273</v>
      </c>
      <c r="BO73" s="211">
        <f t="shared" si="62"/>
        <v>0.58230271493473273</v>
      </c>
      <c r="BP73" s="211">
        <f>BP66/BP$30</f>
        <v>0.58230271493473273</v>
      </c>
      <c r="BQ73" s="211">
        <f t="shared" ref="BQ73:CD73" si="63">BQ66/BQ$30</f>
        <v>0.58230271493473273</v>
      </c>
      <c r="BR73" s="211">
        <f t="shared" si="63"/>
        <v>0.58230271493473273</v>
      </c>
      <c r="BS73" s="211">
        <f t="shared" si="63"/>
        <v>0.58230271493473273</v>
      </c>
      <c r="BT73" s="211">
        <f t="shared" si="63"/>
        <v>0.58230271493473273</v>
      </c>
      <c r="BU73" s="211">
        <f t="shared" si="63"/>
        <v>0.58230271493473273</v>
      </c>
      <c r="BV73" s="211">
        <f t="shared" si="63"/>
        <v>0.58230271493473273</v>
      </c>
      <c r="BW73" s="211">
        <f t="shared" si="63"/>
        <v>0.58230271493473273</v>
      </c>
      <c r="BX73" s="211">
        <f t="shared" si="63"/>
        <v>0.58230271493473273</v>
      </c>
      <c r="BY73" s="211">
        <f t="shared" si="63"/>
        <v>0.58230271493473273</v>
      </c>
      <c r="BZ73" s="211">
        <f t="shared" si="63"/>
        <v>0.58230271493473273</v>
      </c>
      <c r="CA73" s="211">
        <f t="shared" si="63"/>
        <v>0.58230271493473273</v>
      </c>
      <c r="CB73" s="211">
        <f t="shared" si="63"/>
        <v>0.58230271493473273</v>
      </c>
      <c r="CC73" s="211">
        <f t="shared" si="63"/>
        <v>0.58230271493473273</v>
      </c>
      <c r="CD73" s="211">
        <f t="shared" si="63"/>
        <v>0.58230271493473273</v>
      </c>
    </row>
    <row r="74" spans="1:86" outlineLevel="1">
      <c r="A74" s="220"/>
      <c r="D74" s="120" t="str">
        <v>Móvil</v>
      </c>
      <c r="H74" t="s">
        <v>504</v>
      </c>
      <c r="I74" t="s">
        <v>117</v>
      </c>
      <c r="J74" s="121" t="s">
        <v>69</v>
      </c>
      <c r="K74" s="118"/>
      <c r="L74" s="211">
        <f t="shared" ref="L74:BO74" si="64">L67/L$29</f>
        <v>0</v>
      </c>
      <c r="M74" s="211">
        <f t="shared" si="64"/>
        <v>0</v>
      </c>
      <c r="N74" s="211">
        <f t="shared" si="64"/>
        <v>0</v>
      </c>
      <c r="O74" s="211">
        <f t="shared" si="64"/>
        <v>0</v>
      </c>
      <c r="P74" s="211">
        <f t="shared" si="64"/>
        <v>0</v>
      </c>
      <c r="Q74" s="211">
        <f t="shared" si="64"/>
        <v>0</v>
      </c>
      <c r="R74" s="211">
        <f t="shared" si="64"/>
        <v>0</v>
      </c>
      <c r="S74" s="211">
        <f t="shared" si="64"/>
        <v>9.3551803487925572E-4</v>
      </c>
      <c r="T74" s="211">
        <f t="shared" si="64"/>
        <v>4.599508047658042E-3</v>
      </c>
      <c r="U74" s="211">
        <f t="shared" si="64"/>
        <v>9.0479798810567044E-3</v>
      </c>
      <c r="V74" s="211">
        <f t="shared" si="64"/>
        <v>7.4834138114528687E-2</v>
      </c>
      <c r="W74" s="211">
        <f t="shared" si="64"/>
        <v>0.16363074187376264</v>
      </c>
      <c r="X74" s="211">
        <f t="shared" si="64"/>
        <v>0.28040882131011879</v>
      </c>
      <c r="Y74" s="211">
        <f t="shared" si="64"/>
        <v>0.29672946361538871</v>
      </c>
      <c r="Z74" s="211">
        <f t="shared" si="64"/>
        <v>0.43570088967144321</v>
      </c>
      <c r="AA74" s="211">
        <f t="shared" si="64"/>
        <v>0.53249488020877778</v>
      </c>
      <c r="AB74" s="211">
        <f t="shared" si="64"/>
        <v>0.62164447683634927</v>
      </c>
      <c r="AC74" s="211">
        <f>AC67/AC$29</f>
        <v>0.66490993762090744</v>
      </c>
      <c r="AD74" s="211">
        <f t="shared" si="64"/>
        <v>0.71684599678831629</v>
      </c>
      <c r="AE74" s="211">
        <f t="shared" si="64"/>
        <v>0.79681371205713336</v>
      </c>
      <c r="AF74" s="211">
        <f t="shared" si="64"/>
        <v>0.8365131509212721</v>
      </c>
      <c r="AG74" s="211">
        <f t="shared" si="64"/>
        <v>0.86420344223093182</v>
      </c>
      <c r="AH74" s="211">
        <f t="shared" si="64"/>
        <v>0.88339194136659926</v>
      </c>
      <c r="AI74" s="211">
        <f t="shared" si="64"/>
        <v>0.89669919690365563</v>
      </c>
      <c r="AJ74" s="211">
        <f t="shared" si="64"/>
        <v>0.90597568272032714</v>
      </c>
      <c r="AK74" s="211">
        <f t="shared" si="64"/>
        <v>0.91249234246486366</v>
      </c>
      <c r="AL74" s="211">
        <f t="shared" si="64"/>
        <v>0.91249234246486366</v>
      </c>
      <c r="AM74" s="211">
        <f t="shared" si="64"/>
        <v>0.91249234246486366</v>
      </c>
      <c r="AN74" s="211">
        <f t="shared" si="64"/>
        <v>0.91249234246486366</v>
      </c>
      <c r="AO74" s="211">
        <f t="shared" si="64"/>
        <v>0.91249234246486366</v>
      </c>
      <c r="AP74" s="211">
        <f t="shared" si="64"/>
        <v>0.91249234246486366</v>
      </c>
      <c r="AQ74" s="211">
        <f t="shared" si="64"/>
        <v>0.91249234246486366</v>
      </c>
      <c r="AR74" s="211">
        <f t="shared" si="64"/>
        <v>0.91249234246486366</v>
      </c>
      <c r="AS74" s="211">
        <f t="shared" si="64"/>
        <v>0.91249234246486366</v>
      </c>
      <c r="AT74" s="211">
        <f t="shared" si="64"/>
        <v>0.91249234246486366</v>
      </c>
      <c r="AU74" s="211">
        <f t="shared" si="64"/>
        <v>0.91249234246486366</v>
      </c>
      <c r="AV74" s="211">
        <f t="shared" si="64"/>
        <v>0.91249234246486366</v>
      </c>
      <c r="AW74" s="211">
        <f t="shared" si="64"/>
        <v>0.91249234246486366</v>
      </c>
      <c r="AX74" s="211">
        <f t="shared" si="64"/>
        <v>0.91249234246486366</v>
      </c>
      <c r="AY74" s="211">
        <f t="shared" si="64"/>
        <v>0.91249234246486366</v>
      </c>
      <c r="AZ74" s="211">
        <f t="shared" si="64"/>
        <v>0.91249234246486366</v>
      </c>
      <c r="BA74" s="211">
        <f t="shared" si="64"/>
        <v>0.91249234246486366</v>
      </c>
      <c r="BB74" s="211">
        <f t="shared" si="64"/>
        <v>0.91249234246486366</v>
      </c>
      <c r="BC74" s="211">
        <f t="shared" si="64"/>
        <v>0.91249234246486366</v>
      </c>
      <c r="BD74" s="211">
        <f t="shared" si="64"/>
        <v>0.91249234246486366</v>
      </c>
      <c r="BE74" s="211">
        <f t="shared" si="64"/>
        <v>0.91249234246486366</v>
      </c>
      <c r="BF74" s="211">
        <f t="shared" si="64"/>
        <v>0.91249234246486366</v>
      </c>
      <c r="BG74" s="211">
        <f t="shared" si="64"/>
        <v>0.91249234246486366</v>
      </c>
      <c r="BH74" s="211">
        <f t="shared" si="64"/>
        <v>0.91249234246486366</v>
      </c>
      <c r="BI74" s="211">
        <f t="shared" si="64"/>
        <v>0.91249234246486366</v>
      </c>
      <c r="BJ74" s="211">
        <f t="shared" si="64"/>
        <v>0.91249234246486366</v>
      </c>
      <c r="BK74" s="211">
        <f t="shared" si="64"/>
        <v>0.91249234246486366</v>
      </c>
      <c r="BL74" s="211">
        <f t="shared" si="64"/>
        <v>0.91249234246486355</v>
      </c>
      <c r="BM74" s="211">
        <f t="shared" si="64"/>
        <v>0.91249234246486366</v>
      </c>
      <c r="BN74" s="211">
        <f t="shared" si="64"/>
        <v>0.91249234246486366</v>
      </c>
      <c r="BO74" s="211">
        <f t="shared" si="64"/>
        <v>0.91249234246486355</v>
      </c>
      <c r="BP74" s="211">
        <f>BP67/BP$29</f>
        <v>0.91249234246486355</v>
      </c>
      <c r="BQ74" s="211">
        <f t="shared" ref="BQ74:CD74" si="65">BQ67/BQ$29</f>
        <v>0.91249234246486355</v>
      </c>
      <c r="BR74" s="211">
        <f t="shared" si="65"/>
        <v>0.91249234246486366</v>
      </c>
      <c r="BS74" s="211">
        <f t="shared" si="65"/>
        <v>0.91249234246486377</v>
      </c>
      <c r="BT74" s="211">
        <f t="shared" si="65"/>
        <v>0.91249234246486366</v>
      </c>
      <c r="BU74" s="211">
        <f t="shared" si="65"/>
        <v>0.91249234246486366</v>
      </c>
      <c r="BV74" s="211">
        <f t="shared" si="65"/>
        <v>0.91249234246486355</v>
      </c>
      <c r="BW74" s="211">
        <f t="shared" si="65"/>
        <v>0.91249234246486366</v>
      </c>
      <c r="BX74" s="211">
        <f t="shared" si="65"/>
        <v>0.91249234246486366</v>
      </c>
      <c r="BY74" s="211">
        <f t="shared" si="65"/>
        <v>0.91249234246486355</v>
      </c>
      <c r="BZ74" s="211">
        <f t="shared" si="65"/>
        <v>0.91249234246486377</v>
      </c>
      <c r="CA74" s="211">
        <f t="shared" si="65"/>
        <v>0.91249234246486366</v>
      </c>
      <c r="CB74" s="211">
        <f t="shared" si="65"/>
        <v>0.91249234246486377</v>
      </c>
      <c r="CC74" s="211">
        <f t="shared" si="65"/>
        <v>0.91249234246486355</v>
      </c>
      <c r="CD74" s="211">
        <f t="shared" si="65"/>
        <v>0.91249234246486377</v>
      </c>
      <c r="CG74" s="122"/>
      <c r="CH74" s="122"/>
    </row>
    <row r="75" spans="1:86" outlineLevel="1">
      <c r="A75" s="220"/>
      <c r="D75" s="108" t="str">
        <v>spare</v>
      </c>
      <c r="I75" t="s">
        <v>117</v>
      </c>
      <c r="J75" s="39" t="s">
        <v>69</v>
      </c>
      <c r="BR75"/>
      <c r="BS75"/>
      <c r="CG75" s="13"/>
      <c r="CH75" s="13"/>
    </row>
    <row r="76" spans="1:86" outlineLevel="1">
      <c r="D76" s="108" t="str">
        <v>spare</v>
      </c>
      <c r="I76" t="s">
        <v>117</v>
      </c>
      <c r="J76" s="39" t="s">
        <v>69</v>
      </c>
      <c r="BR76"/>
      <c r="BS76"/>
      <c r="CG76" s="13"/>
      <c r="CH76" s="13"/>
    </row>
    <row r="77" spans="1:86" outlineLevel="1">
      <c r="D77" s="108" t="str">
        <v>spare</v>
      </c>
      <c r="I77" t="s">
        <v>117</v>
      </c>
      <c r="J77" s="39" t="s">
        <v>69</v>
      </c>
      <c r="BR77"/>
      <c r="BS77"/>
      <c r="CG77" s="13"/>
      <c r="CH77" s="13"/>
    </row>
    <row r="78" spans="1:86" outlineLevel="1">
      <c r="K78"/>
      <c r="BR78"/>
      <c r="BS78"/>
    </row>
    <row r="79" spans="1:86" outlineLevel="1">
      <c r="C79" s="15" t="s">
        <v>418</v>
      </c>
      <c r="BR79"/>
      <c r="BS79"/>
      <c r="CG79" s="13"/>
      <c r="CH79" s="13"/>
    </row>
    <row r="80" spans="1:86" outlineLevel="1">
      <c r="D80" s="39" t="s">
        <v>149</v>
      </c>
      <c r="G80" s="39"/>
      <c r="H80" s="234" t="s">
        <v>138</v>
      </c>
      <c r="I80" t="s">
        <v>117</v>
      </c>
      <c r="J80" s="39" t="s">
        <v>70</v>
      </c>
      <c r="L80" s="154">
        <f t="shared" ref="L80:V80" si="66">L81/L$30</f>
        <v>5.027770547969196E-3</v>
      </c>
      <c r="M80" s="154">
        <f t="shared" si="66"/>
        <v>4.8766549640119373E-3</v>
      </c>
      <c r="N80" s="154">
        <f t="shared" si="66"/>
        <v>9.9423610552401096E-3</v>
      </c>
      <c r="O80" s="154">
        <f t="shared" si="66"/>
        <v>1.800654293787321E-2</v>
      </c>
      <c r="P80" s="154">
        <f t="shared" si="66"/>
        <v>4.3435064420644869E-2</v>
      </c>
      <c r="Q80" s="154">
        <f t="shared" si="66"/>
        <v>7.7484480595074304E-2</v>
      </c>
      <c r="R80" s="154">
        <f t="shared" si="66"/>
        <v>0.12045068509681017</v>
      </c>
      <c r="S80" s="154">
        <f t="shared" si="66"/>
        <v>0.1705680945423371</v>
      </c>
      <c r="T80" s="154">
        <f t="shared" si="66"/>
        <v>0.27386110714974582</v>
      </c>
      <c r="U80" s="154">
        <f t="shared" si="66"/>
        <v>0.3379385917205861</v>
      </c>
      <c r="V80" s="154">
        <f t="shared" si="66"/>
        <v>0.39080995713077787</v>
      </c>
      <c r="W80" s="154">
        <f t="shared" ref="W80:AC80" si="67">W81/W$30</f>
        <v>0.41761187883759365</v>
      </c>
      <c r="X80" s="154">
        <f t="shared" si="67"/>
        <v>0.43500397040964933</v>
      </c>
      <c r="Y80" s="154">
        <f t="shared" si="67"/>
        <v>0.44246052187903379</v>
      </c>
      <c r="Z80" s="154">
        <f t="shared" si="67"/>
        <v>0.44961753456294551</v>
      </c>
      <c r="AA80" s="154">
        <f t="shared" si="67"/>
        <v>0.45649270232789912</v>
      </c>
      <c r="AB80" s="154">
        <f t="shared" si="67"/>
        <v>0.49373032049491739</v>
      </c>
      <c r="AC80" s="154">
        <f t="shared" si="67"/>
        <v>0.51736979429411145</v>
      </c>
      <c r="AD80" s="355">
        <f>AD82</f>
        <v>0.52922246660704797</v>
      </c>
      <c r="AE80" s="147">
        <f t="shared" ref="AE80:AK80" si="68">AE82</f>
        <v>0.5396953870528719</v>
      </c>
      <c r="AF80" s="147">
        <f t="shared" si="68"/>
        <v>0.54897432385469347</v>
      </c>
      <c r="AG80" s="147">
        <f t="shared" si="68"/>
        <v>0.55721873234431785</v>
      </c>
      <c r="AH80" s="147">
        <f t="shared" si="68"/>
        <v>0.56456514908184197</v>
      </c>
      <c r="AI80" s="147">
        <f t="shared" si="68"/>
        <v>0.57113037969673219</v>
      </c>
      <c r="AJ80" s="147">
        <f t="shared" si="68"/>
        <v>0.57701436843563536</v>
      </c>
      <c r="AK80" s="147">
        <f t="shared" si="68"/>
        <v>0.58230271493473273</v>
      </c>
      <c r="AL80" s="148">
        <f t="shared" ref="AL80:BN80" si="69">AK80</f>
        <v>0.58230271493473273</v>
      </c>
      <c r="AM80" s="148">
        <f t="shared" si="69"/>
        <v>0.58230271493473273</v>
      </c>
      <c r="AN80" s="148">
        <f t="shared" si="69"/>
        <v>0.58230271493473273</v>
      </c>
      <c r="AO80" s="148">
        <f t="shared" si="69"/>
        <v>0.58230271493473273</v>
      </c>
      <c r="AP80" s="148">
        <f t="shared" si="69"/>
        <v>0.58230271493473273</v>
      </c>
      <c r="AQ80" s="148">
        <f t="shared" si="69"/>
        <v>0.58230271493473273</v>
      </c>
      <c r="AR80" s="148">
        <f t="shared" si="69"/>
        <v>0.58230271493473273</v>
      </c>
      <c r="AS80" s="148">
        <f t="shared" si="69"/>
        <v>0.58230271493473273</v>
      </c>
      <c r="AT80" s="148">
        <f t="shared" si="69"/>
        <v>0.58230271493473273</v>
      </c>
      <c r="AU80" s="148">
        <f t="shared" si="69"/>
        <v>0.58230271493473273</v>
      </c>
      <c r="AV80" s="148">
        <f t="shared" si="69"/>
        <v>0.58230271493473273</v>
      </c>
      <c r="AW80" s="148">
        <f t="shared" si="69"/>
        <v>0.58230271493473273</v>
      </c>
      <c r="AX80" s="148">
        <f t="shared" si="69"/>
        <v>0.58230271493473273</v>
      </c>
      <c r="AY80" s="148">
        <f t="shared" si="69"/>
        <v>0.58230271493473273</v>
      </c>
      <c r="AZ80" s="148">
        <f t="shared" si="69"/>
        <v>0.58230271493473273</v>
      </c>
      <c r="BA80" s="148">
        <f t="shared" si="69"/>
        <v>0.58230271493473273</v>
      </c>
      <c r="BB80" s="148">
        <f t="shared" si="69"/>
        <v>0.58230271493473273</v>
      </c>
      <c r="BC80" s="148">
        <f t="shared" si="69"/>
        <v>0.58230271493473273</v>
      </c>
      <c r="BD80" s="148">
        <f t="shared" si="69"/>
        <v>0.58230271493473273</v>
      </c>
      <c r="BE80" s="148">
        <f t="shared" si="69"/>
        <v>0.58230271493473273</v>
      </c>
      <c r="BF80" s="148">
        <f t="shared" si="69"/>
        <v>0.58230271493473273</v>
      </c>
      <c r="BG80" s="148">
        <f t="shared" si="69"/>
        <v>0.58230271493473273</v>
      </c>
      <c r="BH80" s="148">
        <f t="shared" si="69"/>
        <v>0.58230271493473273</v>
      </c>
      <c r="BI80" s="148">
        <f t="shared" si="69"/>
        <v>0.58230271493473273</v>
      </c>
      <c r="BJ80" s="148">
        <f t="shared" si="69"/>
        <v>0.58230271493473273</v>
      </c>
      <c r="BK80" s="148">
        <f t="shared" si="69"/>
        <v>0.58230271493473273</v>
      </c>
      <c r="BL80" s="148">
        <f t="shared" si="69"/>
        <v>0.58230271493473273</v>
      </c>
      <c r="BM80" s="148">
        <f t="shared" si="69"/>
        <v>0.58230271493473273</v>
      </c>
      <c r="BN80" s="148">
        <f t="shared" si="69"/>
        <v>0.58230271493473273</v>
      </c>
      <c r="BO80" s="148">
        <f>BN80</f>
        <v>0.58230271493473273</v>
      </c>
      <c r="BP80" s="148">
        <f>BO80</f>
        <v>0.58230271493473273</v>
      </c>
      <c r="BQ80" s="148">
        <f t="shared" ref="BQ80:CD80" si="70">BP80</f>
        <v>0.58230271493473273</v>
      </c>
      <c r="BR80" s="148">
        <f t="shared" si="70"/>
        <v>0.58230271493473273</v>
      </c>
      <c r="BS80" s="148">
        <f t="shared" si="70"/>
        <v>0.58230271493473273</v>
      </c>
      <c r="BT80" s="148">
        <f t="shared" si="70"/>
        <v>0.58230271493473273</v>
      </c>
      <c r="BU80" s="148">
        <f t="shared" si="70"/>
        <v>0.58230271493473273</v>
      </c>
      <c r="BV80" s="148">
        <f t="shared" si="70"/>
        <v>0.58230271493473273</v>
      </c>
      <c r="BW80" s="148">
        <f t="shared" si="70"/>
        <v>0.58230271493473273</v>
      </c>
      <c r="BX80" s="148">
        <f t="shared" si="70"/>
        <v>0.58230271493473273</v>
      </c>
      <c r="BY80" s="148">
        <f t="shared" si="70"/>
        <v>0.58230271493473273</v>
      </c>
      <c r="BZ80" s="148">
        <f t="shared" si="70"/>
        <v>0.58230271493473273</v>
      </c>
      <c r="CA80" s="148">
        <f t="shared" si="70"/>
        <v>0.58230271493473273</v>
      </c>
      <c r="CB80" s="148">
        <f t="shared" si="70"/>
        <v>0.58230271493473273</v>
      </c>
      <c r="CC80" s="148">
        <f t="shared" si="70"/>
        <v>0.58230271493473273</v>
      </c>
      <c r="CD80" s="148">
        <f t="shared" si="70"/>
        <v>0.58230271493473273</v>
      </c>
      <c r="CG80" s="13"/>
      <c r="CH80" s="13"/>
    </row>
    <row r="81" spans="2:86" outlineLevel="1">
      <c r="B81" s="218"/>
      <c r="D81" s="39" t="s">
        <v>150</v>
      </c>
      <c r="I81" t="s">
        <v>117</v>
      </c>
      <c r="J81" s="39" t="s">
        <v>69</v>
      </c>
      <c r="L81" s="146">
        <f t="shared" ref="L81:V81" si="71">L66</f>
        <v>111963</v>
      </c>
      <c r="M81" s="146">
        <f t="shared" si="71"/>
        <v>111070</v>
      </c>
      <c r="N81" s="146">
        <f t="shared" si="71"/>
        <v>231486</v>
      </c>
      <c r="O81" s="146">
        <f t="shared" si="71"/>
        <v>428371</v>
      </c>
      <c r="P81" s="146">
        <f t="shared" si="71"/>
        <v>1055328</v>
      </c>
      <c r="Q81" s="146">
        <f t="shared" si="71"/>
        <v>1921896</v>
      </c>
      <c r="R81" s="146">
        <f t="shared" si="71"/>
        <v>3083989</v>
      </c>
      <c r="S81" s="146">
        <f t="shared" si="71"/>
        <v>4503658</v>
      </c>
      <c r="T81" s="146">
        <f t="shared" si="71"/>
        <v>7450116</v>
      </c>
      <c r="U81" s="146">
        <f t="shared" si="71"/>
        <v>9463672</v>
      </c>
      <c r="V81" s="146">
        <f t="shared" si="71"/>
        <v>11256984</v>
      </c>
      <c r="W81" s="146">
        <f t="shared" ref="W81:AC81" si="72">W66</f>
        <v>12291710</v>
      </c>
      <c r="X81" s="146">
        <f t="shared" si="72"/>
        <v>13077275.5</v>
      </c>
      <c r="Y81" s="146">
        <f t="shared" si="72"/>
        <v>13579786.666666666</v>
      </c>
      <c r="Z81" s="146">
        <f t="shared" si="72"/>
        <v>14082297.833333334</v>
      </c>
      <c r="AA81" s="146">
        <f t="shared" si="72"/>
        <v>14584809</v>
      </c>
      <c r="AB81" s="146">
        <f t="shared" si="72"/>
        <v>16072157</v>
      </c>
      <c r="AC81" s="146">
        <f t="shared" si="72"/>
        <v>17151100</v>
      </c>
      <c r="AD81" s="36">
        <f>AD24*AD80</f>
        <v>17858237.875485372</v>
      </c>
      <c r="AE81" s="36">
        <f t="shared" ref="AE81:BP81" si="73">AE24*AE80</f>
        <v>18530787.399533898</v>
      </c>
      <c r="AF81" s="36">
        <f t="shared" si="73"/>
        <v>19171391.318442669</v>
      </c>
      <c r="AG81" s="36">
        <f t="shared" si="73"/>
        <v>19779631.904920287</v>
      </c>
      <c r="AH81" s="36">
        <f t="shared" si="73"/>
        <v>20356661.599345557</v>
      </c>
      <c r="AI81" s="36">
        <f t="shared" si="73"/>
        <v>20906467.17364113</v>
      </c>
      <c r="AJ81" s="36">
        <f t="shared" si="73"/>
        <v>21433841.798181191</v>
      </c>
      <c r="AK81" s="36">
        <f t="shared" si="73"/>
        <v>21939875.526196204</v>
      </c>
      <c r="AL81" s="36">
        <f t="shared" si="73"/>
        <v>22239647.252756804</v>
      </c>
      <c r="AM81" s="36">
        <f t="shared" si="73"/>
        <v>22527794.579552229</v>
      </c>
      <c r="AN81" s="36">
        <f t="shared" si="73"/>
        <v>22805971.382118382</v>
      </c>
      <c r="AO81" s="36">
        <f t="shared" si="73"/>
        <v>23076673.265011832</v>
      </c>
      <c r="AP81" s="36">
        <f t="shared" si="73"/>
        <v>23345542.862413917</v>
      </c>
      <c r="AQ81" s="36">
        <f t="shared" si="73"/>
        <v>23609886.33648419</v>
      </c>
      <c r="AR81" s="36">
        <f t="shared" si="73"/>
        <v>23863034.509605266</v>
      </c>
      <c r="AS81" s="36">
        <f t="shared" si="73"/>
        <v>24105911.758828457</v>
      </c>
      <c r="AT81" s="36">
        <f t="shared" si="73"/>
        <v>24339996.59947703</v>
      </c>
      <c r="AU81" s="36">
        <f t="shared" si="73"/>
        <v>24565675.433967363</v>
      </c>
      <c r="AV81" s="36">
        <f t="shared" si="73"/>
        <v>24781610.34012058</v>
      </c>
      <c r="AW81" s="36">
        <f t="shared" si="73"/>
        <v>24987004.725109875</v>
      </c>
      <c r="AX81" s="36">
        <f t="shared" si="73"/>
        <v>25182309.645899586</v>
      </c>
      <c r="AY81" s="36">
        <f t="shared" si="73"/>
        <v>25368456.18897526</v>
      </c>
      <c r="AZ81" s="36">
        <f t="shared" si="73"/>
        <v>25545497.419862106</v>
      </c>
      <c r="BA81" s="36">
        <f t="shared" si="73"/>
        <v>25712157.021186393</v>
      </c>
      <c r="BB81" s="36">
        <f t="shared" si="73"/>
        <v>25867637.180224184</v>
      </c>
      <c r="BC81" s="36">
        <f t="shared" si="73"/>
        <v>26012220.303161401</v>
      </c>
      <c r="BD81" s="36">
        <f t="shared" si="73"/>
        <v>26146697.188313477</v>
      </c>
      <c r="BE81" s="36">
        <f t="shared" si="73"/>
        <v>26271223.98251323</v>
      </c>
      <c r="BF81" s="36">
        <f t="shared" si="73"/>
        <v>26384871.124146529</v>
      </c>
      <c r="BG81" s="36">
        <f t="shared" si="73"/>
        <v>26487041.473567549</v>
      </c>
      <c r="BH81" s="36">
        <f t="shared" si="73"/>
        <v>26578043.969724823</v>
      </c>
      <c r="BI81" s="36">
        <f t="shared" si="73"/>
        <v>26658631.28914842</v>
      </c>
      <c r="BJ81" s="36">
        <f t="shared" si="73"/>
        <v>26696431.326636482</v>
      </c>
      <c r="BK81" s="36">
        <f t="shared" si="73"/>
        <v>26734284.961881261</v>
      </c>
      <c r="BL81" s="36">
        <f t="shared" si="73"/>
        <v>26772192.270880543</v>
      </c>
      <c r="BM81" s="36">
        <f t="shared" si="73"/>
        <v>26810153.329739884</v>
      </c>
      <c r="BN81" s="36">
        <f t="shared" si="73"/>
        <v>26848168.214672759</v>
      </c>
      <c r="BO81" s="36">
        <f t="shared" si="73"/>
        <v>26886237.002000697</v>
      </c>
      <c r="BP81" s="36">
        <f t="shared" si="73"/>
        <v>26924359.768153444</v>
      </c>
      <c r="BQ81" s="36">
        <f t="shared" ref="BQ81:CD81" si="74">BQ24*BQ80</f>
        <v>26962536.589669131</v>
      </c>
      <c r="BR81" s="36">
        <f t="shared" si="74"/>
        <v>27000767.543194402</v>
      </c>
      <c r="BS81" s="36">
        <f t="shared" si="74"/>
        <v>27039052.705484588</v>
      </c>
      <c r="BT81" s="36">
        <f t="shared" si="74"/>
        <v>27077392.153403845</v>
      </c>
      <c r="BU81" s="36">
        <f t="shared" si="74"/>
        <v>27115785.963925328</v>
      </c>
      <c r="BV81" s="36">
        <f t="shared" si="74"/>
        <v>27154234.214131329</v>
      </c>
      <c r="BW81" s="36">
        <f t="shared" si="74"/>
        <v>27192736.981213436</v>
      </c>
      <c r="BX81" s="36">
        <f t="shared" si="74"/>
        <v>27231294.342472691</v>
      </c>
      <c r="BY81" s="36">
        <f t="shared" si="74"/>
        <v>27269906.375319742</v>
      </c>
      <c r="BZ81" s="36">
        <f t="shared" si="74"/>
        <v>27308573.157274999</v>
      </c>
      <c r="CA81" s="36">
        <f t="shared" si="74"/>
        <v>27347294.765968796</v>
      </c>
      <c r="CB81" s="36">
        <f t="shared" si="74"/>
        <v>27386071.27914153</v>
      </c>
      <c r="CC81" s="36">
        <f t="shared" si="74"/>
        <v>27424902.774643838</v>
      </c>
      <c r="CD81" s="36">
        <f t="shared" si="74"/>
        <v>27463789.330436751</v>
      </c>
      <c r="CG81" s="13"/>
      <c r="CH81" s="13"/>
    </row>
    <row r="82" spans="2:86" outlineLevel="1">
      <c r="D82" t="s">
        <v>16</v>
      </c>
      <c r="I82" t="s">
        <v>117</v>
      </c>
      <c r="J82" s="121" t="s">
        <v>70</v>
      </c>
      <c r="K82" s="118"/>
      <c r="L82" s="211">
        <f t="shared" ref="L82:AQ82" si="75">Saturation.Broadband.Fixed/(1+EXP(-A.Broadband.Fixed-B.Broadband.Fixed*LN(L$3-Base.Broadband.Fixed)))</f>
        <v>5.0277705479691908E-3</v>
      </c>
      <c r="M82" s="211">
        <f t="shared" si="75"/>
        <v>2.1742220780000418E-2</v>
      </c>
      <c r="N82" s="211">
        <f t="shared" si="75"/>
        <v>4.9683376557663701E-2</v>
      </c>
      <c r="O82" s="211">
        <f t="shared" si="75"/>
        <v>8.656484576593651E-2</v>
      </c>
      <c r="P82" s="211">
        <f t="shared" si="75"/>
        <v>0.12927159662471696</v>
      </c>
      <c r="Q82" s="211">
        <f t="shared" si="75"/>
        <v>0.17465212770776359</v>
      </c>
      <c r="R82" s="211">
        <f t="shared" si="75"/>
        <v>0.22005688648589833</v>
      </c>
      <c r="S82" s="211">
        <f t="shared" si="75"/>
        <v>0.26357146857924407</v>
      </c>
      <c r="T82" s="211">
        <f t="shared" si="75"/>
        <v>0.30401101019088339</v>
      </c>
      <c r="U82" s="211">
        <f t="shared" si="75"/>
        <v>0.34078631437386686</v>
      </c>
      <c r="V82" s="211">
        <f t="shared" si="75"/>
        <v>0.37373350401785788</v>
      </c>
      <c r="W82" s="211">
        <f t="shared" si="75"/>
        <v>0.40295973903974897</v>
      </c>
      <c r="X82" s="211">
        <f t="shared" si="75"/>
        <v>0.42872483554851265</v>
      </c>
      <c r="Y82" s="211">
        <f t="shared" si="75"/>
        <v>0.45135974502677756</v>
      </c>
      <c r="Z82" s="211">
        <f t="shared" si="75"/>
        <v>0.47121503511646223</v>
      </c>
      <c r="AA82" s="211">
        <f t="shared" si="75"/>
        <v>0.48863097095884145</v>
      </c>
      <c r="AB82" s="211">
        <f t="shared" si="75"/>
        <v>0.50392193743882829</v>
      </c>
      <c r="AC82" s="211">
        <f>Saturation.Broadband.Fixed/(1+EXP(-A.Broadband.Fixed-B.Broadband.Fixed*LN(AC$3-Base.Broadband.Fixed)))</f>
        <v>0.51736979429411134</v>
      </c>
      <c r="AD82" s="211">
        <f>Saturation.Broadband.Fixed/(1+EXP(-A.Broadband.Fixed-B.Broadband.Fixed*LN(AD$3-Base.Broadband.Fixed)))</f>
        <v>0.52922246660704797</v>
      </c>
      <c r="AE82" s="211">
        <f t="shared" si="75"/>
        <v>0.5396953870528719</v>
      </c>
      <c r="AF82" s="211">
        <f t="shared" si="75"/>
        <v>0.54897432385469347</v>
      </c>
      <c r="AG82" s="211">
        <f t="shared" si="75"/>
        <v>0.55721873234431785</v>
      </c>
      <c r="AH82" s="211">
        <f t="shared" si="75"/>
        <v>0.56456514908184197</v>
      </c>
      <c r="AI82" s="211">
        <f t="shared" si="75"/>
        <v>0.57113037969673219</v>
      </c>
      <c r="AJ82" s="211">
        <f t="shared" si="75"/>
        <v>0.57701436843563536</v>
      </c>
      <c r="AK82" s="211">
        <f t="shared" si="75"/>
        <v>0.58230271493473273</v>
      </c>
      <c r="AL82" s="211">
        <f t="shared" si="75"/>
        <v>0.58706884535532611</v>
      </c>
      <c r="AM82" s="211">
        <f t="shared" si="75"/>
        <v>0.59137586544035736</v>
      </c>
      <c r="AN82" s="211">
        <f t="shared" si="75"/>
        <v>0.59527813131860174</v>
      </c>
      <c r="AO82" s="211">
        <f t="shared" si="75"/>
        <v>0.59882257546544815</v>
      </c>
      <c r="AP82" s="211">
        <f t="shared" si="75"/>
        <v>0.60204982335719004</v>
      </c>
      <c r="AQ82" s="211">
        <f t="shared" si="75"/>
        <v>0.60499513289874973</v>
      </c>
      <c r="AR82" s="211">
        <f t="shared" ref="AR82:CD82" si="76">Saturation.Broadband.Fixed/(1+EXP(-A.Broadband.Fixed-B.Broadband.Fixed*LN(AR$3-Base.Broadband.Fixed)))</f>
        <v>0.60768918471036748</v>
      </c>
      <c r="AS82" s="211">
        <f t="shared" si="76"/>
        <v>0.61015874738723919</v>
      </c>
      <c r="AT82" s="211">
        <f t="shared" si="76"/>
        <v>0.61242723817367195</v>
      </c>
      <c r="AU82" s="211">
        <f t="shared" si="76"/>
        <v>0.61451519623497186</v>
      </c>
      <c r="AV82" s="211">
        <f t="shared" si="76"/>
        <v>0.61644068289235332</v>
      </c>
      <c r="AW82" s="211">
        <f t="shared" si="76"/>
        <v>0.61821962078933346</v>
      </c>
      <c r="AX82" s="211">
        <f t="shared" si="76"/>
        <v>0.61986608194178294</v>
      </c>
      <c r="AY82" s="211">
        <f t="shared" si="76"/>
        <v>0.62139253294007646</v>
      </c>
      <c r="AZ82" s="211">
        <f t="shared" si="76"/>
        <v>0.62281004417253472</v>
      </c>
      <c r="BA82" s="211">
        <f t="shared" si="76"/>
        <v>0.62412846878001527</v>
      </c>
      <c r="BB82" s="211">
        <f t="shared" si="76"/>
        <v>0.62535659609261185</v>
      </c>
      <c r="BC82" s="211">
        <f t="shared" si="76"/>
        <v>0.62650228350689952</v>
      </c>
      <c r="BD82" s="211">
        <f t="shared" si="76"/>
        <v>0.62757257010714318</v>
      </c>
      <c r="BE82" s="211">
        <f t="shared" si="76"/>
        <v>0.62857377479226095</v>
      </c>
      <c r="BF82" s="211">
        <f t="shared" si="76"/>
        <v>0.62951158122199724</v>
      </c>
      <c r="BG82" s="211">
        <f t="shared" si="76"/>
        <v>0.63039111152421889</v>
      </c>
      <c r="BH82" s="211">
        <f t="shared" si="76"/>
        <v>0.6312169903968381</v>
      </c>
      <c r="BI82" s="211">
        <f t="shared" si="76"/>
        <v>0.63199340098145507</v>
      </c>
      <c r="BJ82" s="211">
        <f t="shared" si="76"/>
        <v>0.63272413367221514</v>
      </c>
      <c r="BK82" s="211">
        <f t="shared" si="76"/>
        <v>0.63341262884511329</v>
      </c>
      <c r="BL82" s="211">
        <f t="shared" si="76"/>
        <v>0.63406201434388654</v>
      </c>
      <c r="BM82" s="211">
        <f t="shared" si="76"/>
        <v>0.63467513843369383</v>
      </c>
      <c r="BN82" s="211">
        <f t="shared" si="76"/>
        <v>0.63525459882885393</v>
      </c>
      <c r="BO82" s="211">
        <f t="shared" si="76"/>
        <v>0.63580276831258964</v>
      </c>
      <c r="BP82" s="211">
        <f t="shared" si="76"/>
        <v>0.6363218173922468</v>
      </c>
      <c r="BQ82" s="211">
        <f t="shared" si="76"/>
        <v>0.63681373437049171</v>
      </c>
      <c r="BR82" s="211">
        <f t="shared" si="76"/>
        <v>0.63728034315965054</v>
      </c>
      <c r="BS82" s="211">
        <f t="shared" si="76"/>
        <v>0.63772331912109415</v>
      </c>
      <c r="BT82" s="211">
        <f t="shared" si="76"/>
        <v>0.63814420317304854</v>
      </c>
      <c r="BU82" s="211">
        <f t="shared" si="76"/>
        <v>0.63854441437738374</v>
      </c>
      <c r="BV82" s="211">
        <f t="shared" si="76"/>
        <v>0.63892526118789783</v>
      </c>
      <c r="BW82" s="211">
        <f t="shared" si="76"/>
        <v>0.63928795151860074</v>
      </c>
      <c r="BX82" s="211">
        <f t="shared" si="76"/>
        <v>0.63963360176992645</v>
      </c>
      <c r="BY82" s="211">
        <f t="shared" si="76"/>
        <v>0.63996324493310386</v>
      </c>
      <c r="BZ82" s="211">
        <f t="shared" si="76"/>
        <v>0.64027783787769388</v>
      </c>
      <c r="CA82" s="211">
        <f t="shared" si="76"/>
        <v>0.64057826791415806</v>
      </c>
      <c r="CB82" s="211">
        <f t="shared" si="76"/>
        <v>0.6408653587119697</v>
      </c>
      <c r="CC82" s="211">
        <f t="shared" si="76"/>
        <v>0.64113987564394825</v>
      </c>
      <c r="CD82" s="211">
        <f t="shared" si="76"/>
        <v>0.64140253061897301</v>
      </c>
      <c r="CG82" s="122"/>
      <c r="CH82" s="122"/>
    </row>
    <row r="83" spans="2:86" outlineLevel="1">
      <c r="CG83" s="13"/>
      <c r="CH83" s="13"/>
    </row>
    <row r="84" spans="2:86" outlineLevel="1">
      <c r="D84" s="39" t="s">
        <v>71</v>
      </c>
      <c r="F84" s="124">
        <f>65%*(1+INDEX(scenario.bb.penetration, MATCH(scenario.bb.penetration.selected, scenarios,0)))</f>
        <v>0.65</v>
      </c>
      <c r="G84" s="18" t="s">
        <v>420</v>
      </c>
      <c r="H84" s="44" t="s">
        <v>545</v>
      </c>
      <c r="CG84" s="13"/>
      <c r="CH84" s="13"/>
    </row>
    <row r="85" spans="2:86" outlineLevel="1">
      <c r="D85" t="s">
        <v>72</v>
      </c>
      <c r="F85" s="109">
        <v>1999</v>
      </c>
      <c r="G85" s="18" t="s">
        <v>421</v>
      </c>
      <c r="CG85" s="13"/>
      <c r="CH85" s="13"/>
    </row>
    <row r="86" spans="2:86" outlineLevel="1">
      <c r="D86" t="s">
        <v>73</v>
      </c>
      <c r="F86" s="32">
        <v>2000</v>
      </c>
      <c r="G86" s="18" t="s">
        <v>422</v>
      </c>
      <c r="CG86" s="13"/>
      <c r="CH86" s="13"/>
    </row>
    <row r="87" spans="2:86" outlineLevel="1">
      <c r="D87" t="s">
        <v>74</v>
      </c>
      <c r="F87" s="40">
        <f>INDEX($L$80:$BM$80,MATCH(TimeA.Broadband.Fixed,L$3:BM$3,0))</f>
        <v>5.027770547969196E-3</v>
      </c>
      <c r="G87" s="18" t="s">
        <v>423</v>
      </c>
      <c r="CG87" s="13"/>
      <c r="CH87" s="13"/>
    </row>
    <row r="88" spans="2:86" outlineLevel="1">
      <c r="D88" t="s">
        <v>75</v>
      </c>
      <c r="F88" s="32">
        <v>2017</v>
      </c>
      <c r="G88" s="18" t="s">
        <v>424</v>
      </c>
      <c r="CG88" s="13"/>
      <c r="CH88" s="13"/>
    </row>
    <row r="89" spans="2:86" outlineLevel="1">
      <c r="D89" t="s">
        <v>76</v>
      </c>
      <c r="F89" s="40">
        <f>INDEX($L$80:$BM$80,MATCH(TimeB.Broadband.Fixed,L$3:BM$3,0))</f>
        <v>0.51736979429411145</v>
      </c>
      <c r="G89" s="18" t="s">
        <v>425</v>
      </c>
      <c r="CG89" s="13"/>
      <c r="CH89" s="13"/>
    </row>
    <row r="90" spans="2:86" outlineLevel="1">
      <c r="D90" t="s">
        <v>77</v>
      </c>
      <c r="F90" s="45">
        <f>-B.Broadband.Fixed*LN(TimeB.Broadband.Fixed-Base.Broadband.Fixed)-LN(Saturation.Broadband.Fixed/NumberB.Broadband.Fixed-1)</f>
        <v>-4.8542306059200406</v>
      </c>
      <c r="G90" s="18" t="s">
        <v>426</v>
      </c>
      <c r="CG90" s="13"/>
      <c r="CH90" s="13"/>
    </row>
    <row r="91" spans="2:86" outlineLevel="1">
      <c r="D91" t="s">
        <v>78</v>
      </c>
      <c r="F91" s="45">
        <f>(LN(Saturation.Broadband.Fixed/NumberA.Broadband.Fixed-1)-LN(Saturation.Broadband.Fixed/NumberB.Broadband.Fixed-1))/(LN(TimeB.Broadband.Fixed-Base.Broadband.Fixed)-LN(TimeA.Broadband.Fixed-Base.Broadband.Fixed))</f>
        <v>2.1503890043598868</v>
      </c>
      <c r="G91" s="18" t="s">
        <v>427</v>
      </c>
      <c r="CG91" s="13"/>
      <c r="CH91" s="13"/>
    </row>
    <row r="92" spans="2:86" outlineLevel="1">
      <c r="K92"/>
    </row>
    <row r="93" spans="2:86" outlineLevel="1">
      <c r="C93" s="15" t="s">
        <v>419</v>
      </c>
      <c r="CG93" s="13"/>
      <c r="CH93" s="13"/>
    </row>
    <row r="94" spans="2:86" outlineLevel="1">
      <c r="D94" s="39" t="s">
        <v>149</v>
      </c>
      <c r="G94" s="39"/>
      <c r="H94" s="234" t="s">
        <v>108</v>
      </c>
      <c r="I94" t="s">
        <v>117</v>
      </c>
      <c r="J94" s="39" t="s">
        <v>70</v>
      </c>
      <c r="L94" s="106">
        <f>L95/L$29</f>
        <v>1.0258155510601127E-10</v>
      </c>
      <c r="M94" s="106">
        <f t="shared" ref="M94:AA94" si="77">M95/M$29</f>
        <v>0</v>
      </c>
      <c r="N94" s="106">
        <f t="shared" si="77"/>
        <v>0</v>
      </c>
      <c r="O94" s="106">
        <f t="shared" si="77"/>
        <v>0</v>
      </c>
      <c r="P94" s="106">
        <f t="shared" si="77"/>
        <v>0</v>
      </c>
      <c r="Q94" s="106">
        <f t="shared" si="77"/>
        <v>0</v>
      </c>
      <c r="R94" s="106">
        <f t="shared" si="77"/>
        <v>0</v>
      </c>
      <c r="S94" s="106">
        <f t="shared" si="77"/>
        <v>9.3551803487925572E-4</v>
      </c>
      <c r="T94" s="106">
        <f t="shared" si="77"/>
        <v>4.599508047658042E-3</v>
      </c>
      <c r="U94" s="106">
        <f t="shared" si="77"/>
        <v>9.0479798810567044E-3</v>
      </c>
      <c r="V94" s="106">
        <f t="shared" si="77"/>
        <v>7.4834138114528687E-2</v>
      </c>
      <c r="W94" s="106">
        <f t="shared" si="77"/>
        <v>0.16363074187376264</v>
      </c>
      <c r="X94" s="106">
        <f t="shared" si="77"/>
        <v>0.28040882131011879</v>
      </c>
      <c r="Y94" s="106">
        <f t="shared" si="77"/>
        <v>0.29672946361538871</v>
      </c>
      <c r="Z94" s="106">
        <f t="shared" si="77"/>
        <v>0.43570088967144321</v>
      </c>
      <c r="AA94" s="106">
        <f t="shared" si="77"/>
        <v>0.53249488020877778</v>
      </c>
      <c r="AB94" s="106">
        <f>AB95/AB$29</f>
        <v>0.62164447683634927</v>
      </c>
      <c r="AC94" s="106">
        <f>AC95/AC$29</f>
        <v>0.66490993762090744</v>
      </c>
      <c r="AD94" s="147">
        <f t="shared" ref="AD94:AK94" si="78">AD96</f>
        <v>0.74091215219264095</v>
      </c>
      <c r="AE94" s="147">
        <f t="shared" si="78"/>
        <v>0.79681371205713336</v>
      </c>
      <c r="AF94" s="147">
        <f t="shared" si="78"/>
        <v>0.8365131509212721</v>
      </c>
      <c r="AG94" s="147">
        <f t="shared" si="78"/>
        <v>0.86420344223093182</v>
      </c>
      <c r="AH94" s="147">
        <f t="shared" si="78"/>
        <v>0.88339194136659926</v>
      </c>
      <c r="AI94" s="147">
        <f t="shared" si="78"/>
        <v>0.89669919690365563</v>
      </c>
      <c r="AJ94" s="147">
        <f t="shared" si="78"/>
        <v>0.90597568272032714</v>
      </c>
      <c r="AK94" s="147">
        <f t="shared" si="78"/>
        <v>0.91249234246486366</v>
      </c>
      <c r="AL94" s="148">
        <f t="shared" ref="AL94:BP94" si="79">AK94</f>
        <v>0.91249234246486366</v>
      </c>
      <c r="AM94" s="148">
        <f t="shared" si="79"/>
        <v>0.91249234246486366</v>
      </c>
      <c r="AN94" s="148">
        <f t="shared" si="79"/>
        <v>0.91249234246486366</v>
      </c>
      <c r="AO94" s="148">
        <f t="shared" si="79"/>
        <v>0.91249234246486366</v>
      </c>
      <c r="AP94" s="148">
        <f t="shared" si="79"/>
        <v>0.91249234246486366</v>
      </c>
      <c r="AQ94" s="148">
        <f t="shared" si="79"/>
        <v>0.91249234246486366</v>
      </c>
      <c r="AR94" s="148">
        <f t="shared" si="79"/>
        <v>0.91249234246486366</v>
      </c>
      <c r="AS94" s="148">
        <f t="shared" si="79"/>
        <v>0.91249234246486366</v>
      </c>
      <c r="AT94" s="148">
        <f t="shared" si="79"/>
        <v>0.91249234246486366</v>
      </c>
      <c r="AU94" s="148">
        <f t="shared" si="79"/>
        <v>0.91249234246486366</v>
      </c>
      <c r="AV94" s="148">
        <f t="shared" si="79"/>
        <v>0.91249234246486366</v>
      </c>
      <c r="AW94" s="148">
        <f t="shared" si="79"/>
        <v>0.91249234246486366</v>
      </c>
      <c r="AX94" s="148">
        <f t="shared" si="79"/>
        <v>0.91249234246486366</v>
      </c>
      <c r="AY94" s="148">
        <f t="shared" si="79"/>
        <v>0.91249234246486366</v>
      </c>
      <c r="AZ94" s="148">
        <f t="shared" si="79"/>
        <v>0.91249234246486366</v>
      </c>
      <c r="BA94" s="148">
        <f t="shared" si="79"/>
        <v>0.91249234246486366</v>
      </c>
      <c r="BB94" s="148">
        <f t="shared" si="79"/>
        <v>0.91249234246486366</v>
      </c>
      <c r="BC94" s="148">
        <f t="shared" si="79"/>
        <v>0.91249234246486366</v>
      </c>
      <c r="BD94" s="148">
        <f t="shared" si="79"/>
        <v>0.91249234246486366</v>
      </c>
      <c r="BE94" s="148">
        <f t="shared" si="79"/>
        <v>0.91249234246486366</v>
      </c>
      <c r="BF94" s="148">
        <f t="shared" si="79"/>
        <v>0.91249234246486366</v>
      </c>
      <c r="BG94" s="148">
        <f t="shared" si="79"/>
        <v>0.91249234246486366</v>
      </c>
      <c r="BH94" s="148">
        <f t="shared" si="79"/>
        <v>0.91249234246486366</v>
      </c>
      <c r="BI94" s="148">
        <f t="shared" si="79"/>
        <v>0.91249234246486366</v>
      </c>
      <c r="BJ94" s="148">
        <f t="shared" si="79"/>
        <v>0.91249234246486366</v>
      </c>
      <c r="BK94" s="148">
        <f t="shared" si="79"/>
        <v>0.91249234246486366</v>
      </c>
      <c r="BL94" s="148">
        <f t="shared" si="79"/>
        <v>0.91249234246486366</v>
      </c>
      <c r="BM94" s="148">
        <f t="shared" si="79"/>
        <v>0.91249234246486366</v>
      </c>
      <c r="BN94" s="148">
        <f t="shared" si="79"/>
        <v>0.91249234246486366</v>
      </c>
      <c r="BO94" s="148">
        <f t="shared" si="79"/>
        <v>0.91249234246486366</v>
      </c>
      <c r="BP94" s="148">
        <f t="shared" si="79"/>
        <v>0.91249234246486366</v>
      </c>
      <c r="BQ94" s="148">
        <f t="shared" ref="BQ94:CD94" si="80">BP94</f>
        <v>0.91249234246486366</v>
      </c>
      <c r="BR94" s="148">
        <f t="shared" si="80"/>
        <v>0.91249234246486366</v>
      </c>
      <c r="BS94" s="148">
        <f t="shared" si="80"/>
        <v>0.91249234246486366</v>
      </c>
      <c r="BT94" s="148">
        <f t="shared" si="80"/>
        <v>0.91249234246486366</v>
      </c>
      <c r="BU94" s="148">
        <f t="shared" si="80"/>
        <v>0.91249234246486366</v>
      </c>
      <c r="BV94" s="148">
        <f t="shared" si="80"/>
        <v>0.91249234246486366</v>
      </c>
      <c r="BW94" s="148">
        <f t="shared" si="80"/>
        <v>0.91249234246486366</v>
      </c>
      <c r="BX94" s="148">
        <f t="shared" si="80"/>
        <v>0.91249234246486366</v>
      </c>
      <c r="BY94" s="148">
        <f t="shared" si="80"/>
        <v>0.91249234246486366</v>
      </c>
      <c r="BZ94" s="148">
        <f t="shared" si="80"/>
        <v>0.91249234246486366</v>
      </c>
      <c r="CA94" s="148">
        <f t="shared" si="80"/>
        <v>0.91249234246486366</v>
      </c>
      <c r="CB94" s="148">
        <f t="shared" si="80"/>
        <v>0.91249234246486366</v>
      </c>
      <c r="CC94" s="148">
        <f t="shared" si="80"/>
        <v>0.91249234246486366</v>
      </c>
      <c r="CD94" s="148">
        <f t="shared" si="80"/>
        <v>0.91249234246486366</v>
      </c>
      <c r="CG94" s="13"/>
      <c r="CH94" s="13"/>
    </row>
    <row r="95" spans="2:86" outlineLevel="1">
      <c r="D95" s="39" t="s">
        <v>150</v>
      </c>
      <c r="I95" t="s">
        <v>117</v>
      </c>
      <c r="J95" s="39" t="s">
        <v>69</v>
      </c>
      <c r="L95" s="146">
        <v>0.01</v>
      </c>
      <c r="M95" s="146">
        <f t="shared" ref="M95:AA95" si="81">M67</f>
        <v>0</v>
      </c>
      <c r="N95" s="146">
        <f t="shared" si="81"/>
        <v>0</v>
      </c>
      <c r="O95" s="146">
        <f t="shared" si="81"/>
        <v>0</v>
      </c>
      <c r="P95" s="146">
        <f t="shared" si="81"/>
        <v>0</v>
      </c>
      <c r="Q95" s="146">
        <f t="shared" si="81"/>
        <v>0</v>
      </c>
      <c r="R95" s="146">
        <f t="shared" si="81"/>
        <v>0</v>
      </c>
      <c r="S95" s="146">
        <f t="shared" si="81"/>
        <v>100000</v>
      </c>
      <c r="T95" s="146">
        <f t="shared" si="81"/>
        <v>500000</v>
      </c>
      <c r="U95" s="146">
        <f t="shared" si="81"/>
        <v>1000000</v>
      </c>
      <c r="V95" s="146">
        <f t="shared" si="81"/>
        <v>8406608</v>
      </c>
      <c r="W95" s="146">
        <f t="shared" si="81"/>
        <v>18617150</v>
      </c>
      <c r="X95" s="146">
        <f t="shared" si="81"/>
        <v>32307084.75</v>
      </c>
      <c r="Y95" s="146">
        <f t="shared" si="81"/>
        <v>34614402</v>
      </c>
      <c r="Z95" s="146">
        <f t="shared" si="81"/>
        <v>51452750.25</v>
      </c>
      <c r="AA95" s="146">
        <f t="shared" si="81"/>
        <v>63649514</v>
      </c>
      <c r="AB95" s="146">
        <f>AB67</f>
        <v>75073020</v>
      </c>
      <c r="AC95" s="146">
        <f>AC67</f>
        <v>81103052</v>
      </c>
      <c r="AD95" s="36">
        <f>AD9*AD94</f>
        <v>91251244.050491109</v>
      </c>
      <c r="AE95" s="36">
        <f t="shared" ref="AE95:BP95" si="82">AE9*AE94</f>
        <v>99057650.894899592</v>
      </c>
      <c r="AF95" s="36">
        <f t="shared" si="82"/>
        <v>104938729.89563505</v>
      </c>
      <c r="AG95" s="36">
        <f t="shared" si="82"/>
        <v>109372121.67542256</v>
      </c>
      <c r="AH95" s="36">
        <f t="shared" si="82"/>
        <v>112764658.90932904</v>
      </c>
      <c r="AI95" s="36">
        <f t="shared" si="82"/>
        <v>115422733.96250165</v>
      </c>
      <c r="AJ95" s="36">
        <f t="shared" si="82"/>
        <v>117565986.5965862</v>
      </c>
      <c r="AK95" s="36">
        <f t="shared" si="82"/>
        <v>119346292.06822976</v>
      </c>
      <c r="AL95" s="36">
        <f t="shared" si="82"/>
        <v>120258816.52688748</v>
      </c>
      <c r="AM95" s="36">
        <f t="shared" si="82"/>
        <v>121148966.15715922</v>
      </c>
      <c r="AN95" s="36">
        <f t="shared" si="82"/>
        <v>122016533.83265062</v>
      </c>
      <c r="AO95" s="36">
        <f t="shared" si="82"/>
        <v>122860165.47952659</v>
      </c>
      <c r="AP95" s="36">
        <f t="shared" si="82"/>
        <v>123680014.64922307</v>
      </c>
      <c r="AQ95" s="36">
        <f t="shared" si="82"/>
        <v>124478840.48389813</v>
      </c>
      <c r="AR95" s="36">
        <f t="shared" si="82"/>
        <v>125257058.77955362</v>
      </c>
      <c r="AS95" s="36">
        <f t="shared" si="82"/>
        <v>126013500.24610858</v>
      </c>
      <c r="AT95" s="36">
        <f t="shared" si="82"/>
        <v>126747868.34413238</v>
      </c>
      <c r="AU95" s="36">
        <f t="shared" si="82"/>
        <v>127460020.07020697</v>
      </c>
      <c r="AV95" s="36">
        <f t="shared" si="82"/>
        <v>128149919.42209701</v>
      </c>
      <c r="AW95" s="36">
        <f t="shared" si="82"/>
        <v>128817445.78159498</v>
      </c>
      <c r="AX95" s="36">
        <f t="shared" si="82"/>
        <v>129462434.11096509</v>
      </c>
      <c r="AY95" s="36">
        <f t="shared" si="82"/>
        <v>130084822.093338</v>
      </c>
      <c r="AZ95" s="36">
        <f t="shared" si="82"/>
        <v>130684744.11623894</v>
      </c>
      <c r="BA95" s="36">
        <f t="shared" si="82"/>
        <v>131262366.10553309</v>
      </c>
      <c r="BB95" s="36">
        <f t="shared" si="82"/>
        <v>131817734.57925427</v>
      </c>
      <c r="BC95" s="36">
        <f t="shared" si="82"/>
        <v>132350882.05297808</v>
      </c>
      <c r="BD95" s="36">
        <f t="shared" si="82"/>
        <v>132861915.98510137</v>
      </c>
      <c r="BE95" s="36">
        <f t="shared" si="82"/>
        <v>133351101.47363155</v>
      </c>
      <c r="BF95" s="36">
        <f t="shared" si="82"/>
        <v>133818775.12906264</v>
      </c>
      <c r="BG95" s="36">
        <f t="shared" si="82"/>
        <v>134265202.9512403</v>
      </c>
      <c r="BH95" s="36">
        <f t="shared" si="82"/>
        <v>134690629.71541467</v>
      </c>
      <c r="BI95" s="36">
        <f t="shared" si="82"/>
        <v>135074972.12928534</v>
      </c>
      <c r="BJ95" s="36">
        <f t="shared" si="82"/>
        <v>135251819.40985751</v>
      </c>
      <c r="BK95" s="36">
        <f t="shared" si="82"/>
        <v>135428898.22822055</v>
      </c>
      <c r="BL95" s="36">
        <f t="shared" si="82"/>
        <v>135606208.8875159</v>
      </c>
      <c r="BM95" s="36">
        <f t="shared" si="82"/>
        <v>135783751.691282</v>
      </c>
      <c r="BN95" s="36">
        <f t="shared" si="82"/>
        <v>135961526.94345462</v>
      </c>
      <c r="BO95" s="36">
        <f t="shared" si="82"/>
        <v>136139534.94836745</v>
      </c>
      <c r="BP95" s="36">
        <f t="shared" si="82"/>
        <v>136317776.01075268</v>
      </c>
      <c r="BQ95" s="36">
        <f t="shared" ref="BQ95:CD95" si="83">BQ9*BQ94</f>
        <v>136496250.43574145</v>
      </c>
      <c r="BR95" s="36">
        <f t="shared" si="83"/>
        <v>136674958.52886441</v>
      </c>
      <c r="BS95" s="36">
        <f t="shared" si="83"/>
        <v>136853900.5960522</v>
      </c>
      <c r="BT95" s="36">
        <f t="shared" si="83"/>
        <v>137033076.94363597</v>
      </c>
      <c r="BU95" s="36">
        <f t="shared" si="83"/>
        <v>137212487.87834802</v>
      </c>
      <c r="BV95" s="36">
        <f t="shared" si="83"/>
        <v>137392133.70732218</v>
      </c>
      <c r="BW95" s="36">
        <f t="shared" si="83"/>
        <v>137572014.73809445</v>
      </c>
      <c r="BX95" s="36">
        <f t="shared" si="83"/>
        <v>137752131.27860337</v>
      </c>
      <c r="BY95" s="36">
        <f t="shared" si="83"/>
        <v>137932483.63719076</v>
      </c>
      <c r="BZ95" s="36">
        <f t="shared" si="83"/>
        <v>138113072.12260211</v>
      </c>
      <c r="CA95" s="36">
        <f t="shared" si="83"/>
        <v>138293897.04398704</v>
      </c>
      <c r="CB95" s="36">
        <f t="shared" si="83"/>
        <v>138474958.71090007</v>
      </c>
      <c r="CC95" s="36">
        <f t="shared" si="83"/>
        <v>138656257.43330088</v>
      </c>
      <c r="CD95" s="36">
        <f t="shared" si="83"/>
        <v>138837793.5215551</v>
      </c>
      <c r="CG95" s="13"/>
      <c r="CH95" s="13"/>
    </row>
    <row r="96" spans="2:86" outlineLevel="1">
      <c r="D96" t="s">
        <v>16</v>
      </c>
      <c r="I96" t="s">
        <v>117</v>
      </c>
      <c r="J96" s="121" t="s">
        <v>70</v>
      </c>
      <c r="K96" s="118"/>
      <c r="L96" s="119">
        <f t="shared" ref="L96:AQ96" si="84">Saturation.Broadband.Mobile/(1+EXP(-A.Broadband.Mobile-B.Broadband.Mobile*LN(L$3-Base.Broadband.Mobile)))</f>
        <v>1.0258155510601139E-10</v>
      </c>
      <c r="M96" s="119">
        <f t="shared" si="84"/>
        <v>3.1243159942991938E-8</v>
      </c>
      <c r="N96" s="119">
        <f t="shared" si="84"/>
        <v>8.863750928717776E-7</v>
      </c>
      <c r="O96" s="119">
        <f t="shared" si="84"/>
        <v>9.5156007339311069E-6</v>
      </c>
      <c r="P96" s="119">
        <f t="shared" si="84"/>
        <v>5.9976462623646683E-5</v>
      </c>
      <c r="Q96" s="119">
        <f t="shared" si="84"/>
        <v>2.6988428453213946E-4</v>
      </c>
      <c r="R96" s="119">
        <f t="shared" si="84"/>
        <v>9.6207076209825764E-4</v>
      </c>
      <c r="S96" s="119">
        <f t="shared" si="84"/>
        <v>2.8891829451936323E-3</v>
      </c>
      <c r="T96" s="119">
        <f t="shared" si="84"/>
        <v>7.5963453981326753E-3</v>
      </c>
      <c r="U96" s="119">
        <f t="shared" si="84"/>
        <v>1.7916217656040526E-2</v>
      </c>
      <c r="V96" s="119">
        <f t="shared" si="84"/>
        <v>3.8448004695386027E-2</v>
      </c>
      <c r="W96" s="119">
        <f t="shared" si="84"/>
        <v>7.554337871612099E-2</v>
      </c>
      <c r="X96" s="119">
        <f t="shared" si="84"/>
        <v>0.13589231485016004</v>
      </c>
      <c r="Y96" s="119">
        <f t="shared" si="84"/>
        <v>0.22298977690715288</v>
      </c>
      <c r="Z96" s="119">
        <f t="shared" si="84"/>
        <v>0.33280544672880524</v>
      </c>
      <c r="AA96" s="119">
        <f t="shared" si="84"/>
        <v>0.45286585618692216</v>
      </c>
      <c r="AB96" s="119">
        <f>Saturation.Broadband.Mobile/(1+EXP(-A.Broadband.Mobile-B.Broadband.Mobile*LN(AB$3-Base.Broadband.Mobile)))</f>
        <v>0.56744979553696329</v>
      </c>
      <c r="AC96" s="119">
        <f>Saturation.Broadband.Mobile/(1+EXP(-A.Broadband.Mobile-B.Broadband.Mobile*LN(AC$3-Base.Broadband.Mobile)))</f>
        <v>0.66490993762090767</v>
      </c>
      <c r="AD96" s="119">
        <f t="shared" si="84"/>
        <v>0.74091215219264095</v>
      </c>
      <c r="AE96" s="119">
        <f t="shared" si="84"/>
        <v>0.79681371205713336</v>
      </c>
      <c r="AF96" s="119">
        <f t="shared" si="84"/>
        <v>0.8365131509212721</v>
      </c>
      <c r="AG96" s="119">
        <f t="shared" si="84"/>
        <v>0.86420344223093182</v>
      </c>
      <c r="AH96" s="119">
        <f t="shared" si="84"/>
        <v>0.88339194136659926</v>
      </c>
      <c r="AI96" s="119">
        <f t="shared" si="84"/>
        <v>0.89669919690365563</v>
      </c>
      <c r="AJ96" s="119">
        <f t="shared" si="84"/>
        <v>0.90597568272032714</v>
      </c>
      <c r="AK96" s="119">
        <f t="shared" si="84"/>
        <v>0.91249234246486366</v>
      </c>
      <c r="AL96" s="119">
        <f t="shared" si="84"/>
        <v>0.91711186886662011</v>
      </c>
      <c r="AM96" s="119">
        <f t="shared" si="84"/>
        <v>0.92041834960593039</v>
      </c>
      <c r="AN96" s="119">
        <f t="shared" si="84"/>
        <v>0.92280837018261497</v>
      </c>
      <c r="AO96" s="119">
        <f t="shared" si="84"/>
        <v>0.92455282342180445</v>
      </c>
      <c r="AP96" s="119">
        <f t="shared" si="84"/>
        <v>0.92583818962293629</v>
      </c>
      <c r="AQ96" s="119">
        <f t="shared" si="84"/>
        <v>0.926793963768347</v>
      </c>
      <c r="AR96" s="119">
        <f t="shared" ref="AR96:CD96" si="85">Saturation.Broadband.Mobile/(1+EXP(-A.Broadband.Mobile-B.Broadband.Mobile*LN(AR$3-Base.Broadband.Mobile)))</f>
        <v>0.92751089503916306</v>
      </c>
      <c r="AS96" s="119">
        <f t="shared" si="85"/>
        <v>0.92805317066655402</v>
      </c>
      <c r="AT96" s="119">
        <f t="shared" si="85"/>
        <v>0.9284666081884021</v>
      </c>
      <c r="AU96" s="119">
        <f t="shared" si="85"/>
        <v>0.92878420666773487</v>
      </c>
      <c r="AV96" s="119">
        <f t="shared" si="85"/>
        <v>0.92902993996377548</v>
      </c>
      <c r="AW96" s="119">
        <f t="shared" si="85"/>
        <v>0.92922137130953908</v>
      </c>
      <c r="AX96" s="119">
        <f t="shared" si="85"/>
        <v>0.92937147123239916</v>
      </c>
      <c r="AY96" s="119">
        <f t="shared" si="85"/>
        <v>0.92948989251149272</v>
      </c>
      <c r="AZ96" s="119">
        <f t="shared" si="85"/>
        <v>0.92958387192917158</v>
      </c>
      <c r="BA96" s="119">
        <f t="shared" si="85"/>
        <v>0.92965887332574759</v>
      </c>
      <c r="BB96" s="119">
        <f t="shared" si="85"/>
        <v>0.92971904983687848</v>
      </c>
      <c r="BC96" s="119">
        <f t="shared" si="85"/>
        <v>0.92976757871832838</v>
      </c>
      <c r="BD96" s="119">
        <f t="shared" si="85"/>
        <v>0.92980690567913349</v>
      </c>
      <c r="BE96" s="119">
        <f t="shared" si="85"/>
        <v>0.92983892445300387</v>
      </c>
      <c r="BF96" s="119">
        <f t="shared" si="85"/>
        <v>0.92986510967897362</v>
      </c>
      <c r="BG96" s="119">
        <f t="shared" si="85"/>
        <v>0.92988661587962074</v>
      </c>
      <c r="BH96" s="119">
        <f t="shared" si="85"/>
        <v>0.92990435165333651</v>
      </c>
      <c r="BI96" s="119">
        <f t="shared" si="85"/>
        <v>0.92991903562575851</v>
      </c>
      <c r="BJ96" s="119">
        <f t="shared" si="85"/>
        <v>0.92993123889165086</v>
      </c>
      <c r="BK96" s="119">
        <f t="shared" si="85"/>
        <v>0.92994141738998837</v>
      </c>
      <c r="BL96" s="119">
        <f t="shared" si="85"/>
        <v>0.92994993673340443</v>
      </c>
      <c r="BM96" s="119">
        <f t="shared" si="85"/>
        <v>0.92995709134962312</v>
      </c>
      <c r="BN96" s="119">
        <f t="shared" si="85"/>
        <v>0.9299631193117297</v>
      </c>
      <c r="BO96" s="119">
        <f t="shared" si="85"/>
        <v>0.9299682138836266</v>
      </c>
      <c r="BP96" s="119">
        <f t="shared" si="85"/>
        <v>0.92997253254997192</v>
      </c>
      <c r="BQ96" s="119">
        <f t="shared" si="85"/>
        <v>0.92997620411029092</v>
      </c>
      <c r="BR96" s="119">
        <f t="shared" si="85"/>
        <v>0.92997933427632873</v>
      </c>
      <c r="BS96" s="119">
        <f t="shared" si="85"/>
        <v>0.92998201010684545</v>
      </c>
      <c r="BT96" s="119">
        <f t="shared" si="85"/>
        <v>0.92998430353545825</v>
      </c>
      <c r="BU96" s="119">
        <f t="shared" si="85"/>
        <v>0.92998627418792479</v>
      </c>
      <c r="BV96" s="119">
        <f t="shared" si="85"/>
        <v>0.92998797164044433</v>
      </c>
      <c r="BW96" s="119">
        <f t="shared" si="85"/>
        <v>0.92998943723647021</v>
      </c>
      <c r="BX96" s="119">
        <f t="shared" si="85"/>
        <v>0.92999070555348784</v>
      </c>
      <c r="BY96" s="119">
        <f t="shared" si="85"/>
        <v>0.9299918055912324</v>
      </c>
      <c r="BZ96" s="119">
        <f t="shared" si="85"/>
        <v>0.92999276173742851</v>
      </c>
      <c r="CA96" s="119">
        <f t="shared" si="85"/>
        <v>0.92999359455521902</v>
      </c>
      <c r="CB96" s="119">
        <f t="shared" si="85"/>
        <v>0.92999432142719785</v>
      </c>
      <c r="CC96" s="119">
        <f t="shared" si="85"/>
        <v>0.92999495708374569</v>
      </c>
      <c r="CD96" s="119">
        <f t="shared" si="85"/>
        <v>0.92999551403771996</v>
      </c>
      <c r="CG96" s="122"/>
      <c r="CH96" s="122"/>
    </row>
    <row r="97" spans="1:86" outlineLevel="1">
      <c r="CG97" s="13"/>
      <c r="CH97" s="13"/>
    </row>
    <row r="98" spans="1:86" outlineLevel="1">
      <c r="B98" s="218"/>
      <c r="C98" s="218"/>
      <c r="D98" s="39" t="s">
        <v>71</v>
      </c>
      <c r="F98" s="124">
        <f>93%*(1+INDEX(scenario.mobile.data, MATCH(scenario.mobile.data.selected, scenarios,0)))</f>
        <v>0.93</v>
      </c>
      <c r="G98" s="18" t="s">
        <v>428</v>
      </c>
      <c r="H98" s="44" t="s">
        <v>545</v>
      </c>
      <c r="CG98" s="13"/>
      <c r="CH98" s="13"/>
    </row>
    <row r="99" spans="1:86" outlineLevel="1">
      <c r="D99" t="s">
        <v>72</v>
      </c>
      <c r="F99" s="32">
        <v>1999</v>
      </c>
      <c r="G99" s="18" t="s">
        <v>429</v>
      </c>
      <c r="CG99" s="13"/>
      <c r="CH99" s="13"/>
    </row>
    <row r="100" spans="1:86" outlineLevel="1">
      <c r="D100" t="s">
        <v>73</v>
      </c>
      <c r="F100" s="32">
        <v>2000</v>
      </c>
      <c r="G100" s="18" t="s">
        <v>430</v>
      </c>
      <c r="CG100" s="13"/>
      <c r="CH100" s="13"/>
    </row>
    <row r="101" spans="1:86" outlineLevel="1">
      <c r="D101" t="s">
        <v>74</v>
      </c>
      <c r="F101" s="40">
        <f>INDEX($L$94:$BM$94,MATCH(TimeA.Broadband.Mobile,L$3:BM$3,0))</f>
        <v>1.0258155510601127E-10</v>
      </c>
      <c r="G101" s="18" t="s">
        <v>431</v>
      </c>
      <c r="CG101" s="13"/>
      <c r="CH101" s="13"/>
    </row>
    <row r="102" spans="1:86" outlineLevel="1">
      <c r="D102" t="s">
        <v>75</v>
      </c>
      <c r="F102" s="32">
        <v>2017</v>
      </c>
      <c r="G102" s="18" t="s">
        <v>432</v>
      </c>
      <c r="CG102" s="13"/>
      <c r="CH102" s="13"/>
    </row>
    <row r="103" spans="1:86" outlineLevel="1">
      <c r="D103" t="s">
        <v>76</v>
      </c>
      <c r="F103" s="40">
        <f>INDEX($L$94:$BM$94,MATCH(TimeB.Broadband.Mobile,L$3:BM$3,0))</f>
        <v>0.66490993762090744</v>
      </c>
      <c r="G103" s="18" t="s">
        <v>433</v>
      </c>
      <c r="CG103" s="13"/>
      <c r="CH103" s="13"/>
    </row>
    <row r="104" spans="1:86" outlineLevel="1">
      <c r="D104" t="s">
        <v>77</v>
      </c>
      <c r="F104" s="45">
        <f>-B.Broadband.Mobile*LN(TimeB.Broadband.Mobile-Base.Broadband.Mobile)-LN(Saturation.Broadband.Mobile/NumberB.Broadband.Mobile-1)</f>
        <v>-22.927792281203377</v>
      </c>
      <c r="G104" s="18" t="s">
        <v>434</v>
      </c>
      <c r="CG104" s="13"/>
      <c r="CH104" s="13"/>
    </row>
    <row r="105" spans="1:86" outlineLevel="1">
      <c r="D105" t="s">
        <v>78</v>
      </c>
      <c r="F105" s="45">
        <f>(LN(Saturation.Broadband.Mobile/NumberA.Broadband.Mobile-1)-LN(Saturation.Broadband.Mobile/NumberB.Broadband.Mobile-1))/(LN(TimeB.Broadband.Mobile-Base.Broadband.Mobile)-LN(TimeA.Broadband.Mobile-Base.Broadband.Mobile))</f>
        <v>8.2506252661472672</v>
      </c>
      <c r="G105" s="18" t="s">
        <v>435</v>
      </c>
      <c r="CG105" s="13"/>
      <c r="CH105" s="13"/>
    </row>
    <row r="106" spans="1:86" outlineLevel="1">
      <c r="CG106" s="13"/>
      <c r="CH106" s="13"/>
    </row>
    <row r="107" spans="1:86" ht="15.75" outlineLevel="1">
      <c r="A107"/>
      <c r="B107" s="16" t="s">
        <v>151</v>
      </c>
      <c r="C107" s="16"/>
      <c r="D107" s="16"/>
      <c r="CG107" s="13"/>
      <c r="CH107" s="13"/>
    </row>
    <row r="108" spans="1:86" ht="15.75" outlineLevel="1">
      <c r="A108"/>
      <c r="B108" s="16"/>
      <c r="C108" s="16"/>
      <c r="D108" s="16"/>
      <c r="BR108" s="243"/>
      <c r="BS108" s="243"/>
      <c r="CG108" s="243"/>
      <c r="CH108" s="243"/>
    </row>
    <row r="109" spans="1:86" ht="15.75" outlineLevel="1">
      <c r="A109"/>
      <c r="B109" s="16"/>
      <c r="C109" s="67" t="s">
        <v>505</v>
      </c>
      <c r="G109" s="44" t="s">
        <v>542</v>
      </c>
      <c r="J109" s="22"/>
      <c r="L109" s="61"/>
      <c r="M109" s="61"/>
      <c r="N109" s="61"/>
      <c r="O109" s="359">
        <v>60000</v>
      </c>
      <c r="P109" s="359">
        <v>150000</v>
      </c>
      <c r="Q109" s="359">
        <v>210000</v>
      </c>
      <c r="R109" s="359">
        <v>270000</v>
      </c>
      <c r="S109" s="359">
        <v>330000</v>
      </c>
      <c r="T109" s="359">
        <v>390000</v>
      </c>
      <c r="U109" s="359">
        <v>450000</v>
      </c>
      <c r="V109" s="359">
        <v>495000</v>
      </c>
      <c r="W109" s="359">
        <v>525000</v>
      </c>
      <c r="X109" s="137">
        <v>541248</v>
      </c>
      <c r="Y109" s="137">
        <v>544350</v>
      </c>
      <c r="Z109" s="137">
        <v>592158</v>
      </c>
      <c r="AA109" s="137">
        <v>613341</v>
      </c>
      <c r="AB109" s="137">
        <v>626796</v>
      </c>
      <c r="AC109" s="137">
        <v>627023.69767746481</v>
      </c>
      <c r="AD109" s="137">
        <v>632309.14013471687</v>
      </c>
      <c r="AE109" s="137">
        <v>639376.13572317641</v>
      </c>
      <c r="AF109" s="137">
        <v>649586.47689037852</v>
      </c>
      <c r="AG109" s="137">
        <v>661981.11153754336</v>
      </c>
      <c r="AH109" s="137">
        <v>674728.38557906635</v>
      </c>
      <c r="AI109" s="137">
        <v>685945.61340099631</v>
      </c>
      <c r="AJ109" s="137">
        <v>694450.79658382013</v>
      </c>
      <c r="AK109" s="137">
        <v>702840.87098967505</v>
      </c>
      <c r="AL109" s="137">
        <v>706053.42711821676</v>
      </c>
      <c r="AM109" s="146">
        <f>AL109</f>
        <v>706053.42711821676</v>
      </c>
      <c r="AN109" s="146">
        <f t="shared" ref="AN109:CD109" si="86">AM109</f>
        <v>706053.42711821676</v>
      </c>
      <c r="AO109" s="146">
        <f t="shared" si="86"/>
        <v>706053.42711821676</v>
      </c>
      <c r="AP109" s="146">
        <f t="shared" si="86"/>
        <v>706053.42711821676</v>
      </c>
      <c r="AQ109" s="146">
        <f t="shared" si="86"/>
        <v>706053.42711821676</v>
      </c>
      <c r="AR109" s="146">
        <f t="shared" si="86"/>
        <v>706053.42711821676</v>
      </c>
      <c r="AS109" s="146">
        <f t="shared" si="86"/>
        <v>706053.42711821676</v>
      </c>
      <c r="AT109" s="146">
        <f t="shared" si="86"/>
        <v>706053.42711821676</v>
      </c>
      <c r="AU109" s="146">
        <f t="shared" si="86"/>
        <v>706053.42711821676</v>
      </c>
      <c r="AV109" s="146">
        <f t="shared" si="86"/>
        <v>706053.42711821676</v>
      </c>
      <c r="AW109" s="146">
        <f t="shared" si="86"/>
        <v>706053.42711821676</v>
      </c>
      <c r="AX109" s="146">
        <f t="shared" si="86"/>
        <v>706053.42711821676</v>
      </c>
      <c r="AY109" s="146">
        <f t="shared" si="86"/>
        <v>706053.42711821676</v>
      </c>
      <c r="AZ109" s="146">
        <f t="shared" si="86"/>
        <v>706053.42711821676</v>
      </c>
      <c r="BA109" s="146">
        <f t="shared" si="86"/>
        <v>706053.42711821676</v>
      </c>
      <c r="BB109" s="146">
        <f t="shared" si="86"/>
        <v>706053.42711821676</v>
      </c>
      <c r="BC109" s="146">
        <f t="shared" si="86"/>
        <v>706053.42711821676</v>
      </c>
      <c r="BD109" s="146">
        <f t="shared" si="86"/>
        <v>706053.42711821676</v>
      </c>
      <c r="BE109" s="146">
        <f t="shared" si="86"/>
        <v>706053.42711821676</v>
      </c>
      <c r="BF109" s="146">
        <f t="shared" si="86"/>
        <v>706053.42711821676</v>
      </c>
      <c r="BG109" s="146">
        <f t="shared" si="86"/>
        <v>706053.42711821676</v>
      </c>
      <c r="BH109" s="146">
        <f t="shared" si="86"/>
        <v>706053.42711821676</v>
      </c>
      <c r="BI109" s="146">
        <f t="shared" si="86"/>
        <v>706053.42711821676</v>
      </c>
      <c r="BJ109" s="146">
        <f t="shared" si="86"/>
        <v>706053.42711821676</v>
      </c>
      <c r="BK109" s="146">
        <f t="shared" si="86"/>
        <v>706053.42711821676</v>
      </c>
      <c r="BL109" s="146">
        <f t="shared" si="86"/>
        <v>706053.42711821676</v>
      </c>
      <c r="BM109" s="146">
        <f t="shared" si="86"/>
        <v>706053.42711821676</v>
      </c>
      <c r="BN109" s="146">
        <f t="shared" si="86"/>
        <v>706053.42711821676</v>
      </c>
      <c r="BO109" s="146">
        <f t="shared" si="86"/>
        <v>706053.42711821676</v>
      </c>
      <c r="BP109" s="146">
        <f t="shared" si="86"/>
        <v>706053.42711821676</v>
      </c>
      <c r="BQ109" s="146">
        <f t="shared" si="86"/>
        <v>706053.42711821676</v>
      </c>
      <c r="BR109" s="146">
        <f t="shared" si="86"/>
        <v>706053.42711821676</v>
      </c>
      <c r="BS109" s="146">
        <f t="shared" si="86"/>
        <v>706053.42711821676</v>
      </c>
      <c r="BT109" s="146">
        <f t="shared" si="86"/>
        <v>706053.42711821676</v>
      </c>
      <c r="BU109" s="146">
        <f t="shared" si="86"/>
        <v>706053.42711821676</v>
      </c>
      <c r="BV109" s="146">
        <f t="shared" si="86"/>
        <v>706053.42711821676</v>
      </c>
      <c r="BW109" s="146">
        <f t="shared" si="86"/>
        <v>706053.42711821676</v>
      </c>
      <c r="BX109" s="146">
        <f t="shared" si="86"/>
        <v>706053.42711821676</v>
      </c>
      <c r="BY109" s="146">
        <f t="shared" si="86"/>
        <v>706053.42711821676</v>
      </c>
      <c r="BZ109" s="146">
        <f t="shared" si="86"/>
        <v>706053.42711821676</v>
      </c>
      <c r="CA109" s="146">
        <f t="shared" si="86"/>
        <v>706053.42711821676</v>
      </c>
      <c r="CB109" s="146">
        <f t="shared" si="86"/>
        <v>706053.42711821676</v>
      </c>
      <c r="CC109" s="146">
        <f t="shared" si="86"/>
        <v>706053.42711821676</v>
      </c>
      <c r="CD109" s="146">
        <f t="shared" si="86"/>
        <v>706053.42711821676</v>
      </c>
      <c r="CG109" s="13"/>
      <c r="CH109" s="13"/>
    </row>
    <row r="110" spans="1:86" outlineLevel="1">
      <c r="BR110" s="243"/>
      <c r="BS110" s="243"/>
      <c r="CG110" s="243"/>
      <c r="CH110" s="243"/>
    </row>
    <row r="111" spans="1:86" ht="15.75" outlineLevel="1">
      <c r="B111" s="16" t="s">
        <v>153</v>
      </c>
      <c r="C111" s="16"/>
      <c r="D111" s="16"/>
      <c r="CG111" s="13"/>
      <c r="CH111" s="13"/>
    </row>
    <row r="112" spans="1:86" outlineLevel="1">
      <c r="CG112" s="13"/>
      <c r="CH112" s="13"/>
    </row>
    <row r="113" spans="1:86" outlineLevel="1">
      <c r="C113" s="15" t="s">
        <v>153</v>
      </c>
      <c r="H113" s="44" t="s">
        <v>545</v>
      </c>
      <c r="CG113" s="13"/>
      <c r="CH113" s="13"/>
    </row>
    <row r="114" spans="1:86" s="87" customFormat="1" outlineLevel="1">
      <c r="A114" s="221"/>
      <c r="D114" s="125" t="s">
        <v>141</v>
      </c>
      <c r="I114" s="87" t="s">
        <v>138</v>
      </c>
      <c r="J114" s="87" t="s">
        <v>70</v>
      </c>
      <c r="K114" s="126"/>
      <c r="L114" s="147">
        <f t="shared" ref="L114:AC114" si="87">L127/L30</f>
        <v>0.1152824861344845</v>
      </c>
      <c r="M114" s="147">
        <f t="shared" si="87"/>
        <v>0.12387050467095909</v>
      </c>
      <c r="N114" s="147">
        <f t="shared" si="87"/>
        <v>0.12029081760425409</v>
      </c>
      <c r="O114" s="147">
        <f t="shared" si="87"/>
        <v>0.16462621153166462</v>
      </c>
      <c r="P114" s="147">
        <f t="shared" si="87"/>
        <v>0.18874296389558223</v>
      </c>
      <c r="Q114" s="147">
        <f t="shared" si="87"/>
        <v>0.21897585534372496</v>
      </c>
      <c r="R114" s="147">
        <f t="shared" si="87"/>
        <v>0.23540424534157947</v>
      </c>
      <c r="S114" s="147">
        <f t="shared" si="87"/>
        <v>0.24621991788603079</v>
      </c>
      <c r="T114" s="147">
        <f t="shared" si="87"/>
        <v>0.25852435199235979</v>
      </c>
      <c r="U114" s="147">
        <f t="shared" si="87"/>
        <v>0.28663606434745703</v>
      </c>
      <c r="V114" s="147">
        <f t="shared" si="87"/>
        <v>0.34870792706821713</v>
      </c>
      <c r="W114" s="147">
        <f t="shared" si="87"/>
        <v>0.38966258182205743</v>
      </c>
      <c r="X114" s="147">
        <f t="shared" si="87"/>
        <v>0.43102184027805845</v>
      </c>
      <c r="Y114" s="147">
        <f t="shared" si="87"/>
        <v>0.54322142168455578</v>
      </c>
      <c r="Z114" s="147">
        <f t="shared" si="87"/>
        <v>0.58735519153399141</v>
      </c>
      <c r="AA114" s="147">
        <f t="shared" si="87"/>
        <v>0.65140280307404363</v>
      </c>
      <c r="AB114" s="147">
        <f t="shared" si="87"/>
        <v>0.69262498913960724</v>
      </c>
      <c r="AC114" s="147">
        <f t="shared" si="87"/>
        <v>0.66975960403070822</v>
      </c>
      <c r="AD114" s="127">
        <f t="shared" ref="AD114:AK114" si="88">AD116</f>
        <v>0.68262374773932755</v>
      </c>
      <c r="AE114" s="127">
        <f t="shared" si="88"/>
        <v>0.69345146444823202</v>
      </c>
      <c r="AF114" s="127">
        <f t="shared" si="88"/>
        <v>0.7025377900770452</v>
      </c>
      <c r="AG114" s="127">
        <f t="shared" si="88"/>
        <v>0.71014719430519646</v>
      </c>
      <c r="AH114" s="127">
        <f t="shared" si="88"/>
        <v>0.71651171250724266</v>
      </c>
      <c r="AI114" s="127">
        <f t="shared" si="88"/>
        <v>0.72183170942724573</v>
      </c>
      <c r="AJ114" s="127">
        <f t="shared" si="88"/>
        <v>0.72627816045117455</v>
      </c>
      <c r="AK114" s="127">
        <f t="shared" si="88"/>
        <v>0.72999567753703332</v>
      </c>
      <c r="AL114" s="148">
        <f t="shared" ref="AL114:BN114" si="89">AK114</f>
        <v>0.72999567753703332</v>
      </c>
      <c r="AM114" s="148">
        <f t="shared" si="89"/>
        <v>0.72999567753703332</v>
      </c>
      <c r="AN114" s="148">
        <f t="shared" si="89"/>
        <v>0.72999567753703332</v>
      </c>
      <c r="AO114" s="148">
        <f t="shared" si="89"/>
        <v>0.72999567753703332</v>
      </c>
      <c r="AP114" s="148">
        <f t="shared" si="89"/>
        <v>0.72999567753703332</v>
      </c>
      <c r="AQ114" s="148">
        <f t="shared" si="89"/>
        <v>0.72999567753703332</v>
      </c>
      <c r="AR114" s="148">
        <f t="shared" si="89"/>
        <v>0.72999567753703332</v>
      </c>
      <c r="AS114" s="148">
        <f t="shared" si="89"/>
        <v>0.72999567753703332</v>
      </c>
      <c r="AT114" s="148">
        <f t="shared" si="89"/>
        <v>0.72999567753703332</v>
      </c>
      <c r="AU114" s="148">
        <f t="shared" si="89"/>
        <v>0.72999567753703332</v>
      </c>
      <c r="AV114" s="148">
        <f t="shared" si="89"/>
        <v>0.72999567753703332</v>
      </c>
      <c r="AW114" s="148">
        <f t="shared" si="89"/>
        <v>0.72999567753703332</v>
      </c>
      <c r="AX114" s="148">
        <f t="shared" si="89"/>
        <v>0.72999567753703332</v>
      </c>
      <c r="AY114" s="148">
        <f t="shared" si="89"/>
        <v>0.72999567753703332</v>
      </c>
      <c r="AZ114" s="148">
        <f t="shared" si="89"/>
        <v>0.72999567753703332</v>
      </c>
      <c r="BA114" s="148">
        <f t="shared" si="89"/>
        <v>0.72999567753703332</v>
      </c>
      <c r="BB114" s="148">
        <f t="shared" si="89"/>
        <v>0.72999567753703332</v>
      </c>
      <c r="BC114" s="148">
        <f t="shared" si="89"/>
        <v>0.72999567753703332</v>
      </c>
      <c r="BD114" s="148">
        <f t="shared" si="89"/>
        <v>0.72999567753703332</v>
      </c>
      <c r="BE114" s="148">
        <f t="shared" si="89"/>
        <v>0.72999567753703332</v>
      </c>
      <c r="BF114" s="148">
        <f t="shared" si="89"/>
        <v>0.72999567753703332</v>
      </c>
      <c r="BG114" s="148">
        <f t="shared" si="89"/>
        <v>0.72999567753703332</v>
      </c>
      <c r="BH114" s="148">
        <f t="shared" si="89"/>
        <v>0.72999567753703332</v>
      </c>
      <c r="BI114" s="148">
        <f t="shared" si="89"/>
        <v>0.72999567753703332</v>
      </c>
      <c r="BJ114" s="148">
        <f t="shared" si="89"/>
        <v>0.72999567753703332</v>
      </c>
      <c r="BK114" s="148">
        <f t="shared" si="89"/>
        <v>0.72999567753703332</v>
      </c>
      <c r="BL114" s="148">
        <f t="shared" si="89"/>
        <v>0.72999567753703332</v>
      </c>
      <c r="BM114" s="148">
        <f t="shared" si="89"/>
        <v>0.72999567753703332</v>
      </c>
      <c r="BN114" s="148">
        <f t="shared" si="89"/>
        <v>0.72999567753703332</v>
      </c>
      <c r="BO114" s="148">
        <f>BN114</f>
        <v>0.72999567753703332</v>
      </c>
      <c r="BP114" s="148">
        <f>BO114</f>
        <v>0.72999567753703332</v>
      </c>
      <c r="BQ114" s="148">
        <f t="shared" ref="BQ114:CD114" si="90">BP114</f>
        <v>0.72999567753703332</v>
      </c>
      <c r="BR114" s="148">
        <f t="shared" si="90"/>
        <v>0.72999567753703332</v>
      </c>
      <c r="BS114" s="148">
        <f t="shared" si="90"/>
        <v>0.72999567753703332</v>
      </c>
      <c r="BT114" s="148">
        <f t="shared" si="90"/>
        <v>0.72999567753703332</v>
      </c>
      <c r="BU114" s="148">
        <f t="shared" si="90"/>
        <v>0.72999567753703332</v>
      </c>
      <c r="BV114" s="148">
        <f t="shared" si="90"/>
        <v>0.72999567753703332</v>
      </c>
      <c r="BW114" s="148">
        <f t="shared" si="90"/>
        <v>0.72999567753703332</v>
      </c>
      <c r="BX114" s="148">
        <f t="shared" si="90"/>
        <v>0.72999567753703332</v>
      </c>
      <c r="BY114" s="148">
        <f t="shared" si="90"/>
        <v>0.72999567753703332</v>
      </c>
      <c r="BZ114" s="148">
        <f t="shared" si="90"/>
        <v>0.72999567753703332</v>
      </c>
      <c r="CA114" s="148">
        <f t="shared" si="90"/>
        <v>0.72999567753703332</v>
      </c>
      <c r="CB114" s="148">
        <f t="shared" si="90"/>
        <v>0.72999567753703332</v>
      </c>
      <c r="CC114" s="148">
        <f t="shared" si="90"/>
        <v>0.72999567753703332</v>
      </c>
      <c r="CD114" s="148">
        <f t="shared" si="90"/>
        <v>0.72999567753703332</v>
      </c>
      <c r="CG114" s="128"/>
      <c r="CH114" s="128"/>
    </row>
    <row r="115" spans="1:86" outlineLevel="1">
      <c r="D115" s="39" t="s">
        <v>155</v>
      </c>
      <c r="I115" s="39" t="s">
        <v>117</v>
      </c>
      <c r="J115" s="39" t="s">
        <v>69</v>
      </c>
      <c r="L115" s="146">
        <f t="shared" ref="L115:W115" si="91">L127</f>
        <v>2567216</v>
      </c>
      <c r="M115" s="146">
        <f t="shared" si="91"/>
        <v>2821257</v>
      </c>
      <c r="N115" s="146">
        <f t="shared" si="91"/>
        <v>2800707</v>
      </c>
      <c r="O115" s="146">
        <f t="shared" si="91"/>
        <v>3916415</v>
      </c>
      <c r="P115" s="146">
        <f t="shared" si="91"/>
        <v>4585828</v>
      </c>
      <c r="Q115" s="146">
        <f t="shared" si="91"/>
        <v>5431395</v>
      </c>
      <c r="R115" s="146">
        <f t="shared" si="91"/>
        <v>6027231</v>
      </c>
      <c r="S115" s="146">
        <f t="shared" si="91"/>
        <v>6501159</v>
      </c>
      <c r="T115" s="146">
        <f t="shared" si="91"/>
        <v>7032895</v>
      </c>
      <c r="U115" s="146">
        <f t="shared" si="91"/>
        <v>8026990</v>
      </c>
      <c r="V115" s="146">
        <f t="shared" si="91"/>
        <v>10044267</v>
      </c>
      <c r="W115" s="146">
        <f t="shared" si="91"/>
        <v>11469069</v>
      </c>
      <c r="X115" s="146">
        <f>X127</f>
        <v>12957563</v>
      </c>
      <c r="Y115" s="146">
        <f>Y127</f>
        <v>16672292</v>
      </c>
      <c r="Z115" s="146">
        <f>Z127</f>
        <v>18396326</v>
      </c>
      <c r="AA115" s="146">
        <f>AA127</f>
        <v>20812130</v>
      </c>
      <c r="AB115" s="146">
        <f t="shared" ref="AB115:AC115" si="92">AB127</f>
        <v>22546676</v>
      </c>
      <c r="AC115" s="146">
        <f t="shared" si="92"/>
        <v>22202908</v>
      </c>
      <c r="AD115" s="139">
        <f t="shared" ref="AD115:BI115" si="93">AD30*AD114</f>
        <v>23034655.623635393</v>
      </c>
      <c r="AE115" s="139">
        <f t="shared" si="93"/>
        <v>23810100.971507359</v>
      </c>
      <c r="AF115" s="139">
        <f t="shared" si="93"/>
        <v>24534165.450561102</v>
      </c>
      <c r="AG115" s="139">
        <f t="shared" si="93"/>
        <v>25208144.102716699</v>
      </c>
      <c r="AH115" s="139">
        <f t="shared" si="93"/>
        <v>25835435.444781747</v>
      </c>
      <c r="AI115" s="139">
        <f t="shared" si="93"/>
        <v>26422952.57704065</v>
      </c>
      <c r="AJ115" s="139">
        <f t="shared" si="93"/>
        <v>26978411.707127161</v>
      </c>
      <c r="AK115" s="139">
        <f t="shared" si="93"/>
        <v>27504618.970596634</v>
      </c>
      <c r="AL115" s="139">
        <f t="shared" si="93"/>
        <v>27880423.614855558</v>
      </c>
      <c r="AM115" s="139">
        <f t="shared" si="93"/>
        <v>28241655.492467679</v>
      </c>
      <c r="AN115" s="139">
        <f t="shared" si="93"/>
        <v>28590387.961432938</v>
      </c>
      <c r="AO115" s="139">
        <f t="shared" si="93"/>
        <v>28929749.601598926</v>
      </c>
      <c r="AP115" s="139">
        <f t="shared" si="93"/>
        <v>29266814.222612482</v>
      </c>
      <c r="AQ115" s="139">
        <f t="shared" si="93"/>
        <v>29598204.732234359</v>
      </c>
      <c r="AR115" s="139">
        <f t="shared" si="93"/>
        <v>29915560.408955693</v>
      </c>
      <c r="AS115" s="139">
        <f t="shared" si="93"/>
        <v>30220040.085175108</v>
      </c>
      <c r="AT115" s="139">
        <f t="shared" si="93"/>
        <v>30513497.281007618</v>
      </c>
      <c r="AU115" s="139">
        <f t="shared" si="93"/>
        <v>30796416.404453583</v>
      </c>
      <c r="AV115" s="139">
        <f t="shared" si="93"/>
        <v>31067120.188032679</v>
      </c>
      <c r="AW115" s="139">
        <f t="shared" si="93"/>
        <v>31324609.994257212</v>
      </c>
      <c r="AX115" s="139">
        <f t="shared" si="93"/>
        <v>31569451.284399882</v>
      </c>
      <c r="AY115" s="139">
        <f t="shared" si="93"/>
        <v>31802811.302047975</v>
      </c>
      <c r="AZ115" s="139">
        <f t="shared" si="93"/>
        <v>32024756.572057098</v>
      </c>
      <c r="BA115" s="139">
        <f t="shared" si="93"/>
        <v>32233687.056951735</v>
      </c>
      <c r="BB115" s="139">
        <f t="shared" si="93"/>
        <v>32428602.58993715</v>
      </c>
      <c r="BC115" s="139">
        <f t="shared" si="93"/>
        <v>32609857.205589775</v>
      </c>
      <c r="BD115" s="139">
        <f t="shared" si="93"/>
        <v>32778442.277188938</v>
      </c>
      <c r="BE115" s="139">
        <f t="shared" si="93"/>
        <v>32934553.556033913</v>
      </c>
      <c r="BF115" s="139">
        <f t="shared" si="93"/>
        <v>33077025.710171212</v>
      </c>
      <c r="BG115" s="139">
        <f t="shared" si="93"/>
        <v>33205110.1438118</v>
      </c>
      <c r="BH115" s="139">
        <f t="shared" si="93"/>
        <v>33319194.153959919</v>
      </c>
      <c r="BI115" s="139">
        <f t="shared" si="93"/>
        <v>33420221.323050339</v>
      </c>
      <c r="BJ115" s="139">
        <f t="shared" ref="BJ115:CD115" si="94">BJ30*BJ114</f>
        <v>33467608.812871877</v>
      </c>
      <c r="BK115" s="139">
        <f t="shared" si="94"/>
        <v>33515063.494773623</v>
      </c>
      <c r="BL115" s="139">
        <f t="shared" si="94"/>
        <v>33562585.464029141</v>
      </c>
      <c r="BM115" s="139">
        <f t="shared" si="94"/>
        <v>33610174.816047117</v>
      </c>
      <c r="BN115" s="139">
        <f t="shared" si="94"/>
        <v>33657831.646371491</v>
      </c>
      <c r="BO115" s="139">
        <f t="shared" si="94"/>
        <v>33705556.050681688</v>
      </c>
      <c r="BP115" s="139">
        <f t="shared" si="94"/>
        <v>33753348.124792792</v>
      </c>
      <c r="BQ115" s="139">
        <f t="shared" si="94"/>
        <v>33801207.964655772</v>
      </c>
      <c r="BR115" s="139">
        <f t="shared" si="94"/>
        <v>33849135.666357622</v>
      </c>
      <c r="BS115" s="139">
        <f t="shared" si="94"/>
        <v>33897131.326121584</v>
      </c>
      <c r="BT115" s="139">
        <f t="shared" si="94"/>
        <v>33945195.040307343</v>
      </c>
      <c r="BU115" s="139">
        <f t="shared" si="94"/>
        <v>33993326.905411221</v>
      </c>
      <c r="BV115" s="139">
        <f t="shared" si="94"/>
        <v>34041527.018066347</v>
      </c>
      <c r="BW115" s="139">
        <f t="shared" si="94"/>
        <v>34089795.475042894</v>
      </c>
      <c r="BX115" s="139">
        <f t="shared" si="94"/>
        <v>34138132.373248227</v>
      </c>
      <c r="BY115" s="139">
        <f t="shared" si="94"/>
        <v>34186537.809727125</v>
      </c>
      <c r="BZ115" s="139">
        <f t="shared" si="94"/>
        <v>34235011.881661981</v>
      </c>
      <c r="CA115" s="139">
        <f t="shared" si="94"/>
        <v>34283554.686372958</v>
      </c>
      <c r="CB115" s="139">
        <f t="shared" si="94"/>
        <v>34332166.321318246</v>
      </c>
      <c r="CC115" s="139">
        <f t="shared" si="94"/>
        <v>34380846.884094194</v>
      </c>
      <c r="CD115" s="139">
        <f t="shared" si="94"/>
        <v>34429596.472435556</v>
      </c>
      <c r="CG115" s="13"/>
      <c r="CH115" s="13"/>
    </row>
    <row r="116" spans="1:86" outlineLevel="1">
      <c r="D116" t="s">
        <v>16</v>
      </c>
      <c r="I116" s="121" t="s">
        <v>117</v>
      </c>
      <c r="J116" s="121" t="s">
        <v>70</v>
      </c>
      <c r="K116" s="118"/>
      <c r="L116" s="147">
        <f>IF(L3&lt;=Base.TV,0,Saturation.TV/(1+EXP(-A.TV-B.TV*LN(L$3-Base.TV))))</f>
        <v>0.11528248613448454</v>
      </c>
      <c r="M116" s="147">
        <f t="shared" ref="M116:R116" si="95">Saturation.TV/(1+EXP(-A.TV-B.TV*LN(M$3-Base.TV)))</f>
        <v>0.1428702782025221</v>
      </c>
      <c r="N116" s="147">
        <f t="shared" si="95"/>
        <v>0.1745628021486966</v>
      </c>
      <c r="O116" s="147">
        <f t="shared" si="95"/>
        <v>0.21011165580959992</v>
      </c>
      <c r="P116" s="147">
        <f t="shared" si="95"/>
        <v>0.24898260740786721</v>
      </c>
      <c r="Q116" s="147">
        <f t="shared" si="95"/>
        <v>0.29036781249311061</v>
      </c>
      <c r="R116" s="147">
        <f t="shared" si="95"/>
        <v>0.33324460456019911</v>
      </c>
      <c r="S116" s="147">
        <f t="shared" ref="S116:CD116" si="96">Saturation.TV/(1+EXP(-A.TV-B.TV*LN(S$3-Base.TV)))</f>
        <v>0.37647404758278175</v>
      </c>
      <c r="T116" s="147">
        <f t="shared" si="96"/>
        <v>0.4189200004862913</v>
      </c>
      <c r="U116" s="147">
        <f t="shared" si="96"/>
        <v>0.45956309317765875</v>
      </c>
      <c r="V116" s="147">
        <f t="shared" si="96"/>
        <v>0.49758672866071829</v>
      </c>
      <c r="W116" s="147">
        <f t="shared" si="96"/>
        <v>0.5324223113872002</v>
      </c>
      <c r="X116" s="147">
        <f t="shared" si="96"/>
        <v>0.56375330120233835</v>
      </c>
      <c r="Y116" s="147">
        <f t="shared" si="96"/>
        <v>0.59148729388628918</v>
      </c>
      <c r="Z116" s="147">
        <f t="shared" si="96"/>
        <v>0.6157095881110034</v>
      </c>
      <c r="AA116" s="147">
        <f t="shared" si="96"/>
        <v>0.63663103206134752</v>
      </c>
      <c r="AB116" s="147">
        <f t="shared" si="96"/>
        <v>0.65453942987708091</v>
      </c>
      <c r="AC116" s="147">
        <f t="shared" si="96"/>
        <v>0.66975960403070833</v>
      </c>
      <c r="AD116" s="147">
        <f t="shared" si="96"/>
        <v>0.68262374773932755</v>
      </c>
      <c r="AE116" s="147">
        <f t="shared" si="96"/>
        <v>0.69345146444823202</v>
      </c>
      <c r="AF116" s="147">
        <f t="shared" si="96"/>
        <v>0.7025377900770452</v>
      </c>
      <c r="AG116" s="147">
        <f t="shared" si="96"/>
        <v>0.71014719430519646</v>
      </c>
      <c r="AH116" s="147">
        <f t="shared" si="96"/>
        <v>0.71651171250724266</v>
      </c>
      <c r="AI116" s="147">
        <f t="shared" si="96"/>
        <v>0.72183170942724573</v>
      </c>
      <c r="AJ116" s="147">
        <f t="shared" si="96"/>
        <v>0.72627816045117455</v>
      </c>
      <c r="AK116" s="147">
        <f t="shared" si="96"/>
        <v>0.72999567753703332</v>
      </c>
      <c r="AL116" s="147">
        <f t="shared" si="96"/>
        <v>0.73310577656516507</v>
      </c>
      <c r="AM116" s="147">
        <f t="shared" si="96"/>
        <v>0.73571008039994101</v>
      </c>
      <c r="AN116" s="147">
        <f t="shared" si="96"/>
        <v>0.73789328838324819</v>
      </c>
      <c r="AO116" s="147">
        <f t="shared" si="96"/>
        <v>0.73972583247052148</v>
      </c>
      <c r="AP116" s="147">
        <f t="shared" si="96"/>
        <v>0.74126619591333165</v>
      </c>
      <c r="AQ116" s="147">
        <f t="shared" si="96"/>
        <v>0.74256290292311367</v>
      </c>
      <c r="AR116" s="147">
        <f t="shared" si="96"/>
        <v>0.74365620506646857</v>
      </c>
      <c r="AS116" s="147">
        <f t="shared" si="96"/>
        <v>0.7445794978714928</v>
      </c>
      <c r="AT116" s="147">
        <f t="shared" si="96"/>
        <v>0.74536050309080015</v>
      </c>
      <c r="AU116" s="147">
        <f t="shared" si="96"/>
        <v>0.74602225077908435</v>
      </c>
      <c r="AV116" s="147">
        <f t="shared" si="96"/>
        <v>0.74658389239264156</v>
      </c>
      <c r="AW116" s="147">
        <f t="shared" si="96"/>
        <v>0.7470613724785683</v>
      </c>
      <c r="AX116" s="147">
        <f t="shared" si="96"/>
        <v>0.74746798276098891</v>
      </c>
      <c r="AY116" s="147">
        <f t="shared" si="96"/>
        <v>0.74781481886173251</v>
      </c>
      <c r="AZ116" s="147">
        <f t="shared" si="96"/>
        <v>0.74811115666501193</v>
      </c>
      <c r="BA116" s="147">
        <f t="shared" si="96"/>
        <v>0.74836476250639994</v>
      </c>
      <c r="BB116" s="147">
        <f t="shared" si="96"/>
        <v>0.7485821489380573</v>
      </c>
      <c r="BC116" s="147">
        <f t="shared" si="96"/>
        <v>0.74876878576838468</v>
      </c>
      <c r="BD116" s="147">
        <f t="shared" si="96"/>
        <v>0.74892927435548373</v>
      </c>
      <c r="BE116" s="147">
        <f t="shared" si="96"/>
        <v>0.74906749170631748</v>
      </c>
      <c r="BF116" s="147">
        <f t="shared" si="96"/>
        <v>0.74918670975442858</v>
      </c>
      <c r="BG116" s="147">
        <f t="shared" si="96"/>
        <v>0.74928969421913294</v>
      </c>
      <c r="BH116" s="147">
        <f t="shared" si="96"/>
        <v>0.74937878665341262</v>
      </c>
      <c r="BI116" s="147">
        <f t="shared" si="96"/>
        <v>0.74945597263621166</v>
      </c>
      <c r="BJ116" s="147">
        <f t="shared" si="96"/>
        <v>0.74952293853203444</v>
      </c>
      <c r="BK116" s="147">
        <f t="shared" si="96"/>
        <v>0.74958111880527878</v>
      </c>
      <c r="BL116" s="147">
        <f t="shared" si="96"/>
        <v>0.74963173552092499</v>
      </c>
      <c r="BM116" s="147">
        <f t="shared" si="96"/>
        <v>0.74967583137241856</v>
      </c>
      <c r="BN116" s="147">
        <f t="shared" si="96"/>
        <v>0.74971429733985606</v>
      </c>
      <c r="BO116" s="147">
        <f t="shared" si="96"/>
        <v>0.74974789588710156</v>
      </c>
      <c r="BP116" s="147">
        <f t="shared" si="96"/>
        <v>0.74977728044722103</v>
      </c>
      <c r="BQ116" s="147">
        <f t="shared" si="96"/>
        <v>0.74980301181513176</v>
      </c>
      <c r="BR116" s="147">
        <f t="shared" si="96"/>
        <v>0.74982557195928812</v>
      </c>
      <c r="BS116" s="147">
        <f t="shared" si="96"/>
        <v>0.74984537567628784</v>
      </c>
      <c r="BT116" s="147">
        <f t="shared" si="96"/>
        <v>0.74986278043995369</v>
      </c>
      <c r="BU116" s="147">
        <f t="shared" si="96"/>
        <v>0.7498780947368866</v>
      </c>
      <c r="BV116" s="147">
        <f t="shared" si="96"/>
        <v>0.74989158513136955</v>
      </c>
      <c r="BW116" s="147">
        <f t="shared" si="96"/>
        <v>0.74990348226195247</v>
      </c>
      <c r="BX116" s="147">
        <f t="shared" si="96"/>
        <v>0.74991398593850433</v>
      </c>
      <c r="BY116" s="147">
        <f t="shared" si="96"/>
        <v>0.7499232694807596</v>
      </c>
      <c r="BZ116" s="147">
        <f t="shared" si="96"/>
        <v>0.74993148341634608</v>
      </c>
      <c r="CA116" s="147">
        <f t="shared" si="96"/>
        <v>0.74993875863716608</v>
      </c>
      <c r="CB116" s="147">
        <f t="shared" si="96"/>
        <v>0.74994520909709339</v>
      </c>
      <c r="CC116" s="147">
        <f t="shared" si="96"/>
        <v>0.74995093412070013</v>
      </c>
      <c r="CD116" s="147">
        <f t="shared" si="96"/>
        <v>0.74995602038168308</v>
      </c>
      <c r="CG116" s="122"/>
      <c r="CH116" s="122"/>
    </row>
    <row r="117" spans="1:86" outlineLevel="1">
      <c r="CG117" s="13"/>
      <c r="CH117" s="13"/>
    </row>
    <row r="118" spans="1:86" outlineLevel="1">
      <c r="D118" s="39" t="s">
        <v>71</v>
      </c>
      <c r="F118" s="124">
        <f>75%*(1+INDEX(scenario.fixed.television,MATCH(scenario.fixed.television.selected,scenarios,0)))</f>
        <v>0.75</v>
      </c>
      <c r="G118" s="18" t="s">
        <v>87</v>
      </c>
      <c r="K118"/>
      <c r="BR118"/>
      <c r="BS118"/>
      <c r="CH118" s="13"/>
    </row>
    <row r="119" spans="1:86" outlineLevel="1">
      <c r="B119" s="218"/>
      <c r="D119" t="s">
        <v>72</v>
      </c>
      <c r="F119" s="32">
        <v>1950</v>
      </c>
      <c r="G119" s="18" t="s">
        <v>88</v>
      </c>
      <c r="CG119" s="13"/>
      <c r="CH119" s="13"/>
    </row>
    <row r="120" spans="1:86" outlineLevel="1">
      <c r="B120" s="218"/>
      <c r="D120" t="s">
        <v>73</v>
      </c>
      <c r="F120" s="32">
        <v>2000</v>
      </c>
      <c r="G120" s="18" t="s">
        <v>89</v>
      </c>
      <c r="CG120" s="13"/>
      <c r="CH120" s="13"/>
    </row>
    <row r="121" spans="1:86" outlineLevel="1">
      <c r="B121" s="218"/>
      <c r="D121" t="s">
        <v>74</v>
      </c>
      <c r="F121" s="40">
        <f>INDEX($L$114:$BM$114,MATCH(TimeA.TV,L$3:BM$3,0))</f>
        <v>0.1152824861344845</v>
      </c>
      <c r="G121" s="18" t="s">
        <v>90</v>
      </c>
      <c r="CG121" s="13"/>
      <c r="CH121" s="13"/>
    </row>
    <row r="122" spans="1:86" outlineLevel="1">
      <c r="B122" s="218"/>
      <c r="D122" t="s">
        <v>75</v>
      </c>
      <c r="F122" s="32">
        <v>2017</v>
      </c>
      <c r="G122" s="18" t="s">
        <v>91</v>
      </c>
      <c r="CG122" s="13"/>
      <c r="CH122" s="13"/>
    </row>
    <row r="123" spans="1:86" outlineLevel="1">
      <c r="B123" s="218"/>
      <c r="D123" t="s">
        <v>76</v>
      </c>
      <c r="F123" s="40">
        <f>INDEX($L$114:$BM$114,MATCH(TimeB.TV,L$3:BM$3,0))</f>
        <v>0.66975960403070822</v>
      </c>
      <c r="G123" s="18" t="s">
        <v>92</v>
      </c>
      <c r="CG123" s="13"/>
      <c r="CH123" s="13"/>
    </row>
    <row r="124" spans="1:86" outlineLevel="1">
      <c r="D124" t="s">
        <v>77</v>
      </c>
      <c r="F124" s="45">
        <f>-B.TV*LN(TimeB.TV-Base.TV)-LN(Saturation.TV/NumberB.TV-1)</f>
        <v>-52.869277566882332</v>
      </c>
      <c r="G124" s="18" t="s">
        <v>93</v>
      </c>
      <c r="CG124" s="13"/>
      <c r="CH124" s="13"/>
    </row>
    <row r="125" spans="1:86" outlineLevel="1">
      <c r="D125" t="s">
        <v>78</v>
      </c>
      <c r="F125" s="45">
        <f>(LN(Saturation.TV/NumberA.TV-1)-LN(Saturation.TV/NumberB.TV-1))/(LN(TimeB.TV-Base.TV)-LN(TimeA.TV-Base.TV))</f>
        <v>13.078523048955033</v>
      </c>
      <c r="G125" s="18" t="s">
        <v>94</v>
      </c>
      <c r="CG125" s="13"/>
      <c r="CH125" s="13"/>
    </row>
    <row r="126" spans="1:86" outlineLevel="1">
      <c r="CG126" s="13"/>
      <c r="CH126" s="13"/>
    </row>
    <row r="127" spans="1:86" outlineLevel="1">
      <c r="C127" s="15" t="s">
        <v>154</v>
      </c>
      <c r="L127" s="50">
        <f t="shared" ref="L127:V127" si="97">SUM(L128:L129)</f>
        <v>2567216</v>
      </c>
      <c r="M127" s="50">
        <f t="shared" si="97"/>
        <v>2821257</v>
      </c>
      <c r="N127" s="50">
        <f t="shared" si="97"/>
        <v>2800707</v>
      </c>
      <c r="O127" s="50">
        <f t="shared" si="97"/>
        <v>3916415</v>
      </c>
      <c r="P127" s="50">
        <f t="shared" si="97"/>
        <v>4585828</v>
      </c>
      <c r="Q127" s="50">
        <f t="shared" si="97"/>
        <v>5431395</v>
      </c>
      <c r="R127" s="50">
        <f t="shared" si="97"/>
        <v>6027231</v>
      </c>
      <c r="S127" s="50">
        <f t="shared" si="97"/>
        <v>6501159</v>
      </c>
      <c r="T127" s="50">
        <f t="shared" si="97"/>
        <v>7032895</v>
      </c>
      <c r="U127" s="50">
        <f t="shared" si="97"/>
        <v>8026990</v>
      </c>
      <c r="V127" s="50">
        <f t="shared" si="97"/>
        <v>10044267</v>
      </c>
      <c r="W127" s="50">
        <f t="shared" ref="W127:AC127" si="98">SUM(W128:W129)</f>
        <v>11469069</v>
      </c>
      <c r="X127" s="50">
        <f t="shared" si="98"/>
        <v>12957563</v>
      </c>
      <c r="Y127" s="50">
        <f t="shared" si="98"/>
        <v>16672292</v>
      </c>
      <c r="Z127" s="50">
        <f t="shared" si="98"/>
        <v>18396326</v>
      </c>
      <c r="AA127" s="50">
        <f t="shared" si="98"/>
        <v>20812130</v>
      </c>
      <c r="AB127" s="50">
        <f t="shared" si="98"/>
        <v>22546676</v>
      </c>
      <c r="AC127" s="50">
        <f t="shared" si="98"/>
        <v>22202908</v>
      </c>
      <c r="AD127" s="51">
        <f t="shared" ref="AD127:BN127" si="99">AD115</f>
        <v>23034655.623635393</v>
      </c>
      <c r="AE127" s="51">
        <f t="shared" si="99"/>
        <v>23810100.971507359</v>
      </c>
      <c r="AF127" s="51">
        <f t="shared" si="99"/>
        <v>24534165.450561102</v>
      </c>
      <c r="AG127" s="51">
        <f t="shared" si="99"/>
        <v>25208144.102716699</v>
      </c>
      <c r="AH127" s="51">
        <f t="shared" si="99"/>
        <v>25835435.444781747</v>
      </c>
      <c r="AI127" s="51">
        <f t="shared" si="99"/>
        <v>26422952.57704065</v>
      </c>
      <c r="AJ127" s="51">
        <f t="shared" si="99"/>
        <v>26978411.707127161</v>
      </c>
      <c r="AK127" s="51">
        <f t="shared" si="99"/>
        <v>27504618.970596634</v>
      </c>
      <c r="AL127" s="51">
        <f t="shared" si="99"/>
        <v>27880423.614855558</v>
      </c>
      <c r="AM127" s="51">
        <f t="shared" si="99"/>
        <v>28241655.492467679</v>
      </c>
      <c r="AN127" s="51">
        <f t="shared" si="99"/>
        <v>28590387.961432938</v>
      </c>
      <c r="AO127" s="51">
        <f t="shared" si="99"/>
        <v>28929749.601598926</v>
      </c>
      <c r="AP127" s="51">
        <f t="shared" si="99"/>
        <v>29266814.222612482</v>
      </c>
      <c r="AQ127" s="51">
        <f t="shared" si="99"/>
        <v>29598204.732234359</v>
      </c>
      <c r="AR127" s="51">
        <f t="shared" si="99"/>
        <v>29915560.408955693</v>
      </c>
      <c r="AS127" s="51">
        <f t="shared" si="99"/>
        <v>30220040.085175108</v>
      </c>
      <c r="AT127" s="51">
        <f t="shared" si="99"/>
        <v>30513497.281007618</v>
      </c>
      <c r="AU127" s="51">
        <f t="shared" si="99"/>
        <v>30796416.404453583</v>
      </c>
      <c r="AV127" s="51">
        <f t="shared" si="99"/>
        <v>31067120.188032679</v>
      </c>
      <c r="AW127" s="51">
        <f t="shared" si="99"/>
        <v>31324609.994257212</v>
      </c>
      <c r="AX127" s="51">
        <f t="shared" si="99"/>
        <v>31569451.284399882</v>
      </c>
      <c r="AY127" s="51">
        <f t="shared" si="99"/>
        <v>31802811.302047975</v>
      </c>
      <c r="AZ127" s="51">
        <f t="shared" si="99"/>
        <v>32024756.572057098</v>
      </c>
      <c r="BA127" s="51">
        <f t="shared" si="99"/>
        <v>32233687.056951735</v>
      </c>
      <c r="BB127" s="51">
        <f t="shared" si="99"/>
        <v>32428602.58993715</v>
      </c>
      <c r="BC127" s="51">
        <f t="shared" si="99"/>
        <v>32609857.205589775</v>
      </c>
      <c r="BD127" s="51">
        <f t="shared" si="99"/>
        <v>32778442.277188938</v>
      </c>
      <c r="BE127" s="51">
        <f t="shared" si="99"/>
        <v>32934553.556033913</v>
      </c>
      <c r="BF127" s="51">
        <f t="shared" si="99"/>
        <v>33077025.710171212</v>
      </c>
      <c r="BG127" s="51">
        <f t="shared" si="99"/>
        <v>33205110.1438118</v>
      </c>
      <c r="BH127" s="51">
        <f t="shared" si="99"/>
        <v>33319194.153959919</v>
      </c>
      <c r="BI127" s="51">
        <f t="shared" si="99"/>
        <v>33420221.323050339</v>
      </c>
      <c r="BJ127" s="51">
        <f t="shared" si="99"/>
        <v>33467608.812871877</v>
      </c>
      <c r="BK127" s="51">
        <f t="shared" si="99"/>
        <v>33515063.494773623</v>
      </c>
      <c r="BL127" s="51">
        <f t="shared" si="99"/>
        <v>33562585.464029141</v>
      </c>
      <c r="BM127" s="51">
        <f t="shared" si="99"/>
        <v>33610174.816047117</v>
      </c>
      <c r="BN127" s="51">
        <f t="shared" si="99"/>
        <v>33657831.646371491</v>
      </c>
      <c r="BO127" s="51">
        <f>BO115</f>
        <v>33705556.050681688</v>
      </c>
      <c r="BP127" s="51">
        <f>BP115</f>
        <v>33753348.124792792</v>
      </c>
      <c r="BQ127" s="51">
        <f t="shared" ref="BQ127:CD127" si="100">BQ115</f>
        <v>33801207.964655772</v>
      </c>
      <c r="BR127" s="51">
        <f t="shared" si="100"/>
        <v>33849135.666357622</v>
      </c>
      <c r="BS127" s="51">
        <f t="shared" si="100"/>
        <v>33897131.326121584</v>
      </c>
      <c r="BT127" s="51">
        <f t="shared" si="100"/>
        <v>33945195.040307343</v>
      </c>
      <c r="BU127" s="51">
        <f t="shared" si="100"/>
        <v>33993326.905411221</v>
      </c>
      <c r="BV127" s="51">
        <f t="shared" si="100"/>
        <v>34041527.018066347</v>
      </c>
      <c r="BW127" s="51">
        <f t="shared" si="100"/>
        <v>34089795.475042894</v>
      </c>
      <c r="BX127" s="51">
        <f t="shared" si="100"/>
        <v>34138132.373248227</v>
      </c>
      <c r="BY127" s="51">
        <f t="shared" si="100"/>
        <v>34186537.809727125</v>
      </c>
      <c r="BZ127" s="51">
        <f t="shared" si="100"/>
        <v>34235011.881661981</v>
      </c>
      <c r="CA127" s="51">
        <f t="shared" si="100"/>
        <v>34283554.686372958</v>
      </c>
      <c r="CB127" s="51">
        <f t="shared" si="100"/>
        <v>34332166.321318246</v>
      </c>
      <c r="CC127" s="51">
        <f t="shared" si="100"/>
        <v>34380846.884094194</v>
      </c>
      <c r="CD127" s="51">
        <f t="shared" si="100"/>
        <v>34429596.472435556</v>
      </c>
      <c r="CG127" s="13"/>
      <c r="CH127" s="13"/>
    </row>
    <row r="128" spans="1:86" outlineLevel="1">
      <c r="D128" s="108" t="s">
        <v>343</v>
      </c>
      <c r="I128" t="s">
        <v>117</v>
      </c>
      <c r="J128" s="39" t="s">
        <v>69</v>
      </c>
      <c r="L128" s="149">
        <f t="shared" ref="L128:V128" si="101">L643+L646</f>
        <v>2221093</v>
      </c>
      <c r="M128" s="149">
        <f t="shared" si="101"/>
        <v>2492709</v>
      </c>
      <c r="N128" s="149">
        <f t="shared" si="101"/>
        <v>2528451</v>
      </c>
      <c r="O128" s="149">
        <f t="shared" si="101"/>
        <v>2658885</v>
      </c>
      <c r="P128" s="149">
        <f t="shared" si="101"/>
        <v>2953251</v>
      </c>
      <c r="Q128" s="149">
        <f t="shared" si="101"/>
        <v>3398843</v>
      </c>
      <c r="R128" s="149">
        <f t="shared" si="101"/>
        <v>3972572</v>
      </c>
      <c r="S128" s="149">
        <f t="shared" si="101"/>
        <v>4274019</v>
      </c>
      <c r="T128" s="149">
        <f t="shared" si="101"/>
        <v>4740979</v>
      </c>
      <c r="U128" s="149">
        <f t="shared" si="101"/>
        <v>5029431</v>
      </c>
      <c r="V128" s="149">
        <f t="shared" si="101"/>
        <v>5330654</v>
      </c>
      <c r="W128" s="149">
        <f>W643+W646</f>
        <v>5612180</v>
      </c>
      <c r="X128" s="149">
        <f>X643+X646</f>
        <v>5893509</v>
      </c>
      <c r="Y128" s="149">
        <f>Y643+Y646</f>
        <v>6810612</v>
      </c>
      <c r="Z128" s="149">
        <f>Z643+Z646</f>
        <v>7302992</v>
      </c>
      <c r="AA128" s="149">
        <f>AA643+AA646</f>
        <v>8227131</v>
      </c>
      <c r="AB128" s="149">
        <f t="shared" ref="AB128:AD128" si="102">AB643+AB646</f>
        <v>8712696</v>
      </c>
      <c r="AC128" s="149">
        <f t="shared" si="102"/>
        <v>8929763</v>
      </c>
      <c r="AD128" s="149">
        <f t="shared" si="102"/>
        <v>9119363</v>
      </c>
      <c r="AE128" s="139">
        <f t="shared" ref="AE128:BN128" si="103">AE$127*AE132</f>
        <v>9576158.1627789699</v>
      </c>
      <c r="AF128" s="139">
        <f t="shared" si="103"/>
        <v>9867368.8543995619</v>
      </c>
      <c r="AG128" s="139">
        <f t="shared" si="103"/>
        <v>10138435.582722217</v>
      </c>
      <c r="AH128" s="139">
        <f t="shared" si="103"/>
        <v>10390725.193461172</v>
      </c>
      <c r="AI128" s="139">
        <f t="shared" si="103"/>
        <v>10627018.05877015</v>
      </c>
      <c r="AJ128" s="139">
        <f t="shared" si="103"/>
        <v>10850417.551659042</v>
      </c>
      <c r="AK128" s="139">
        <f t="shared" si="103"/>
        <v>11062052.268681739</v>
      </c>
      <c r="AL128" s="139">
        <f t="shared" si="103"/>
        <v>11213196.722711431</v>
      </c>
      <c r="AM128" s="139">
        <f t="shared" si="103"/>
        <v>11358480.171848871</v>
      </c>
      <c r="AN128" s="139">
        <f t="shared" si="103"/>
        <v>11498736.497653788</v>
      </c>
      <c r="AO128" s="139">
        <f t="shared" si="103"/>
        <v>11635223.980193174</v>
      </c>
      <c r="AP128" s="139">
        <f t="shared" si="103"/>
        <v>11770787.627141396</v>
      </c>
      <c r="AQ128" s="139">
        <f t="shared" si="103"/>
        <v>11904069.209507659</v>
      </c>
      <c r="AR128" s="139">
        <f t="shared" si="103"/>
        <v>12031706.13795983</v>
      </c>
      <c r="AS128" s="139">
        <f t="shared" si="103"/>
        <v>12154164.482018011</v>
      </c>
      <c r="AT128" s="139">
        <f t="shared" si="103"/>
        <v>12272189.706886252</v>
      </c>
      <c r="AU128" s="139">
        <f t="shared" si="103"/>
        <v>12385976.636082204</v>
      </c>
      <c r="AV128" s="139">
        <f t="shared" si="103"/>
        <v>12494850.691253923</v>
      </c>
      <c r="AW128" s="139">
        <f t="shared" si="103"/>
        <v>12598410.231495274</v>
      </c>
      <c r="AX128" s="139">
        <f t="shared" si="103"/>
        <v>12696882.679049814</v>
      </c>
      <c r="AY128" s="139">
        <f t="shared" si="103"/>
        <v>12790737.486324307</v>
      </c>
      <c r="AZ128" s="139">
        <f t="shared" si="103"/>
        <v>12880001.408876816</v>
      </c>
      <c r="BA128" s="139">
        <f t="shared" si="103"/>
        <v>12964030.929405576</v>
      </c>
      <c r="BB128" s="139">
        <f t="shared" si="103"/>
        <v>13042423.791934144</v>
      </c>
      <c r="BC128" s="139">
        <f t="shared" si="103"/>
        <v>13115322.385237059</v>
      </c>
      <c r="BD128" s="139">
        <f t="shared" si="103"/>
        <v>13183125.428636534</v>
      </c>
      <c r="BE128" s="139">
        <f t="shared" si="103"/>
        <v>13245911.651131017</v>
      </c>
      <c r="BF128" s="139">
        <f t="shared" si="103"/>
        <v>13303212.369151628</v>
      </c>
      <c r="BG128" s="139">
        <f t="shared" si="103"/>
        <v>13354726.505786328</v>
      </c>
      <c r="BH128" s="139">
        <f t="shared" si="103"/>
        <v>13400609.827588692</v>
      </c>
      <c r="BI128" s="139">
        <f t="shared" si="103"/>
        <v>13441241.832934044</v>
      </c>
      <c r="BJ128" s="139">
        <f t="shared" si="103"/>
        <v>13460300.555028973</v>
      </c>
      <c r="BK128" s="139">
        <f t="shared" si="103"/>
        <v>13479386.301032288</v>
      </c>
      <c r="BL128" s="139">
        <f t="shared" si="103"/>
        <v>13498499.10926196</v>
      </c>
      <c r="BM128" s="139">
        <f t="shared" si="103"/>
        <v>13517639.018090304</v>
      </c>
      <c r="BN128" s="139">
        <f t="shared" si="103"/>
        <v>13536806.065944031</v>
      </c>
      <c r="BO128" s="139">
        <f>BO$127*BO132</f>
        <v>13556000.291304341</v>
      </c>
      <c r="BP128" s="139">
        <f>BP$127*BP132</f>
        <v>13575221.732706998</v>
      </c>
      <c r="BQ128" s="139">
        <f t="shared" ref="BQ128:CD128" si="104">BQ$127*BQ132</f>
        <v>13594470.428742416</v>
      </c>
      <c r="BR128" s="139">
        <f t="shared" si="104"/>
        <v>13613746.418055719</v>
      </c>
      <c r="BS128" s="139">
        <f t="shared" si="104"/>
        <v>13633049.739346821</v>
      </c>
      <c r="BT128" s="139">
        <f t="shared" si="104"/>
        <v>13652380.431370523</v>
      </c>
      <c r="BU128" s="139">
        <f t="shared" si="104"/>
        <v>13671738.532936569</v>
      </c>
      <c r="BV128" s="139">
        <f t="shared" si="104"/>
        <v>13691124.082909735</v>
      </c>
      <c r="BW128" s="139">
        <f t="shared" si="104"/>
        <v>13710537.120209906</v>
      </c>
      <c r="BX128" s="139">
        <f t="shared" si="104"/>
        <v>13729977.683812149</v>
      </c>
      <c r="BY128" s="139">
        <f t="shared" si="104"/>
        <v>13749445.812746795</v>
      </c>
      <c r="BZ128" s="139">
        <f t="shared" si="104"/>
        <v>13768941.546099527</v>
      </c>
      <c r="CA128" s="139">
        <f t="shared" si="104"/>
        <v>13788464.92301143</v>
      </c>
      <c r="CB128" s="139">
        <f t="shared" si="104"/>
        <v>13808015.982679106</v>
      </c>
      <c r="CC128" s="139">
        <f t="shared" si="104"/>
        <v>13827594.764354724</v>
      </c>
      <c r="CD128" s="139">
        <f t="shared" si="104"/>
        <v>13847201.307346117</v>
      </c>
      <c r="CG128" s="13"/>
      <c r="CH128" s="13"/>
    </row>
    <row r="129" spans="1:88" outlineLevel="1">
      <c r="D129" s="108" t="s">
        <v>344</v>
      </c>
      <c r="I129" t="s">
        <v>117</v>
      </c>
      <c r="J129" s="39" t="s">
        <v>69</v>
      </c>
      <c r="L129" s="149">
        <f t="shared" ref="L129:V129" si="105">L644+L645</f>
        <v>346123</v>
      </c>
      <c r="M129" s="149">
        <f t="shared" si="105"/>
        <v>328548</v>
      </c>
      <c r="N129" s="149">
        <f t="shared" si="105"/>
        <v>272256</v>
      </c>
      <c r="O129" s="149">
        <f t="shared" si="105"/>
        <v>1257530</v>
      </c>
      <c r="P129" s="149">
        <f t="shared" si="105"/>
        <v>1632577</v>
      </c>
      <c r="Q129" s="149">
        <f t="shared" si="105"/>
        <v>2032552</v>
      </c>
      <c r="R129" s="149">
        <f t="shared" si="105"/>
        <v>2054659</v>
      </c>
      <c r="S129" s="149">
        <f t="shared" si="105"/>
        <v>2227140</v>
      </c>
      <c r="T129" s="149">
        <f t="shared" si="105"/>
        <v>2291916</v>
      </c>
      <c r="U129" s="149">
        <f t="shared" si="105"/>
        <v>2997559</v>
      </c>
      <c r="V129" s="149">
        <f t="shared" si="105"/>
        <v>4713613</v>
      </c>
      <c r="W129" s="149">
        <f>W644+W645</f>
        <v>5856889</v>
      </c>
      <c r="X129" s="149">
        <f>X644+X645</f>
        <v>7064054</v>
      </c>
      <c r="Y129" s="149">
        <f>Y644+Y645</f>
        <v>9861680</v>
      </c>
      <c r="Z129" s="149">
        <f>Z644+Z645</f>
        <v>11093334</v>
      </c>
      <c r="AA129" s="149">
        <f>AA644+AA645</f>
        <v>12584999</v>
      </c>
      <c r="AB129" s="149">
        <f t="shared" ref="AB129:AD129" si="106">AB644+AB645</f>
        <v>13833980</v>
      </c>
      <c r="AC129" s="149">
        <f t="shared" si="106"/>
        <v>13273145</v>
      </c>
      <c r="AD129" s="149">
        <f t="shared" si="106"/>
        <v>12651908</v>
      </c>
      <c r="AE129" s="182">
        <f t="shared" ref="AE129:BN129" si="107">AE$127*AE133</f>
        <v>14233942.808728389</v>
      </c>
      <c r="AF129" s="182">
        <f t="shared" si="107"/>
        <v>14666796.596161539</v>
      </c>
      <c r="AG129" s="182">
        <f t="shared" si="107"/>
        <v>15069708.519994481</v>
      </c>
      <c r="AH129" s="182">
        <f t="shared" si="107"/>
        <v>15444710.251320574</v>
      </c>
      <c r="AI129" s="182">
        <f t="shared" si="107"/>
        <v>15795934.518270498</v>
      </c>
      <c r="AJ129" s="182">
        <f t="shared" si="107"/>
        <v>16127994.155468117</v>
      </c>
      <c r="AK129" s="182">
        <f t="shared" si="107"/>
        <v>16442566.701914893</v>
      </c>
      <c r="AL129" s="182">
        <f t="shared" si="107"/>
        <v>16667226.892144125</v>
      </c>
      <c r="AM129" s="182">
        <f t="shared" si="107"/>
        <v>16883175.320618808</v>
      </c>
      <c r="AN129" s="182">
        <f t="shared" si="107"/>
        <v>17091651.463779148</v>
      </c>
      <c r="AO129" s="182">
        <f t="shared" si="107"/>
        <v>17294525.621405751</v>
      </c>
      <c r="AP129" s="182">
        <f t="shared" si="107"/>
        <v>17496026.595471084</v>
      </c>
      <c r="AQ129" s="182">
        <f t="shared" si="107"/>
        <v>17694135.522726696</v>
      </c>
      <c r="AR129" s="182">
        <f t="shared" si="107"/>
        <v>17883854.270995863</v>
      </c>
      <c r="AS129" s="182">
        <f t="shared" si="107"/>
        <v>18065875.603157096</v>
      </c>
      <c r="AT129" s="182">
        <f t="shared" si="107"/>
        <v>18241307.574121363</v>
      </c>
      <c r="AU129" s="182">
        <f t="shared" si="107"/>
        <v>18410439.768371377</v>
      </c>
      <c r="AV129" s="182">
        <f t="shared" si="107"/>
        <v>18572269.496778753</v>
      </c>
      <c r="AW129" s="182">
        <f t="shared" si="107"/>
        <v>18726199.762761936</v>
      </c>
      <c r="AX129" s="182">
        <f t="shared" si="107"/>
        <v>18872568.605350066</v>
      </c>
      <c r="AY129" s="182">
        <f t="shared" si="107"/>
        <v>19012073.815723665</v>
      </c>
      <c r="AZ129" s="182">
        <f t="shared" si="107"/>
        <v>19144755.16318028</v>
      </c>
      <c r="BA129" s="182">
        <f t="shared" si="107"/>
        <v>19269656.127546158</v>
      </c>
      <c r="BB129" s="182">
        <f t="shared" si="107"/>
        <v>19386178.798003003</v>
      </c>
      <c r="BC129" s="182">
        <f t="shared" si="107"/>
        <v>19494534.820352715</v>
      </c>
      <c r="BD129" s="182">
        <f t="shared" si="107"/>
        <v>19595316.848552402</v>
      </c>
      <c r="BE129" s="182">
        <f t="shared" si="107"/>
        <v>19688641.904902894</v>
      </c>
      <c r="BF129" s="182">
        <f t="shared" si="107"/>
        <v>19773813.341019582</v>
      </c>
      <c r="BG129" s="182">
        <f t="shared" si="107"/>
        <v>19850383.63802547</v>
      </c>
      <c r="BH129" s="182">
        <f t="shared" si="107"/>
        <v>19918584.326371226</v>
      </c>
      <c r="BI129" s="182">
        <f t="shared" si="107"/>
        <v>19978979.490116291</v>
      </c>
      <c r="BJ129" s="182">
        <f t="shared" si="107"/>
        <v>20007308.257842902</v>
      </c>
      <c r="BK129" s="182">
        <f t="shared" si="107"/>
        <v>20035677.193741333</v>
      </c>
      <c r="BL129" s="182">
        <f t="shared" si="107"/>
        <v>20064086.354767177</v>
      </c>
      <c r="BM129" s="182">
        <f t="shared" si="107"/>
        <v>20092535.797956809</v>
      </c>
      <c r="BN129" s="182">
        <f t="shared" si="107"/>
        <v>20121025.58042746</v>
      </c>
      <c r="BO129" s="182">
        <f>BO$127*BO133</f>
        <v>20149555.759377345</v>
      </c>
      <c r="BP129" s="182">
        <f>BP$127*BP133</f>
        <v>20178126.392085791</v>
      </c>
      <c r="BQ129" s="182">
        <f t="shared" ref="BQ129:CD129" si="108">BQ$127*BQ133</f>
        <v>20206737.535913352</v>
      </c>
      <c r="BR129" s="182">
        <f t="shared" si="108"/>
        <v>20235389.248301901</v>
      </c>
      <c r="BS129" s="182">
        <f t="shared" si="108"/>
        <v>20264081.586774759</v>
      </c>
      <c r="BT129" s="182">
        <f t="shared" si="108"/>
        <v>20292814.60893682</v>
      </c>
      <c r="BU129" s="182">
        <f t="shared" si="108"/>
        <v>20321588.372474648</v>
      </c>
      <c r="BV129" s="182">
        <f t="shared" si="108"/>
        <v>20350402.93515661</v>
      </c>
      <c r="BW129" s="182">
        <f t="shared" si="108"/>
        <v>20379258.354832988</v>
      </c>
      <c r="BX129" s="182">
        <f t="shared" si="108"/>
        <v>20408154.689436078</v>
      </c>
      <c r="BY129" s="182">
        <f t="shared" si="108"/>
        <v>20437091.996980328</v>
      </c>
      <c r="BZ129" s="182">
        <f t="shared" si="108"/>
        <v>20466070.335562453</v>
      </c>
      <c r="CA129" s="182">
        <f t="shared" si="108"/>
        <v>20495089.763361525</v>
      </c>
      <c r="CB129" s="182">
        <f t="shared" si="108"/>
        <v>20524150.338639136</v>
      </c>
      <c r="CC129" s="182">
        <f t="shared" si="108"/>
        <v>20553252.119739465</v>
      </c>
      <c r="CD129" s="182">
        <f t="shared" si="108"/>
        <v>20582395.165089436</v>
      </c>
      <c r="CG129" s="13"/>
      <c r="CH129" s="13"/>
    </row>
    <row r="130" spans="1:88" outlineLevel="1">
      <c r="BR130"/>
      <c r="BS130"/>
      <c r="CG130" s="13"/>
      <c r="CH130" s="13"/>
    </row>
    <row r="131" spans="1:88" outlineLevel="1">
      <c r="C131" s="15" t="s">
        <v>156</v>
      </c>
      <c r="BR131"/>
      <c r="BS131"/>
      <c r="CG131" s="13"/>
      <c r="CH131" s="13"/>
    </row>
    <row r="132" spans="1:88" outlineLevel="1">
      <c r="D132" s="108" t="s">
        <v>343</v>
      </c>
      <c r="I132" s="39" t="s">
        <v>117</v>
      </c>
      <c r="J132" s="39" t="s">
        <v>70</v>
      </c>
      <c r="K132" s="82" t="str">
        <f t="array" ref="K132">IF(OR(S132:BM132&lt;0,S132:BM132&gt;1),"error","ok")</f>
        <v>ok</v>
      </c>
      <c r="M132" s="148">
        <f t="shared" ref="M132:V132" si="109">M128/M$127</f>
        <v>0.88354552598363068</v>
      </c>
      <c r="N132" s="148">
        <f t="shared" si="109"/>
        <v>0.90279025974512861</v>
      </c>
      <c r="O132" s="148">
        <f t="shared" si="109"/>
        <v>0.67890787876157144</v>
      </c>
      <c r="P132" s="148">
        <f t="shared" si="109"/>
        <v>0.64399515202052937</v>
      </c>
      <c r="Q132" s="148">
        <f t="shared" si="109"/>
        <v>0.62577717142649358</v>
      </c>
      <c r="R132" s="148">
        <f t="shared" si="109"/>
        <v>0.6591039898752844</v>
      </c>
      <c r="S132" s="148">
        <f t="shared" si="109"/>
        <v>0.65742416083039967</v>
      </c>
      <c r="T132" s="148">
        <f t="shared" si="109"/>
        <v>0.67411485597325138</v>
      </c>
      <c r="U132" s="148">
        <f t="shared" si="109"/>
        <v>0.62656500132677384</v>
      </c>
      <c r="V132" s="148">
        <f t="shared" si="109"/>
        <v>0.53071607913250418</v>
      </c>
      <c r="W132" s="148">
        <f t="shared" ref="W132:Z133" si="110">W128/W$127</f>
        <v>0.48933178447178233</v>
      </c>
      <c r="X132" s="148">
        <f t="shared" si="110"/>
        <v>0.45483159140341434</v>
      </c>
      <c r="Y132" s="148">
        <f t="shared" si="110"/>
        <v>0.40849884347035187</v>
      </c>
      <c r="Z132" s="148">
        <f t="shared" si="110"/>
        <v>0.39698100588128304</v>
      </c>
      <c r="AA132" s="148">
        <f t="shared" ref="AA132:AB132" si="111">AA128/AA$127</f>
        <v>0.39530461322315402</v>
      </c>
      <c r="AB132" s="148">
        <f t="shared" si="111"/>
        <v>0.3864292900647528</v>
      </c>
      <c r="AC132" s="148">
        <f t="shared" ref="AC132" si="112">AC128/AC$127</f>
        <v>0.40218889345485737</v>
      </c>
      <c r="AD132" s="147">
        <f t="shared" ref="AD132:AK132" si="113">$AC$132+INDEX(scenario.fixed.television,MATCH(scenario.fixed.television.selected,scenarios,0))</f>
        <v>0.40218889345485737</v>
      </c>
      <c r="AE132" s="147">
        <f t="shared" si="113"/>
        <v>0.40218889345485737</v>
      </c>
      <c r="AF132" s="147">
        <f t="shared" si="113"/>
        <v>0.40218889345485737</v>
      </c>
      <c r="AG132" s="147">
        <f t="shared" si="113"/>
        <v>0.40218889345485737</v>
      </c>
      <c r="AH132" s="147">
        <f t="shared" si="113"/>
        <v>0.40218889345485737</v>
      </c>
      <c r="AI132" s="147">
        <f t="shared" si="113"/>
        <v>0.40218889345485737</v>
      </c>
      <c r="AJ132" s="147">
        <f t="shared" si="113"/>
        <v>0.40218889345485737</v>
      </c>
      <c r="AK132" s="147">
        <f t="shared" si="113"/>
        <v>0.40218889345485737</v>
      </c>
      <c r="AL132" s="148">
        <f t="shared" ref="AL132:BN133" si="114">AK132</f>
        <v>0.40218889345485737</v>
      </c>
      <c r="AM132" s="148">
        <f t="shared" si="114"/>
        <v>0.40218889345485737</v>
      </c>
      <c r="AN132" s="148">
        <f t="shared" si="114"/>
        <v>0.40218889345485737</v>
      </c>
      <c r="AO132" s="148">
        <f t="shared" si="114"/>
        <v>0.40218889345485737</v>
      </c>
      <c r="AP132" s="148">
        <f t="shared" si="114"/>
        <v>0.40218889345485737</v>
      </c>
      <c r="AQ132" s="148">
        <f t="shared" si="114"/>
        <v>0.40218889345485737</v>
      </c>
      <c r="AR132" s="148">
        <f t="shared" si="114"/>
        <v>0.40218889345485737</v>
      </c>
      <c r="AS132" s="148">
        <f t="shared" si="114"/>
        <v>0.40218889345485737</v>
      </c>
      <c r="AT132" s="148">
        <f t="shared" si="114"/>
        <v>0.40218889345485737</v>
      </c>
      <c r="AU132" s="148">
        <f t="shared" si="114"/>
        <v>0.40218889345485737</v>
      </c>
      <c r="AV132" s="148">
        <f t="shared" si="114"/>
        <v>0.40218889345485737</v>
      </c>
      <c r="AW132" s="148">
        <f t="shared" si="114"/>
        <v>0.40218889345485737</v>
      </c>
      <c r="AX132" s="148">
        <f t="shared" si="114"/>
        <v>0.40218889345485737</v>
      </c>
      <c r="AY132" s="148">
        <f t="shared" si="114"/>
        <v>0.40218889345485737</v>
      </c>
      <c r="AZ132" s="148">
        <f t="shared" si="114"/>
        <v>0.40218889345485737</v>
      </c>
      <c r="BA132" s="148">
        <f t="shared" si="114"/>
        <v>0.40218889345485737</v>
      </c>
      <c r="BB132" s="148">
        <f t="shared" si="114"/>
        <v>0.40218889345485737</v>
      </c>
      <c r="BC132" s="148">
        <f t="shared" si="114"/>
        <v>0.40218889345485737</v>
      </c>
      <c r="BD132" s="148">
        <f t="shared" si="114"/>
        <v>0.40218889345485737</v>
      </c>
      <c r="BE132" s="148">
        <f t="shared" si="114"/>
        <v>0.40218889345485737</v>
      </c>
      <c r="BF132" s="148">
        <f t="shared" si="114"/>
        <v>0.40218889345485737</v>
      </c>
      <c r="BG132" s="148">
        <f t="shared" si="114"/>
        <v>0.40218889345485737</v>
      </c>
      <c r="BH132" s="148">
        <f t="shared" si="114"/>
        <v>0.40218889345485737</v>
      </c>
      <c r="BI132" s="148">
        <f t="shared" si="114"/>
        <v>0.40218889345485737</v>
      </c>
      <c r="BJ132" s="148">
        <f t="shared" si="114"/>
        <v>0.40218889345485737</v>
      </c>
      <c r="BK132" s="148">
        <f t="shared" si="114"/>
        <v>0.40218889345485737</v>
      </c>
      <c r="BL132" s="148">
        <f t="shared" si="114"/>
        <v>0.40218889345485737</v>
      </c>
      <c r="BM132" s="148">
        <f t="shared" si="114"/>
        <v>0.40218889345485737</v>
      </c>
      <c r="BN132" s="148">
        <f t="shared" si="114"/>
        <v>0.40218889345485737</v>
      </c>
      <c r="BO132" s="148">
        <f>BN132</f>
        <v>0.40218889345485737</v>
      </c>
      <c r="BP132" s="148">
        <f>BO132</f>
        <v>0.40218889345485737</v>
      </c>
      <c r="BQ132" s="148">
        <f t="shared" ref="BQ132:CD132" si="115">BP132</f>
        <v>0.40218889345485737</v>
      </c>
      <c r="BR132" s="148">
        <f t="shared" si="115"/>
        <v>0.40218889345485737</v>
      </c>
      <c r="BS132" s="148">
        <f t="shared" si="115"/>
        <v>0.40218889345485737</v>
      </c>
      <c r="BT132" s="148">
        <f t="shared" si="115"/>
        <v>0.40218889345485737</v>
      </c>
      <c r="BU132" s="148">
        <f t="shared" si="115"/>
        <v>0.40218889345485737</v>
      </c>
      <c r="BV132" s="148">
        <f t="shared" si="115"/>
        <v>0.40218889345485737</v>
      </c>
      <c r="BW132" s="148">
        <f t="shared" si="115"/>
        <v>0.40218889345485737</v>
      </c>
      <c r="BX132" s="148">
        <f t="shared" si="115"/>
        <v>0.40218889345485737</v>
      </c>
      <c r="BY132" s="148">
        <f t="shared" si="115"/>
        <v>0.40218889345485737</v>
      </c>
      <c r="BZ132" s="148">
        <f t="shared" si="115"/>
        <v>0.40218889345485737</v>
      </c>
      <c r="CA132" s="148">
        <f t="shared" si="115"/>
        <v>0.40218889345485737</v>
      </c>
      <c r="CB132" s="148">
        <f t="shared" si="115"/>
        <v>0.40218889345485737</v>
      </c>
      <c r="CC132" s="148">
        <f t="shared" si="115"/>
        <v>0.40218889345485737</v>
      </c>
      <c r="CD132" s="148">
        <f t="shared" si="115"/>
        <v>0.40218889345485737</v>
      </c>
    </row>
    <row r="133" spans="1:88" outlineLevel="1">
      <c r="D133" s="108" t="s">
        <v>344</v>
      </c>
      <c r="I133" s="39" t="s">
        <v>117</v>
      </c>
      <c r="J133" s="39" t="s">
        <v>70</v>
      </c>
      <c r="K133" s="82" t="str">
        <f t="array" ref="K133">IF(OR(S133:BM133&lt;0,S133:BM133&gt;1),"error","ok")</f>
        <v>ok</v>
      </c>
      <c r="M133" s="148">
        <f t="shared" ref="M133:V133" si="116">M129/M$127</f>
        <v>0.1164544740163693</v>
      </c>
      <c r="N133" s="148">
        <f t="shared" si="116"/>
        <v>9.7209740254871363E-2</v>
      </c>
      <c r="O133" s="148">
        <f t="shared" si="116"/>
        <v>0.32109212123842851</v>
      </c>
      <c r="P133" s="148">
        <f t="shared" si="116"/>
        <v>0.35600484797947068</v>
      </c>
      <c r="Q133" s="148">
        <f t="shared" si="116"/>
        <v>0.37422282857350642</v>
      </c>
      <c r="R133" s="148">
        <f t="shared" si="116"/>
        <v>0.34089601012471565</v>
      </c>
      <c r="S133" s="148">
        <f t="shared" si="116"/>
        <v>0.34257583916960038</v>
      </c>
      <c r="T133" s="148">
        <f t="shared" si="116"/>
        <v>0.32588514402674856</v>
      </c>
      <c r="U133" s="148">
        <f t="shared" si="116"/>
        <v>0.37343499867322621</v>
      </c>
      <c r="V133" s="148">
        <f t="shared" si="116"/>
        <v>0.46928392086749587</v>
      </c>
      <c r="W133" s="148">
        <f t="shared" si="110"/>
        <v>0.51066821552821773</v>
      </c>
      <c r="X133" s="148">
        <f t="shared" si="110"/>
        <v>0.54516840859658566</v>
      </c>
      <c r="Y133" s="148">
        <f t="shared" si="110"/>
        <v>0.59150115652964808</v>
      </c>
      <c r="Z133" s="148">
        <f t="shared" si="110"/>
        <v>0.60301899411871696</v>
      </c>
      <c r="AA133" s="148">
        <f t="shared" ref="AA133:AB133" si="117">AA129/AA$127</f>
        <v>0.60469538677684598</v>
      </c>
      <c r="AB133" s="148">
        <f t="shared" si="117"/>
        <v>0.6135707099352472</v>
      </c>
      <c r="AC133" s="148">
        <f t="shared" ref="AC133" si="118">AC129/AC$127</f>
        <v>0.59781110654514269</v>
      </c>
      <c r="AD133" s="147">
        <f t="shared" ref="AD133:AI133" si="119">1-AD132</f>
        <v>0.59781110654514258</v>
      </c>
      <c r="AE133" s="147">
        <f t="shared" si="119"/>
        <v>0.59781110654514258</v>
      </c>
      <c r="AF133" s="147">
        <f t="shared" si="119"/>
        <v>0.59781110654514258</v>
      </c>
      <c r="AG133" s="147">
        <f t="shared" si="119"/>
        <v>0.59781110654514258</v>
      </c>
      <c r="AH133" s="147">
        <f t="shared" si="119"/>
        <v>0.59781110654514258</v>
      </c>
      <c r="AI133" s="147">
        <f t="shared" si="119"/>
        <v>0.59781110654514258</v>
      </c>
      <c r="AJ133" s="147">
        <f>1-AJ132</f>
        <v>0.59781110654514258</v>
      </c>
      <c r="AK133" s="147">
        <f>1-AK132</f>
        <v>0.59781110654514258</v>
      </c>
      <c r="AL133" s="148">
        <f t="shared" si="114"/>
        <v>0.59781110654514258</v>
      </c>
      <c r="AM133" s="148">
        <f t="shared" si="114"/>
        <v>0.59781110654514258</v>
      </c>
      <c r="AN133" s="148">
        <f t="shared" si="114"/>
        <v>0.59781110654514258</v>
      </c>
      <c r="AO133" s="148">
        <f t="shared" si="114"/>
        <v>0.59781110654514258</v>
      </c>
      <c r="AP133" s="148">
        <f t="shared" si="114"/>
        <v>0.59781110654514258</v>
      </c>
      <c r="AQ133" s="148">
        <f t="shared" si="114"/>
        <v>0.59781110654514258</v>
      </c>
      <c r="AR133" s="148">
        <f t="shared" si="114"/>
        <v>0.59781110654514258</v>
      </c>
      <c r="AS133" s="148">
        <f t="shared" si="114"/>
        <v>0.59781110654514258</v>
      </c>
      <c r="AT133" s="148">
        <f t="shared" si="114"/>
        <v>0.59781110654514258</v>
      </c>
      <c r="AU133" s="148">
        <f t="shared" si="114"/>
        <v>0.59781110654514258</v>
      </c>
      <c r="AV133" s="148">
        <f t="shared" si="114"/>
        <v>0.59781110654514258</v>
      </c>
      <c r="AW133" s="148">
        <f t="shared" si="114"/>
        <v>0.59781110654514258</v>
      </c>
      <c r="AX133" s="148">
        <f t="shared" si="114"/>
        <v>0.59781110654514258</v>
      </c>
      <c r="AY133" s="148">
        <f t="shared" si="114"/>
        <v>0.59781110654514258</v>
      </c>
      <c r="AZ133" s="148">
        <f t="shared" si="114"/>
        <v>0.59781110654514258</v>
      </c>
      <c r="BA133" s="148">
        <f t="shared" si="114"/>
        <v>0.59781110654514258</v>
      </c>
      <c r="BB133" s="148">
        <f t="shared" si="114"/>
        <v>0.59781110654514258</v>
      </c>
      <c r="BC133" s="148">
        <f t="shared" si="114"/>
        <v>0.59781110654514258</v>
      </c>
      <c r="BD133" s="148">
        <f t="shared" si="114"/>
        <v>0.59781110654514258</v>
      </c>
      <c r="BE133" s="148">
        <f t="shared" si="114"/>
        <v>0.59781110654514258</v>
      </c>
      <c r="BF133" s="148">
        <f t="shared" si="114"/>
        <v>0.59781110654514258</v>
      </c>
      <c r="BG133" s="148">
        <f t="shared" si="114"/>
        <v>0.59781110654514258</v>
      </c>
      <c r="BH133" s="148">
        <f t="shared" si="114"/>
        <v>0.59781110654514258</v>
      </c>
      <c r="BI133" s="148">
        <f t="shared" si="114"/>
        <v>0.59781110654514258</v>
      </c>
      <c r="BJ133" s="148">
        <f t="shared" si="114"/>
        <v>0.59781110654514258</v>
      </c>
      <c r="BK133" s="148">
        <f t="shared" si="114"/>
        <v>0.59781110654514258</v>
      </c>
      <c r="BL133" s="148">
        <f t="shared" si="114"/>
        <v>0.59781110654514258</v>
      </c>
      <c r="BM133" s="148">
        <f t="shared" si="114"/>
        <v>0.59781110654514258</v>
      </c>
      <c r="BN133" s="148">
        <f t="shared" si="114"/>
        <v>0.59781110654514258</v>
      </c>
      <c r="BO133" s="148">
        <f>BN133</f>
        <v>0.59781110654514258</v>
      </c>
      <c r="BP133" s="148">
        <f>BO133</f>
        <v>0.59781110654514258</v>
      </c>
      <c r="BQ133" s="148">
        <f t="shared" ref="BQ133:CD133" si="120">BP133</f>
        <v>0.59781110654514258</v>
      </c>
      <c r="BR133" s="148">
        <f t="shared" si="120"/>
        <v>0.59781110654514258</v>
      </c>
      <c r="BS133" s="148">
        <f t="shared" si="120"/>
        <v>0.59781110654514258</v>
      </c>
      <c r="BT133" s="148">
        <f t="shared" si="120"/>
        <v>0.59781110654514258</v>
      </c>
      <c r="BU133" s="148">
        <f t="shared" si="120"/>
        <v>0.59781110654514258</v>
      </c>
      <c r="BV133" s="148">
        <f t="shared" si="120"/>
        <v>0.59781110654514258</v>
      </c>
      <c r="BW133" s="148">
        <f t="shared" si="120"/>
        <v>0.59781110654514258</v>
      </c>
      <c r="BX133" s="148">
        <f t="shared" si="120"/>
        <v>0.59781110654514258</v>
      </c>
      <c r="BY133" s="148">
        <f t="shared" si="120"/>
        <v>0.59781110654514258</v>
      </c>
      <c r="BZ133" s="148">
        <f t="shared" si="120"/>
        <v>0.59781110654514258</v>
      </c>
      <c r="CA133" s="148">
        <f t="shared" si="120"/>
        <v>0.59781110654514258</v>
      </c>
      <c r="CB133" s="148">
        <f t="shared" si="120"/>
        <v>0.59781110654514258</v>
      </c>
      <c r="CC133" s="148">
        <f t="shared" si="120"/>
        <v>0.59781110654514258</v>
      </c>
      <c r="CD133" s="148">
        <f t="shared" si="120"/>
        <v>0.59781110654514258</v>
      </c>
    </row>
    <row r="134" spans="1:88" outlineLevel="1">
      <c r="D134" s="39" t="s">
        <v>54</v>
      </c>
      <c r="K134" s="82" t="str">
        <f t="array" ref="K134">IF(AND(S134:BM134=1),"ok","error")</f>
        <v>ok</v>
      </c>
      <c r="S134" s="54">
        <f t="shared" ref="S134:BN134" si="121">SUM(S132:S133)</f>
        <v>1</v>
      </c>
      <c r="T134" s="54">
        <f t="shared" si="121"/>
        <v>1</v>
      </c>
      <c r="U134" s="54">
        <f t="shared" si="121"/>
        <v>1</v>
      </c>
      <c r="V134" s="54">
        <f t="shared" si="121"/>
        <v>1</v>
      </c>
      <c r="W134" s="54">
        <f>SUM(W132:W133)</f>
        <v>1</v>
      </c>
      <c r="X134" s="54">
        <f>SUM(X132:X133)</f>
        <v>1</v>
      </c>
      <c r="Y134" s="54">
        <f>SUM(Y132:Y133)</f>
        <v>1</v>
      </c>
      <c r="Z134" s="54">
        <f>SUM(Z132:Z133)</f>
        <v>1</v>
      </c>
      <c r="AA134" s="54">
        <f t="shared" ref="AA134:AC134" si="122">SUM(AA132:AA133)</f>
        <v>1</v>
      </c>
      <c r="AB134" s="54">
        <f t="shared" si="122"/>
        <v>1</v>
      </c>
      <c r="AC134" s="54">
        <f t="shared" si="122"/>
        <v>1</v>
      </c>
      <c r="AD134" s="54">
        <f t="shared" si="121"/>
        <v>1</v>
      </c>
      <c r="AE134" s="54">
        <f t="shared" si="121"/>
        <v>1</v>
      </c>
      <c r="AF134" s="54">
        <f t="shared" si="121"/>
        <v>1</v>
      </c>
      <c r="AG134" s="54">
        <f t="shared" si="121"/>
        <v>1</v>
      </c>
      <c r="AH134" s="54">
        <f t="shared" si="121"/>
        <v>1</v>
      </c>
      <c r="AI134" s="54">
        <f t="shared" si="121"/>
        <v>1</v>
      </c>
      <c r="AJ134" s="54">
        <f>SUM(AJ132:AJ133)</f>
        <v>1</v>
      </c>
      <c r="AK134" s="54">
        <f>SUM(AK132:AK133)</f>
        <v>1</v>
      </c>
      <c r="AL134" s="54">
        <f t="shared" si="121"/>
        <v>1</v>
      </c>
      <c r="AM134" s="54">
        <f t="shared" si="121"/>
        <v>1</v>
      </c>
      <c r="AN134" s="54">
        <f t="shared" si="121"/>
        <v>1</v>
      </c>
      <c r="AO134" s="54">
        <f t="shared" si="121"/>
        <v>1</v>
      </c>
      <c r="AP134" s="54">
        <f t="shared" si="121"/>
        <v>1</v>
      </c>
      <c r="AQ134" s="54">
        <f t="shared" si="121"/>
        <v>1</v>
      </c>
      <c r="AR134" s="54">
        <f t="shared" si="121"/>
        <v>1</v>
      </c>
      <c r="AS134" s="54">
        <f t="shared" si="121"/>
        <v>1</v>
      </c>
      <c r="AT134" s="54">
        <f t="shared" si="121"/>
        <v>1</v>
      </c>
      <c r="AU134" s="54">
        <f t="shared" si="121"/>
        <v>1</v>
      </c>
      <c r="AV134" s="54">
        <f t="shared" si="121"/>
        <v>1</v>
      </c>
      <c r="AW134" s="54">
        <f t="shared" si="121"/>
        <v>1</v>
      </c>
      <c r="AX134" s="54">
        <f t="shared" si="121"/>
        <v>1</v>
      </c>
      <c r="AY134" s="54">
        <f t="shared" si="121"/>
        <v>1</v>
      </c>
      <c r="AZ134" s="54">
        <f t="shared" si="121"/>
        <v>1</v>
      </c>
      <c r="BA134" s="54">
        <f t="shared" si="121"/>
        <v>1</v>
      </c>
      <c r="BB134" s="54">
        <f t="shared" si="121"/>
        <v>1</v>
      </c>
      <c r="BC134" s="54">
        <f t="shared" si="121"/>
        <v>1</v>
      </c>
      <c r="BD134" s="54">
        <f t="shared" si="121"/>
        <v>1</v>
      </c>
      <c r="BE134" s="54">
        <f t="shared" si="121"/>
        <v>1</v>
      </c>
      <c r="BF134" s="54">
        <f t="shared" si="121"/>
        <v>1</v>
      </c>
      <c r="BG134" s="54">
        <f t="shared" si="121"/>
        <v>1</v>
      </c>
      <c r="BH134" s="54">
        <f t="shared" si="121"/>
        <v>1</v>
      </c>
      <c r="BI134" s="54">
        <f t="shared" si="121"/>
        <v>1</v>
      </c>
      <c r="BJ134" s="54">
        <f t="shared" si="121"/>
        <v>1</v>
      </c>
      <c r="BK134" s="54">
        <f t="shared" si="121"/>
        <v>1</v>
      </c>
      <c r="BL134" s="54">
        <f t="shared" si="121"/>
        <v>1</v>
      </c>
      <c r="BM134" s="54">
        <f t="shared" si="121"/>
        <v>1</v>
      </c>
      <c r="BN134" s="54">
        <f t="shared" si="121"/>
        <v>1</v>
      </c>
      <c r="BO134" s="54">
        <f>SUM(BO132:BO133)</f>
        <v>1</v>
      </c>
      <c r="BP134" s="54">
        <f>SUM(BP132:BP133)</f>
        <v>1</v>
      </c>
      <c r="BQ134" s="54">
        <f t="shared" ref="BQ134:CD134" si="123">SUM(BQ132:BQ133)</f>
        <v>1</v>
      </c>
      <c r="BR134" s="54">
        <f t="shared" si="123"/>
        <v>1</v>
      </c>
      <c r="BS134" s="54">
        <f t="shared" si="123"/>
        <v>1</v>
      </c>
      <c r="BT134" s="54">
        <f t="shared" si="123"/>
        <v>1</v>
      </c>
      <c r="BU134" s="54">
        <f t="shared" si="123"/>
        <v>1</v>
      </c>
      <c r="BV134" s="54">
        <f t="shared" si="123"/>
        <v>1</v>
      </c>
      <c r="BW134" s="54">
        <f t="shared" si="123"/>
        <v>1</v>
      </c>
      <c r="BX134" s="54">
        <f t="shared" si="123"/>
        <v>1</v>
      </c>
      <c r="BY134" s="54">
        <f t="shared" si="123"/>
        <v>1</v>
      </c>
      <c r="BZ134" s="54">
        <f t="shared" si="123"/>
        <v>1</v>
      </c>
      <c r="CA134" s="54">
        <f t="shared" si="123"/>
        <v>1</v>
      </c>
      <c r="CB134" s="54">
        <f t="shared" si="123"/>
        <v>1</v>
      </c>
      <c r="CC134" s="54">
        <f t="shared" si="123"/>
        <v>1</v>
      </c>
      <c r="CD134" s="54">
        <f t="shared" si="123"/>
        <v>1</v>
      </c>
    </row>
    <row r="135" spans="1:88" outlineLevel="1">
      <c r="CG135" s="13"/>
      <c r="CH135" s="13"/>
    </row>
    <row r="136" spans="1:88">
      <c r="CG136" s="13"/>
      <c r="CH136" s="13"/>
    </row>
    <row r="137" spans="1:88" s="70" customFormat="1" ht="18" customHeight="1">
      <c r="A137" s="219">
        <v>3</v>
      </c>
      <c r="B137" s="68" t="s">
        <v>197</v>
      </c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  <c r="BD137" s="69"/>
      <c r="BE137" s="69"/>
      <c r="BF137" s="69"/>
      <c r="BG137" s="69"/>
      <c r="BH137" s="69"/>
      <c r="BI137" s="69"/>
      <c r="BJ137" s="69"/>
      <c r="BK137" s="69"/>
      <c r="BL137" s="69"/>
      <c r="BM137" s="69"/>
      <c r="BN137" s="69"/>
      <c r="BO137" s="69"/>
      <c r="BP137" s="69"/>
      <c r="BQ137" s="69"/>
      <c r="BR137" s="69"/>
      <c r="BS137" s="69"/>
      <c r="BT137" s="69"/>
      <c r="BU137" s="69"/>
      <c r="BV137" s="69"/>
      <c r="BW137" s="69"/>
      <c r="BX137" s="69"/>
      <c r="BY137" s="69"/>
      <c r="BZ137" s="69"/>
      <c r="CA137" s="69"/>
      <c r="CB137" s="69"/>
      <c r="CC137" s="69"/>
      <c r="CD137" s="69"/>
      <c r="CE137" s="69"/>
      <c r="CF137" s="69"/>
      <c r="CG137" s="69"/>
      <c r="CH137" s="69"/>
      <c r="CI137" s="69"/>
      <c r="CJ137" s="69"/>
    </row>
    <row r="138" spans="1:88">
      <c r="CG138" s="13"/>
      <c r="CH138" s="13"/>
    </row>
    <row r="139" spans="1:88" ht="15.75">
      <c r="B139" s="16" t="s">
        <v>198</v>
      </c>
      <c r="C139" s="16"/>
      <c r="D139" s="16"/>
      <c r="AK139" s="36"/>
      <c r="CG139" s="13"/>
      <c r="CH139" s="13"/>
    </row>
    <row r="140" spans="1:88" outlineLevel="1">
      <c r="CG140" s="13"/>
      <c r="CH140" s="13"/>
    </row>
    <row r="141" spans="1:88" outlineLevel="1">
      <c r="B141" s="71" t="s">
        <v>200</v>
      </c>
      <c r="CG141" s="13"/>
      <c r="CH141" s="13"/>
    </row>
    <row r="142" spans="1:88" s="62" customFormat="1" outlineLevel="1">
      <c r="A142" s="218"/>
      <c r="C142" s="38" t="s">
        <v>168</v>
      </c>
      <c r="K142" s="82"/>
      <c r="L142" s="184">
        <f>SUM(L143:L145)</f>
        <v>123207953750.95963</v>
      </c>
      <c r="M142" s="184">
        <f>SUM(M143:M145)</f>
        <v>134017043907.76706</v>
      </c>
      <c r="N142" s="184">
        <f>SUM(N143:N145)</f>
        <v>139834149875.3075</v>
      </c>
      <c r="O142" s="184">
        <f>SUM(O143:O145)</f>
        <v>149214657862.77576</v>
      </c>
      <c r="P142" s="184">
        <f t="shared" ref="P142:W142" si="124">SUM(P143:P145)</f>
        <v>162307251122.52344</v>
      </c>
      <c r="Q142" s="184">
        <f t="shared" si="124"/>
        <v>179287111299.28888</v>
      </c>
      <c r="R142" s="184">
        <f t="shared" si="124"/>
        <v>188384620515.23102</v>
      </c>
      <c r="S142" s="184">
        <f t="shared" si="124"/>
        <v>219383785701.52713</v>
      </c>
      <c r="T142" s="184">
        <f t="shared" si="124"/>
        <v>227273516939.21826</v>
      </c>
      <c r="U142" s="184">
        <f t="shared" si="124"/>
        <v>230513961160.5043</v>
      </c>
      <c r="V142" s="184">
        <f t="shared" si="124"/>
        <v>226905912194.86615</v>
      </c>
      <c r="W142" s="184">
        <f t="shared" si="124"/>
        <v>237649790832.46838</v>
      </c>
      <c r="X142" s="184">
        <f t="shared" ref="X142:BN142" si="125">SUM(X143:X145)</f>
        <v>258795359075.83228</v>
      </c>
      <c r="Y142" s="184">
        <f t="shared" si="125"/>
        <v>276859968424.20428</v>
      </c>
      <c r="Z142" s="184">
        <f t="shared" si="125"/>
        <v>276601696465.46295</v>
      </c>
      <c r="AA142" s="184">
        <f t="shared" si="125"/>
        <v>275767777677.09125</v>
      </c>
      <c r="AB142" s="184">
        <f t="shared" si="125"/>
        <v>359792865189.19586</v>
      </c>
      <c r="AC142" s="184">
        <f>SUM(AC143:AC145)</f>
        <v>410802795694.66711</v>
      </c>
      <c r="AD142" s="184">
        <f t="shared" si="125"/>
        <v>430667927754.33453</v>
      </c>
      <c r="AE142" s="184">
        <f t="shared" si="125"/>
        <v>443458533740.84241</v>
      </c>
      <c r="AF142" s="184">
        <f t="shared" si="125"/>
        <v>452288460495.14368</v>
      </c>
      <c r="AG142" s="184">
        <f t="shared" si="125"/>
        <v>465306765128.36688</v>
      </c>
      <c r="AH142" s="184">
        <f t="shared" si="125"/>
        <v>476231394459.44312</v>
      </c>
      <c r="AI142" s="184">
        <f t="shared" si="125"/>
        <v>487740397254.39233</v>
      </c>
      <c r="AJ142" s="184">
        <f t="shared" si="125"/>
        <v>498990685717.43378</v>
      </c>
      <c r="AK142" s="184">
        <f t="shared" si="125"/>
        <v>509995154912.55975</v>
      </c>
      <c r="AL142" s="184">
        <f t="shared" si="125"/>
        <v>517129697474.35864</v>
      </c>
      <c r="AM142" s="184">
        <f t="shared" si="125"/>
        <v>521783703418.24677</v>
      </c>
      <c r="AN142" s="184">
        <f t="shared" si="125"/>
        <v>526300932496.98383</v>
      </c>
      <c r="AO142" s="184">
        <f t="shared" si="125"/>
        <v>530691271161.09296</v>
      </c>
      <c r="AP142" s="184">
        <f t="shared" si="125"/>
        <v>534977101473.72418</v>
      </c>
      <c r="AQ142" s="184">
        <f t="shared" si="125"/>
        <v>539171914508.73615</v>
      </c>
      <c r="AR142" s="184">
        <f t="shared" si="125"/>
        <v>543252843102.97882</v>
      </c>
      <c r="AS142" s="184">
        <f t="shared" si="125"/>
        <v>547201514292.89111</v>
      </c>
      <c r="AT142" s="184">
        <f t="shared" si="125"/>
        <v>551022750150.0592</v>
      </c>
      <c r="AU142" s="184">
        <f t="shared" si="125"/>
        <v>554721415313.04846</v>
      </c>
      <c r="AV142" s="184">
        <f t="shared" si="125"/>
        <v>558294379512.56885</v>
      </c>
      <c r="AW142" s="184">
        <f t="shared" si="125"/>
        <v>561735014432.89014</v>
      </c>
      <c r="AX142" s="184">
        <f t="shared" si="125"/>
        <v>565041828661.58618</v>
      </c>
      <c r="AY142" s="184">
        <f t="shared" si="125"/>
        <v>568218585696.88232</v>
      </c>
      <c r="AZ142" s="184">
        <f t="shared" si="125"/>
        <v>571268341401.1665</v>
      </c>
      <c r="BA142" s="184">
        <f t="shared" si="125"/>
        <v>574187924218.68396</v>
      </c>
      <c r="BB142" s="184">
        <f t="shared" si="125"/>
        <v>576971479472.00293</v>
      </c>
      <c r="BC142" s="184">
        <f t="shared" si="125"/>
        <v>579617594499.15918</v>
      </c>
      <c r="BD142" s="184">
        <f t="shared" si="125"/>
        <v>582129700344.31006</v>
      </c>
      <c r="BE142" s="184">
        <f t="shared" si="125"/>
        <v>584511224731.03052</v>
      </c>
      <c r="BF142" s="184">
        <f t="shared" si="125"/>
        <v>586760824400.62634</v>
      </c>
      <c r="BG142" s="184">
        <f t="shared" si="125"/>
        <v>588874907208.35425</v>
      </c>
      <c r="BH142" s="184">
        <f t="shared" si="125"/>
        <v>590853433233.69153</v>
      </c>
      <c r="BI142" s="184">
        <f t="shared" si="125"/>
        <v>592667684770.40015</v>
      </c>
      <c r="BJ142" s="184">
        <f t="shared" si="125"/>
        <v>593923426151.86658</v>
      </c>
      <c r="BK142" s="184">
        <f t="shared" si="125"/>
        <v>594718343958.81396</v>
      </c>
      <c r="BL142" s="184">
        <f t="shared" si="125"/>
        <v>595514327075.34375</v>
      </c>
      <c r="BM142" s="184">
        <f t="shared" si="125"/>
        <v>596311376931.04138</v>
      </c>
      <c r="BN142" s="184">
        <f t="shared" si="125"/>
        <v>597109494957.4137</v>
      </c>
      <c r="BO142" s="184">
        <f>SUM(BO143:BO145)</f>
        <v>597908682587.89087</v>
      </c>
      <c r="BP142" s="184">
        <f>SUM(BP143:BP145)</f>
        <v>598708941257.82959</v>
      </c>
      <c r="BQ142" s="184">
        <f t="shared" ref="BQ142:CD142" si="126">SUM(BQ143:BQ145)</f>
        <v>599510272404.51526</v>
      </c>
      <c r="BR142" s="184">
        <f t="shared" si="126"/>
        <v>600312677467.16479</v>
      </c>
      <c r="BS142" s="184">
        <f t="shared" si="126"/>
        <v>601116157886.92908</v>
      </c>
      <c r="BT142" s="184">
        <f t="shared" si="126"/>
        <v>601920715106.89539</v>
      </c>
      <c r="BU142" s="184">
        <f t="shared" si="126"/>
        <v>602726350572.0907</v>
      </c>
      <c r="BV142" s="184">
        <f t="shared" si="126"/>
        <v>603533065729.48352</v>
      </c>
      <c r="BW142" s="184">
        <f t="shared" si="126"/>
        <v>604340862027.98694</v>
      </c>
      <c r="BX142" s="184">
        <f t="shared" si="126"/>
        <v>605149740918.46106</v>
      </c>
      <c r="BY142" s="184">
        <f t="shared" si="126"/>
        <v>605959703853.71582</v>
      </c>
      <c r="BZ142" s="184">
        <f t="shared" si="126"/>
        <v>606770752288.51331</v>
      </c>
      <c r="CA142" s="184">
        <f t="shared" si="126"/>
        <v>607582887679.57068</v>
      </c>
      <c r="CB142" s="184">
        <f t="shared" si="126"/>
        <v>608396111485.56262</v>
      </c>
      <c r="CC142" s="184">
        <f t="shared" si="126"/>
        <v>609210425167.1239</v>
      </c>
      <c r="CD142" s="184">
        <f t="shared" si="126"/>
        <v>610025830186.85242</v>
      </c>
      <c r="CG142"/>
      <c r="CH142"/>
      <c r="CI142"/>
    </row>
    <row r="143" spans="1:88" s="62" customFormat="1" outlineLevel="1">
      <c r="A143" s="218"/>
      <c r="B143"/>
      <c r="D143" s="91" t="s">
        <v>169</v>
      </c>
      <c r="H143" s="62" t="s">
        <v>486</v>
      </c>
      <c r="I143" s="62" t="s">
        <v>133</v>
      </c>
      <c r="J143" s="63" t="s">
        <v>83</v>
      </c>
      <c r="K143" s="82"/>
      <c r="L143" s="146">
        <f>L657</f>
        <v>112893687973.72383</v>
      </c>
      <c r="M143" s="146">
        <f t="shared" ref="M143:Z143" si="127">M657</f>
        <v>122890952201.95721</v>
      </c>
      <c r="N143" s="146">
        <f t="shared" si="127"/>
        <v>126291271549.95268</v>
      </c>
      <c r="O143" s="146">
        <f t="shared" si="127"/>
        <v>132286906120.10187</v>
      </c>
      <c r="P143" s="146">
        <f t="shared" si="127"/>
        <v>135854386623.40999</v>
      </c>
      <c r="Q143" s="146">
        <f t="shared" si="127"/>
        <v>140003108862.5098</v>
      </c>
      <c r="R143" s="146">
        <f t="shared" si="127"/>
        <v>141620195850.33292</v>
      </c>
      <c r="S143" s="146">
        <f t="shared" si="127"/>
        <v>149839989209.65405</v>
      </c>
      <c r="T143" s="146">
        <f t="shared" si="127"/>
        <v>135751689295.73813</v>
      </c>
      <c r="U143" s="146">
        <f t="shared" si="127"/>
        <v>120434460479.53029</v>
      </c>
      <c r="V143" s="146">
        <f t="shared" si="127"/>
        <v>108977536895.59468</v>
      </c>
      <c r="W143" s="146">
        <f t="shared" si="127"/>
        <v>101272838747.08554</v>
      </c>
      <c r="X143" s="146">
        <f t="shared" si="127"/>
        <v>97066871292.952866</v>
      </c>
      <c r="Y143" s="146">
        <f t="shared" si="127"/>
        <v>105432019842.17145</v>
      </c>
      <c r="Z143" s="146">
        <f t="shared" si="127"/>
        <v>101124415021.7468</v>
      </c>
      <c r="AA143" s="146">
        <f>AA657</f>
        <v>99933182896.341766</v>
      </c>
      <c r="AB143" s="139">
        <f t="shared" ref="AB143:BG143" si="128">AB153*AVERAGE(AA46:AB46)</f>
        <v>97170846991.205154</v>
      </c>
      <c r="AC143" s="139">
        <f t="shared" si="128"/>
        <v>93961984600.716736</v>
      </c>
      <c r="AD143" s="139">
        <f>AD153*AVERAGE(AC46:AD46)</f>
        <v>92328127231.67569</v>
      </c>
      <c r="AE143" s="139">
        <f t="shared" si="128"/>
        <v>90220100949.197968</v>
      </c>
      <c r="AF143" s="139">
        <f t="shared" si="128"/>
        <v>86402022207.939728</v>
      </c>
      <c r="AG143" s="139">
        <f t="shared" si="128"/>
        <v>85233123731.325211</v>
      </c>
      <c r="AH143" s="139">
        <f t="shared" si="128"/>
        <v>84026193452.902878</v>
      </c>
      <c r="AI143" s="139">
        <f t="shared" si="128"/>
        <v>83629826514.614182</v>
      </c>
      <c r="AJ143" s="139">
        <f t="shared" si="128"/>
        <v>83193962994.94928</v>
      </c>
      <c r="AK143" s="139">
        <f t="shared" si="128"/>
        <v>82724083541.698502</v>
      </c>
      <c r="AL143" s="139">
        <f t="shared" si="128"/>
        <v>83462514153.087112</v>
      </c>
      <c r="AM143" s="139">
        <f t="shared" si="128"/>
        <v>84573191662.147324</v>
      </c>
      <c r="AN143" s="139">
        <f t="shared" si="128"/>
        <v>85643072744.805664</v>
      </c>
      <c r="AO143" s="139">
        <f t="shared" si="128"/>
        <v>86679996463.577118</v>
      </c>
      <c r="AP143" s="139">
        <f t="shared" si="128"/>
        <v>87699337313.773514</v>
      </c>
      <c r="AQ143" s="139">
        <f t="shared" si="128"/>
        <v>88706666065.309357</v>
      </c>
      <c r="AR143" s="139">
        <f t="shared" si="128"/>
        <v>89684294414.622101</v>
      </c>
      <c r="AS143" s="139">
        <f t="shared" si="128"/>
        <v>90621369471.766495</v>
      </c>
      <c r="AT143" s="139">
        <f t="shared" si="128"/>
        <v>91522430702.68074</v>
      </c>
      <c r="AU143" s="139">
        <f t="shared" si="128"/>
        <v>92391001249.161087</v>
      </c>
      <c r="AV143" s="139">
        <f t="shared" si="128"/>
        <v>93225283531.092377</v>
      </c>
      <c r="AW143" s="139">
        <f t="shared" si="128"/>
        <v>94021245092.312439</v>
      </c>
      <c r="AX143" s="139">
        <f t="shared" si="128"/>
        <v>94778233157.734573</v>
      </c>
      <c r="AY143" s="139">
        <f t="shared" si="128"/>
        <v>95498858827.705521</v>
      </c>
      <c r="AZ143" s="139">
        <f t="shared" si="128"/>
        <v>96184981330.120056</v>
      </c>
      <c r="BA143" s="139">
        <f t="shared" si="128"/>
        <v>96834289737.464722</v>
      </c>
      <c r="BB143" s="139">
        <f t="shared" si="128"/>
        <v>97442865670.776993</v>
      </c>
      <c r="BC143" s="139">
        <f t="shared" si="128"/>
        <v>98009735440.82785</v>
      </c>
      <c r="BD143" s="139">
        <f t="shared" si="128"/>
        <v>98536926510.574051</v>
      </c>
      <c r="BE143" s="139">
        <f t="shared" si="128"/>
        <v>99026227817.918671</v>
      </c>
      <c r="BF143" s="139">
        <f t="shared" si="128"/>
        <v>99476178252.870697</v>
      </c>
      <c r="BG143" s="139">
        <f t="shared" si="128"/>
        <v>99883893621.181244</v>
      </c>
      <c r="BH143" s="139">
        <f t="shared" ref="BH143:CD143" si="129">BH153*AVERAGE(BG46:BH46)</f>
        <v>100248829463.48851</v>
      </c>
      <c r="BI143" s="139">
        <f t="shared" si="129"/>
        <v>100572991349.14534</v>
      </c>
      <c r="BJ143" s="139">
        <f t="shared" si="129"/>
        <v>100796644884.31873</v>
      </c>
      <c r="BK143" s="139">
        <f t="shared" si="129"/>
        <v>100939567336.48712</v>
      </c>
      <c r="BL143" s="139">
        <f t="shared" si="129"/>
        <v>101082692442.49741</v>
      </c>
      <c r="BM143" s="139">
        <f t="shared" si="129"/>
        <v>101226020489.69824</v>
      </c>
      <c r="BN143" s="139">
        <f t="shared" si="129"/>
        <v>101369551765.84576</v>
      </c>
      <c r="BO143" s="139">
        <f t="shared" si="129"/>
        <v>101513286559.10413</v>
      </c>
      <c r="BP143" s="139">
        <f t="shared" si="129"/>
        <v>101657225158.04611</v>
      </c>
      <c r="BQ143" s="139">
        <f t="shared" si="129"/>
        <v>101801367851.65359</v>
      </c>
      <c r="BR143" s="139">
        <f t="shared" si="129"/>
        <v>101945714929.31827</v>
      </c>
      <c r="BS143" s="139">
        <f t="shared" si="129"/>
        <v>102090266680.84215</v>
      </c>
      <c r="BT143" s="139">
        <f t="shared" si="129"/>
        <v>102235023396.43816</v>
      </c>
      <c r="BU143" s="139">
        <f t="shared" si="129"/>
        <v>102379985366.73074</v>
      </c>
      <c r="BV143" s="139">
        <f t="shared" si="129"/>
        <v>102525152882.75639</v>
      </c>
      <c r="BW143" s="139">
        <f t="shared" si="129"/>
        <v>102670526235.96436</v>
      </c>
      <c r="BX143" s="139">
        <f t="shared" si="129"/>
        <v>102816105718.21701</v>
      </c>
      <c r="BY143" s="139">
        <f t="shared" si="129"/>
        <v>102961891621.79068</v>
      </c>
      <c r="BZ143" s="139">
        <f t="shared" si="129"/>
        <v>103107884239.37604</v>
      </c>
      <c r="CA143" s="139">
        <f t="shared" si="129"/>
        <v>103254083864.07883</v>
      </c>
      <c r="CB143" s="139">
        <f t="shared" si="129"/>
        <v>103400490789.42036</v>
      </c>
      <c r="CC143" s="139">
        <f t="shared" si="129"/>
        <v>103547105309.33817</v>
      </c>
      <c r="CD143" s="139">
        <f t="shared" si="129"/>
        <v>103693927718.18655</v>
      </c>
      <c r="CG143" s="77"/>
      <c r="CH143" s="77"/>
    </row>
    <row r="144" spans="1:88" s="62" customFormat="1" outlineLevel="1">
      <c r="A144" s="218"/>
      <c r="B144"/>
      <c r="D144" s="91" t="s">
        <v>170</v>
      </c>
      <c r="I144" s="62" t="s">
        <v>133</v>
      </c>
      <c r="J144" s="63" t="s">
        <v>83</v>
      </c>
      <c r="L144" s="146">
        <f>L670</f>
        <v>3711010678.5157857</v>
      </c>
      <c r="M144" s="146">
        <f t="shared" ref="M144:Z144" si="130">M670</f>
        <v>5130552887.6784458</v>
      </c>
      <c r="N144" s="146">
        <f t="shared" si="130"/>
        <v>6889985543.2108049</v>
      </c>
      <c r="O144" s="146">
        <f t="shared" si="130"/>
        <v>9868544723.7918854</v>
      </c>
      <c r="P144" s="146">
        <f t="shared" si="130"/>
        <v>15477501062.998753</v>
      </c>
      <c r="Q144" s="146">
        <f t="shared" si="130"/>
        <v>21680740898.003632</v>
      </c>
      <c r="R144" s="146">
        <f t="shared" si="130"/>
        <v>27039529148.621727</v>
      </c>
      <c r="S144" s="146">
        <f t="shared" si="130"/>
        <v>50826139722.204216</v>
      </c>
      <c r="T144" s="146">
        <f t="shared" si="130"/>
        <v>74767115127.960144</v>
      </c>
      <c r="U144" s="146">
        <f t="shared" si="130"/>
        <v>94143813643.321838</v>
      </c>
      <c r="V144" s="146">
        <f t="shared" si="130"/>
        <v>100480259737.60275</v>
      </c>
      <c r="W144" s="146">
        <f t="shared" si="130"/>
        <v>114910386676.89236</v>
      </c>
      <c r="X144" s="146">
        <f t="shared" si="130"/>
        <v>135079682167.23561</v>
      </c>
      <c r="Y144" s="146">
        <f t="shared" si="130"/>
        <v>142104102512.83954</v>
      </c>
      <c r="Z144" s="146">
        <f t="shared" si="130"/>
        <v>144027610703.98566</v>
      </c>
      <c r="AA144" s="146">
        <f>AA670</f>
        <v>142202929186.15628</v>
      </c>
      <c r="AB144" s="146">
        <f>AB670</f>
        <v>221969004874</v>
      </c>
      <c r="AC144" s="360">
        <f>AC670</f>
        <v>274561677237</v>
      </c>
      <c r="AD144" s="360">
        <f>AD670</f>
        <v>294792292650</v>
      </c>
      <c r="AE144" s="139">
        <f t="shared" ref="AE144:BI144" si="131">AE156*AVERAGE(AD50:AE50)</f>
        <v>308602237222.16907</v>
      </c>
      <c r="AF144" s="139">
        <f t="shared" si="131"/>
        <v>320357518806.33911</v>
      </c>
      <c r="AG144" s="139">
        <f t="shared" si="131"/>
        <v>333861788123.96387</v>
      </c>
      <c r="AH144" s="139">
        <f t="shared" si="131"/>
        <v>345531229200.73163</v>
      </c>
      <c r="AI144" s="139">
        <f t="shared" si="131"/>
        <v>356969859215.91144</v>
      </c>
      <c r="AJ144" s="139">
        <f t="shared" si="131"/>
        <v>368184604083.37915</v>
      </c>
      <c r="AK144" s="139">
        <f t="shared" si="131"/>
        <v>379182831545.36487</v>
      </c>
      <c r="AL144" s="139">
        <f t="shared" si="131"/>
        <v>385149687264.5224</v>
      </c>
      <c r="AM144" s="139">
        <f t="shared" si="131"/>
        <v>388047369061.30023</v>
      </c>
      <c r="AN144" s="139">
        <f t="shared" si="131"/>
        <v>390872785742.03589</v>
      </c>
      <c r="AO144" s="139">
        <f t="shared" si="131"/>
        <v>393623427778.51575</v>
      </c>
      <c r="AP144" s="139">
        <f t="shared" si="131"/>
        <v>396297365408.7691</v>
      </c>
      <c r="AQ144" s="139">
        <f t="shared" si="131"/>
        <v>398899280599.02515</v>
      </c>
      <c r="AR144" s="139">
        <f t="shared" si="131"/>
        <v>401434276856.6615</v>
      </c>
      <c r="AS144" s="139">
        <f t="shared" si="131"/>
        <v>403901142988.76715</v>
      </c>
      <c r="AT144" s="139">
        <f t="shared" si="131"/>
        <v>406297522769.3783</v>
      </c>
      <c r="AU144" s="139">
        <f t="shared" si="131"/>
        <v>408622709661.84503</v>
      </c>
      <c r="AV144" s="139">
        <f t="shared" si="131"/>
        <v>410876415926.1778</v>
      </c>
      <c r="AW144" s="139">
        <f t="shared" si="131"/>
        <v>413058389805.16284</v>
      </c>
      <c r="AX144" s="139">
        <f t="shared" si="131"/>
        <v>415168172125.3797</v>
      </c>
      <c r="AY144" s="139">
        <f t="shared" si="131"/>
        <v>417205397429.03186</v>
      </c>
      <c r="AZ144" s="139">
        <f t="shared" si="131"/>
        <v>419170181565.02881</v>
      </c>
      <c r="BA144" s="139">
        <f t="shared" si="131"/>
        <v>421063007267.68744</v>
      </c>
      <c r="BB144" s="139">
        <f t="shared" si="131"/>
        <v>422884216026.81042</v>
      </c>
      <c r="BC144" s="139">
        <f t="shared" si="131"/>
        <v>424633934883.80408</v>
      </c>
      <c r="BD144" s="139">
        <f t="shared" si="131"/>
        <v>426312388837.75964</v>
      </c>
      <c r="BE144" s="139">
        <f t="shared" si="131"/>
        <v>427920176748.95789</v>
      </c>
      <c r="BF144" s="139">
        <f t="shared" si="131"/>
        <v>429458265824.82825</v>
      </c>
      <c r="BG144" s="139">
        <f t="shared" si="131"/>
        <v>430927624722.44678</v>
      </c>
      <c r="BH144" s="139">
        <f t="shared" si="131"/>
        <v>432329074479.68475</v>
      </c>
      <c r="BI144" s="139">
        <f t="shared" si="131"/>
        <v>433630725965.78687</v>
      </c>
      <c r="BJ144" s="139">
        <f t="shared" ref="BJ144:CD144" si="132">BJ156*AVERAGE(BI50:BJ50)</f>
        <v>434532802038.27979</v>
      </c>
      <c r="BK144" s="139">
        <f t="shared" si="132"/>
        <v>435101715310.28357</v>
      </c>
      <c r="BL144" s="139">
        <f t="shared" si="132"/>
        <v>435671373433.56097</v>
      </c>
      <c r="BM144" s="139">
        <f t="shared" si="132"/>
        <v>436241777383.31061</v>
      </c>
      <c r="BN144" s="139">
        <f t="shared" si="132"/>
        <v>436812928136.008</v>
      </c>
      <c r="BO144" s="139">
        <f t="shared" si="132"/>
        <v>437384826669.4068</v>
      </c>
      <c r="BP144" s="139">
        <f t="shared" si="132"/>
        <v>437957473962.54095</v>
      </c>
      <c r="BQ144" s="139">
        <f t="shared" si="132"/>
        <v>438530870995.72638</v>
      </c>
      <c r="BR144" s="139">
        <f t="shared" si="132"/>
        <v>439105018750.56219</v>
      </c>
      <c r="BS144" s="139">
        <f t="shared" si="132"/>
        <v>439679918209.93292</v>
      </c>
      <c r="BT144" s="139">
        <f t="shared" si="132"/>
        <v>440255570358.00964</v>
      </c>
      <c r="BU144" s="139">
        <f t="shared" si="132"/>
        <v>440831976180.2522</v>
      </c>
      <c r="BV144" s="139">
        <f t="shared" si="132"/>
        <v>441409136663.41046</v>
      </c>
      <c r="BW144" s="139">
        <f t="shared" si="132"/>
        <v>441987052795.52649</v>
      </c>
      <c r="BX144" s="139">
        <f t="shared" si="132"/>
        <v>442565725565.93573</v>
      </c>
      <c r="BY144" s="139">
        <f t="shared" si="132"/>
        <v>443145155965.26886</v>
      </c>
      <c r="BZ144" s="139">
        <f t="shared" si="132"/>
        <v>443725344985.4538</v>
      </c>
      <c r="CA144" s="139">
        <f t="shared" si="132"/>
        <v>444306293619.71686</v>
      </c>
      <c r="CB144" s="139">
        <f t="shared" si="132"/>
        <v>444888002862.58496</v>
      </c>
      <c r="CC144" s="139">
        <f t="shared" si="132"/>
        <v>445470473709.8869</v>
      </c>
      <c r="CD144" s="139">
        <f t="shared" si="132"/>
        <v>446053707158.75549</v>
      </c>
      <c r="CG144" s="77"/>
      <c r="CH144" s="77"/>
    </row>
    <row r="145" spans="1:87" s="62" customFormat="1" outlineLevel="1">
      <c r="A145" s="218"/>
      <c r="D145" s="91" t="s">
        <v>171</v>
      </c>
      <c r="K145" s="82"/>
      <c r="L145" s="139">
        <f t="shared" ref="L145:AH145" si="133">SUM(L146,L147)</f>
        <v>6603255098.7200003</v>
      </c>
      <c r="M145" s="139">
        <f t="shared" si="133"/>
        <v>5995538818.1313944</v>
      </c>
      <c r="N145" s="139">
        <f t="shared" si="133"/>
        <v>6652892782.1440001</v>
      </c>
      <c r="O145" s="139">
        <f t="shared" si="133"/>
        <v>7059207018.8820095</v>
      </c>
      <c r="P145" s="139">
        <f t="shared" si="133"/>
        <v>10975363436.114689</v>
      </c>
      <c r="Q145" s="139">
        <f t="shared" si="133"/>
        <v>17603261538.775467</v>
      </c>
      <c r="R145" s="139">
        <f t="shared" si="133"/>
        <v>19724895516.276367</v>
      </c>
      <c r="S145" s="139">
        <f t="shared" si="133"/>
        <v>18717656769.668846</v>
      </c>
      <c r="T145" s="139">
        <f t="shared" si="133"/>
        <v>16754712515.52</v>
      </c>
      <c r="U145" s="139">
        <f t="shared" si="133"/>
        <v>15935687037.652187</v>
      </c>
      <c r="V145" s="139">
        <f t="shared" si="133"/>
        <v>17448115561.668709</v>
      </c>
      <c r="W145" s="139">
        <f t="shared" si="133"/>
        <v>21466565408.490463</v>
      </c>
      <c r="X145" s="139">
        <f t="shared" si="133"/>
        <v>26648805615.643799</v>
      </c>
      <c r="Y145" s="139">
        <f t="shared" si="133"/>
        <v>29323846069.193275</v>
      </c>
      <c r="Z145" s="139">
        <f t="shared" si="133"/>
        <v>31449670739.730488</v>
      </c>
      <c r="AA145" s="139">
        <f t="shared" si="133"/>
        <v>33631665594.593208</v>
      </c>
      <c r="AB145" s="139">
        <f t="shared" si="133"/>
        <v>40653013323.990738</v>
      </c>
      <c r="AC145" s="139">
        <f>SUM(AC146,AC147)</f>
        <v>42279133856.950371</v>
      </c>
      <c r="AD145" s="139">
        <f t="shared" si="133"/>
        <v>43547507872.658882</v>
      </c>
      <c r="AE145" s="139">
        <f t="shared" si="133"/>
        <v>44636195569.475349</v>
      </c>
      <c r="AF145" s="139">
        <f t="shared" si="133"/>
        <v>45528919480.864853</v>
      </c>
      <c r="AG145" s="139">
        <f t="shared" si="133"/>
        <v>46211853273.07782</v>
      </c>
      <c r="AH145" s="139">
        <f t="shared" si="133"/>
        <v>46673971805.808609</v>
      </c>
      <c r="AI145" s="139">
        <f t="shared" ref="AI145:AU145" si="134">SUM(AI146,AI147)</f>
        <v>47140711523.866684</v>
      </c>
      <c r="AJ145" s="139">
        <f t="shared" si="134"/>
        <v>47612118639.105362</v>
      </c>
      <c r="AK145" s="139">
        <f t="shared" si="134"/>
        <v>48088239825.496414</v>
      </c>
      <c r="AL145" s="139">
        <f t="shared" si="134"/>
        <v>48517496056.749115</v>
      </c>
      <c r="AM145" s="139">
        <f t="shared" si="134"/>
        <v>49163142694.799202</v>
      </c>
      <c r="AN145" s="139">
        <f t="shared" si="134"/>
        <v>49785074010.14225</v>
      </c>
      <c r="AO145" s="139">
        <f t="shared" si="134"/>
        <v>50387846919.000076</v>
      </c>
      <c r="AP145" s="139">
        <f t="shared" si="134"/>
        <v>50980398751.18158</v>
      </c>
      <c r="AQ145" s="139">
        <f t="shared" si="134"/>
        <v>51565967844.401649</v>
      </c>
      <c r="AR145" s="139">
        <f t="shared" si="134"/>
        <v>52134271831.695236</v>
      </c>
      <c r="AS145" s="139">
        <f t="shared" si="134"/>
        <v>52679001832.357452</v>
      </c>
      <c r="AT145" s="139">
        <f t="shared" si="134"/>
        <v>53202796678.000183</v>
      </c>
      <c r="AU145" s="139">
        <f t="shared" si="134"/>
        <v>53707704402.042313</v>
      </c>
      <c r="AV145" s="139">
        <f t="shared" ref="AV145:BM145" si="135">SUM(AV146,AV147)</f>
        <v>54192680055.298744</v>
      </c>
      <c r="AW145" s="139">
        <f t="shared" si="135"/>
        <v>54655379535.414871</v>
      </c>
      <c r="AX145" s="139">
        <f t="shared" si="135"/>
        <v>55095423378.471878</v>
      </c>
      <c r="AY145" s="139">
        <f t="shared" si="135"/>
        <v>55514329440.145004</v>
      </c>
      <c r="AZ145" s="139">
        <f t="shared" si="135"/>
        <v>55913178506.017685</v>
      </c>
      <c r="BA145" s="139">
        <f t="shared" si="135"/>
        <v>56290627213.531769</v>
      </c>
      <c r="BB145" s="139">
        <f t="shared" si="135"/>
        <v>56644397774.415588</v>
      </c>
      <c r="BC145" s="139">
        <f t="shared" si="135"/>
        <v>56973924174.527206</v>
      </c>
      <c r="BD145" s="139">
        <f t="shared" si="135"/>
        <v>57280384995.976334</v>
      </c>
      <c r="BE145" s="139">
        <f t="shared" si="135"/>
        <v>57564820164.1539</v>
      </c>
      <c r="BF145" s="139">
        <f t="shared" si="135"/>
        <v>57826380322.927406</v>
      </c>
      <c r="BG145" s="139">
        <f t="shared" si="135"/>
        <v>58063388864.726181</v>
      </c>
      <c r="BH145" s="139">
        <f t="shared" si="135"/>
        <v>58275529290.518211</v>
      </c>
      <c r="BI145" s="139">
        <f t="shared" si="135"/>
        <v>58463967455.467987</v>
      </c>
      <c r="BJ145" s="139">
        <f t="shared" si="135"/>
        <v>58593979229.268021</v>
      </c>
      <c r="BK145" s="139">
        <f t="shared" si="135"/>
        <v>58677061312.04332</v>
      </c>
      <c r="BL145" s="139">
        <f t="shared" si="135"/>
        <v>58760261199.285378</v>
      </c>
      <c r="BM145" s="139">
        <f t="shared" si="135"/>
        <v>58843579058.032516</v>
      </c>
      <c r="BN145" s="139">
        <f>SUM(BN146,BN147)</f>
        <v>58927015055.559921</v>
      </c>
      <c r="BO145" s="139">
        <f>SUM(BO146,BO147)</f>
        <v>59010569359.379951</v>
      </c>
      <c r="BP145" s="139">
        <f>SUM(BP146,BP147)</f>
        <v>59094242137.242508</v>
      </c>
      <c r="BQ145" s="139">
        <f t="shared" ref="BQ145:CD145" si="136">SUM(BQ146,BQ147)</f>
        <v>59178033557.1353</v>
      </c>
      <c r="BR145" s="139">
        <f t="shared" si="136"/>
        <v>59261943787.284294</v>
      </c>
      <c r="BS145" s="139">
        <f t="shared" si="136"/>
        <v>59345972996.153954</v>
      </c>
      <c r="BT145" s="139">
        <f t="shared" si="136"/>
        <v>59430121352.447594</v>
      </c>
      <c r="BU145" s="139">
        <f t="shared" si="136"/>
        <v>59514389025.107788</v>
      </c>
      <c r="BV145" s="139">
        <f t="shared" si="136"/>
        <v>59598776183.316612</v>
      </c>
      <c r="BW145" s="139">
        <f t="shared" si="136"/>
        <v>59683282996.496078</v>
      </c>
      <c r="BX145" s="139">
        <f t="shared" si="136"/>
        <v>59767909634.308372</v>
      </c>
      <c r="BY145" s="139">
        <f t="shared" si="136"/>
        <v>59852656266.656296</v>
      </c>
      <c r="BZ145" s="139">
        <f t="shared" si="136"/>
        <v>59937523063.683517</v>
      </c>
      <c r="CA145" s="139">
        <f t="shared" si="136"/>
        <v>60022510195.775009</v>
      </c>
      <c r="CB145" s="139">
        <f t="shared" si="136"/>
        <v>60107617833.557274</v>
      </c>
      <c r="CC145" s="139">
        <f t="shared" si="136"/>
        <v>60192846147.898819</v>
      </c>
      <c r="CD145" s="139">
        <f t="shared" si="136"/>
        <v>60278195309.91037</v>
      </c>
      <c r="CG145"/>
      <c r="CH145"/>
      <c r="CI145"/>
    </row>
    <row r="146" spans="1:87" s="62" customFormat="1" outlineLevel="1">
      <c r="A146" s="218"/>
      <c r="B146"/>
      <c r="E146" s="62" t="s">
        <v>172</v>
      </c>
      <c r="K146" s="82"/>
      <c r="L146" s="251">
        <f t="shared" ref="L146:BP146" si="137">L147*L150</f>
        <v>707491617.72000003</v>
      </c>
      <c r="M146" s="251">
        <f t="shared" si="137"/>
        <v>642379159.08550656</v>
      </c>
      <c r="N146" s="251">
        <f t="shared" si="137"/>
        <v>712809940.94400001</v>
      </c>
      <c r="O146" s="251">
        <f t="shared" si="137"/>
        <v>756343609.16592956</v>
      </c>
      <c r="P146" s="251">
        <f t="shared" si="137"/>
        <v>1175931796.7265737</v>
      </c>
      <c r="Q146" s="251">
        <f t="shared" si="137"/>
        <v>1886063736.2973711</v>
      </c>
      <c r="R146" s="251">
        <f t="shared" si="137"/>
        <v>2113381662.4581821</v>
      </c>
      <c r="S146" s="251">
        <f t="shared" si="137"/>
        <v>2005463225.3216619</v>
      </c>
      <c r="T146" s="251">
        <f t="shared" si="137"/>
        <v>1795147769.52</v>
      </c>
      <c r="U146" s="251">
        <f t="shared" si="137"/>
        <v>1707395039.7484486</v>
      </c>
      <c r="V146" s="251">
        <f t="shared" si="137"/>
        <v>1869440953.035933</v>
      </c>
      <c r="W146" s="251">
        <f t="shared" si="137"/>
        <v>2299989150.9096928</v>
      </c>
      <c r="X146" s="251">
        <f t="shared" si="137"/>
        <v>2855229173.1046925</v>
      </c>
      <c r="Y146" s="251">
        <f t="shared" si="137"/>
        <v>3141840650.2707081</v>
      </c>
      <c r="Z146" s="251">
        <f t="shared" si="137"/>
        <v>3618103713.4203215</v>
      </c>
      <c r="AA146" s="251">
        <f>AA147*AA150</f>
        <v>4130204546.7044296</v>
      </c>
      <c r="AB146" s="251">
        <f t="shared" si="137"/>
        <v>9381464613.228632</v>
      </c>
      <c r="AC146" s="251">
        <f t="shared" si="137"/>
        <v>9756723197.7577782</v>
      </c>
      <c r="AD146" s="251">
        <f t="shared" si="137"/>
        <v>10049424893.690512</v>
      </c>
      <c r="AE146" s="251">
        <f t="shared" si="137"/>
        <v>10300660516.032772</v>
      </c>
      <c r="AF146" s="251">
        <f t="shared" si="137"/>
        <v>10506673726.353428</v>
      </c>
      <c r="AG146" s="251">
        <f t="shared" si="137"/>
        <v>10664273832.248728</v>
      </c>
      <c r="AH146" s="251">
        <f t="shared" si="137"/>
        <v>10770916570.571217</v>
      </c>
      <c r="AI146" s="251">
        <f t="shared" si="137"/>
        <v>10878625736.276928</v>
      </c>
      <c r="AJ146" s="251">
        <f t="shared" si="137"/>
        <v>10987411993.639698</v>
      </c>
      <c r="AK146" s="251">
        <f t="shared" si="137"/>
        <v>11097286113.576096</v>
      </c>
      <c r="AL146" s="251">
        <f>AL147*AL150</f>
        <v>11196345243.865179</v>
      </c>
      <c r="AM146" s="251">
        <f t="shared" si="137"/>
        <v>11345340621.876738</v>
      </c>
      <c r="AN146" s="251">
        <f t="shared" si="137"/>
        <v>11488863233.109751</v>
      </c>
      <c r="AO146" s="251">
        <f t="shared" si="137"/>
        <v>11627964673.615402</v>
      </c>
      <c r="AP146" s="251">
        <f t="shared" si="137"/>
        <v>11764707404.118826</v>
      </c>
      <c r="AQ146" s="251">
        <f t="shared" si="137"/>
        <v>11899838733.323458</v>
      </c>
      <c r="AR146" s="251">
        <f t="shared" si="137"/>
        <v>12030985807.314285</v>
      </c>
      <c r="AS146" s="251">
        <f t="shared" si="137"/>
        <v>12156692730.544027</v>
      </c>
      <c r="AT146" s="251">
        <f t="shared" si="137"/>
        <v>12277568464.153889</v>
      </c>
      <c r="AU146" s="251">
        <f t="shared" si="137"/>
        <v>12394085631.240534</v>
      </c>
      <c r="AV146" s="251">
        <f t="shared" si="137"/>
        <v>12506003089.684324</v>
      </c>
      <c r="AW146" s="251">
        <f t="shared" si="137"/>
        <v>12612779892.788046</v>
      </c>
      <c r="AX146" s="251">
        <f t="shared" si="137"/>
        <v>12714328471.95505</v>
      </c>
      <c r="AY146" s="251">
        <f t="shared" si="137"/>
        <v>12810999101.571924</v>
      </c>
      <c r="AZ146" s="251">
        <f t="shared" si="137"/>
        <v>12903041193.696388</v>
      </c>
      <c r="BA146" s="251">
        <f t="shared" si="137"/>
        <v>12990144741.584255</v>
      </c>
      <c r="BB146" s="251">
        <f t="shared" si="137"/>
        <v>13071784101.788212</v>
      </c>
      <c r="BC146" s="251">
        <f t="shared" si="137"/>
        <v>13147828655.660124</v>
      </c>
      <c r="BD146" s="251">
        <f t="shared" si="137"/>
        <v>13218550383.686846</v>
      </c>
      <c r="BE146" s="251">
        <f t="shared" si="137"/>
        <v>13284189268.6509</v>
      </c>
      <c r="BF146" s="251">
        <f t="shared" si="137"/>
        <v>13344549305.290939</v>
      </c>
      <c r="BG146" s="251">
        <f t="shared" si="137"/>
        <v>13399243584.16758</v>
      </c>
      <c r="BH146" s="251">
        <f t="shared" si="137"/>
        <v>13448199067.042664</v>
      </c>
      <c r="BI146" s="251">
        <f t="shared" si="137"/>
        <v>13491684797.415689</v>
      </c>
      <c r="BJ146" s="251">
        <f t="shared" si="137"/>
        <v>13521687514.446466</v>
      </c>
      <c r="BK146" s="251">
        <f t="shared" si="137"/>
        <v>13540860302.779226</v>
      </c>
      <c r="BL146" s="251">
        <f t="shared" si="137"/>
        <v>13560060276.758163</v>
      </c>
      <c r="BM146" s="251">
        <f t="shared" si="137"/>
        <v>13579287474.93058</v>
      </c>
      <c r="BN146" s="251">
        <f t="shared" si="137"/>
        <v>13598541935.898443</v>
      </c>
      <c r="BO146" s="251">
        <f t="shared" si="137"/>
        <v>13617823698.318449</v>
      </c>
      <c r="BP146" s="251">
        <f t="shared" si="137"/>
        <v>13637132800.902117</v>
      </c>
      <c r="BQ146" s="251">
        <f t="shared" ref="BQ146:CD146" si="138">BQ147*BQ150</f>
        <v>13656469282.415838</v>
      </c>
      <c r="BR146" s="251">
        <f t="shared" si="138"/>
        <v>13675833181.68099</v>
      </c>
      <c r="BS146" s="251">
        <f t="shared" si="138"/>
        <v>13695224537.573988</v>
      </c>
      <c r="BT146" s="251">
        <f t="shared" si="138"/>
        <v>13714643389.026367</v>
      </c>
      <c r="BU146" s="251">
        <f t="shared" si="138"/>
        <v>13734089775.024874</v>
      </c>
      <c r="BV146" s="251">
        <f t="shared" si="138"/>
        <v>13753563734.611525</v>
      </c>
      <c r="BW146" s="251">
        <f t="shared" si="138"/>
        <v>13773065306.883709</v>
      </c>
      <c r="BX146" s="251">
        <f t="shared" si="138"/>
        <v>13792594530.99424</v>
      </c>
      <c r="BY146" s="251">
        <f t="shared" si="138"/>
        <v>13812151446.151453</v>
      </c>
      <c r="BZ146" s="251">
        <f t="shared" si="138"/>
        <v>13831736091.619274</v>
      </c>
      <c r="CA146" s="251">
        <f t="shared" si="138"/>
        <v>13851348506.71731</v>
      </c>
      <c r="CB146" s="251">
        <f t="shared" si="138"/>
        <v>13870988730.82091</v>
      </c>
      <c r="CC146" s="251">
        <f t="shared" si="138"/>
        <v>13890656803.361265</v>
      </c>
      <c r="CD146" s="251">
        <f t="shared" si="138"/>
        <v>13910352763.82547</v>
      </c>
      <c r="CG146"/>
      <c r="CH146"/>
      <c r="CI146"/>
    </row>
    <row r="147" spans="1:87" s="62" customFormat="1" outlineLevel="1">
      <c r="A147" s="218"/>
      <c r="B147"/>
      <c r="E147" s="62" t="s">
        <v>173</v>
      </c>
      <c r="K147" s="82"/>
      <c r="L147" s="146">
        <f>L666</f>
        <v>5895763481</v>
      </c>
      <c r="M147" s="146">
        <f t="shared" ref="M147:Z147" si="139">M666</f>
        <v>5353159659.0458879</v>
      </c>
      <c r="N147" s="146">
        <f t="shared" si="139"/>
        <v>5940082841.1999998</v>
      </c>
      <c r="O147" s="146">
        <f t="shared" si="139"/>
        <v>6302863409.7160797</v>
      </c>
      <c r="P147" s="146">
        <f t="shared" si="139"/>
        <v>9799431639.3881149</v>
      </c>
      <c r="Q147" s="146">
        <f t="shared" si="139"/>
        <v>15717197802.478094</v>
      </c>
      <c r="R147" s="146">
        <f t="shared" si="139"/>
        <v>17611513853.818184</v>
      </c>
      <c r="S147" s="146">
        <f t="shared" si="139"/>
        <v>16712193544.347183</v>
      </c>
      <c r="T147" s="146">
        <f t="shared" si="139"/>
        <v>14959564746</v>
      </c>
      <c r="U147" s="146">
        <f t="shared" si="139"/>
        <v>14228291997.903738</v>
      </c>
      <c r="V147" s="146">
        <f t="shared" si="139"/>
        <v>15578674608.632776</v>
      </c>
      <c r="W147" s="146">
        <f t="shared" si="139"/>
        <v>19166576257.580772</v>
      </c>
      <c r="X147" s="146">
        <f t="shared" si="139"/>
        <v>23793576442.539104</v>
      </c>
      <c r="Y147" s="146">
        <f t="shared" si="139"/>
        <v>26182005418.922569</v>
      </c>
      <c r="Z147" s="146">
        <f t="shared" si="139"/>
        <v>27831567026.310165</v>
      </c>
      <c r="AA147" s="139">
        <f t="shared" ref="AA147:AG147" si="140">Z147*(1+AA149)</f>
        <v>29501461047.888779</v>
      </c>
      <c r="AB147" s="139">
        <f t="shared" si="140"/>
        <v>31271548710.762108</v>
      </c>
      <c r="AC147" s="139">
        <f t="shared" si="140"/>
        <v>32522410659.192593</v>
      </c>
      <c r="AD147" s="139">
        <f t="shared" si="140"/>
        <v>33498082978.968372</v>
      </c>
      <c r="AE147" s="139">
        <f t="shared" si="140"/>
        <v>34335535053.442577</v>
      </c>
      <c r="AF147" s="139">
        <f t="shared" si="140"/>
        <v>35022245754.511429</v>
      </c>
      <c r="AG147" s="139">
        <f t="shared" si="140"/>
        <v>35547579440.829094</v>
      </c>
      <c r="AH147" s="139">
        <f>AG147*(1+AH149)</f>
        <v>35903055235.237389</v>
      </c>
      <c r="AI147" s="139">
        <f>AH147*(1+AI149)</f>
        <v>36262085787.58976</v>
      </c>
      <c r="AJ147" s="139">
        <f>AI147*(1+AJ149)</f>
        <v>36624706645.46566</v>
      </c>
      <c r="AK147" s="139">
        <f>AJ147*(1+AK149)</f>
        <v>36990953711.920319</v>
      </c>
      <c r="AL147" s="313">
        <f t="shared" ref="AL147:CD147" si="141">AL148*AVERAGE(AK46:AL46)</f>
        <v>37321150812.883934</v>
      </c>
      <c r="AM147" s="313">
        <f t="shared" si="141"/>
        <v>37817802072.922462</v>
      </c>
      <c r="AN147" s="313">
        <f t="shared" si="141"/>
        <v>38296210777.032501</v>
      </c>
      <c r="AO147" s="313">
        <f t="shared" si="141"/>
        <v>38759882245.384674</v>
      </c>
      <c r="AP147" s="313">
        <f t="shared" si="141"/>
        <v>39215691347.062752</v>
      </c>
      <c r="AQ147" s="313">
        <f t="shared" si="141"/>
        <v>39666129111.078194</v>
      </c>
      <c r="AR147" s="313">
        <f t="shared" si="141"/>
        <v>40103286024.380951</v>
      </c>
      <c r="AS147" s="313">
        <f t="shared" si="141"/>
        <v>40522309101.813423</v>
      </c>
      <c r="AT147" s="313">
        <f t="shared" si="141"/>
        <v>40925228213.846298</v>
      </c>
      <c r="AU147" s="313">
        <f t="shared" si="141"/>
        <v>41313618770.801781</v>
      </c>
      <c r="AV147" s="313">
        <f t="shared" si="141"/>
        <v>41686676965.614418</v>
      </c>
      <c r="AW147" s="313">
        <f t="shared" si="141"/>
        <v>42042599642.626823</v>
      </c>
      <c r="AX147" s="313">
        <f t="shared" si="141"/>
        <v>42381094906.51683</v>
      </c>
      <c r="AY147" s="313">
        <f t="shared" si="141"/>
        <v>42703330338.573082</v>
      </c>
      <c r="AZ147" s="313">
        <f t="shared" si="141"/>
        <v>43010137312.321297</v>
      </c>
      <c r="BA147" s="313">
        <f t="shared" si="141"/>
        <v>43300482471.947517</v>
      </c>
      <c r="BB147" s="313">
        <f t="shared" si="141"/>
        <v>43572613672.627373</v>
      </c>
      <c r="BC147" s="313">
        <f t="shared" si="141"/>
        <v>43826095518.867081</v>
      </c>
      <c r="BD147" s="313">
        <f t="shared" si="141"/>
        <v>44061834612.28949</v>
      </c>
      <c r="BE147" s="313">
        <f t="shared" si="141"/>
        <v>44280630895.502998</v>
      </c>
      <c r="BF147" s="313">
        <f t="shared" si="141"/>
        <v>44481831017.636467</v>
      </c>
      <c r="BG147" s="313">
        <f t="shared" si="141"/>
        <v>44664145280.558601</v>
      </c>
      <c r="BH147" s="313">
        <f t="shared" si="141"/>
        <v>44827330223.475548</v>
      </c>
      <c r="BI147" s="313">
        <f t="shared" si="141"/>
        <v>44972282658.052299</v>
      </c>
      <c r="BJ147" s="313">
        <f t="shared" si="141"/>
        <v>45072291714.821556</v>
      </c>
      <c r="BK147" s="313">
        <f t="shared" si="141"/>
        <v>45136201009.264091</v>
      </c>
      <c r="BL147" s="313">
        <f t="shared" si="141"/>
        <v>45200200922.527214</v>
      </c>
      <c r="BM147" s="313">
        <f t="shared" si="141"/>
        <v>45264291583.101936</v>
      </c>
      <c r="BN147" s="313">
        <f t="shared" si="141"/>
        <v>45328473119.661476</v>
      </c>
      <c r="BO147" s="313">
        <f t="shared" si="141"/>
        <v>45392745661.061501</v>
      </c>
      <c r="BP147" s="313">
        <f t="shared" si="141"/>
        <v>45457109336.340393</v>
      </c>
      <c r="BQ147" s="313">
        <f t="shared" si="141"/>
        <v>45521564274.71946</v>
      </c>
      <c r="BR147" s="313">
        <f t="shared" si="141"/>
        <v>45586110605.603302</v>
      </c>
      <c r="BS147" s="313">
        <f t="shared" si="141"/>
        <v>45650748458.579964</v>
      </c>
      <c r="BT147" s="313">
        <f t="shared" si="141"/>
        <v>45715477963.421227</v>
      </c>
      <c r="BU147" s="313">
        <f t="shared" si="141"/>
        <v>45780299250.082916</v>
      </c>
      <c r="BV147" s="313">
        <f t="shared" si="141"/>
        <v>45845212448.705086</v>
      </c>
      <c r="BW147" s="313">
        <f t="shared" si="141"/>
        <v>45910217689.612366</v>
      </c>
      <c r="BX147" s="313">
        <f t="shared" si="141"/>
        <v>45975315103.314133</v>
      </c>
      <c r="BY147" s="313">
        <f t="shared" si="141"/>
        <v>46040504820.504845</v>
      </c>
      <c r="BZ147" s="313">
        <f t="shared" si="141"/>
        <v>46105786972.064247</v>
      </c>
      <c r="CA147" s="313">
        <f t="shared" si="141"/>
        <v>46171161689.057701</v>
      </c>
      <c r="CB147" s="313">
        <f t="shared" si="141"/>
        <v>46236629102.736366</v>
      </c>
      <c r="CC147" s="313">
        <f t="shared" si="141"/>
        <v>46302189344.537552</v>
      </c>
      <c r="CD147" s="313">
        <f t="shared" si="141"/>
        <v>46367842546.0849</v>
      </c>
      <c r="CG147"/>
      <c r="CH147"/>
      <c r="CI147"/>
    </row>
    <row r="148" spans="1:87" s="62" customFormat="1" outlineLevel="1">
      <c r="A148" s="218"/>
      <c r="B148"/>
      <c r="E148" s="65" t="s">
        <v>528</v>
      </c>
      <c r="J148" s="62" t="s">
        <v>529</v>
      </c>
      <c r="K148" s="82"/>
      <c r="L148" s="82"/>
      <c r="M148" s="139">
        <f t="shared" ref="M148:AK148" si="142">M147/AVERAGE(L46:M46)</f>
        <v>410.1123235304284</v>
      </c>
      <c r="N148" s="139">
        <f t="shared" si="142"/>
        <v>413.23420728714444</v>
      </c>
      <c r="O148" s="139">
        <f t="shared" si="142"/>
        <v>402.67260871644282</v>
      </c>
      <c r="P148" s="139">
        <f t="shared" si="142"/>
        <v>569.67968189265275</v>
      </c>
      <c r="Q148" s="139">
        <f t="shared" si="142"/>
        <v>836.34898181516439</v>
      </c>
      <c r="R148" s="139">
        <f t="shared" si="142"/>
        <v>894.59118570297881</v>
      </c>
      <c r="S148" s="139">
        <f t="shared" si="142"/>
        <v>838.56137131632408</v>
      </c>
      <c r="T148" s="139">
        <f t="shared" si="142"/>
        <v>737.95143289821056</v>
      </c>
      <c r="U148" s="139">
        <f t="shared" si="142"/>
        <v>708.08269905272687</v>
      </c>
      <c r="V148" s="139">
        <f t="shared" si="142"/>
        <v>783.66364994040157</v>
      </c>
      <c r="W148" s="139">
        <f t="shared" si="142"/>
        <v>955.63235285061762</v>
      </c>
      <c r="X148" s="139">
        <f t="shared" si="142"/>
        <v>1172.529840380244</v>
      </c>
      <c r="Y148" s="139">
        <f t="shared" si="142"/>
        <v>1294.4753696085656</v>
      </c>
      <c r="Z148" s="139">
        <f t="shared" si="142"/>
        <v>1426.9067252226475</v>
      </c>
      <c r="AA148" s="139">
        <f t="shared" si="142"/>
        <v>1517.0518882360618</v>
      </c>
      <c r="AB148" s="139">
        <f t="shared" si="142"/>
        <v>1571.0993091459306</v>
      </c>
      <c r="AC148" s="139">
        <f t="shared" si="142"/>
        <v>1622.1537587119194</v>
      </c>
      <c r="AD148" s="139">
        <f t="shared" si="142"/>
        <v>1632.3700935593283</v>
      </c>
      <c r="AE148" s="139">
        <f t="shared" si="142"/>
        <v>1660.9055907397315</v>
      </c>
      <c r="AF148" s="139">
        <f t="shared" si="142"/>
        <v>1715.9169118072737</v>
      </c>
      <c r="AG148" s="139">
        <f t="shared" si="142"/>
        <v>1730.2301452998436</v>
      </c>
      <c r="AH148" s="139">
        <f t="shared" si="142"/>
        <v>1737.1808750950368</v>
      </c>
      <c r="AI148" s="139">
        <f t="shared" si="142"/>
        <v>1745.2397725384026</v>
      </c>
      <c r="AJ148" s="139">
        <f t="shared" si="142"/>
        <v>1754.2078624468336</v>
      </c>
      <c r="AK148" s="139">
        <f t="shared" si="142"/>
        <v>1763.9954871170692</v>
      </c>
      <c r="AL148" s="146">
        <f t="shared" ref="AL148:BN148" si="143">AK148</f>
        <v>1763.9954871170692</v>
      </c>
      <c r="AM148" s="146">
        <f t="shared" si="143"/>
        <v>1763.9954871170692</v>
      </c>
      <c r="AN148" s="146">
        <f t="shared" si="143"/>
        <v>1763.9954871170692</v>
      </c>
      <c r="AO148" s="146">
        <f t="shared" si="143"/>
        <v>1763.9954871170692</v>
      </c>
      <c r="AP148" s="146">
        <f t="shared" si="143"/>
        <v>1763.9954871170692</v>
      </c>
      <c r="AQ148" s="146">
        <f t="shared" si="143"/>
        <v>1763.9954871170692</v>
      </c>
      <c r="AR148" s="146">
        <f t="shared" si="143"/>
        <v>1763.9954871170692</v>
      </c>
      <c r="AS148" s="146">
        <f t="shared" si="143"/>
        <v>1763.9954871170692</v>
      </c>
      <c r="AT148" s="146">
        <f t="shared" si="143"/>
        <v>1763.9954871170692</v>
      </c>
      <c r="AU148" s="146">
        <f t="shared" si="143"/>
        <v>1763.9954871170692</v>
      </c>
      <c r="AV148" s="146">
        <f t="shared" si="143"/>
        <v>1763.9954871170692</v>
      </c>
      <c r="AW148" s="146">
        <f t="shared" si="143"/>
        <v>1763.9954871170692</v>
      </c>
      <c r="AX148" s="146">
        <f t="shared" si="143"/>
        <v>1763.9954871170692</v>
      </c>
      <c r="AY148" s="146">
        <f t="shared" si="143"/>
        <v>1763.9954871170692</v>
      </c>
      <c r="AZ148" s="146">
        <f t="shared" si="143"/>
        <v>1763.9954871170692</v>
      </c>
      <c r="BA148" s="146">
        <f t="shared" si="143"/>
        <v>1763.9954871170692</v>
      </c>
      <c r="BB148" s="146">
        <f t="shared" si="143"/>
        <v>1763.9954871170692</v>
      </c>
      <c r="BC148" s="146">
        <f t="shared" si="143"/>
        <v>1763.9954871170692</v>
      </c>
      <c r="BD148" s="146">
        <f t="shared" si="143"/>
        <v>1763.9954871170692</v>
      </c>
      <c r="BE148" s="146">
        <f t="shared" si="143"/>
        <v>1763.9954871170692</v>
      </c>
      <c r="BF148" s="146">
        <f t="shared" si="143"/>
        <v>1763.9954871170692</v>
      </c>
      <c r="BG148" s="146">
        <f t="shared" si="143"/>
        <v>1763.9954871170692</v>
      </c>
      <c r="BH148" s="146">
        <f t="shared" si="143"/>
        <v>1763.9954871170692</v>
      </c>
      <c r="BI148" s="146">
        <f t="shared" si="143"/>
        <v>1763.9954871170692</v>
      </c>
      <c r="BJ148" s="146">
        <f t="shared" si="143"/>
        <v>1763.9954871170692</v>
      </c>
      <c r="BK148" s="146">
        <f t="shared" si="143"/>
        <v>1763.9954871170692</v>
      </c>
      <c r="BL148" s="146">
        <f t="shared" si="143"/>
        <v>1763.9954871170692</v>
      </c>
      <c r="BM148" s="146">
        <f t="shared" si="143"/>
        <v>1763.9954871170692</v>
      </c>
      <c r="BN148" s="146">
        <f t="shared" si="143"/>
        <v>1763.9954871170692</v>
      </c>
      <c r="BO148" s="146">
        <f>BN148</f>
        <v>1763.9954871170692</v>
      </c>
      <c r="BP148" s="146">
        <f>BO148</f>
        <v>1763.9954871170692</v>
      </c>
      <c r="BQ148" s="146">
        <f t="shared" ref="BQ148:CD148" si="144">BP148</f>
        <v>1763.9954871170692</v>
      </c>
      <c r="BR148" s="146">
        <f t="shared" si="144"/>
        <v>1763.9954871170692</v>
      </c>
      <c r="BS148" s="146">
        <f t="shared" si="144"/>
        <v>1763.9954871170692</v>
      </c>
      <c r="BT148" s="146">
        <f t="shared" si="144"/>
        <v>1763.9954871170692</v>
      </c>
      <c r="BU148" s="146">
        <f t="shared" si="144"/>
        <v>1763.9954871170692</v>
      </c>
      <c r="BV148" s="146">
        <f t="shared" si="144"/>
        <v>1763.9954871170692</v>
      </c>
      <c r="BW148" s="146">
        <f t="shared" si="144"/>
        <v>1763.9954871170692</v>
      </c>
      <c r="BX148" s="146">
        <f t="shared" si="144"/>
        <v>1763.9954871170692</v>
      </c>
      <c r="BY148" s="146">
        <f t="shared" si="144"/>
        <v>1763.9954871170692</v>
      </c>
      <c r="BZ148" s="146">
        <f t="shared" si="144"/>
        <v>1763.9954871170692</v>
      </c>
      <c r="CA148" s="146">
        <f t="shared" si="144"/>
        <v>1763.9954871170692</v>
      </c>
      <c r="CB148" s="146">
        <f t="shared" si="144"/>
        <v>1763.9954871170692</v>
      </c>
      <c r="CC148" s="146">
        <f t="shared" si="144"/>
        <v>1763.9954871170692</v>
      </c>
      <c r="CD148" s="146">
        <f t="shared" si="144"/>
        <v>1763.9954871170692</v>
      </c>
      <c r="CG148"/>
      <c r="CH148"/>
      <c r="CI148"/>
    </row>
    <row r="149" spans="1:87" s="62" customFormat="1" outlineLevel="1">
      <c r="A149" s="218"/>
      <c r="E149" s="65" t="s">
        <v>142</v>
      </c>
      <c r="K149" s="82"/>
      <c r="L149" s="82"/>
      <c r="M149" s="200">
        <f>M147/L147-1</f>
        <v>-9.2032834034597166E-2</v>
      </c>
      <c r="N149" s="200">
        <f t="shared" ref="N149:X149" si="145">N147/M147-1</f>
        <v>0.10964051504840056</v>
      </c>
      <c r="O149" s="200">
        <f t="shared" si="145"/>
        <v>6.1073318035206325E-2</v>
      </c>
      <c r="P149" s="200">
        <f t="shared" si="145"/>
        <v>0.55475868702500453</v>
      </c>
      <c r="Q149" s="200">
        <f t="shared" si="145"/>
        <v>0.60388871322944304</v>
      </c>
      <c r="R149" s="200">
        <f t="shared" si="145"/>
        <v>0.12052505002141145</v>
      </c>
      <c r="S149" s="200">
        <f t="shared" si="145"/>
        <v>-5.1064338757910166E-2</v>
      </c>
      <c r="T149" s="200">
        <f t="shared" si="145"/>
        <v>-0.10487126023860593</v>
      </c>
      <c r="U149" s="200">
        <f t="shared" si="145"/>
        <v>-4.8883290424061032E-2</v>
      </c>
      <c r="V149" s="200">
        <f t="shared" si="145"/>
        <v>9.4908272259804027E-2</v>
      </c>
      <c r="W149" s="200">
        <f t="shared" si="145"/>
        <v>0.23030853003116158</v>
      </c>
      <c r="X149" s="200">
        <f t="shared" si="145"/>
        <v>0.24140984403139076</v>
      </c>
      <c r="Y149" s="200">
        <f>Y147/X147-1</f>
        <v>0.10038125130753084</v>
      </c>
      <c r="Z149" s="200">
        <f>Z147/Y147-1</f>
        <v>6.3003638605750423E-2</v>
      </c>
      <c r="AA149" s="298">
        <v>0.06</v>
      </c>
      <c r="AB149" s="298">
        <v>0.06</v>
      </c>
      <c r="AC149" s="298">
        <v>0.04</v>
      </c>
      <c r="AD149" s="298">
        <v>0.03</v>
      </c>
      <c r="AE149" s="298">
        <v>2.5000000000000001E-2</v>
      </c>
      <c r="AF149" s="298">
        <v>0.02</v>
      </c>
      <c r="AG149" s="298">
        <v>1.4999999999999999E-2</v>
      </c>
      <c r="AH149" s="298">
        <v>0.01</v>
      </c>
      <c r="AI149" s="298">
        <v>0.01</v>
      </c>
      <c r="AJ149" s="298">
        <v>0.01</v>
      </c>
      <c r="AK149" s="298">
        <v>0.01</v>
      </c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G149"/>
      <c r="CH149"/>
      <c r="CI149"/>
    </row>
    <row r="150" spans="1:87" s="195" customFormat="1" outlineLevel="1">
      <c r="A150" s="218"/>
      <c r="D150" s="196"/>
      <c r="E150" s="197" t="s">
        <v>370</v>
      </c>
      <c r="L150" s="198">
        <v>0.12</v>
      </c>
      <c r="M150" s="136">
        <f>L150</f>
        <v>0.12</v>
      </c>
      <c r="N150" s="136">
        <f t="shared" ref="N150:BN150" si="146">M150</f>
        <v>0.12</v>
      </c>
      <c r="O150" s="136">
        <f t="shared" si="146"/>
        <v>0.12</v>
      </c>
      <c r="P150" s="136">
        <f t="shared" si="146"/>
        <v>0.12</v>
      </c>
      <c r="Q150" s="136">
        <f t="shared" si="146"/>
        <v>0.12</v>
      </c>
      <c r="R150" s="136">
        <f t="shared" si="146"/>
        <v>0.12</v>
      </c>
      <c r="S150" s="136">
        <f t="shared" si="146"/>
        <v>0.12</v>
      </c>
      <c r="T150" s="136">
        <f t="shared" si="146"/>
        <v>0.12</v>
      </c>
      <c r="U150" s="136">
        <f t="shared" si="146"/>
        <v>0.12</v>
      </c>
      <c r="V150" s="136">
        <f t="shared" si="146"/>
        <v>0.12</v>
      </c>
      <c r="W150" s="136">
        <f t="shared" si="146"/>
        <v>0.12</v>
      </c>
      <c r="X150" s="136">
        <f t="shared" si="146"/>
        <v>0.12</v>
      </c>
      <c r="Y150" s="136">
        <f t="shared" si="146"/>
        <v>0.12</v>
      </c>
      <c r="Z150" s="298">
        <v>0.13</v>
      </c>
      <c r="AA150" s="298">
        <v>0.14000000000000001</v>
      </c>
      <c r="AB150" s="298">
        <v>0.3</v>
      </c>
      <c r="AC150" s="298">
        <v>0.3</v>
      </c>
      <c r="AD150" s="136">
        <f t="shared" si="146"/>
        <v>0.3</v>
      </c>
      <c r="AE150" s="136">
        <f t="shared" si="146"/>
        <v>0.3</v>
      </c>
      <c r="AF150" s="136">
        <f t="shared" si="146"/>
        <v>0.3</v>
      </c>
      <c r="AG150" s="136">
        <f t="shared" si="146"/>
        <v>0.3</v>
      </c>
      <c r="AH150" s="136">
        <f t="shared" si="146"/>
        <v>0.3</v>
      </c>
      <c r="AI150" s="136">
        <f t="shared" si="146"/>
        <v>0.3</v>
      </c>
      <c r="AJ150" s="136">
        <f t="shared" si="146"/>
        <v>0.3</v>
      </c>
      <c r="AK150" s="136">
        <f t="shared" si="146"/>
        <v>0.3</v>
      </c>
      <c r="AL150" s="136">
        <f t="shared" si="146"/>
        <v>0.3</v>
      </c>
      <c r="AM150" s="136">
        <f t="shared" si="146"/>
        <v>0.3</v>
      </c>
      <c r="AN150" s="136">
        <f t="shared" si="146"/>
        <v>0.3</v>
      </c>
      <c r="AO150" s="136">
        <f t="shared" si="146"/>
        <v>0.3</v>
      </c>
      <c r="AP150" s="136">
        <f t="shared" si="146"/>
        <v>0.3</v>
      </c>
      <c r="AQ150" s="136">
        <f t="shared" si="146"/>
        <v>0.3</v>
      </c>
      <c r="AR150" s="136">
        <f t="shared" si="146"/>
        <v>0.3</v>
      </c>
      <c r="AS150" s="136">
        <f t="shared" si="146"/>
        <v>0.3</v>
      </c>
      <c r="AT150" s="136">
        <f t="shared" si="146"/>
        <v>0.3</v>
      </c>
      <c r="AU150" s="136">
        <f t="shared" si="146"/>
        <v>0.3</v>
      </c>
      <c r="AV150" s="136">
        <f t="shared" si="146"/>
        <v>0.3</v>
      </c>
      <c r="AW150" s="136">
        <f t="shared" si="146"/>
        <v>0.3</v>
      </c>
      <c r="AX150" s="136">
        <f t="shared" si="146"/>
        <v>0.3</v>
      </c>
      <c r="AY150" s="136">
        <f t="shared" si="146"/>
        <v>0.3</v>
      </c>
      <c r="AZ150" s="136">
        <f t="shared" si="146"/>
        <v>0.3</v>
      </c>
      <c r="BA150" s="136">
        <f t="shared" si="146"/>
        <v>0.3</v>
      </c>
      <c r="BB150" s="136">
        <f t="shared" si="146"/>
        <v>0.3</v>
      </c>
      <c r="BC150" s="136">
        <f t="shared" si="146"/>
        <v>0.3</v>
      </c>
      <c r="BD150" s="136">
        <f t="shared" si="146"/>
        <v>0.3</v>
      </c>
      <c r="BE150" s="136">
        <f t="shared" si="146"/>
        <v>0.3</v>
      </c>
      <c r="BF150" s="136">
        <f t="shared" si="146"/>
        <v>0.3</v>
      </c>
      <c r="BG150" s="136">
        <f t="shared" si="146"/>
        <v>0.3</v>
      </c>
      <c r="BH150" s="136">
        <f t="shared" si="146"/>
        <v>0.3</v>
      </c>
      <c r="BI150" s="136">
        <f t="shared" si="146"/>
        <v>0.3</v>
      </c>
      <c r="BJ150" s="136">
        <f t="shared" si="146"/>
        <v>0.3</v>
      </c>
      <c r="BK150" s="136">
        <f t="shared" si="146"/>
        <v>0.3</v>
      </c>
      <c r="BL150" s="136">
        <f t="shared" si="146"/>
        <v>0.3</v>
      </c>
      <c r="BM150" s="136">
        <f t="shared" si="146"/>
        <v>0.3</v>
      </c>
      <c r="BN150" s="136">
        <f t="shared" si="146"/>
        <v>0.3</v>
      </c>
      <c r="BO150" s="136">
        <f>BN150</f>
        <v>0.3</v>
      </c>
      <c r="BP150" s="136">
        <f>BO150</f>
        <v>0.3</v>
      </c>
      <c r="BQ150" s="136">
        <f t="shared" ref="BQ150:CD150" si="147">BP150</f>
        <v>0.3</v>
      </c>
      <c r="BR150" s="136">
        <f t="shared" si="147"/>
        <v>0.3</v>
      </c>
      <c r="BS150" s="136">
        <f t="shared" si="147"/>
        <v>0.3</v>
      </c>
      <c r="BT150" s="136">
        <f t="shared" si="147"/>
        <v>0.3</v>
      </c>
      <c r="BU150" s="136">
        <f t="shared" si="147"/>
        <v>0.3</v>
      </c>
      <c r="BV150" s="136">
        <f t="shared" si="147"/>
        <v>0.3</v>
      </c>
      <c r="BW150" s="136">
        <f t="shared" si="147"/>
        <v>0.3</v>
      </c>
      <c r="BX150" s="136">
        <f t="shared" si="147"/>
        <v>0.3</v>
      </c>
      <c r="BY150" s="136">
        <f t="shared" si="147"/>
        <v>0.3</v>
      </c>
      <c r="BZ150" s="136">
        <f t="shared" si="147"/>
        <v>0.3</v>
      </c>
      <c r="CA150" s="136">
        <f t="shared" si="147"/>
        <v>0.3</v>
      </c>
      <c r="CB150" s="136">
        <f t="shared" si="147"/>
        <v>0.3</v>
      </c>
      <c r="CC150" s="136">
        <f t="shared" si="147"/>
        <v>0.3</v>
      </c>
      <c r="CD150" s="136">
        <f t="shared" si="147"/>
        <v>0.3</v>
      </c>
    </row>
    <row r="151" spans="1:87" outlineLevel="1">
      <c r="E151" s="47"/>
      <c r="K151"/>
      <c r="V151" s="122"/>
      <c r="W151" s="122"/>
      <c r="X151" s="122"/>
      <c r="Y151" s="122"/>
      <c r="Z151" s="122"/>
      <c r="AA151" s="122"/>
      <c r="AB151" s="122"/>
      <c r="AC151" s="122"/>
      <c r="AD151" s="122"/>
      <c r="AE151" s="122"/>
      <c r="AF151" s="122"/>
      <c r="AG151" s="122"/>
      <c r="AH151" s="122"/>
      <c r="AI151" s="122"/>
      <c r="AJ151" s="122"/>
      <c r="AK151" s="122"/>
      <c r="BR151"/>
      <c r="BS151"/>
    </row>
    <row r="152" spans="1:87" s="62" customFormat="1" outlineLevel="1">
      <c r="A152" s="218"/>
      <c r="K152" s="82"/>
      <c r="L152" s="63"/>
      <c r="V152" s="299"/>
      <c r="W152" s="299"/>
      <c r="X152" s="299"/>
      <c r="Y152" s="299"/>
      <c r="Z152" s="299"/>
      <c r="AA152" s="299"/>
      <c r="AB152" s="299"/>
      <c r="AC152" s="299"/>
      <c r="AD152" s="299"/>
      <c r="AE152" s="299"/>
      <c r="AF152" s="299"/>
      <c r="AG152" s="299"/>
      <c r="AH152" s="299"/>
      <c r="AI152" s="299"/>
      <c r="AJ152" s="299"/>
      <c r="AK152" s="299"/>
      <c r="CG152" s="77"/>
      <c r="CH152" s="77"/>
    </row>
    <row r="153" spans="1:87" s="63" customFormat="1" outlineLevel="1">
      <c r="A153" s="218"/>
      <c r="B153"/>
      <c r="D153" s="63" t="s">
        <v>345</v>
      </c>
      <c r="J153" s="130" t="s">
        <v>348</v>
      </c>
      <c r="K153" s="111"/>
      <c r="L153" s="152"/>
      <c r="M153" s="139">
        <f t="shared" ref="M153:AA153" si="148">M143/AVERAGE(L46:M46)</f>
        <v>9414.8310826571342</v>
      </c>
      <c r="N153" s="139">
        <f t="shared" si="148"/>
        <v>8785.7147587671261</v>
      </c>
      <c r="O153" s="139">
        <f t="shared" si="148"/>
        <v>8451.4466082659601</v>
      </c>
      <c r="P153" s="139">
        <f t="shared" si="148"/>
        <v>7897.7522986402691</v>
      </c>
      <c r="Q153" s="139">
        <f t="shared" si="148"/>
        <v>7449.8939963494095</v>
      </c>
      <c r="R153" s="139">
        <f t="shared" si="148"/>
        <v>7193.7131570191787</v>
      </c>
      <c r="S153" s="139">
        <f t="shared" si="148"/>
        <v>7518.4640781144617</v>
      </c>
      <c r="T153" s="139">
        <f t="shared" si="148"/>
        <v>6696.5954782159688</v>
      </c>
      <c r="U153" s="139">
        <f t="shared" si="148"/>
        <v>5993.5203640653954</v>
      </c>
      <c r="V153" s="139">
        <f t="shared" si="148"/>
        <v>5481.9640611655077</v>
      </c>
      <c r="W153" s="139">
        <f t="shared" si="148"/>
        <v>5049.3943138884933</v>
      </c>
      <c r="X153" s="139">
        <f t="shared" si="148"/>
        <v>4783.3835900287295</v>
      </c>
      <c r="Y153" s="139">
        <f t="shared" si="148"/>
        <v>5212.708143247678</v>
      </c>
      <c r="Z153" s="139">
        <f t="shared" si="148"/>
        <v>5184.5843873012736</v>
      </c>
      <c r="AA153" s="139">
        <f t="shared" si="148"/>
        <v>5138.8581590668127</v>
      </c>
      <c r="AB153" s="139">
        <f t="shared" ref="AB153:BN153" si="149">AA153*(1+AB155)</f>
        <v>4881.9152511134716</v>
      </c>
      <c r="AC153" s="139">
        <f t="shared" si="149"/>
        <v>4686.6386410689329</v>
      </c>
      <c r="AD153" s="139">
        <f t="shared" si="149"/>
        <v>4499.1730954261757</v>
      </c>
      <c r="AE153" s="139">
        <f t="shared" si="149"/>
        <v>4364.19790256339</v>
      </c>
      <c r="AF153" s="139">
        <f t="shared" si="149"/>
        <v>4233.2719654864886</v>
      </c>
      <c r="AG153" s="139">
        <f t="shared" si="149"/>
        <v>4148.606526176759</v>
      </c>
      <c r="AH153" s="139">
        <f t="shared" si="149"/>
        <v>4065.6343956532237</v>
      </c>
      <c r="AI153" s="139">
        <f t="shared" si="149"/>
        <v>4024.9780516966916</v>
      </c>
      <c r="AJ153" s="139">
        <f t="shared" si="149"/>
        <v>3984.7282711797247</v>
      </c>
      <c r="AK153" s="139">
        <f t="shared" si="149"/>
        <v>3944.8809884679276</v>
      </c>
      <c r="AL153" s="139">
        <f t="shared" si="149"/>
        <v>3944.8809884679276</v>
      </c>
      <c r="AM153" s="139">
        <f t="shared" si="149"/>
        <v>3944.8809884679276</v>
      </c>
      <c r="AN153" s="139">
        <f t="shared" si="149"/>
        <v>3944.8809884679276</v>
      </c>
      <c r="AO153" s="139">
        <f t="shared" si="149"/>
        <v>3944.8809884679276</v>
      </c>
      <c r="AP153" s="139">
        <f t="shared" si="149"/>
        <v>3944.8809884679276</v>
      </c>
      <c r="AQ153" s="139">
        <f t="shared" si="149"/>
        <v>3944.8809884679276</v>
      </c>
      <c r="AR153" s="139">
        <f t="shared" si="149"/>
        <v>3944.8809884679276</v>
      </c>
      <c r="AS153" s="139">
        <f t="shared" si="149"/>
        <v>3944.8809884679276</v>
      </c>
      <c r="AT153" s="139">
        <f t="shared" si="149"/>
        <v>3944.8809884679276</v>
      </c>
      <c r="AU153" s="139">
        <f t="shared" si="149"/>
        <v>3944.8809884679276</v>
      </c>
      <c r="AV153" s="139">
        <f t="shared" si="149"/>
        <v>3944.8809884679276</v>
      </c>
      <c r="AW153" s="139">
        <f t="shared" si="149"/>
        <v>3944.8809884679276</v>
      </c>
      <c r="AX153" s="139">
        <f t="shared" si="149"/>
        <v>3944.8809884679276</v>
      </c>
      <c r="AY153" s="139">
        <f t="shared" si="149"/>
        <v>3944.8809884679276</v>
      </c>
      <c r="AZ153" s="139">
        <f t="shared" si="149"/>
        <v>3944.8809884679276</v>
      </c>
      <c r="BA153" s="139">
        <f t="shared" si="149"/>
        <v>3944.8809884679276</v>
      </c>
      <c r="BB153" s="139">
        <f t="shared" si="149"/>
        <v>3944.8809884679276</v>
      </c>
      <c r="BC153" s="139">
        <f t="shared" si="149"/>
        <v>3944.8809884679276</v>
      </c>
      <c r="BD153" s="139">
        <f t="shared" si="149"/>
        <v>3944.8809884679276</v>
      </c>
      <c r="BE153" s="139">
        <f t="shared" si="149"/>
        <v>3944.8809884679276</v>
      </c>
      <c r="BF153" s="139">
        <f t="shared" si="149"/>
        <v>3944.8809884679276</v>
      </c>
      <c r="BG153" s="139">
        <f t="shared" si="149"/>
        <v>3944.8809884679276</v>
      </c>
      <c r="BH153" s="139">
        <f t="shared" si="149"/>
        <v>3944.8809884679276</v>
      </c>
      <c r="BI153" s="139">
        <f t="shared" si="149"/>
        <v>3944.8809884679276</v>
      </c>
      <c r="BJ153" s="139">
        <f t="shared" si="149"/>
        <v>3944.8809884679276</v>
      </c>
      <c r="BK153" s="139">
        <f t="shared" si="149"/>
        <v>3944.8809884679276</v>
      </c>
      <c r="BL153" s="139">
        <f t="shared" si="149"/>
        <v>3944.8809884679276</v>
      </c>
      <c r="BM153" s="139">
        <f t="shared" si="149"/>
        <v>3944.8809884679276</v>
      </c>
      <c r="BN153" s="139">
        <f t="shared" si="149"/>
        <v>3944.8809884679276</v>
      </c>
      <c r="BO153" s="139">
        <f>BN153*(1+BO155)</f>
        <v>3944.8809884679276</v>
      </c>
      <c r="BP153" s="139">
        <f>BO153*(1+BP155)</f>
        <v>3944.8809884679276</v>
      </c>
      <c r="BQ153" s="139">
        <f t="shared" ref="BQ153:CD153" si="150">BP153*(1+BQ155)</f>
        <v>3944.8809884679276</v>
      </c>
      <c r="BR153" s="139">
        <f t="shared" si="150"/>
        <v>3944.8809884679276</v>
      </c>
      <c r="BS153" s="139">
        <f t="shared" si="150"/>
        <v>3944.8809884679276</v>
      </c>
      <c r="BT153" s="139">
        <f t="shared" si="150"/>
        <v>3944.8809884679276</v>
      </c>
      <c r="BU153" s="139">
        <f t="shared" si="150"/>
        <v>3944.8809884679276</v>
      </c>
      <c r="BV153" s="139">
        <f t="shared" si="150"/>
        <v>3944.8809884679276</v>
      </c>
      <c r="BW153" s="139">
        <f t="shared" si="150"/>
        <v>3944.8809884679276</v>
      </c>
      <c r="BX153" s="139">
        <f t="shared" si="150"/>
        <v>3944.8809884679276</v>
      </c>
      <c r="BY153" s="139">
        <f t="shared" si="150"/>
        <v>3944.8809884679276</v>
      </c>
      <c r="BZ153" s="139">
        <f t="shared" si="150"/>
        <v>3944.8809884679276</v>
      </c>
      <c r="CA153" s="139">
        <f t="shared" si="150"/>
        <v>3944.8809884679276</v>
      </c>
      <c r="CB153" s="139">
        <f t="shared" si="150"/>
        <v>3944.8809884679276</v>
      </c>
      <c r="CC153" s="139">
        <f t="shared" si="150"/>
        <v>3944.8809884679276</v>
      </c>
      <c r="CD153" s="139">
        <f t="shared" si="150"/>
        <v>3944.8809884679276</v>
      </c>
      <c r="CG153" s="22"/>
      <c r="CH153" s="22"/>
      <c r="CI153" s="22"/>
    </row>
    <row r="154" spans="1:87" s="199" customFormat="1" outlineLevel="1">
      <c r="A154" s="218"/>
      <c r="B154"/>
      <c r="E154" s="48" t="s">
        <v>409</v>
      </c>
      <c r="H154" s="62"/>
      <c r="I154" s="63"/>
      <c r="J154" s="130"/>
      <c r="N154" s="253">
        <f t="shared" ref="N154:U154" si="151">N153/M153-1</f>
        <v>-6.6821838689054114E-2</v>
      </c>
      <c r="O154" s="253">
        <f t="shared" si="151"/>
        <v>-3.8046779309287904E-2</v>
      </c>
      <c r="P154" s="253">
        <f t="shared" si="151"/>
        <v>-6.5514737924765254E-2</v>
      </c>
      <c r="Q154" s="253">
        <f t="shared" si="151"/>
        <v>-5.6707058585259262E-2</v>
      </c>
      <c r="R154" s="253">
        <f t="shared" si="151"/>
        <v>-3.438717912708078E-2</v>
      </c>
      <c r="S154" s="253">
        <f t="shared" si="151"/>
        <v>4.5143712851326567E-2</v>
      </c>
      <c r="T154" s="253">
        <f t="shared" si="151"/>
        <v>-0.10931336392107993</v>
      </c>
      <c r="U154" s="253">
        <f t="shared" si="151"/>
        <v>-0.10498993353229669</v>
      </c>
      <c r="V154" s="253">
        <f t="shared" ref="V154:AA154" si="152">V153/U153-1</f>
        <v>-8.5351558320709509E-2</v>
      </c>
      <c r="W154" s="253">
        <f t="shared" si="152"/>
        <v>-7.8907804292508765E-2</v>
      </c>
      <c r="X154" s="253">
        <f t="shared" si="152"/>
        <v>-5.2681709393955334E-2</v>
      </c>
      <c r="Y154" s="253">
        <f t="shared" si="152"/>
        <v>8.9753318992418452E-2</v>
      </c>
      <c r="Z154" s="253">
        <f t="shared" si="152"/>
        <v>-5.3952293459657019E-3</v>
      </c>
      <c r="AA154" s="253">
        <f t="shared" si="152"/>
        <v>-8.8196516477693221E-3</v>
      </c>
      <c r="AB154" s="97">
        <v>-0.05</v>
      </c>
      <c r="AC154" s="97">
        <v>-0.04</v>
      </c>
      <c r="AD154" s="97">
        <v>-0.04</v>
      </c>
      <c r="AE154" s="97">
        <v>-0.03</v>
      </c>
      <c r="AF154" s="97">
        <v>-0.03</v>
      </c>
      <c r="AG154" s="97">
        <v>-0.02</v>
      </c>
      <c r="AH154" s="97">
        <v>-0.02</v>
      </c>
      <c r="AI154" s="97">
        <v>-0.01</v>
      </c>
      <c r="AJ154" s="97">
        <v>-0.01</v>
      </c>
      <c r="AK154" s="97">
        <v>-0.01</v>
      </c>
      <c r="BQ154" s="234"/>
      <c r="BR154" s="234"/>
      <c r="BS154" s="234"/>
      <c r="BT154" s="234"/>
      <c r="BU154" s="234"/>
      <c r="BV154" s="234"/>
      <c r="BW154" s="234"/>
      <c r="BX154" s="234"/>
      <c r="BY154" s="234"/>
      <c r="BZ154" s="234"/>
      <c r="CA154" s="234"/>
      <c r="CB154" s="234"/>
      <c r="CC154" s="234"/>
      <c r="CD154" s="234"/>
    </row>
    <row r="155" spans="1:87" s="63" customFormat="1" outlineLevel="1">
      <c r="A155" s="218"/>
      <c r="B155"/>
      <c r="E155" s="48" t="s">
        <v>410</v>
      </c>
      <c r="I155" s="63" t="s">
        <v>133</v>
      </c>
      <c r="J155" s="130" t="s">
        <v>70</v>
      </c>
      <c r="K155" s="111"/>
      <c r="L155" s="153"/>
      <c r="M155" s="153"/>
      <c r="N155" s="147">
        <f>N153/M153-1</f>
        <v>-6.6821838689054114E-2</v>
      </c>
      <c r="O155" s="147">
        <f t="shared" ref="O155:X155" si="153">O153/N153-1</f>
        <v>-3.8046779309287904E-2</v>
      </c>
      <c r="P155" s="147">
        <f t="shared" si="153"/>
        <v>-6.5514737924765254E-2</v>
      </c>
      <c r="Q155" s="147">
        <f t="shared" si="153"/>
        <v>-5.6707058585259262E-2</v>
      </c>
      <c r="R155" s="147">
        <f t="shared" si="153"/>
        <v>-3.438717912708078E-2</v>
      </c>
      <c r="S155" s="147">
        <f t="shared" si="153"/>
        <v>4.5143712851326567E-2</v>
      </c>
      <c r="T155" s="147">
        <f t="shared" si="153"/>
        <v>-0.10931336392107993</v>
      </c>
      <c r="U155" s="147">
        <f t="shared" si="153"/>
        <v>-0.10498993353229669</v>
      </c>
      <c r="V155" s="147">
        <f t="shared" si="153"/>
        <v>-8.5351558320709509E-2</v>
      </c>
      <c r="W155" s="147">
        <f t="shared" si="153"/>
        <v>-7.8907804292508765E-2</v>
      </c>
      <c r="X155" s="147">
        <f t="shared" si="153"/>
        <v>-5.2681709393955334E-2</v>
      </c>
      <c r="Y155" s="147">
        <f>Y153/X153-1</f>
        <v>8.9753318992418452E-2</v>
      </c>
      <c r="Z155" s="147">
        <f>Z153/Y153-1</f>
        <v>-5.3952293459657019E-3</v>
      </c>
      <c r="AA155" s="147">
        <f>AA153/Z153-1</f>
        <v>-8.8196516477693221E-3</v>
      </c>
      <c r="AB155" s="205">
        <f t="shared" ref="AB155:AK155" si="154">AB154*(1+INDEX(scenario.fixed.voice, MATCH(scenario.fixed.voice.selected, scenarios,0)))</f>
        <v>-0.05</v>
      </c>
      <c r="AC155" s="205">
        <f t="shared" si="154"/>
        <v>-0.04</v>
      </c>
      <c r="AD155" s="205">
        <f t="shared" si="154"/>
        <v>-0.04</v>
      </c>
      <c r="AE155" s="205">
        <f t="shared" si="154"/>
        <v>-0.03</v>
      </c>
      <c r="AF155" s="205">
        <f t="shared" si="154"/>
        <v>-0.03</v>
      </c>
      <c r="AG155" s="205">
        <f t="shared" si="154"/>
        <v>-0.02</v>
      </c>
      <c r="AH155" s="205">
        <f t="shared" si="154"/>
        <v>-0.02</v>
      </c>
      <c r="AI155" s="205">
        <f t="shared" si="154"/>
        <v>-0.01</v>
      </c>
      <c r="AJ155" s="205">
        <f t="shared" si="154"/>
        <v>-0.01</v>
      </c>
      <c r="AK155" s="205">
        <f t="shared" si="154"/>
        <v>-0.01</v>
      </c>
      <c r="AL155" s="97">
        <v>0</v>
      </c>
      <c r="AM155" s="148">
        <f t="shared" ref="AM155:BN155" si="155">AL155</f>
        <v>0</v>
      </c>
      <c r="AN155" s="148">
        <f t="shared" si="155"/>
        <v>0</v>
      </c>
      <c r="AO155" s="148">
        <f t="shared" si="155"/>
        <v>0</v>
      </c>
      <c r="AP155" s="148">
        <f t="shared" si="155"/>
        <v>0</v>
      </c>
      <c r="AQ155" s="148">
        <f t="shared" si="155"/>
        <v>0</v>
      </c>
      <c r="AR155" s="148">
        <f t="shared" si="155"/>
        <v>0</v>
      </c>
      <c r="AS155" s="148">
        <f t="shared" si="155"/>
        <v>0</v>
      </c>
      <c r="AT155" s="148">
        <f t="shared" si="155"/>
        <v>0</v>
      </c>
      <c r="AU155" s="148">
        <f t="shared" si="155"/>
        <v>0</v>
      </c>
      <c r="AV155" s="148">
        <f t="shared" si="155"/>
        <v>0</v>
      </c>
      <c r="AW155" s="148">
        <f t="shared" si="155"/>
        <v>0</v>
      </c>
      <c r="AX155" s="148">
        <f t="shared" si="155"/>
        <v>0</v>
      </c>
      <c r="AY155" s="148">
        <f t="shared" si="155"/>
        <v>0</v>
      </c>
      <c r="AZ155" s="148">
        <f t="shared" si="155"/>
        <v>0</v>
      </c>
      <c r="BA155" s="148">
        <f t="shared" si="155"/>
        <v>0</v>
      </c>
      <c r="BB155" s="148">
        <f t="shared" si="155"/>
        <v>0</v>
      </c>
      <c r="BC155" s="148">
        <f t="shared" si="155"/>
        <v>0</v>
      </c>
      <c r="BD155" s="148">
        <f t="shared" si="155"/>
        <v>0</v>
      </c>
      <c r="BE155" s="148">
        <f t="shared" si="155"/>
        <v>0</v>
      </c>
      <c r="BF155" s="148">
        <f t="shared" si="155"/>
        <v>0</v>
      </c>
      <c r="BG155" s="148">
        <f t="shared" si="155"/>
        <v>0</v>
      </c>
      <c r="BH155" s="148">
        <f t="shared" si="155"/>
        <v>0</v>
      </c>
      <c r="BI155" s="148">
        <f t="shared" si="155"/>
        <v>0</v>
      </c>
      <c r="BJ155" s="148">
        <f t="shared" si="155"/>
        <v>0</v>
      </c>
      <c r="BK155" s="148">
        <f t="shared" si="155"/>
        <v>0</v>
      </c>
      <c r="BL155" s="148">
        <f t="shared" si="155"/>
        <v>0</v>
      </c>
      <c r="BM155" s="148">
        <f t="shared" si="155"/>
        <v>0</v>
      </c>
      <c r="BN155" s="148">
        <f t="shared" si="155"/>
        <v>0</v>
      </c>
      <c r="BO155" s="148">
        <f>BN155</f>
        <v>0</v>
      </c>
      <c r="BP155" s="148">
        <f>BO155</f>
        <v>0</v>
      </c>
      <c r="BQ155" s="148">
        <f t="shared" ref="BQ155:CD155" si="156">BP155</f>
        <v>0</v>
      </c>
      <c r="BR155" s="148">
        <f t="shared" si="156"/>
        <v>0</v>
      </c>
      <c r="BS155" s="148">
        <f t="shared" si="156"/>
        <v>0</v>
      </c>
      <c r="BT155" s="148">
        <f t="shared" si="156"/>
        <v>0</v>
      </c>
      <c r="BU155" s="148">
        <f t="shared" si="156"/>
        <v>0</v>
      </c>
      <c r="BV155" s="148">
        <f t="shared" si="156"/>
        <v>0</v>
      </c>
      <c r="BW155" s="148">
        <f t="shared" si="156"/>
        <v>0</v>
      </c>
      <c r="BX155" s="148">
        <f t="shared" si="156"/>
        <v>0</v>
      </c>
      <c r="BY155" s="148">
        <f t="shared" si="156"/>
        <v>0</v>
      </c>
      <c r="BZ155" s="148">
        <f t="shared" si="156"/>
        <v>0</v>
      </c>
      <c r="CA155" s="148">
        <f t="shared" si="156"/>
        <v>0</v>
      </c>
      <c r="CB155" s="148">
        <f t="shared" si="156"/>
        <v>0</v>
      </c>
      <c r="CC155" s="148">
        <f t="shared" si="156"/>
        <v>0</v>
      </c>
      <c r="CD155" s="148">
        <f t="shared" si="156"/>
        <v>0</v>
      </c>
      <c r="CG155" s="22"/>
      <c r="CH155" s="22"/>
      <c r="CI155" s="22"/>
    </row>
    <row r="156" spans="1:87" s="63" customFormat="1" outlineLevel="1">
      <c r="A156" s="218"/>
      <c r="B156"/>
      <c r="D156" s="63" t="s">
        <v>346</v>
      </c>
      <c r="J156" s="130" t="s">
        <v>347</v>
      </c>
      <c r="K156" s="111"/>
      <c r="L156" s="153"/>
      <c r="M156" s="158">
        <f t="shared" ref="M156:AD156" si="157">M144/AVERAGE(L50:M50)</f>
        <v>286.33961412770446</v>
      </c>
      <c r="N156" s="158">
        <f t="shared" si="157"/>
        <v>288.97415712995655</v>
      </c>
      <c r="O156" s="158">
        <f t="shared" si="157"/>
        <v>352.28467899301853</v>
      </c>
      <c r="P156" s="158">
        <f t="shared" si="157"/>
        <v>451.57590389388099</v>
      </c>
      <c r="Q156" s="158">
        <f t="shared" si="157"/>
        <v>506.67845396989117</v>
      </c>
      <c r="R156" s="158">
        <f t="shared" si="157"/>
        <v>527.47599693449422</v>
      </c>
      <c r="S156" s="158">
        <f t="shared" si="157"/>
        <v>833.5233785060766</v>
      </c>
      <c r="T156" s="158">
        <f t="shared" si="157"/>
        <v>1053.9338676575917</v>
      </c>
      <c r="U156" s="158">
        <f t="shared" si="157"/>
        <v>1187.6227779359858</v>
      </c>
      <c r="V156" s="158">
        <f t="shared" si="157"/>
        <v>1150.9596285814628</v>
      </c>
      <c r="W156" s="158">
        <f t="shared" si="157"/>
        <v>1235.8165010522082</v>
      </c>
      <c r="X156" s="158">
        <f t="shared" si="157"/>
        <v>1383.2302442308317</v>
      </c>
      <c r="Y156" s="158">
        <f t="shared" si="157"/>
        <v>1369.8396055500186</v>
      </c>
      <c r="Z156" s="158">
        <f t="shared" si="157"/>
        <v>1377.2537270914338</v>
      </c>
      <c r="AA156" s="158">
        <f t="shared" si="157"/>
        <v>1353.6971891661969</v>
      </c>
      <c r="AB156" s="158">
        <f t="shared" si="157"/>
        <v>2023.2093410655089</v>
      </c>
      <c r="AC156" s="158">
        <f t="shared" si="157"/>
        <v>2429.1045900347476</v>
      </c>
      <c r="AD156" s="158">
        <f t="shared" si="157"/>
        <v>2514.227838929663</v>
      </c>
      <c r="AE156" s="158">
        <f t="shared" ref="AE156:BN156" si="158">AD156*(1+AE158)</f>
        <v>2539.3701173189597</v>
      </c>
      <c r="AF156" s="158">
        <f t="shared" si="158"/>
        <v>2564.7638184921493</v>
      </c>
      <c r="AG156" s="158">
        <f t="shared" si="158"/>
        <v>2590.4114566770709</v>
      </c>
      <c r="AH156" s="158">
        <f t="shared" si="158"/>
        <v>2603.3635139604557</v>
      </c>
      <c r="AI156" s="158">
        <f t="shared" si="158"/>
        <v>2616.3803315302575</v>
      </c>
      <c r="AJ156" s="158">
        <f t="shared" si="158"/>
        <v>2629.4622331879086</v>
      </c>
      <c r="AK156" s="158">
        <f t="shared" si="158"/>
        <v>2642.6095443538479</v>
      </c>
      <c r="AL156" s="158">
        <f t="shared" si="158"/>
        <v>2642.6095443538479</v>
      </c>
      <c r="AM156" s="158">
        <f t="shared" si="158"/>
        <v>2642.6095443538479</v>
      </c>
      <c r="AN156" s="158">
        <f t="shared" si="158"/>
        <v>2642.6095443538479</v>
      </c>
      <c r="AO156" s="158">
        <f t="shared" si="158"/>
        <v>2642.6095443538479</v>
      </c>
      <c r="AP156" s="158">
        <f t="shared" si="158"/>
        <v>2642.6095443538479</v>
      </c>
      <c r="AQ156" s="158">
        <f t="shared" si="158"/>
        <v>2642.6095443538479</v>
      </c>
      <c r="AR156" s="158">
        <f t="shared" si="158"/>
        <v>2642.6095443538479</v>
      </c>
      <c r="AS156" s="158">
        <f t="shared" si="158"/>
        <v>2642.6095443538479</v>
      </c>
      <c r="AT156" s="158">
        <f t="shared" si="158"/>
        <v>2642.6095443538479</v>
      </c>
      <c r="AU156" s="158">
        <f t="shared" si="158"/>
        <v>2642.6095443538479</v>
      </c>
      <c r="AV156" s="158">
        <f t="shared" si="158"/>
        <v>2642.6095443538479</v>
      </c>
      <c r="AW156" s="158">
        <f t="shared" si="158"/>
        <v>2642.6095443538479</v>
      </c>
      <c r="AX156" s="158">
        <f t="shared" si="158"/>
        <v>2642.6095443538479</v>
      </c>
      <c r="AY156" s="158">
        <f t="shared" si="158"/>
        <v>2642.6095443538479</v>
      </c>
      <c r="AZ156" s="158">
        <f t="shared" si="158"/>
        <v>2642.6095443538479</v>
      </c>
      <c r="BA156" s="158">
        <f t="shared" si="158"/>
        <v>2642.6095443538479</v>
      </c>
      <c r="BB156" s="158">
        <f t="shared" si="158"/>
        <v>2642.6095443538479</v>
      </c>
      <c r="BC156" s="158">
        <f t="shared" si="158"/>
        <v>2642.6095443538479</v>
      </c>
      <c r="BD156" s="158">
        <f t="shared" si="158"/>
        <v>2642.6095443538479</v>
      </c>
      <c r="BE156" s="158">
        <f t="shared" si="158"/>
        <v>2642.6095443538479</v>
      </c>
      <c r="BF156" s="158">
        <f t="shared" si="158"/>
        <v>2642.6095443538479</v>
      </c>
      <c r="BG156" s="158">
        <f t="shared" si="158"/>
        <v>2642.6095443538479</v>
      </c>
      <c r="BH156" s="158">
        <f t="shared" si="158"/>
        <v>2642.6095443538479</v>
      </c>
      <c r="BI156" s="158">
        <f t="shared" si="158"/>
        <v>2642.6095443538479</v>
      </c>
      <c r="BJ156" s="158">
        <f t="shared" si="158"/>
        <v>2642.6095443538479</v>
      </c>
      <c r="BK156" s="158">
        <f t="shared" si="158"/>
        <v>2642.6095443538479</v>
      </c>
      <c r="BL156" s="158">
        <f t="shared" si="158"/>
        <v>2642.6095443538479</v>
      </c>
      <c r="BM156" s="158">
        <f t="shared" si="158"/>
        <v>2642.6095443538479</v>
      </c>
      <c r="BN156" s="158">
        <f t="shared" si="158"/>
        <v>2642.6095443538479</v>
      </c>
      <c r="BO156" s="158">
        <f>BN156*(1+BO158)</f>
        <v>2642.6095443538479</v>
      </c>
      <c r="BP156" s="158">
        <f>BO156*(1+BP158)</f>
        <v>2642.6095443538479</v>
      </c>
      <c r="BQ156" s="158">
        <f t="shared" ref="BQ156:CD156" si="159">BP156*(1+BQ158)</f>
        <v>2642.6095443538479</v>
      </c>
      <c r="BR156" s="158">
        <f t="shared" si="159"/>
        <v>2642.6095443538479</v>
      </c>
      <c r="BS156" s="158">
        <f t="shared" si="159"/>
        <v>2642.6095443538479</v>
      </c>
      <c r="BT156" s="158">
        <f t="shared" si="159"/>
        <v>2642.6095443538479</v>
      </c>
      <c r="BU156" s="158">
        <f t="shared" si="159"/>
        <v>2642.6095443538479</v>
      </c>
      <c r="BV156" s="158">
        <f t="shared" si="159"/>
        <v>2642.6095443538479</v>
      </c>
      <c r="BW156" s="158">
        <f t="shared" si="159"/>
        <v>2642.6095443538479</v>
      </c>
      <c r="BX156" s="158">
        <f t="shared" si="159"/>
        <v>2642.6095443538479</v>
      </c>
      <c r="BY156" s="158">
        <f t="shared" si="159"/>
        <v>2642.6095443538479</v>
      </c>
      <c r="BZ156" s="158">
        <f t="shared" si="159"/>
        <v>2642.6095443538479</v>
      </c>
      <c r="CA156" s="158">
        <f t="shared" si="159"/>
        <v>2642.6095443538479</v>
      </c>
      <c r="CB156" s="158">
        <f t="shared" si="159"/>
        <v>2642.6095443538479</v>
      </c>
      <c r="CC156" s="158">
        <f t="shared" si="159"/>
        <v>2642.6095443538479</v>
      </c>
      <c r="CD156" s="158">
        <f t="shared" si="159"/>
        <v>2642.6095443538479</v>
      </c>
      <c r="CG156" s="22"/>
      <c r="CH156" s="22"/>
      <c r="CI156" s="22"/>
    </row>
    <row r="157" spans="1:87" s="63" customFormat="1" outlineLevel="1">
      <c r="A157" s="218"/>
      <c r="B157"/>
      <c r="E157" s="48" t="s">
        <v>409</v>
      </c>
      <c r="J157" s="130" t="s">
        <v>70</v>
      </c>
      <c r="K157" s="111"/>
      <c r="L157" s="153"/>
      <c r="M157" s="183"/>
      <c r="N157" s="183"/>
      <c r="O157" s="183"/>
      <c r="P157" s="183"/>
      <c r="Q157" s="183"/>
      <c r="R157" s="183"/>
      <c r="S157" s="183"/>
      <c r="T157" s="183"/>
      <c r="U157" s="183"/>
      <c r="V157" s="183"/>
      <c r="W157"/>
      <c r="X157"/>
      <c r="Y157"/>
      <c r="Z157"/>
      <c r="AA157"/>
      <c r="AB157"/>
      <c r="AC157"/>
      <c r="AD157" s="97">
        <v>0.01</v>
      </c>
      <c r="AE157" s="97">
        <v>0.01</v>
      </c>
      <c r="AF157" s="97">
        <v>0.01</v>
      </c>
      <c r="AG157" s="97">
        <v>0.01</v>
      </c>
      <c r="AH157" s="97">
        <v>5.0000000000000001E-3</v>
      </c>
      <c r="AI157" s="97">
        <v>5.0000000000000001E-3</v>
      </c>
      <c r="AJ157" s="97">
        <v>5.0000000000000001E-3</v>
      </c>
      <c r="AK157" s="97">
        <v>5.0000000000000001E-3</v>
      </c>
      <c r="AL157" s="183"/>
      <c r="AM157" s="183"/>
      <c r="AN157" s="183"/>
      <c r="AO157" s="183"/>
      <c r="AP157" s="183"/>
      <c r="AQ157" s="183"/>
      <c r="AR157" s="183"/>
      <c r="AS157" s="183"/>
      <c r="AT157" s="183"/>
      <c r="AU157" s="183"/>
      <c r="AV157" s="183"/>
      <c r="AW157" s="183"/>
      <c r="AX157" s="183"/>
      <c r="AY157" s="183"/>
      <c r="AZ157" s="183"/>
      <c r="BA157" s="183"/>
      <c r="BB157" s="183"/>
      <c r="BC157" s="183"/>
      <c r="BD157" s="183"/>
      <c r="BE157" s="183"/>
      <c r="BF157" s="183"/>
      <c r="BG157" s="183"/>
      <c r="BH157" s="183"/>
      <c r="BI157" s="183"/>
      <c r="BJ157" s="183"/>
      <c r="BK157" s="183"/>
      <c r="BL157" s="183"/>
      <c r="BM157" s="183"/>
      <c r="BN157" s="183"/>
      <c r="BO157" s="183"/>
      <c r="BP157" s="183"/>
      <c r="BQ157" s="183"/>
      <c r="BR157" s="183"/>
      <c r="BS157" s="183"/>
      <c r="BT157" s="183"/>
      <c r="BU157" s="183"/>
      <c r="BV157" s="183"/>
      <c r="BW157" s="183"/>
      <c r="BX157" s="183"/>
      <c r="BY157" s="183"/>
      <c r="BZ157" s="183"/>
      <c r="CA157" s="183"/>
      <c r="CB157" s="183"/>
      <c r="CC157" s="183"/>
      <c r="CD157" s="183"/>
      <c r="CG157" s="22"/>
      <c r="CH157" s="22"/>
      <c r="CI157" s="22"/>
    </row>
    <row r="158" spans="1:87" s="63" customFormat="1" outlineLevel="1">
      <c r="A158" s="218"/>
      <c r="B158"/>
      <c r="E158" s="48" t="s">
        <v>410</v>
      </c>
      <c r="I158" s="63" t="s">
        <v>133</v>
      </c>
      <c r="J158" s="130" t="s">
        <v>70</v>
      </c>
      <c r="K158" s="111"/>
      <c r="L158" s="154"/>
      <c r="M158" s="154"/>
      <c r="N158" s="211">
        <f>N156/M156-1</f>
        <v>9.2007632624562241E-3</v>
      </c>
      <c r="O158" s="211">
        <f t="shared" ref="O158:W158" si="160">O156/N156-1</f>
        <v>0.21908714084280612</v>
      </c>
      <c r="P158" s="211">
        <f t="shared" si="160"/>
        <v>0.2818493985735615</v>
      </c>
      <c r="Q158" s="211">
        <f t="shared" si="160"/>
        <v>0.12202278642608677</v>
      </c>
      <c r="R158" s="211">
        <f t="shared" si="160"/>
        <v>4.1046827236586925E-2</v>
      </c>
      <c r="S158" s="211">
        <f t="shared" si="160"/>
        <v>0.58021101121230645</v>
      </c>
      <c r="T158" s="211">
        <f t="shared" si="160"/>
        <v>0.26443228208734437</v>
      </c>
      <c r="U158" s="211">
        <f t="shared" si="160"/>
        <v>0.12684753226075074</v>
      </c>
      <c r="V158" s="211">
        <f t="shared" si="160"/>
        <v>-3.0871039218565155E-2</v>
      </c>
      <c r="W158" s="211">
        <f t="shared" si="160"/>
        <v>7.3727062499429286E-2</v>
      </c>
      <c r="X158" s="211">
        <f t="shared" ref="X158:AC158" si="161">X156/W156-1</f>
        <v>0.11928449171305888</v>
      </c>
      <c r="Y158" s="211">
        <f t="shared" si="161"/>
        <v>-9.6807011968271794E-3</v>
      </c>
      <c r="Z158" s="211">
        <f t="shared" si="161"/>
        <v>5.4124012120662091E-3</v>
      </c>
      <c r="AA158" s="211">
        <f t="shared" si="161"/>
        <v>-1.7103992867737561E-2</v>
      </c>
      <c r="AB158" s="211">
        <f t="shared" si="161"/>
        <v>0.49458044033591775</v>
      </c>
      <c r="AC158" s="211">
        <f t="shared" si="161"/>
        <v>0.20061950126993633</v>
      </c>
      <c r="AD158" s="263">
        <f t="shared" ref="AD158:AK158" si="162">AD157*(1+INDEX(scenario.mobile.voice, MATCH(scenario.mobile.voice.selected, scenarios,0)))</f>
        <v>0.01</v>
      </c>
      <c r="AE158" s="263">
        <f t="shared" si="162"/>
        <v>0.01</v>
      </c>
      <c r="AF158" s="263">
        <f t="shared" si="162"/>
        <v>0.01</v>
      </c>
      <c r="AG158" s="263">
        <f t="shared" si="162"/>
        <v>0.01</v>
      </c>
      <c r="AH158" s="263">
        <f t="shared" si="162"/>
        <v>5.0000000000000001E-3</v>
      </c>
      <c r="AI158" s="263">
        <f t="shared" si="162"/>
        <v>5.0000000000000001E-3</v>
      </c>
      <c r="AJ158" s="263">
        <f t="shared" si="162"/>
        <v>5.0000000000000001E-3</v>
      </c>
      <c r="AK158" s="263">
        <f t="shared" si="162"/>
        <v>5.0000000000000001E-3</v>
      </c>
      <c r="AL158" s="264">
        <v>0</v>
      </c>
      <c r="AM158" s="215">
        <f t="shared" ref="AM158:BN158" si="163">AL158</f>
        <v>0</v>
      </c>
      <c r="AN158" s="215">
        <f t="shared" si="163"/>
        <v>0</v>
      </c>
      <c r="AO158" s="215">
        <f t="shared" si="163"/>
        <v>0</v>
      </c>
      <c r="AP158" s="215">
        <f t="shared" si="163"/>
        <v>0</v>
      </c>
      <c r="AQ158" s="215">
        <f t="shared" si="163"/>
        <v>0</v>
      </c>
      <c r="AR158" s="215">
        <f t="shared" si="163"/>
        <v>0</v>
      </c>
      <c r="AS158" s="215">
        <f t="shared" si="163"/>
        <v>0</v>
      </c>
      <c r="AT158" s="215">
        <f t="shared" si="163"/>
        <v>0</v>
      </c>
      <c r="AU158" s="215">
        <f t="shared" si="163"/>
        <v>0</v>
      </c>
      <c r="AV158" s="215">
        <f t="shared" si="163"/>
        <v>0</v>
      </c>
      <c r="AW158" s="215">
        <f t="shared" si="163"/>
        <v>0</v>
      </c>
      <c r="AX158" s="215">
        <f t="shared" si="163"/>
        <v>0</v>
      </c>
      <c r="AY158" s="215">
        <f t="shared" si="163"/>
        <v>0</v>
      </c>
      <c r="AZ158" s="215">
        <f t="shared" si="163"/>
        <v>0</v>
      </c>
      <c r="BA158" s="215">
        <f t="shared" si="163"/>
        <v>0</v>
      </c>
      <c r="BB158" s="215">
        <f t="shared" si="163"/>
        <v>0</v>
      </c>
      <c r="BC158" s="215">
        <f t="shared" si="163"/>
        <v>0</v>
      </c>
      <c r="BD158" s="215">
        <f t="shared" si="163"/>
        <v>0</v>
      </c>
      <c r="BE158" s="215">
        <f t="shared" si="163"/>
        <v>0</v>
      </c>
      <c r="BF158" s="215">
        <f t="shared" si="163"/>
        <v>0</v>
      </c>
      <c r="BG158" s="215">
        <f t="shared" si="163"/>
        <v>0</v>
      </c>
      <c r="BH158" s="215">
        <f t="shared" si="163"/>
        <v>0</v>
      </c>
      <c r="BI158" s="215">
        <f t="shared" si="163"/>
        <v>0</v>
      </c>
      <c r="BJ158" s="215">
        <f t="shared" si="163"/>
        <v>0</v>
      </c>
      <c r="BK158" s="215">
        <f t="shared" si="163"/>
        <v>0</v>
      </c>
      <c r="BL158" s="215">
        <f t="shared" si="163"/>
        <v>0</v>
      </c>
      <c r="BM158" s="215">
        <f t="shared" si="163"/>
        <v>0</v>
      </c>
      <c r="BN158" s="215">
        <f t="shared" si="163"/>
        <v>0</v>
      </c>
      <c r="BO158" s="215">
        <f>BN158</f>
        <v>0</v>
      </c>
      <c r="BP158" s="215">
        <f>BO158</f>
        <v>0</v>
      </c>
      <c r="BQ158" s="215">
        <f t="shared" ref="BQ158:CD158" si="164">BP158</f>
        <v>0</v>
      </c>
      <c r="BR158" s="215">
        <f t="shared" si="164"/>
        <v>0</v>
      </c>
      <c r="BS158" s="215">
        <f t="shared" si="164"/>
        <v>0</v>
      </c>
      <c r="BT158" s="215">
        <f t="shared" si="164"/>
        <v>0</v>
      </c>
      <c r="BU158" s="215">
        <f t="shared" si="164"/>
        <v>0</v>
      </c>
      <c r="BV158" s="215">
        <f t="shared" si="164"/>
        <v>0</v>
      </c>
      <c r="BW158" s="215">
        <f t="shared" si="164"/>
        <v>0</v>
      </c>
      <c r="BX158" s="215">
        <f t="shared" si="164"/>
        <v>0</v>
      </c>
      <c r="BY158" s="215">
        <f t="shared" si="164"/>
        <v>0</v>
      </c>
      <c r="BZ158" s="215">
        <f t="shared" si="164"/>
        <v>0</v>
      </c>
      <c r="CA158" s="215">
        <f t="shared" si="164"/>
        <v>0</v>
      </c>
      <c r="CB158" s="215">
        <f t="shared" si="164"/>
        <v>0</v>
      </c>
      <c r="CC158" s="215">
        <f t="shared" si="164"/>
        <v>0</v>
      </c>
      <c r="CD158" s="215">
        <f t="shared" si="164"/>
        <v>0</v>
      </c>
      <c r="CG158" s="131"/>
      <c r="CH158" s="131"/>
    </row>
    <row r="159" spans="1:87" outlineLevel="1">
      <c r="R159" s="106"/>
      <c r="S159" s="106"/>
      <c r="T159" s="106"/>
      <c r="U159" s="106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115"/>
      <c r="BR159"/>
      <c r="BS159"/>
      <c r="CG159" s="13"/>
      <c r="CH159" s="13"/>
    </row>
    <row r="160" spans="1:87" outlineLevel="1">
      <c r="C160" s="38" t="s">
        <v>174</v>
      </c>
      <c r="BR160"/>
      <c r="BS160"/>
      <c r="CG160" s="13"/>
      <c r="CH160" s="13"/>
    </row>
    <row r="161" spans="2:86" outlineLevel="1">
      <c r="D161" s="47" t="s">
        <v>175</v>
      </c>
      <c r="I161" s="63" t="s">
        <v>365</v>
      </c>
      <c r="J161" s="22" t="s">
        <v>83</v>
      </c>
      <c r="L161" s="139">
        <f t="shared" ref="L161:R161" si="165">SUM(L323:L326)</f>
        <v>0</v>
      </c>
      <c r="M161" s="139">
        <f>SUM(M323:M326)</f>
        <v>0</v>
      </c>
      <c r="N161" s="139">
        <f t="shared" si="165"/>
        <v>0</v>
      </c>
      <c r="O161" s="139">
        <f t="shared" si="165"/>
        <v>0</v>
      </c>
      <c r="P161" s="139">
        <f t="shared" si="165"/>
        <v>0</v>
      </c>
      <c r="Q161" s="139">
        <f t="shared" si="165"/>
        <v>0</v>
      </c>
      <c r="R161" s="139">
        <f t="shared" si="165"/>
        <v>20771420362.871338</v>
      </c>
      <c r="S161" s="139">
        <f t="shared" ref="S161:BM161" si="166">SUM(S323:S326)</f>
        <v>24875215541.567162</v>
      </c>
      <c r="T161" s="139">
        <f t="shared" si="166"/>
        <v>26083283884.071648</v>
      </c>
      <c r="U161" s="139">
        <f t="shared" si="166"/>
        <v>27289595839.826447</v>
      </c>
      <c r="V161" s="139">
        <f t="shared" si="166"/>
        <v>23021870414.58593</v>
      </c>
      <c r="W161" s="139">
        <f>SUM(W323:W326)</f>
        <v>27608635634.246239</v>
      </c>
      <c r="X161" s="139">
        <f t="shared" si="166"/>
        <v>43735609088.915939</v>
      </c>
      <c r="Y161" s="139">
        <f t="shared" si="166"/>
        <v>56001176338.062759</v>
      </c>
      <c r="Z161" s="139">
        <f t="shared" si="166"/>
        <v>63028315311.186806</v>
      </c>
      <c r="AA161" s="139">
        <f t="shared" si="166"/>
        <v>66669011704.543411</v>
      </c>
      <c r="AB161" s="139">
        <f t="shared" si="166"/>
        <v>76693698299.126495</v>
      </c>
      <c r="AC161" s="139">
        <f t="shared" si="166"/>
        <v>84861331761.057739</v>
      </c>
      <c r="AD161" s="139">
        <f>SUM(AD323:AD326)</f>
        <v>87178104111.752136</v>
      </c>
      <c r="AE161" s="139">
        <f t="shared" si="166"/>
        <v>88753002654.420059</v>
      </c>
      <c r="AF161" s="139">
        <f t="shared" si="166"/>
        <v>89523404883.968994</v>
      </c>
      <c r="AG161" s="139">
        <f t="shared" si="166"/>
        <v>91162129467.312576</v>
      </c>
      <c r="AH161" s="139">
        <f t="shared" si="166"/>
        <v>92498601000.71875</v>
      </c>
      <c r="AI161" s="139">
        <f t="shared" si="166"/>
        <v>94097115985.568741</v>
      </c>
      <c r="AJ161" s="139">
        <f t="shared" si="166"/>
        <v>95696984539.905853</v>
      </c>
      <c r="AK161" s="139">
        <f t="shared" si="166"/>
        <v>97299499136.606812</v>
      </c>
      <c r="AL161" s="139">
        <f t="shared" si="166"/>
        <v>98413787074.744431</v>
      </c>
      <c r="AM161" s="139">
        <f t="shared" si="166"/>
        <v>99511386682.580444</v>
      </c>
      <c r="AN161" s="139">
        <f t="shared" si="166"/>
        <v>100572147851.49893</v>
      </c>
      <c r="AO161" s="139">
        <f t="shared" si="166"/>
        <v>101601599395.52197</v>
      </c>
      <c r="AP161" s="139">
        <f t="shared" si="166"/>
        <v>102610930736.37061</v>
      </c>
      <c r="AQ161" s="139">
        <f t="shared" si="166"/>
        <v>103604712496.3532</v>
      </c>
      <c r="AR161" s="139">
        <f t="shared" si="166"/>
        <v>104570296444.01382</v>
      </c>
      <c r="AS161" s="139">
        <f t="shared" si="166"/>
        <v>105499484470.6906</v>
      </c>
      <c r="AT161" s="139">
        <f t="shared" si="166"/>
        <v>106395394857.61844</v>
      </c>
      <c r="AU161" s="139">
        <f t="shared" si="166"/>
        <v>107260555754.95169</v>
      </c>
      <c r="AV161" s="139">
        <f t="shared" si="166"/>
        <v>108093584271.19116</v>
      </c>
      <c r="AW161" s="139">
        <f t="shared" si="166"/>
        <v>108891437647.92262</v>
      </c>
      <c r="AX161" s="139">
        <f t="shared" si="166"/>
        <v>109653566441.30939</v>
      </c>
      <c r="AY161" s="139">
        <f t="shared" si="166"/>
        <v>110381861483.74916</v>
      </c>
      <c r="AZ161" s="139">
        <f t="shared" si="166"/>
        <v>111077703234.22368</v>
      </c>
      <c r="BA161" s="139">
        <f t="shared" si="166"/>
        <v>111739403229.54802</v>
      </c>
      <c r="BB161" s="139">
        <f t="shared" si="166"/>
        <v>112364061588.86722</v>
      </c>
      <c r="BC161" s="139">
        <f t="shared" si="166"/>
        <v>112950951780.4799</v>
      </c>
      <c r="BD161" s="139">
        <f t="shared" si="166"/>
        <v>113501594743.65388</v>
      </c>
      <c r="BE161" s="139">
        <f t="shared" si="166"/>
        <v>114017371456.60687</v>
      </c>
      <c r="BF161" s="139">
        <f t="shared" si="166"/>
        <v>114497276626.95638</v>
      </c>
      <c r="BG161" s="139">
        <f t="shared" si="166"/>
        <v>114939244988.6714</v>
      </c>
      <c r="BH161" s="139">
        <f t="shared" si="166"/>
        <v>115342943011.71768</v>
      </c>
      <c r="BI161" s="139">
        <f t="shared" si="166"/>
        <v>115706869047.82382</v>
      </c>
      <c r="BJ161" s="139">
        <f t="shared" si="166"/>
        <v>115958334324.97363</v>
      </c>
      <c r="BK161" s="139">
        <f t="shared" si="166"/>
        <v>116118321154.13943</v>
      </c>
      <c r="BL161" s="139">
        <f t="shared" si="166"/>
        <v>116278529131.31552</v>
      </c>
      <c r="BM161" s="139">
        <f t="shared" si="166"/>
        <v>116438958562.74808</v>
      </c>
      <c r="BN161" s="139">
        <f>SUM(BN323:BN326)</f>
        <v>116599609755.10812</v>
      </c>
      <c r="BO161" s="139">
        <f>SUM(BO323:BO326)</f>
        <v>116760483015.4921</v>
      </c>
      <c r="BP161" s="139">
        <f>SUM(BP323:BP326)</f>
        <v>116921578651.4225</v>
      </c>
      <c r="BQ161" s="139">
        <f t="shared" ref="BQ161:CD161" si="167">SUM(BQ323:BQ326)</f>
        <v>117082896970.84836</v>
      </c>
      <c r="BR161" s="139">
        <f t="shared" si="167"/>
        <v>117244438282.14598</v>
      </c>
      <c r="BS161" s="139">
        <f t="shared" si="167"/>
        <v>117406202894.11942</v>
      </c>
      <c r="BT161" s="139">
        <f t="shared" si="167"/>
        <v>117568191116.00104</v>
      </c>
      <c r="BU161" s="139">
        <f t="shared" si="167"/>
        <v>117730403257.45233</v>
      </c>
      <c r="BV161" s="139">
        <f t="shared" si="167"/>
        <v>117892839628.56427</v>
      </c>
      <c r="BW161" s="139">
        <f t="shared" si="167"/>
        <v>118055500539.85806</v>
      </c>
      <c r="BX161" s="139">
        <f t="shared" si="167"/>
        <v>118218386302.28557</v>
      </c>
      <c r="BY161" s="139">
        <f t="shared" si="167"/>
        <v>118381497227.23019</v>
      </c>
      <c r="BZ161" s="139">
        <f t="shared" si="167"/>
        <v>118544833626.50717</v>
      </c>
      <c r="CA161" s="139">
        <f t="shared" si="167"/>
        <v>118708395812.36436</v>
      </c>
      <c r="CB161" s="139">
        <f t="shared" si="167"/>
        <v>118872184097.48274</v>
      </c>
      <c r="CC161" s="139">
        <f t="shared" si="167"/>
        <v>119036198794.97719</v>
      </c>
      <c r="CD161" s="139">
        <f t="shared" si="167"/>
        <v>119200440218.39685</v>
      </c>
      <c r="CG161" s="13"/>
      <c r="CH161" s="13"/>
    </row>
    <row r="162" spans="2:86" outlineLevel="1">
      <c r="D162" s="47" t="s">
        <v>176</v>
      </c>
      <c r="I162" s="63" t="s">
        <v>365</v>
      </c>
      <c r="J162" s="22" t="s">
        <v>83</v>
      </c>
      <c r="L162" s="139">
        <f t="shared" ref="L162:R162" si="168">SUM(L318:L320)</f>
        <v>0</v>
      </c>
      <c r="M162" s="139">
        <f t="shared" si="168"/>
        <v>0</v>
      </c>
      <c r="N162" s="139">
        <f t="shared" si="168"/>
        <v>0</v>
      </c>
      <c r="O162" s="139">
        <f t="shared" si="168"/>
        <v>0</v>
      </c>
      <c r="P162" s="139">
        <f t="shared" si="168"/>
        <v>0</v>
      </c>
      <c r="Q162" s="139">
        <f t="shared" si="168"/>
        <v>0</v>
      </c>
      <c r="R162" s="139">
        <f t="shared" si="168"/>
        <v>13508355789.374228</v>
      </c>
      <c r="S162" s="139">
        <f t="shared" ref="S162:BM162" si="169">SUM(S318:S320)</f>
        <v>15269055522.360212</v>
      </c>
      <c r="T162" s="139">
        <f t="shared" si="169"/>
        <v>19680658336.349159</v>
      </c>
      <c r="U162" s="139">
        <f t="shared" si="169"/>
        <v>21142125263.204365</v>
      </c>
      <c r="V162" s="139">
        <f t="shared" si="169"/>
        <v>27316904299.963753</v>
      </c>
      <c r="W162" s="139">
        <f>SUM(W318:W320)</f>
        <v>28863434356.819229</v>
      </c>
      <c r="X162" s="139">
        <f t="shared" si="169"/>
        <v>31143262726.994854</v>
      </c>
      <c r="Y162" s="139">
        <f t="shared" si="169"/>
        <v>33882033171.393764</v>
      </c>
      <c r="Z162" s="139">
        <f t="shared" si="169"/>
        <v>34255729265.753555</v>
      </c>
      <c r="AA162" s="139">
        <f t="shared" si="169"/>
        <v>39235659823.051834</v>
      </c>
      <c r="AB162" s="139">
        <f t="shared" si="169"/>
        <v>66438063767.43927</v>
      </c>
      <c r="AC162" s="139">
        <f t="shared" si="169"/>
        <v>84254495680.946091</v>
      </c>
      <c r="AD162" s="139">
        <f>SUM(AD318:AD320)</f>
        <v>89218177024.057724</v>
      </c>
      <c r="AE162" s="139">
        <f t="shared" si="169"/>
        <v>92581175024.038727</v>
      </c>
      <c r="AF162" s="139">
        <f t="shared" si="169"/>
        <v>95111178293.540283</v>
      </c>
      <c r="AG162" s="139">
        <f t="shared" si="169"/>
        <v>98383962610.292694</v>
      </c>
      <c r="AH162" s="139">
        <f t="shared" si="169"/>
        <v>101187523560.48193</v>
      </c>
      <c r="AI162" s="139">
        <f t="shared" si="169"/>
        <v>104096811926.7645</v>
      </c>
      <c r="AJ162" s="139">
        <f t="shared" si="169"/>
        <v>106954741217.51747</v>
      </c>
      <c r="AK162" s="139">
        <f t="shared" si="169"/>
        <v>109764393868.22874</v>
      </c>
      <c r="AL162" s="139">
        <f t="shared" si="169"/>
        <v>111291420876.70563</v>
      </c>
      <c r="AM162" s="139">
        <f t="shared" si="169"/>
        <v>112300373988.79807</v>
      </c>
      <c r="AN162" s="139">
        <f t="shared" si="169"/>
        <v>113278930710.4234</v>
      </c>
      <c r="AO162" s="139">
        <f t="shared" si="169"/>
        <v>114229429664.38983</v>
      </c>
      <c r="AP162" s="139">
        <f t="shared" si="169"/>
        <v>115156934837.65393</v>
      </c>
      <c r="AQ162" s="139">
        <f t="shared" si="169"/>
        <v>116064410995.93378</v>
      </c>
      <c r="AR162" s="139">
        <f t="shared" si="169"/>
        <v>116946769359.52223</v>
      </c>
      <c r="AS162" s="139">
        <f t="shared" si="169"/>
        <v>117800029682.49597</v>
      </c>
      <c r="AT162" s="139">
        <f t="shared" si="169"/>
        <v>118625348228.02472</v>
      </c>
      <c r="AU162" s="139">
        <f t="shared" si="169"/>
        <v>119423857110.21242</v>
      </c>
      <c r="AV162" s="139">
        <f t="shared" si="169"/>
        <v>120194921502.92851</v>
      </c>
      <c r="AW162" s="139">
        <f t="shared" si="169"/>
        <v>120937144455.17908</v>
      </c>
      <c r="AX162" s="139">
        <f t="shared" si="169"/>
        <v>121650254876.82318</v>
      </c>
      <c r="AY162" s="139">
        <f t="shared" si="169"/>
        <v>122335119964.12384</v>
      </c>
      <c r="AZ162" s="139">
        <f t="shared" si="169"/>
        <v>122992441250.66081</v>
      </c>
      <c r="BA162" s="139">
        <f t="shared" si="169"/>
        <v>123621562300.98093</v>
      </c>
      <c r="BB162" s="139">
        <f t="shared" si="169"/>
        <v>124221247299.94113</v>
      </c>
      <c r="BC162" s="139">
        <f t="shared" si="169"/>
        <v>124791223591.53433</v>
      </c>
      <c r="BD162" s="139">
        <f t="shared" si="169"/>
        <v>125332261267.14644</v>
      </c>
      <c r="BE162" s="139">
        <f t="shared" si="169"/>
        <v>125845122426.96669</v>
      </c>
      <c r="BF162" s="139">
        <f t="shared" si="169"/>
        <v>126329534243.431</v>
      </c>
      <c r="BG162" s="139">
        <f t="shared" si="169"/>
        <v>126784736587.45007</v>
      </c>
      <c r="BH162" s="139">
        <f t="shared" si="169"/>
        <v>127210732496.81778</v>
      </c>
      <c r="BI162" s="139">
        <f t="shared" si="169"/>
        <v>127601350056.87018</v>
      </c>
      <c r="BJ162" s="139">
        <f t="shared" si="169"/>
        <v>127871716556.79684</v>
      </c>
      <c r="BK162" s="139">
        <f t="shared" si="169"/>
        <v>128042866145.96573</v>
      </c>
      <c r="BL162" s="139">
        <f t="shared" si="169"/>
        <v>128214244842.37793</v>
      </c>
      <c r="BM162" s="139">
        <f t="shared" si="169"/>
        <v>128385852952.76648</v>
      </c>
      <c r="BN162" s="139">
        <f>SUM(BN318:BN320)</f>
        <v>128557690784.27545</v>
      </c>
      <c r="BO162" s="139">
        <f>SUM(BO318:BO320)</f>
        <v>128729758644.45993</v>
      </c>
      <c r="BP162" s="139">
        <f>SUM(BP318:BP320)</f>
        <v>128902056841.28693</v>
      </c>
      <c r="BQ162" s="139">
        <f t="shared" ref="BQ162:CD162" si="170">SUM(BQ318:BQ320)</f>
        <v>129074585683.13577</v>
      </c>
      <c r="BR162" s="139">
        <f t="shared" si="170"/>
        <v>129247345478.79877</v>
      </c>
      <c r="BS162" s="139">
        <f t="shared" si="170"/>
        <v>129420336537.48169</v>
      </c>
      <c r="BT162" s="139">
        <f t="shared" si="170"/>
        <v>129593559168.80424</v>
      </c>
      <c r="BU162" s="139">
        <f t="shared" si="170"/>
        <v>129767013682.80089</v>
      </c>
      <c r="BV162" s="139">
        <f t="shared" si="170"/>
        <v>129940700389.92101</v>
      </c>
      <c r="BW162" s="139">
        <f t="shared" si="170"/>
        <v>130114619601.02982</v>
      </c>
      <c r="BX162" s="139">
        <f t="shared" si="170"/>
        <v>130288771627.40883</v>
      </c>
      <c r="BY162" s="139">
        <f t="shared" si="170"/>
        <v>130463156780.75623</v>
      </c>
      <c r="BZ162" s="139">
        <f t="shared" si="170"/>
        <v>130637775373.18762</v>
      </c>
      <c r="CA162" s="139">
        <f t="shared" si="170"/>
        <v>130812627717.23656</v>
      </c>
      <c r="CB162" s="139">
        <f t="shared" si="170"/>
        <v>130987714125.85504</v>
      </c>
      <c r="CC162" s="139">
        <f t="shared" si="170"/>
        <v>131163034912.41412</v>
      </c>
      <c r="CD162" s="139">
        <f t="shared" si="170"/>
        <v>131338590390.7045</v>
      </c>
    </row>
    <row r="163" spans="2:86" outlineLevel="1">
      <c r="BR163"/>
      <c r="BS163"/>
    </row>
    <row r="164" spans="2:86">
      <c r="C164" s="15" t="s">
        <v>360</v>
      </c>
      <c r="L164" s="82"/>
      <c r="N164" s="82"/>
      <c r="BR164"/>
      <c r="BS164"/>
      <c r="CG164" s="13"/>
      <c r="CH164" s="13"/>
    </row>
    <row r="165" spans="2:86">
      <c r="C165" s="15"/>
      <c r="D165" t="s">
        <v>362</v>
      </c>
      <c r="G165" s="102" t="s">
        <v>361</v>
      </c>
      <c r="J165" t="s">
        <v>70</v>
      </c>
      <c r="L165" s="151">
        <v>0.02</v>
      </c>
      <c r="N165" s="82"/>
      <c r="BR165"/>
      <c r="BS165"/>
      <c r="CG165" s="13"/>
      <c r="CH165" s="13"/>
    </row>
    <row r="166" spans="2:86">
      <c r="C166" s="15"/>
      <c r="D166" t="s">
        <v>363</v>
      </c>
      <c r="G166" s="102" t="s">
        <v>361</v>
      </c>
      <c r="J166" t="s">
        <v>70</v>
      </c>
      <c r="L166" s="151">
        <v>0.4</v>
      </c>
      <c r="N166" s="82"/>
      <c r="BR166"/>
      <c r="BS166"/>
      <c r="CG166" s="13"/>
      <c r="CH166" s="13"/>
    </row>
    <row r="167" spans="2:86" outlineLevel="1">
      <c r="D167" s="48" t="s">
        <v>226</v>
      </c>
      <c r="G167" s="102"/>
      <c r="I167" s="63" t="s">
        <v>365</v>
      </c>
      <c r="J167" s="22" t="s">
        <v>83</v>
      </c>
      <c r="L167" s="181">
        <f t="shared" ref="L167:AQ167" si="171">L144*$L$165*$L$166</f>
        <v>29688085.42812629</v>
      </c>
      <c r="M167" s="181">
        <f t="shared" si="171"/>
        <v>41044423.10142757</v>
      </c>
      <c r="N167" s="181">
        <f t="shared" si="171"/>
        <v>55119884.345686436</v>
      </c>
      <c r="O167" s="181">
        <f t="shared" si="171"/>
        <v>78948357.790335089</v>
      </c>
      <c r="P167" s="181">
        <f t="shared" si="171"/>
        <v>123820008.50399004</v>
      </c>
      <c r="Q167" s="181">
        <f t="shared" si="171"/>
        <v>173445927.18402907</v>
      </c>
      <c r="R167" s="181">
        <f t="shared" si="171"/>
        <v>216316233.18897381</v>
      </c>
      <c r="S167" s="181">
        <f t="shared" si="171"/>
        <v>406609117.77763373</v>
      </c>
      <c r="T167" s="181">
        <f t="shared" si="171"/>
        <v>598136921.02368116</v>
      </c>
      <c r="U167" s="181">
        <f t="shared" si="171"/>
        <v>753150509.14657474</v>
      </c>
      <c r="V167" s="181">
        <f t="shared" si="171"/>
        <v>803842077.90082216</v>
      </c>
      <c r="W167" s="181">
        <f>W144*$L$165*$L$166</f>
        <v>919283093.41513908</v>
      </c>
      <c r="X167" s="181">
        <f t="shared" si="171"/>
        <v>1080637457.3378849</v>
      </c>
      <c r="Y167" s="181">
        <f t="shared" si="171"/>
        <v>1136832820.1027162</v>
      </c>
      <c r="Z167" s="181">
        <f t="shared" si="171"/>
        <v>1152220885.6318853</v>
      </c>
      <c r="AA167" s="181">
        <f>AA144*$L$165*$L$166</f>
        <v>1137623433.4892502</v>
      </c>
      <c r="AB167" s="181">
        <f>AB144*$L$165*$L$166</f>
        <v>1775752038.9920003</v>
      </c>
      <c r="AC167" s="181">
        <f t="shared" si="171"/>
        <v>2196493417.8959999</v>
      </c>
      <c r="AD167" s="181">
        <f>AD144*$L$165*$L$166</f>
        <v>2358338341.2000003</v>
      </c>
      <c r="AE167" s="181">
        <f t="shared" si="171"/>
        <v>2468817897.7773528</v>
      </c>
      <c r="AF167" s="181">
        <f t="shared" si="171"/>
        <v>2562860150.4507132</v>
      </c>
      <c r="AG167" s="181">
        <f t="shared" si="171"/>
        <v>2670894304.9917111</v>
      </c>
      <c r="AH167" s="181">
        <f t="shared" si="171"/>
        <v>2764249833.6058536</v>
      </c>
      <c r="AI167" s="181">
        <f t="shared" si="171"/>
        <v>2855758873.7272916</v>
      </c>
      <c r="AJ167" s="181">
        <f t="shared" si="171"/>
        <v>2945476832.6670337</v>
      </c>
      <c r="AK167" s="181">
        <f t="shared" si="171"/>
        <v>3033462652.3629189</v>
      </c>
      <c r="AL167" s="181">
        <f t="shared" si="171"/>
        <v>3081197498.1161795</v>
      </c>
      <c r="AM167" s="181">
        <f t="shared" si="171"/>
        <v>3104378952.4904022</v>
      </c>
      <c r="AN167" s="181">
        <f t="shared" si="171"/>
        <v>3126982285.9362874</v>
      </c>
      <c r="AO167" s="181">
        <f t="shared" si="171"/>
        <v>3148987422.2281265</v>
      </c>
      <c r="AP167" s="181">
        <f t="shared" si="171"/>
        <v>3170378923.270153</v>
      </c>
      <c r="AQ167" s="181">
        <f t="shared" si="171"/>
        <v>3191194244.7922015</v>
      </c>
      <c r="AR167" s="181">
        <f t="shared" ref="AR167:BN167" si="172">AR144*$L$165*$L$166</f>
        <v>3211474214.8532925</v>
      </c>
      <c r="AS167" s="181">
        <f t="shared" si="172"/>
        <v>3231209143.9101372</v>
      </c>
      <c r="AT167" s="181">
        <f t="shared" si="172"/>
        <v>3250380182.1550264</v>
      </c>
      <c r="AU167" s="181">
        <f t="shared" si="172"/>
        <v>3268981677.2947602</v>
      </c>
      <c r="AV167" s="181">
        <f t="shared" si="172"/>
        <v>3287011327.4094224</v>
      </c>
      <c r="AW167" s="181">
        <f t="shared" si="172"/>
        <v>3304467118.4413033</v>
      </c>
      <c r="AX167" s="181">
        <f t="shared" si="172"/>
        <v>3321345377.0030379</v>
      </c>
      <c r="AY167" s="181">
        <f t="shared" si="172"/>
        <v>3337643179.4322548</v>
      </c>
      <c r="AZ167" s="181">
        <f t="shared" si="172"/>
        <v>3353361452.5202308</v>
      </c>
      <c r="BA167" s="181">
        <f t="shared" si="172"/>
        <v>3368504058.1415</v>
      </c>
      <c r="BB167" s="181">
        <f t="shared" si="172"/>
        <v>3383073728.2144837</v>
      </c>
      <c r="BC167" s="181">
        <f t="shared" si="172"/>
        <v>3397071479.0704327</v>
      </c>
      <c r="BD167" s="181">
        <f t="shared" si="172"/>
        <v>3410499110.7020774</v>
      </c>
      <c r="BE167" s="181">
        <f t="shared" si="172"/>
        <v>3423361413.991663</v>
      </c>
      <c r="BF167" s="181">
        <f t="shared" si="172"/>
        <v>3435666126.5986261</v>
      </c>
      <c r="BG167" s="181">
        <f t="shared" si="172"/>
        <v>3447420997.7795749</v>
      </c>
      <c r="BH167" s="181">
        <f t="shared" si="172"/>
        <v>3458632595.8374782</v>
      </c>
      <c r="BI167" s="181">
        <f t="shared" si="172"/>
        <v>3469045807.726295</v>
      </c>
      <c r="BJ167" s="181">
        <f t="shared" si="172"/>
        <v>3476262416.3062387</v>
      </c>
      <c r="BK167" s="181">
        <f t="shared" si="172"/>
        <v>3480813722.4822688</v>
      </c>
      <c r="BL167" s="181">
        <f t="shared" si="172"/>
        <v>3485370987.4684877</v>
      </c>
      <c r="BM167" s="181">
        <f t="shared" si="172"/>
        <v>3489934219.0664849</v>
      </c>
      <c r="BN167" s="181">
        <f t="shared" si="172"/>
        <v>3494503425.0880642</v>
      </c>
      <c r="BO167" s="181">
        <f>BO144*$L$165*$L$166</f>
        <v>3499078613.3552547</v>
      </c>
      <c r="BP167" s="181">
        <f>BP144*$L$165*$L$166</f>
        <v>3503659791.7003284</v>
      </c>
      <c r="BQ167" s="181">
        <f t="shared" ref="BQ167:CD167" si="173">BQ144*$L$165*$L$166</f>
        <v>3508246967.9658113</v>
      </c>
      <c r="BR167" s="181">
        <f t="shared" si="173"/>
        <v>3512840150.0044975</v>
      </c>
      <c r="BS167" s="181">
        <f t="shared" si="173"/>
        <v>3517439345.6794634</v>
      </c>
      <c r="BT167" s="181">
        <f t="shared" si="173"/>
        <v>3522044562.8640771</v>
      </c>
      <c r="BU167" s="181">
        <f t="shared" si="173"/>
        <v>3526655809.4420176</v>
      </c>
      <c r="BV167" s="181">
        <f t="shared" si="173"/>
        <v>3531273093.3072839</v>
      </c>
      <c r="BW167" s="181">
        <f t="shared" si="173"/>
        <v>3535896422.364212</v>
      </c>
      <c r="BX167" s="181">
        <f t="shared" si="173"/>
        <v>3540525804.5274858</v>
      </c>
      <c r="BY167" s="181">
        <f t="shared" si="173"/>
        <v>3545161247.7221513</v>
      </c>
      <c r="BZ167" s="181">
        <f t="shared" si="173"/>
        <v>3549802759.8836308</v>
      </c>
      <c r="CA167" s="181">
        <f t="shared" si="173"/>
        <v>3554450348.9577351</v>
      </c>
      <c r="CB167" s="181">
        <f t="shared" si="173"/>
        <v>3559104022.9006801</v>
      </c>
      <c r="CC167" s="181">
        <f t="shared" si="173"/>
        <v>3563763789.6790957</v>
      </c>
      <c r="CD167" s="181">
        <f t="shared" si="173"/>
        <v>3568429657.2700443</v>
      </c>
    </row>
    <row r="168" spans="2:86" outlineLevel="1">
      <c r="D168" s="48" t="s">
        <v>225</v>
      </c>
      <c r="G168" s="102"/>
      <c r="I168" s="63" t="s">
        <v>365</v>
      </c>
      <c r="J168" s="22" t="s">
        <v>83</v>
      </c>
      <c r="L168" s="181">
        <f t="shared" ref="L168:AQ168" si="174">L144*$L$165*(1-$L$166)</f>
        <v>44532128.142189428</v>
      </c>
      <c r="M168" s="181">
        <f t="shared" si="174"/>
        <v>61566634.652141348</v>
      </c>
      <c r="N168" s="181">
        <f t="shared" si="174"/>
        <v>82679826.518529654</v>
      </c>
      <c r="O168" s="181">
        <f t="shared" si="174"/>
        <v>118422536.68550262</v>
      </c>
      <c r="P168" s="181">
        <f t="shared" si="174"/>
        <v>185730012.75598505</v>
      </c>
      <c r="Q168" s="181">
        <f t="shared" si="174"/>
        <v>260168890.77604356</v>
      </c>
      <c r="R168" s="181">
        <f t="shared" si="174"/>
        <v>324474349.78346068</v>
      </c>
      <c r="S168" s="181">
        <f t="shared" si="174"/>
        <v>609913676.6664505</v>
      </c>
      <c r="T168" s="181">
        <f t="shared" si="174"/>
        <v>897205381.53552175</v>
      </c>
      <c r="U168" s="181">
        <f t="shared" si="174"/>
        <v>1129725763.719862</v>
      </c>
      <c r="V168" s="181">
        <f t="shared" si="174"/>
        <v>1205763116.851233</v>
      </c>
      <c r="W168" s="181">
        <f>W144*$L$165*(1-$L$166)</f>
        <v>1378924640.1227086</v>
      </c>
      <c r="X168" s="181">
        <f t="shared" si="174"/>
        <v>1620956186.0068274</v>
      </c>
      <c r="Y168" s="181">
        <f t="shared" si="174"/>
        <v>1705249230.1540744</v>
      </c>
      <c r="Z168" s="181">
        <f t="shared" si="174"/>
        <v>1728331328.4478281</v>
      </c>
      <c r="AA168" s="181">
        <f t="shared" si="174"/>
        <v>1706435150.2338753</v>
      </c>
      <c r="AB168" s="181">
        <f t="shared" si="174"/>
        <v>2663628058.4880004</v>
      </c>
      <c r="AC168" s="181">
        <f t="shared" si="174"/>
        <v>3294740126.8439999</v>
      </c>
      <c r="AD168" s="181">
        <f>AD144*$L$165*(1-$L$166)</f>
        <v>3537507511.7999997</v>
      </c>
      <c r="AE168" s="181">
        <f t="shared" si="174"/>
        <v>3703226846.6660285</v>
      </c>
      <c r="AF168" s="181">
        <f t="shared" si="174"/>
        <v>3844290225.6760693</v>
      </c>
      <c r="AG168" s="181">
        <f t="shared" si="174"/>
        <v>4006341457.4875665</v>
      </c>
      <c r="AH168" s="181">
        <f t="shared" si="174"/>
        <v>4146374750.4087796</v>
      </c>
      <c r="AI168" s="181">
        <f t="shared" si="174"/>
        <v>4283638310.5909371</v>
      </c>
      <c r="AJ168" s="181">
        <f t="shared" si="174"/>
        <v>4418215249.0005503</v>
      </c>
      <c r="AK168" s="181">
        <f t="shared" si="174"/>
        <v>4550193978.5443783</v>
      </c>
      <c r="AL168" s="181">
        <f t="shared" si="174"/>
        <v>4621796247.1742687</v>
      </c>
      <c r="AM168" s="181">
        <f t="shared" si="174"/>
        <v>4656568428.7356024</v>
      </c>
      <c r="AN168" s="181">
        <f t="shared" si="174"/>
        <v>4690473428.9044304</v>
      </c>
      <c r="AO168" s="181">
        <f t="shared" si="174"/>
        <v>4723481133.3421888</v>
      </c>
      <c r="AP168" s="181">
        <f t="shared" si="174"/>
        <v>4755568384.9052296</v>
      </c>
      <c r="AQ168" s="181">
        <f t="shared" si="174"/>
        <v>4786791367.188302</v>
      </c>
      <c r="AR168" s="181">
        <f t="shared" ref="AR168:BN168" si="175">AR144*$L$165*(1-$L$166)</f>
        <v>4817211322.2799377</v>
      </c>
      <c r="AS168" s="181">
        <f t="shared" si="175"/>
        <v>4846813715.8652058</v>
      </c>
      <c r="AT168" s="181">
        <f t="shared" si="175"/>
        <v>4875570273.2325392</v>
      </c>
      <c r="AU168" s="181">
        <f t="shared" si="175"/>
        <v>4903472515.9421396</v>
      </c>
      <c r="AV168" s="181">
        <f t="shared" si="175"/>
        <v>4930516991.1141329</v>
      </c>
      <c r="AW168" s="181">
        <f t="shared" si="175"/>
        <v>4956700677.6619539</v>
      </c>
      <c r="AX168" s="181">
        <f t="shared" si="175"/>
        <v>4982018065.5045567</v>
      </c>
      <c r="AY168" s="181">
        <f t="shared" si="175"/>
        <v>5006464769.1483822</v>
      </c>
      <c r="AZ168" s="181">
        <f t="shared" si="175"/>
        <v>5030042178.7803459</v>
      </c>
      <c r="BA168" s="181">
        <f t="shared" si="175"/>
        <v>5052756087.2122498</v>
      </c>
      <c r="BB168" s="181">
        <f t="shared" si="175"/>
        <v>5074610592.3217249</v>
      </c>
      <c r="BC168" s="181">
        <f t="shared" si="175"/>
        <v>5095607218.605649</v>
      </c>
      <c r="BD168" s="181">
        <f t="shared" si="175"/>
        <v>5115748666.0531158</v>
      </c>
      <c r="BE168" s="181">
        <f t="shared" si="175"/>
        <v>5135042120.9874945</v>
      </c>
      <c r="BF168" s="181">
        <f t="shared" si="175"/>
        <v>5153499189.8979387</v>
      </c>
      <c r="BG168" s="181">
        <f t="shared" si="175"/>
        <v>5171131496.6693621</v>
      </c>
      <c r="BH168" s="181">
        <f t="shared" si="175"/>
        <v>5187948893.756217</v>
      </c>
      <c r="BI168" s="181">
        <f t="shared" si="175"/>
        <v>5203568711.5894423</v>
      </c>
      <c r="BJ168" s="181">
        <f t="shared" si="175"/>
        <v>5214393624.4593573</v>
      </c>
      <c r="BK168" s="181">
        <f t="shared" si="175"/>
        <v>5221220583.723403</v>
      </c>
      <c r="BL168" s="181">
        <f t="shared" si="175"/>
        <v>5228056481.2027311</v>
      </c>
      <c r="BM168" s="181">
        <f t="shared" si="175"/>
        <v>5234901328.5997267</v>
      </c>
      <c r="BN168" s="181">
        <f t="shared" si="175"/>
        <v>5241755137.6320953</v>
      </c>
      <c r="BO168" s="181">
        <f>BO144*$L$165*(1-$L$166)</f>
        <v>5248617920.0328817</v>
      </c>
      <c r="BP168" s="181">
        <f>BP144*$L$165*(1-$L$166)</f>
        <v>5255489687.5504923</v>
      </c>
      <c r="BQ168" s="181">
        <f t="shared" ref="BQ168:CD168" si="176">BQ144*$L$165*(1-$L$166)</f>
        <v>5262370451.9487162</v>
      </c>
      <c r="BR168" s="181">
        <f t="shared" si="176"/>
        <v>5269260225.0067463</v>
      </c>
      <c r="BS168" s="181">
        <f t="shared" si="176"/>
        <v>5276159018.5191946</v>
      </c>
      <c r="BT168" s="181">
        <f t="shared" si="176"/>
        <v>5283066844.2961149</v>
      </c>
      <c r="BU168" s="181">
        <f t="shared" si="176"/>
        <v>5289983714.1630259</v>
      </c>
      <c r="BV168" s="181">
        <f t="shared" si="176"/>
        <v>5296909639.9609251</v>
      </c>
      <c r="BW168" s="181">
        <f t="shared" si="176"/>
        <v>5303844633.5463181</v>
      </c>
      <c r="BX168" s="181">
        <f t="shared" si="176"/>
        <v>5310788706.7912283</v>
      </c>
      <c r="BY168" s="181">
        <f t="shared" si="176"/>
        <v>5317741871.5832262</v>
      </c>
      <c r="BZ168" s="181">
        <f t="shared" si="176"/>
        <v>5324704139.8254452</v>
      </c>
      <c r="CA168" s="181">
        <f t="shared" si="176"/>
        <v>5331675523.4366016</v>
      </c>
      <c r="CB168" s="181">
        <f t="shared" si="176"/>
        <v>5338656034.3510199</v>
      </c>
      <c r="CC168" s="181">
        <f t="shared" si="176"/>
        <v>5345645684.5186434</v>
      </c>
      <c r="CD168" s="181">
        <f t="shared" si="176"/>
        <v>5352644485.9050655</v>
      </c>
    </row>
    <row r="169" spans="2:86" outlineLevel="1">
      <c r="BR169"/>
      <c r="BS169"/>
      <c r="CG169" s="13"/>
      <c r="CH169" s="13"/>
    </row>
    <row r="170" spans="2:86" outlineLevel="1">
      <c r="B170" s="71" t="s">
        <v>199</v>
      </c>
      <c r="C170" s="41"/>
      <c r="D170" s="41"/>
      <c r="BR170"/>
      <c r="BS170"/>
      <c r="CG170" s="13"/>
      <c r="CH170" s="13"/>
    </row>
    <row r="171" spans="2:86" outlineLevel="1">
      <c r="BR171"/>
      <c r="BS171"/>
      <c r="CG171" s="13"/>
      <c r="CH171" s="13"/>
    </row>
    <row r="172" spans="2:86" outlineLevel="1">
      <c r="C172" s="99" t="s">
        <v>349</v>
      </c>
      <c r="D172" s="100"/>
      <c r="E172" s="98"/>
      <c r="F172" s="2"/>
      <c r="BR172"/>
      <c r="BS172"/>
      <c r="CG172" s="13"/>
      <c r="CH172" s="13"/>
    </row>
    <row r="173" spans="2:86" outlineLevel="1">
      <c r="E173" t="s">
        <v>178</v>
      </c>
      <c r="J173" t="s">
        <v>70</v>
      </c>
      <c r="Q173" s="58">
        <f>Q145/Q$142</f>
        <v>9.8184757460840905E-2</v>
      </c>
      <c r="R173" s="58">
        <f t="shared" ref="R173:AW173" si="177">R145/R142</f>
        <v>0.10470544496853763</v>
      </c>
      <c r="S173" s="58">
        <f t="shared" si="177"/>
        <v>8.5319235010076461E-2</v>
      </c>
      <c r="T173" s="58">
        <f t="shared" si="177"/>
        <v>7.3720478924083621E-2</v>
      </c>
      <c r="U173" s="58">
        <f t="shared" si="177"/>
        <v>6.9131114477514646E-2</v>
      </c>
      <c r="V173" s="58">
        <f t="shared" si="177"/>
        <v>7.6895817270218672E-2</v>
      </c>
      <c r="W173" s="58">
        <f t="shared" si="177"/>
        <v>9.0328568492716893E-2</v>
      </c>
      <c r="X173" s="58">
        <f t="shared" si="177"/>
        <v>0.10297250194442305</v>
      </c>
      <c r="Y173" s="58">
        <f t="shared" si="177"/>
        <v>0.10591580370428758</v>
      </c>
      <c r="Z173" s="58">
        <f t="shared" si="177"/>
        <v>0.11370020915131067</v>
      </c>
      <c r="AA173" s="58">
        <f t="shared" si="177"/>
        <v>0.12195647322499738</v>
      </c>
      <c r="AB173" s="58">
        <f t="shared" si="177"/>
        <v>0.11299004860091788</v>
      </c>
      <c r="AC173" s="58">
        <f t="shared" si="177"/>
        <v>0.10291832066394874</v>
      </c>
      <c r="AD173" s="58">
        <f t="shared" si="177"/>
        <v>0.1011162082575595</v>
      </c>
      <c r="AE173" s="58">
        <f t="shared" si="177"/>
        <v>0.1006547223095289</v>
      </c>
      <c r="AF173" s="58">
        <f t="shared" si="177"/>
        <v>0.10066345586403416</v>
      </c>
      <c r="AG173" s="58">
        <f t="shared" si="177"/>
        <v>9.9314810650408425E-2</v>
      </c>
      <c r="AH173" s="58">
        <f t="shared" si="177"/>
        <v>9.8006919217887609E-2</v>
      </c>
      <c r="AI173" s="58">
        <f t="shared" si="177"/>
        <v>9.6651234528107685E-2</v>
      </c>
      <c r="AJ173" s="58">
        <f t="shared" si="177"/>
        <v>9.541684845409508E-2</v>
      </c>
      <c r="AK173" s="58">
        <f t="shared" si="177"/>
        <v>9.429156211050925E-2</v>
      </c>
      <c r="AL173" s="58">
        <f t="shared" si="177"/>
        <v>9.3820749985364757E-2</v>
      </c>
      <c r="AM173" s="58">
        <f t="shared" si="177"/>
        <v>9.4221307359213261E-2</v>
      </c>
      <c r="AN173" s="58">
        <f t="shared" si="177"/>
        <v>9.4594310851667668E-2</v>
      </c>
      <c r="AO173" s="58">
        <f t="shared" si="177"/>
        <v>9.4947570569150541E-2</v>
      </c>
      <c r="AP173" s="58">
        <f t="shared" si="177"/>
        <v>9.5294543655688638E-2</v>
      </c>
      <c r="AQ173" s="58">
        <f t="shared" si="177"/>
        <v>9.5639194952106751E-2</v>
      </c>
      <c r="AR173" s="58">
        <f t="shared" si="177"/>
        <v>9.596686422092536E-2</v>
      </c>
      <c r="AS173" s="58">
        <f t="shared" si="177"/>
        <v>9.6269839275629029E-2</v>
      </c>
      <c r="AT173" s="58">
        <f t="shared" si="177"/>
        <v>9.6552813225064746E-2</v>
      </c>
      <c r="AU173" s="58">
        <f t="shared" si="177"/>
        <v>9.6819237403577077E-2</v>
      </c>
      <c r="AV173" s="58">
        <f t="shared" si="177"/>
        <v>9.7068288780934625E-2</v>
      </c>
      <c r="AW173" s="58">
        <f t="shared" si="177"/>
        <v>9.7297441197596007E-2</v>
      </c>
      <c r="AX173" s="58">
        <f t="shared" ref="AX173:BN173" si="178">AX145/AX142</f>
        <v>9.7506804954557671E-2</v>
      </c>
      <c r="AY173" s="58">
        <f t="shared" si="178"/>
        <v>9.7698897638239635E-2</v>
      </c>
      <c r="AZ173" s="58">
        <f t="shared" si="178"/>
        <v>9.787550692705603E-2</v>
      </c>
      <c r="BA173" s="58">
        <f t="shared" si="178"/>
        <v>9.8035198650560693E-2</v>
      </c>
      <c r="BB173" s="58">
        <f t="shared" si="178"/>
        <v>9.8175386114842111E-2</v>
      </c>
      <c r="BC173" s="58">
        <f t="shared" si="178"/>
        <v>9.8295712061256021E-2</v>
      </c>
      <c r="BD173" s="58">
        <f t="shared" si="178"/>
        <v>9.8397977224142522E-2</v>
      </c>
      <c r="BE173" s="58">
        <f t="shared" si="178"/>
        <v>9.8483686417900715E-2</v>
      </c>
      <c r="BF173" s="58">
        <f t="shared" si="178"/>
        <v>9.855187653674187E-2</v>
      </c>
      <c r="BG173" s="58">
        <f t="shared" si="178"/>
        <v>9.8600548527333215E-2</v>
      </c>
      <c r="BH173" s="58">
        <f t="shared" si="178"/>
        <v>9.8629416387717508E-2</v>
      </c>
      <c r="BI173" s="58">
        <f t="shared" si="178"/>
        <v>9.8645444922675282E-2</v>
      </c>
      <c r="BJ173" s="58">
        <f t="shared" si="178"/>
        <v>9.8655780609477939E-2</v>
      </c>
      <c r="BK173" s="58">
        <f t="shared" si="178"/>
        <v>9.8663614311023981E-2</v>
      </c>
      <c r="BL173" s="58">
        <f t="shared" si="178"/>
        <v>9.8671448406397619E-2</v>
      </c>
      <c r="BM173" s="58">
        <f t="shared" si="178"/>
        <v>9.8679282895582421E-2</v>
      </c>
      <c r="BN173" s="58">
        <f t="shared" si="178"/>
        <v>9.8687117778561942E-2</v>
      </c>
      <c r="BO173" s="58">
        <f>BO145/BO142</f>
        <v>9.8694953055319723E-2</v>
      </c>
      <c r="BP173" s="58">
        <f>BP145/BP142</f>
        <v>9.8702788725839333E-2</v>
      </c>
      <c r="BQ173" s="58">
        <f t="shared" ref="BQ173:CD173" si="179">BQ145/BQ142</f>
        <v>9.8710624790104257E-2</v>
      </c>
      <c r="BR173" s="58">
        <f t="shared" si="179"/>
        <v>9.8718461248098049E-2</v>
      </c>
      <c r="BS173" s="58">
        <f t="shared" si="179"/>
        <v>9.8726298099804238E-2</v>
      </c>
      <c r="BT173" s="58">
        <f t="shared" si="179"/>
        <v>9.8734135345206336E-2</v>
      </c>
      <c r="BU173" s="58">
        <f t="shared" si="179"/>
        <v>9.8741972984287857E-2</v>
      </c>
      <c r="BV173" s="58">
        <f t="shared" si="179"/>
        <v>9.8749811017032271E-2</v>
      </c>
      <c r="BW173" s="58">
        <f t="shared" si="179"/>
        <v>9.8757649443423134E-2</v>
      </c>
      <c r="BX173" s="58">
        <f t="shared" si="179"/>
        <v>9.876548826344389E-2</v>
      </c>
      <c r="BY173" s="58">
        <f t="shared" si="179"/>
        <v>9.8773327477078038E-2</v>
      </c>
      <c r="BZ173" s="58">
        <f t="shared" si="179"/>
        <v>9.8781167084309035E-2</v>
      </c>
      <c r="CA173" s="58">
        <f t="shared" si="179"/>
        <v>9.8789007085120381E-2</v>
      </c>
      <c r="CB173" s="58">
        <f t="shared" si="179"/>
        <v>9.8796847479495506E-2</v>
      </c>
      <c r="CC173" s="58">
        <f t="shared" si="179"/>
        <v>9.8804688267417937E-2</v>
      </c>
      <c r="CD173" s="58">
        <f t="shared" si="179"/>
        <v>9.8812529448871061E-2</v>
      </c>
      <c r="CG173" s="13"/>
      <c r="CH173" s="13"/>
    </row>
    <row r="174" spans="2:86" outlineLevel="1">
      <c r="E174" t="s">
        <v>201</v>
      </c>
      <c r="J174" t="s">
        <v>70</v>
      </c>
      <c r="Q174" s="206">
        <f>Q175+Q176</f>
        <v>0.90181524253915912</v>
      </c>
      <c r="R174" s="206">
        <f>R175+R176</f>
        <v>0.89529455503146238</v>
      </c>
      <c r="S174" s="206">
        <f t="shared" ref="S174:BN174" si="180">S175+S176</f>
        <v>0.91468076498992346</v>
      </c>
      <c r="T174" s="206">
        <f t="shared" si="180"/>
        <v>0.92627952107591649</v>
      </c>
      <c r="U174" s="206">
        <f t="shared" si="180"/>
        <v>0.93086888552248548</v>
      </c>
      <c r="V174" s="206">
        <f t="shared" si="180"/>
        <v>0.92310418272978123</v>
      </c>
      <c r="W174" s="206">
        <f t="shared" si="180"/>
        <v>0.90967143150728313</v>
      </c>
      <c r="X174" s="206">
        <f t="shared" si="180"/>
        <v>0.89702749805557702</v>
      </c>
      <c r="Y174" s="206">
        <f t="shared" si="180"/>
        <v>0.89408419629571245</v>
      </c>
      <c r="Z174" s="206">
        <f t="shared" si="180"/>
        <v>0.88629979084868926</v>
      </c>
      <c r="AA174" s="206">
        <f t="shared" si="180"/>
        <v>0.87804352677500264</v>
      </c>
      <c r="AB174" s="206">
        <f t="shared" si="180"/>
        <v>0.88700995139908212</v>
      </c>
      <c r="AC174" s="206">
        <f t="shared" si="180"/>
        <v>0.89708167933605121</v>
      </c>
      <c r="AD174" s="206">
        <f t="shared" si="180"/>
        <v>0.8988837917424406</v>
      </c>
      <c r="AE174" s="206">
        <f t="shared" si="180"/>
        <v>0.89934527769047101</v>
      </c>
      <c r="AF174" s="206">
        <f t="shared" si="180"/>
        <v>0.89933654413596587</v>
      </c>
      <c r="AG174" s="206">
        <f t="shared" si="180"/>
        <v>0.90068518934959163</v>
      </c>
      <c r="AH174" s="206">
        <f t="shared" si="180"/>
        <v>0.90199308078211238</v>
      </c>
      <c r="AI174" s="206">
        <f t="shared" si="180"/>
        <v>0.90334876547189225</v>
      </c>
      <c r="AJ174" s="206">
        <f t="shared" si="180"/>
        <v>0.90458315154590496</v>
      </c>
      <c r="AK174" s="206">
        <f t="shared" si="180"/>
        <v>0.90570843788949085</v>
      </c>
      <c r="AL174" s="206">
        <f t="shared" si="180"/>
        <v>0.90617925001463517</v>
      </c>
      <c r="AM174" s="206">
        <f t="shared" si="180"/>
        <v>0.9057786926407867</v>
      </c>
      <c r="AN174" s="206">
        <f t="shared" si="180"/>
        <v>0.9054056891483323</v>
      </c>
      <c r="AO174" s="206">
        <f t="shared" si="180"/>
        <v>0.9050524294308494</v>
      </c>
      <c r="AP174" s="206">
        <f t="shared" si="180"/>
        <v>0.90470545634431132</v>
      </c>
      <c r="AQ174" s="206">
        <f t="shared" si="180"/>
        <v>0.90436080504789318</v>
      </c>
      <c r="AR174" s="206">
        <f t="shared" si="180"/>
        <v>0.90403313577907474</v>
      </c>
      <c r="AS174" s="206">
        <f t="shared" si="180"/>
        <v>0.90373016072437096</v>
      </c>
      <c r="AT174" s="206">
        <f t="shared" si="180"/>
        <v>0.9034471867749353</v>
      </c>
      <c r="AU174" s="206">
        <f t="shared" si="180"/>
        <v>0.90318076259642277</v>
      </c>
      <c r="AV174" s="206">
        <f t="shared" si="180"/>
        <v>0.90293171121906557</v>
      </c>
      <c r="AW174" s="206">
        <f t="shared" si="180"/>
        <v>0.90270255880240402</v>
      </c>
      <c r="AX174" s="206">
        <f t="shared" si="180"/>
        <v>0.90249319504544234</v>
      </c>
      <c r="AY174" s="206">
        <f t="shared" si="180"/>
        <v>0.90230110236176042</v>
      </c>
      <c r="AZ174" s="206">
        <f t="shared" si="180"/>
        <v>0.90212449307294407</v>
      </c>
      <c r="BA174" s="206">
        <f t="shared" si="180"/>
        <v>0.90196480134943924</v>
      </c>
      <c r="BB174" s="206">
        <f t="shared" si="180"/>
        <v>0.901824613885158</v>
      </c>
      <c r="BC174" s="206">
        <f t="shared" si="180"/>
        <v>0.9017042879387438</v>
      </c>
      <c r="BD174" s="206">
        <f t="shared" si="180"/>
        <v>0.90160202277585744</v>
      </c>
      <c r="BE174" s="206">
        <f t="shared" si="180"/>
        <v>0.90151631358209916</v>
      </c>
      <c r="BF174" s="206">
        <f t="shared" si="180"/>
        <v>0.90144812346325809</v>
      </c>
      <c r="BG174" s="206">
        <f t="shared" si="180"/>
        <v>0.90139945147266665</v>
      </c>
      <c r="BH174" s="206">
        <f t="shared" si="180"/>
        <v>0.90137058361228239</v>
      </c>
      <c r="BI174" s="206">
        <f t="shared" si="180"/>
        <v>0.90135455507732476</v>
      </c>
      <c r="BJ174" s="206">
        <f t="shared" si="180"/>
        <v>0.90134421939052201</v>
      </c>
      <c r="BK174" s="206">
        <f t="shared" si="180"/>
        <v>0.90133638568897612</v>
      </c>
      <c r="BL174" s="206">
        <f t="shared" si="180"/>
        <v>0.90132855159360248</v>
      </c>
      <c r="BM174" s="206">
        <f t="shared" si="180"/>
        <v>0.90132071710441752</v>
      </c>
      <c r="BN174" s="206">
        <f t="shared" si="180"/>
        <v>0.90131288222143813</v>
      </c>
      <c r="BO174" s="206">
        <f>BO175+BO176</f>
        <v>0.90130504694468028</v>
      </c>
      <c r="BP174" s="206">
        <f>BP175+BP176</f>
        <v>0.90129721127416063</v>
      </c>
      <c r="BQ174" s="206">
        <f t="shared" ref="BQ174:CD174" si="181">BQ175+BQ176</f>
        <v>0.90128937520989583</v>
      </c>
      <c r="BR174" s="206">
        <f t="shared" si="181"/>
        <v>0.90128153875190198</v>
      </c>
      <c r="BS174" s="206">
        <f t="shared" si="181"/>
        <v>0.90127370190019573</v>
      </c>
      <c r="BT174" s="206">
        <f t="shared" si="181"/>
        <v>0.90126586465479364</v>
      </c>
      <c r="BU174" s="206">
        <f t="shared" si="181"/>
        <v>0.90125802701571223</v>
      </c>
      <c r="BV174" s="206">
        <f t="shared" si="181"/>
        <v>0.9012501889829676</v>
      </c>
      <c r="BW174" s="206">
        <f t="shared" si="181"/>
        <v>0.90124235055657675</v>
      </c>
      <c r="BX174" s="206">
        <f t="shared" si="181"/>
        <v>0.90123451173655611</v>
      </c>
      <c r="BY174" s="206">
        <f t="shared" si="181"/>
        <v>0.90122667252292199</v>
      </c>
      <c r="BZ174" s="206">
        <f t="shared" si="181"/>
        <v>0.90121883291569105</v>
      </c>
      <c r="CA174" s="206">
        <f t="shared" si="181"/>
        <v>0.90121099291487961</v>
      </c>
      <c r="CB174" s="206">
        <f t="shared" si="181"/>
        <v>0.90120315252050442</v>
      </c>
      <c r="CC174" s="206">
        <f t="shared" si="181"/>
        <v>0.90119531173258205</v>
      </c>
      <c r="CD174" s="206">
        <f t="shared" si="181"/>
        <v>0.90118747055112891</v>
      </c>
      <c r="CG174" s="13"/>
      <c r="CH174" s="13"/>
    </row>
    <row r="175" spans="2:86" outlineLevel="1">
      <c r="E175" s="47" t="s">
        <v>202</v>
      </c>
      <c r="J175" t="s">
        <v>70</v>
      </c>
      <c r="Q175" s="104">
        <f t="shared" ref="Q175:AV175" si="182">Q144/Q142</f>
        <v>0.12092749300763388</v>
      </c>
      <c r="R175" s="104">
        <f t="shared" si="182"/>
        <v>0.14353363387451029</v>
      </c>
      <c r="S175" s="104">
        <f t="shared" si="182"/>
        <v>0.23167682862102426</v>
      </c>
      <c r="T175" s="104">
        <f t="shared" si="182"/>
        <v>0.32897416353158193</v>
      </c>
      <c r="U175" s="104">
        <f t="shared" si="182"/>
        <v>0.40840829409794643</v>
      </c>
      <c r="V175" s="104">
        <f t="shared" si="182"/>
        <v>0.44282786096516774</v>
      </c>
      <c r="W175" s="104">
        <f t="shared" si="182"/>
        <v>0.48352824664549626</v>
      </c>
      <c r="X175" s="104">
        <f t="shared" si="182"/>
        <v>0.52195558162097699</v>
      </c>
      <c r="Y175" s="104">
        <f t="shared" si="182"/>
        <v>0.51327067369706525</v>
      </c>
      <c r="Z175" s="104">
        <f t="shared" si="182"/>
        <v>0.52070400342598488</v>
      </c>
      <c r="AA175" s="104">
        <f>AA144/AA142</f>
        <v>0.51566187458154744</v>
      </c>
      <c r="AB175" s="104">
        <f t="shared" si="182"/>
        <v>0.61693553805542622</v>
      </c>
      <c r="AC175" s="104">
        <f t="shared" si="182"/>
        <v>0.66835396475994391</v>
      </c>
      <c r="AD175" s="104">
        <f t="shared" si="182"/>
        <v>0.68450022314677228</v>
      </c>
      <c r="AE175" s="104">
        <f t="shared" si="182"/>
        <v>0.6958987452985097</v>
      </c>
      <c r="AF175" s="104">
        <f t="shared" si="182"/>
        <v>0.70830354251272976</v>
      </c>
      <c r="AG175" s="104">
        <f t="shared" si="182"/>
        <v>0.7175089922276533</v>
      </c>
      <c r="AH175" s="104">
        <f t="shared" si="182"/>
        <v>0.72555323571839359</v>
      </c>
      <c r="AI175" s="104">
        <f t="shared" si="182"/>
        <v>0.73188495606552251</v>
      </c>
      <c r="AJ175" s="104">
        <f t="shared" si="182"/>
        <v>0.73785867075657818</v>
      </c>
      <c r="AK175" s="104">
        <f t="shared" si="182"/>
        <v>0.74350281153235065</v>
      </c>
      <c r="AL175" s="104">
        <f t="shared" si="182"/>
        <v>0.74478354104507727</v>
      </c>
      <c r="AM175" s="104">
        <f t="shared" si="182"/>
        <v>0.74369392244175292</v>
      </c>
      <c r="AN175" s="104">
        <f t="shared" si="182"/>
        <v>0.7426792574498734</v>
      </c>
      <c r="AO175" s="104">
        <f t="shared" si="182"/>
        <v>0.74171830058050858</v>
      </c>
      <c r="AP175" s="104">
        <f t="shared" si="182"/>
        <v>0.74077444495675027</v>
      </c>
      <c r="AQ175" s="104">
        <f t="shared" si="182"/>
        <v>0.73983690519651835</v>
      </c>
      <c r="AR175" s="104">
        <f t="shared" si="182"/>
        <v>0.73894556089891605</v>
      </c>
      <c r="AS175" s="104">
        <f t="shared" si="182"/>
        <v>0.73812139118565734</v>
      </c>
      <c r="AT175" s="104">
        <f t="shared" si="182"/>
        <v>0.73735162959919875</v>
      </c>
      <c r="AU175" s="104">
        <f t="shared" si="182"/>
        <v>0.73662688762654871</v>
      </c>
      <c r="AV175" s="104">
        <f t="shared" si="182"/>
        <v>0.73594940412064058</v>
      </c>
      <c r="AW175" s="104">
        <f t="shared" ref="AW175:BN175" si="183">AW144/AW142</f>
        <v>0.73532605088214675</v>
      </c>
      <c r="AX175" s="104">
        <f t="shared" si="183"/>
        <v>0.73475652786411938</v>
      </c>
      <c r="AY175" s="104">
        <f t="shared" si="183"/>
        <v>0.73423398658697014</v>
      </c>
      <c r="AZ175" s="104">
        <f t="shared" si="183"/>
        <v>0.73375356410774994</v>
      </c>
      <c r="BA175" s="104">
        <f t="shared" si="183"/>
        <v>0.73331916173723344</v>
      </c>
      <c r="BB175" s="104">
        <f t="shared" si="183"/>
        <v>0.73293781594507834</v>
      </c>
      <c r="BC175" s="104">
        <f t="shared" si="183"/>
        <v>0.73261049856625782</v>
      </c>
      <c r="BD175" s="104">
        <f t="shared" si="183"/>
        <v>0.73233231114236275</v>
      </c>
      <c r="BE175" s="104">
        <f t="shared" si="183"/>
        <v>0.73209916019298038</v>
      </c>
      <c r="BF175" s="104">
        <f t="shared" si="183"/>
        <v>0.73191366561242055</v>
      </c>
      <c r="BG175" s="104">
        <f t="shared" si="183"/>
        <v>0.73178126533752441</v>
      </c>
      <c r="BH175" s="104">
        <f t="shared" si="183"/>
        <v>0.73170273736683533</v>
      </c>
      <c r="BI175" s="104">
        <f t="shared" si="183"/>
        <v>0.73165913564829455</v>
      </c>
      <c r="BJ175" s="104">
        <f t="shared" si="183"/>
        <v>0.73163101993415813</v>
      </c>
      <c r="BK175" s="104">
        <f t="shared" si="183"/>
        <v>0.73160971026045174</v>
      </c>
      <c r="BL175" s="104">
        <f t="shared" si="183"/>
        <v>0.73158839951543331</v>
      </c>
      <c r="BM175" s="104">
        <f t="shared" si="183"/>
        <v>0.73156708769914758</v>
      </c>
      <c r="BN175" s="104">
        <f t="shared" si="183"/>
        <v>0.73154577481163963</v>
      </c>
      <c r="BO175" s="104">
        <f>BO144/BO142</f>
        <v>0.73152446085295386</v>
      </c>
      <c r="BP175" s="104">
        <f>BP144/BP142</f>
        <v>0.73150314582313514</v>
      </c>
      <c r="BQ175" s="104">
        <f t="shared" ref="BQ175:CD175" si="184">BQ144/BQ142</f>
        <v>0.73148182972222842</v>
      </c>
      <c r="BR175" s="104">
        <f t="shared" si="184"/>
        <v>0.73146051255027822</v>
      </c>
      <c r="BS175" s="104">
        <f t="shared" si="184"/>
        <v>0.73143919430732962</v>
      </c>
      <c r="BT175" s="104">
        <f t="shared" si="184"/>
        <v>0.73141787499342736</v>
      </c>
      <c r="BU175" s="104">
        <f t="shared" si="184"/>
        <v>0.73139655460861641</v>
      </c>
      <c r="BV175" s="104">
        <f t="shared" si="184"/>
        <v>0.73137523315294128</v>
      </c>
      <c r="BW175" s="104">
        <f t="shared" si="184"/>
        <v>0.73135391062644728</v>
      </c>
      <c r="BX175" s="104">
        <f t="shared" si="184"/>
        <v>0.73133258702917925</v>
      </c>
      <c r="BY175" s="104">
        <f t="shared" si="184"/>
        <v>0.73131126236118194</v>
      </c>
      <c r="BZ175" s="104">
        <f t="shared" si="184"/>
        <v>0.73128993662250041</v>
      </c>
      <c r="CA175" s="104">
        <f t="shared" si="184"/>
        <v>0.73126860981317954</v>
      </c>
      <c r="CB175" s="104">
        <f t="shared" si="184"/>
        <v>0.73124728193326438</v>
      </c>
      <c r="CC175" s="104">
        <f t="shared" si="184"/>
        <v>0.73122595298279991</v>
      </c>
      <c r="CD175" s="104">
        <f t="shared" si="184"/>
        <v>0.7312046229618312</v>
      </c>
      <c r="CG175" s="13"/>
      <c r="CH175" s="13"/>
    </row>
    <row r="176" spans="2:86" outlineLevel="1">
      <c r="E176" s="47" t="s">
        <v>203</v>
      </c>
      <c r="J176" t="s">
        <v>70</v>
      </c>
      <c r="Q176" s="104">
        <f t="shared" ref="Q176:AV176" si="185">Q143/Q142</f>
        <v>0.78088774953152529</v>
      </c>
      <c r="R176" s="104">
        <f t="shared" si="185"/>
        <v>0.75176092115695203</v>
      </c>
      <c r="S176" s="104">
        <f t="shared" si="185"/>
        <v>0.68300393636889922</v>
      </c>
      <c r="T176" s="104">
        <f t="shared" si="185"/>
        <v>0.59730535754433456</v>
      </c>
      <c r="U176" s="104">
        <f t="shared" si="185"/>
        <v>0.52246059142453904</v>
      </c>
      <c r="V176" s="104">
        <f t="shared" si="185"/>
        <v>0.48027632176461355</v>
      </c>
      <c r="W176" s="104">
        <f t="shared" si="185"/>
        <v>0.42614318486178682</v>
      </c>
      <c r="X176" s="104">
        <f t="shared" si="185"/>
        <v>0.37507191643460003</v>
      </c>
      <c r="Y176" s="104">
        <f t="shared" si="185"/>
        <v>0.38081352259864715</v>
      </c>
      <c r="Z176" s="104">
        <f t="shared" si="185"/>
        <v>0.36559578742270438</v>
      </c>
      <c r="AA176" s="104">
        <f t="shared" si="185"/>
        <v>0.36238165219345525</v>
      </c>
      <c r="AB176" s="104">
        <f t="shared" si="185"/>
        <v>0.27007441334365589</v>
      </c>
      <c r="AC176" s="104">
        <f t="shared" si="185"/>
        <v>0.2287277145761073</v>
      </c>
      <c r="AD176" s="104">
        <f t="shared" si="185"/>
        <v>0.21438356859566829</v>
      </c>
      <c r="AE176" s="104">
        <f t="shared" si="185"/>
        <v>0.20344653239196131</v>
      </c>
      <c r="AF176" s="104">
        <f t="shared" si="185"/>
        <v>0.19103300162323608</v>
      </c>
      <c r="AG176" s="104">
        <f t="shared" si="185"/>
        <v>0.18317619712193836</v>
      </c>
      <c r="AH176" s="104">
        <f t="shared" si="185"/>
        <v>0.17643984506371876</v>
      </c>
      <c r="AI176" s="104">
        <f t="shared" si="185"/>
        <v>0.17146380940636971</v>
      </c>
      <c r="AJ176" s="104">
        <f t="shared" si="185"/>
        <v>0.16672448078932678</v>
      </c>
      <c r="AK176" s="104">
        <f t="shared" si="185"/>
        <v>0.1622056263571402</v>
      </c>
      <c r="AL176" s="104">
        <f t="shared" si="185"/>
        <v>0.16139570896955791</v>
      </c>
      <c r="AM176" s="104">
        <f t="shared" si="185"/>
        <v>0.16208477019903378</v>
      </c>
      <c r="AN176" s="104">
        <f t="shared" si="185"/>
        <v>0.16272643169845891</v>
      </c>
      <c r="AO176" s="104">
        <f t="shared" si="185"/>
        <v>0.16333412885034082</v>
      </c>
      <c r="AP176" s="104">
        <f t="shared" si="185"/>
        <v>0.16393101138756111</v>
      </c>
      <c r="AQ176" s="104">
        <f t="shared" si="185"/>
        <v>0.16452389985137486</v>
      </c>
      <c r="AR176" s="104">
        <f t="shared" si="185"/>
        <v>0.16508757488015866</v>
      </c>
      <c r="AS176" s="104">
        <f t="shared" si="185"/>
        <v>0.16560876953871359</v>
      </c>
      <c r="AT176" s="104">
        <f t="shared" si="185"/>
        <v>0.16609555717573651</v>
      </c>
      <c r="AU176" s="104">
        <f t="shared" si="185"/>
        <v>0.16655387496987412</v>
      </c>
      <c r="AV176" s="104">
        <f t="shared" si="185"/>
        <v>0.16698230709842496</v>
      </c>
      <c r="AW176" s="104">
        <f t="shared" ref="AW176:BN176" si="186">AW143/AW142</f>
        <v>0.16737650792025721</v>
      </c>
      <c r="AX176" s="104">
        <f t="shared" si="186"/>
        <v>0.16773666718132293</v>
      </c>
      <c r="AY176" s="104">
        <f t="shared" si="186"/>
        <v>0.1680671157747903</v>
      </c>
      <c r="AZ176" s="104">
        <f t="shared" si="186"/>
        <v>0.16837092896519409</v>
      </c>
      <c r="BA176" s="104">
        <f t="shared" si="186"/>
        <v>0.16864563961220583</v>
      </c>
      <c r="BB176" s="104">
        <f t="shared" si="186"/>
        <v>0.16888679794007969</v>
      </c>
      <c r="BC176" s="104">
        <f t="shared" si="186"/>
        <v>0.16909378937248604</v>
      </c>
      <c r="BD176" s="104">
        <f t="shared" si="186"/>
        <v>0.16926971163349472</v>
      </c>
      <c r="BE176" s="104">
        <f t="shared" si="186"/>
        <v>0.16941715338911878</v>
      </c>
      <c r="BF176" s="104">
        <f t="shared" si="186"/>
        <v>0.16953445785083757</v>
      </c>
      <c r="BG176" s="104">
        <f t="shared" si="186"/>
        <v>0.16961818613514223</v>
      </c>
      <c r="BH176" s="104">
        <f t="shared" si="186"/>
        <v>0.16966784624544709</v>
      </c>
      <c r="BI176" s="104">
        <f t="shared" si="186"/>
        <v>0.16969541942903024</v>
      </c>
      <c r="BJ176" s="104">
        <f t="shared" si="186"/>
        <v>0.16971319945636387</v>
      </c>
      <c r="BK176" s="104">
        <f t="shared" si="186"/>
        <v>0.16972667542852435</v>
      </c>
      <c r="BL176" s="104">
        <f t="shared" si="186"/>
        <v>0.16974015207816914</v>
      </c>
      <c r="BM176" s="104">
        <f t="shared" si="186"/>
        <v>0.16975362940526995</v>
      </c>
      <c r="BN176" s="104">
        <f t="shared" si="186"/>
        <v>0.16976710740979847</v>
      </c>
      <c r="BO176" s="104">
        <f>BO143/BO142</f>
        <v>0.16978058609172642</v>
      </c>
      <c r="BP176" s="104">
        <f>BP143/BP142</f>
        <v>0.16979406545102552</v>
      </c>
      <c r="BQ176" s="104">
        <f t="shared" ref="BQ176:CD176" si="187">BQ143/BQ142</f>
        <v>0.16980754548766738</v>
      </c>
      <c r="BR176" s="104">
        <f t="shared" si="187"/>
        <v>0.1698210262016237</v>
      </c>
      <c r="BS176" s="104">
        <f t="shared" si="187"/>
        <v>0.16983450759286609</v>
      </c>
      <c r="BT176" s="104">
        <f t="shared" si="187"/>
        <v>0.16984798966136627</v>
      </c>
      <c r="BU176" s="104">
        <f t="shared" si="187"/>
        <v>0.16986147240709581</v>
      </c>
      <c r="BV176" s="104">
        <f t="shared" si="187"/>
        <v>0.16987495583002635</v>
      </c>
      <c r="BW176" s="104">
        <f t="shared" si="187"/>
        <v>0.16988843993012953</v>
      </c>
      <c r="BX176" s="104">
        <f t="shared" si="187"/>
        <v>0.16990192470737689</v>
      </c>
      <c r="BY176" s="104">
        <f t="shared" si="187"/>
        <v>0.16991541016174008</v>
      </c>
      <c r="BZ176" s="104">
        <f t="shared" si="187"/>
        <v>0.16992889629319063</v>
      </c>
      <c r="CA176" s="104">
        <f t="shared" si="187"/>
        <v>0.1699423831017001</v>
      </c>
      <c r="CB176" s="104">
        <f t="shared" si="187"/>
        <v>0.16995587058724007</v>
      </c>
      <c r="CC176" s="104">
        <f t="shared" si="187"/>
        <v>0.16996935874978211</v>
      </c>
      <c r="CD176" s="104">
        <f t="shared" si="187"/>
        <v>0.16998284758929774</v>
      </c>
      <c r="CG176" s="13"/>
      <c r="CH176" s="13"/>
    </row>
    <row r="177" spans="3:86" outlineLevel="1">
      <c r="E177" s="66" t="s">
        <v>97</v>
      </c>
      <c r="K177" s="82" t="str">
        <f t="array" ref="K177">IF(AND(Q177:BM177=1),"ok","error")</f>
        <v>ok</v>
      </c>
      <c r="Q177" s="155">
        <f t="shared" ref="Q177:AV177" si="188">SUM(Q173:Q173,Q175:Q176)</f>
        <v>1</v>
      </c>
      <c r="R177" s="155">
        <f t="shared" si="188"/>
        <v>1</v>
      </c>
      <c r="S177" s="155">
        <f t="shared" si="188"/>
        <v>1</v>
      </c>
      <c r="T177" s="155">
        <f t="shared" si="188"/>
        <v>1</v>
      </c>
      <c r="U177" s="155">
        <f t="shared" si="188"/>
        <v>1</v>
      </c>
      <c r="V177" s="155">
        <f t="shared" si="188"/>
        <v>1</v>
      </c>
      <c r="W177" s="155">
        <f t="shared" si="188"/>
        <v>1</v>
      </c>
      <c r="X177" s="155">
        <f t="shared" si="188"/>
        <v>1</v>
      </c>
      <c r="Y177" s="155">
        <f t="shared" si="188"/>
        <v>1</v>
      </c>
      <c r="Z177" s="155">
        <f t="shared" si="188"/>
        <v>0.99999999999999989</v>
      </c>
      <c r="AA177" s="155">
        <f t="shared" si="188"/>
        <v>1</v>
      </c>
      <c r="AB177" s="155">
        <f t="shared" si="188"/>
        <v>1</v>
      </c>
      <c r="AC177" s="155">
        <f t="shared" si="188"/>
        <v>1</v>
      </c>
      <c r="AD177" s="155">
        <f t="shared" si="188"/>
        <v>1</v>
      </c>
      <c r="AE177" s="155">
        <f t="shared" si="188"/>
        <v>0.99999999999999989</v>
      </c>
      <c r="AF177" s="155">
        <f t="shared" si="188"/>
        <v>1</v>
      </c>
      <c r="AG177" s="155">
        <f t="shared" si="188"/>
        <v>1</v>
      </c>
      <c r="AH177" s="155">
        <f t="shared" si="188"/>
        <v>1</v>
      </c>
      <c r="AI177" s="155">
        <f t="shared" si="188"/>
        <v>0.99999999999999989</v>
      </c>
      <c r="AJ177" s="155">
        <f t="shared" si="188"/>
        <v>1</v>
      </c>
      <c r="AK177" s="155">
        <f t="shared" si="188"/>
        <v>1</v>
      </c>
      <c r="AL177" s="155">
        <f t="shared" si="188"/>
        <v>0.99999999999999989</v>
      </c>
      <c r="AM177" s="155">
        <f t="shared" si="188"/>
        <v>1</v>
      </c>
      <c r="AN177" s="155">
        <f t="shared" si="188"/>
        <v>1</v>
      </c>
      <c r="AO177" s="155">
        <f t="shared" si="188"/>
        <v>0.99999999999999989</v>
      </c>
      <c r="AP177" s="155">
        <f t="shared" si="188"/>
        <v>1</v>
      </c>
      <c r="AQ177" s="155">
        <f t="shared" si="188"/>
        <v>0.99999999999999989</v>
      </c>
      <c r="AR177" s="155">
        <f t="shared" si="188"/>
        <v>1</v>
      </c>
      <c r="AS177" s="155">
        <f t="shared" si="188"/>
        <v>1</v>
      </c>
      <c r="AT177" s="155">
        <f t="shared" si="188"/>
        <v>1</v>
      </c>
      <c r="AU177" s="155">
        <f t="shared" si="188"/>
        <v>1</v>
      </c>
      <c r="AV177" s="155">
        <f t="shared" si="188"/>
        <v>1.0000000000000002</v>
      </c>
      <c r="AW177" s="155">
        <f t="shared" ref="AW177:BN177" si="189">SUM(AW173:AW173,AW175:AW176)</f>
        <v>1</v>
      </c>
      <c r="AX177" s="155">
        <f t="shared" si="189"/>
        <v>1</v>
      </c>
      <c r="AY177" s="155">
        <f t="shared" si="189"/>
        <v>1.0000000000000002</v>
      </c>
      <c r="AZ177" s="155">
        <f t="shared" si="189"/>
        <v>1</v>
      </c>
      <c r="BA177" s="155">
        <f t="shared" si="189"/>
        <v>0.99999999999999989</v>
      </c>
      <c r="BB177" s="155">
        <f t="shared" si="189"/>
        <v>1.0000000000000002</v>
      </c>
      <c r="BC177" s="155">
        <f t="shared" si="189"/>
        <v>0.99999999999999978</v>
      </c>
      <c r="BD177" s="155">
        <f t="shared" si="189"/>
        <v>1</v>
      </c>
      <c r="BE177" s="155">
        <f t="shared" si="189"/>
        <v>0.99999999999999989</v>
      </c>
      <c r="BF177" s="155">
        <f t="shared" si="189"/>
        <v>1</v>
      </c>
      <c r="BG177" s="155">
        <f t="shared" si="189"/>
        <v>0.99999999999999989</v>
      </c>
      <c r="BH177" s="155">
        <f t="shared" si="189"/>
        <v>0.99999999999999989</v>
      </c>
      <c r="BI177" s="155">
        <f t="shared" si="189"/>
        <v>1</v>
      </c>
      <c r="BJ177" s="155">
        <f t="shared" si="189"/>
        <v>1</v>
      </c>
      <c r="BK177" s="155">
        <f t="shared" si="189"/>
        <v>1</v>
      </c>
      <c r="BL177" s="155">
        <f t="shared" si="189"/>
        <v>1</v>
      </c>
      <c r="BM177" s="155">
        <f t="shared" si="189"/>
        <v>1</v>
      </c>
      <c r="BN177" s="155">
        <f t="shared" si="189"/>
        <v>1</v>
      </c>
      <c r="BO177" s="155">
        <f>SUM(BO173:BO173,BO175:BO176)</f>
        <v>1</v>
      </c>
      <c r="BP177" s="155">
        <f>SUM(BP173:BP173,BP175:BP176)</f>
        <v>1</v>
      </c>
      <c r="BQ177" s="155">
        <f t="shared" ref="BQ177:CD177" si="190">SUM(BQ173:BQ173,BQ175:BQ176)</f>
        <v>1</v>
      </c>
      <c r="BR177" s="155">
        <f t="shared" si="190"/>
        <v>1</v>
      </c>
      <c r="BS177" s="155">
        <f t="shared" si="190"/>
        <v>1</v>
      </c>
      <c r="BT177" s="155">
        <f t="shared" si="190"/>
        <v>1</v>
      </c>
      <c r="BU177" s="155">
        <f t="shared" si="190"/>
        <v>1</v>
      </c>
      <c r="BV177" s="155">
        <f t="shared" si="190"/>
        <v>0.99999999999999989</v>
      </c>
      <c r="BW177" s="155">
        <f t="shared" si="190"/>
        <v>1</v>
      </c>
      <c r="BX177" s="155">
        <f t="shared" si="190"/>
        <v>1</v>
      </c>
      <c r="BY177" s="155">
        <f t="shared" si="190"/>
        <v>1</v>
      </c>
      <c r="BZ177" s="155">
        <f t="shared" si="190"/>
        <v>1</v>
      </c>
      <c r="CA177" s="155">
        <f t="shared" si="190"/>
        <v>1</v>
      </c>
      <c r="CB177" s="155">
        <f t="shared" si="190"/>
        <v>0.99999999999999989</v>
      </c>
      <c r="CC177" s="155">
        <f t="shared" si="190"/>
        <v>1</v>
      </c>
      <c r="CD177" s="155">
        <f t="shared" si="190"/>
        <v>1</v>
      </c>
      <c r="CG177" s="13"/>
      <c r="CH177" s="13"/>
    </row>
    <row r="178" spans="3:86" outlineLevel="1">
      <c r="BR178"/>
      <c r="BS178"/>
      <c r="CG178" s="13"/>
      <c r="CH178" s="13"/>
    </row>
    <row r="179" spans="3:86" outlineLevel="1">
      <c r="C179" s="71" t="s">
        <v>202</v>
      </c>
      <c r="D179" s="41"/>
      <c r="BR179"/>
      <c r="BS179"/>
      <c r="CG179" s="13"/>
      <c r="CH179" s="13"/>
    </row>
    <row r="180" spans="3:86" outlineLevel="1">
      <c r="E180" s="15"/>
      <c r="BR180"/>
      <c r="BS180"/>
      <c r="CG180" s="13"/>
      <c r="CH180" s="13"/>
    </row>
    <row r="181" spans="3:86" outlineLevel="1">
      <c r="D181" s="60" t="s">
        <v>179</v>
      </c>
      <c r="E181" s="60"/>
      <c r="BR181"/>
      <c r="BS181"/>
      <c r="CG181" s="13"/>
      <c r="CH181" s="13"/>
    </row>
    <row r="182" spans="3:86" outlineLevel="1">
      <c r="BR182"/>
      <c r="BS182"/>
      <c r="CG182" s="13"/>
      <c r="CH182" s="13"/>
    </row>
    <row r="183" spans="3:86" outlineLevel="1">
      <c r="E183" s="15" t="s">
        <v>204</v>
      </c>
      <c r="BR183"/>
      <c r="BS183"/>
      <c r="CG183" s="13"/>
      <c r="CH183" s="13"/>
    </row>
    <row r="184" spans="3:86" outlineLevel="1">
      <c r="E184" s="79" t="s">
        <v>205</v>
      </c>
      <c r="G184" s="189" t="s">
        <v>546</v>
      </c>
      <c r="Q184" s="188">
        <v>0.05</v>
      </c>
      <c r="R184" s="188">
        <v>0.05</v>
      </c>
      <c r="S184" s="188">
        <v>0.05</v>
      </c>
      <c r="T184" s="188">
        <v>0.05</v>
      </c>
      <c r="U184" s="188">
        <v>0.05</v>
      </c>
      <c r="V184" s="188">
        <v>0.05</v>
      </c>
      <c r="W184" s="188">
        <v>0.05</v>
      </c>
      <c r="X184" s="188">
        <v>0.05</v>
      </c>
      <c r="Y184" s="188">
        <v>0.05</v>
      </c>
      <c r="Z184" s="188">
        <v>0.05</v>
      </c>
      <c r="AA184" s="188">
        <v>0.06</v>
      </c>
      <c r="AB184" s="188">
        <v>0.14000000000000001</v>
      </c>
      <c r="AC184" s="188">
        <v>0.14000000000000001</v>
      </c>
      <c r="AD184" s="156">
        <f t="shared" ref="AD184:BN184" si="191">AC184</f>
        <v>0.14000000000000001</v>
      </c>
      <c r="AE184" s="156">
        <f t="shared" si="191"/>
        <v>0.14000000000000001</v>
      </c>
      <c r="AF184" s="156">
        <f t="shared" si="191"/>
        <v>0.14000000000000001</v>
      </c>
      <c r="AG184" s="156">
        <f t="shared" si="191"/>
        <v>0.14000000000000001</v>
      </c>
      <c r="AH184" s="156">
        <f t="shared" si="191"/>
        <v>0.14000000000000001</v>
      </c>
      <c r="AI184" s="156">
        <f t="shared" si="191"/>
        <v>0.14000000000000001</v>
      </c>
      <c r="AJ184" s="156">
        <f t="shared" si="191"/>
        <v>0.14000000000000001</v>
      </c>
      <c r="AK184" s="156">
        <f t="shared" si="191"/>
        <v>0.14000000000000001</v>
      </c>
      <c r="AL184" s="156">
        <f t="shared" si="191"/>
        <v>0.14000000000000001</v>
      </c>
      <c r="AM184" s="156">
        <f t="shared" si="191"/>
        <v>0.14000000000000001</v>
      </c>
      <c r="AN184" s="156">
        <f t="shared" si="191"/>
        <v>0.14000000000000001</v>
      </c>
      <c r="AO184" s="156">
        <f t="shared" si="191"/>
        <v>0.14000000000000001</v>
      </c>
      <c r="AP184" s="156">
        <f t="shared" si="191"/>
        <v>0.14000000000000001</v>
      </c>
      <c r="AQ184" s="156">
        <f t="shared" si="191"/>
        <v>0.14000000000000001</v>
      </c>
      <c r="AR184" s="156">
        <f t="shared" si="191"/>
        <v>0.14000000000000001</v>
      </c>
      <c r="AS184" s="156">
        <f t="shared" si="191"/>
        <v>0.14000000000000001</v>
      </c>
      <c r="AT184" s="156">
        <f t="shared" si="191"/>
        <v>0.14000000000000001</v>
      </c>
      <c r="AU184" s="156">
        <f t="shared" si="191"/>
        <v>0.14000000000000001</v>
      </c>
      <c r="AV184" s="156">
        <f t="shared" si="191"/>
        <v>0.14000000000000001</v>
      </c>
      <c r="AW184" s="156">
        <f t="shared" si="191"/>
        <v>0.14000000000000001</v>
      </c>
      <c r="AX184" s="156">
        <f t="shared" si="191"/>
        <v>0.14000000000000001</v>
      </c>
      <c r="AY184" s="156">
        <f t="shared" si="191"/>
        <v>0.14000000000000001</v>
      </c>
      <c r="AZ184" s="156">
        <f t="shared" si="191"/>
        <v>0.14000000000000001</v>
      </c>
      <c r="BA184" s="156">
        <f t="shared" si="191"/>
        <v>0.14000000000000001</v>
      </c>
      <c r="BB184" s="156">
        <f t="shared" si="191"/>
        <v>0.14000000000000001</v>
      </c>
      <c r="BC184" s="156">
        <f t="shared" si="191"/>
        <v>0.14000000000000001</v>
      </c>
      <c r="BD184" s="156">
        <f t="shared" si="191"/>
        <v>0.14000000000000001</v>
      </c>
      <c r="BE184" s="156">
        <f t="shared" si="191"/>
        <v>0.14000000000000001</v>
      </c>
      <c r="BF184" s="156">
        <f t="shared" si="191"/>
        <v>0.14000000000000001</v>
      </c>
      <c r="BG184" s="156">
        <f t="shared" si="191"/>
        <v>0.14000000000000001</v>
      </c>
      <c r="BH184" s="156">
        <f t="shared" si="191"/>
        <v>0.14000000000000001</v>
      </c>
      <c r="BI184" s="156">
        <f t="shared" si="191"/>
        <v>0.14000000000000001</v>
      </c>
      <c r="BJ184" s="156">
        <f t="shared" si="191"/>
        <v>0.14000000000000001</v>
      </c>
      <c r="BK184" s="156">
        <f t="shared" si="191"/>
        <v>0.14000000000000001</v>
      </c>
      <c r="BL184" s="156">
        <f t="shared" si="191"/>
        <v>0.14000000000000001</v>
      </c>
      <c r="BM184" s="156">
        <f t="shared" si="191"/>
        <v>0.14000000000000001</v>
      </c>
      <c r="BN184" s="156">
        <f t="shared" si="191"/>
        <v>0.14000000000000001</v>
      </c>
      <c r="BO184" s="156">
        <f>BN184</f>
        <v>0.14000000000000001</v>
      </c>
      <c r="BP184" s="156">
        <f>BO184</f>
        <v>0.14000000000000001</v>
      </c>
      <c r="BQ184" s="156">
        <f t="shared" ref="BQ184:CD184" si="192">BP184</f>
        <v>0.14000000000000001</v>
      </c>
      <c r="BR184" s="156">
        <f t="shared" si="192"/>
        <v>0.14000000000000001</v>
      </c>
      <c r="BS184" s="156">
        <f t="shared" si="192"/>
        <v>0.14000000000000001</v>
      </c>
      <c r="BT184" s="156">
        <f t="shared" si="192"/>
        <v>0.14000000000000001</v>
      </c>
      <c r="BU184" s="156">
        <f t="shared" si="192"/>
        <v>0.14000000000000001</v>
      </c>
      <c r="BV184" s="156">
        <f t="shared" si="192"/>
        <v>0.14000000000000001</v>
      </c>
      <c r="BW184" s="156">
        <f t="shared" si="192"/>
        <v>0.14000000000000001</v>
      </c>
      <c r="BX184" s="156">
        <f t="shared" si="192"/>
        <v>0.14000000000000001</v>
      </c>
      <c r="BY184" s="156">
        <f t="shared" si="192"/>
        <v>0.14000000000000001</v>
      </c>
      <c r="BZ184" s="156">
        <f t="shared" si="192"/>
        <v>0.14000000000000001</v>
      </c>
      <c r="CA184" s="156">
        <f t="shared" si="192"/>
        <v>0.14000000000000001</v>
      </c>
      <c r="CB184" s="156">
        <f t="shared" si="192"/>
        <v>0.14000000000000001</v>
      </c>
      <c r="CC184" s="156">
        <f t="shared" si="192"/>
        <v>0.14000000000000001</v>
      </c>
      <c r="CD184" s="156">
        <f t="shared" si="192"/>
        <v>0.14000000000000001</v>
      </c>
    </row>
    <row r="185" spans="3:86" outlineLevel="1">
      <c r="E185" s="56"/>
      <c r="BR185"/>
      <c r="BS185"/>
      <c r="CG185" s="13"/>
      <c r="CH185" s="13"/>
    </row>
    <row r="186" spans="3:86" outlineLevel="1">
      <c r="E186" s="15" t="s">
        <v>206</v>
      </c>
      <c r="BR186"/>
      <c r="BS186"/>
      <c r="CG186" s="13"/>
      <c r="CH186" s="13"/>
    </row>
    <row r="187" spans="3:86" outlineLevel="1">
      <c r="E187" s="79" t="s">
        <v>205</v>
      </c>
      <c r="Q187" s="104">
        <f>1-Q184</f>
        <v>0.95</v>
      </c>
      <c r="R187" s="104">
        <f>1-R184</f>
        <v>0.95</v>
      </c>
      <c r="S187" s="104">
        <f>1-S184</f>
        <v>0.95</v>
      </c>
      <c r="T187" s="104">
        <f t="shared" ref="T187:BM187" si="193">1-T184</f>
        <v>0.95</v>
      </c>
      <c r="U187" s="104">
        <f t="shared" si="193"/>
        <v>0.95</v>
      </c>
      <c r="V187" s="104">
        <f t="shared" si="193"/>
        <v>0.95</v>
      </c>
      <c r="W187" s="104">
        <f t="shared" si="193"/>
        <v>0.95</v>
      </c>
      <c r="X187" s="104">
        <f t="shared" si="193"/>
        <v>0.95</v>
      </c>
      <c r="Y187" s="104">
        <f t="shared" si="193"/>
        <v>0.95</v>
      </c>
      <c r="Z187" s="104">
        <f t="shared" si="193"/>
        <v>0.95</v>
      </c>
      <c r="AA187" s="104">
        <f t="shared" si="193"/>
        <v>0.94</v>
      </c>
      <c r="AB187" s="104">
        <f t="shared" si="193"/>
        <v>0.86</v>
      </c>
      <c r="AC187" s="104">
        <f t="shared" si="193"/>
        <v>0.86</v>
      </c>
      <c r="AD187" s="104">
        <f t="shared" si="193"/>
        <v>0.86</v>
      </c>
      <c r="AE187" s="104">
        <f t="shared" si="193"/>
        <v>0.86</v>
      </c>
      <c r="AF187" s="104">
        <f t="shared" si="193"/>
        <v>0.86</v>
      </c>
      <c r="AG187" s="104">
        <f t="shared" si="193"/>
        <v>0.86</v>
      </c>
      <c r="AH187" s="104">
        <f t="shared" si="193"/>
        <v>0.86</v>
      </c>
      <c r="AI187" s="104">
        <f t="shared" si="193"/>
        <v>0.86</v>
      </c>
      <c r="AJ187" s="104">
        <f t="shared" si="193"/>
        <v>0.86</v>
      </c>
      <c r="AK187" s="104">
        <f t="shared" si="193"/>
        <v>0.86</v>
      </c>
      <c r="AL187" s="104">
        <f t="shared" si="193"/>
        <v>0.86</v>
      </c>
      <c r="AM187" s="104">
        <f t="shared" si="193"/>
        <v>0.86</v>
      </c>
      <c r="AN187" s="104">
        <f t="shared" si="193"/>
        <v>0.86</v>
      </c>
      <c r="AO187" s="104">
        <f t="shared" si="193"/>
        <v>0.86</v>
      </c>
      <c r="AP187" s="104">
        <f t="shared" si="193"/>
        <v>0.86</v>
      </c>
      <c r="AQ187" s="104">
        <f t="shared" si="193"/>
        <v>0.86</v>
      </c>
      <c r="AR187" s="104">
        <f t="shared" si="193"/>
        <v>0.86</v>
      </c>
      <c r="AS187" s="104">
        <f t="shared" si="193"/>
        <v>0.86</v>
      </c>
      <c r="AT187" s="104">
        <f t="shared" si="193"/>
        <v>0.86</v>
      </c>
      <c r="AU187" s="104">
        <f t="shared" si="193"/>
        <v>0.86</v>
      </c>
      <c r="AV187" s="104">
        <f t="shared" si="193"/>
        <v>0.86</v>
      </c>
      <c r="AW187" s="104">
        <f t="shared" si="193"/>
        <v>0.86</v>
      </c>
      <c r="AX187" s="104">
        <f t="shared" si="193"/>
        <v>0.86</v>
      </c>
      <c r="AY187" s="104">
        <f t="shared" si="193"/>
        <v>0.86</v>
      </c>
      <c r="AZ187" s="104">
        <f t="shared" si="193"/>
        <v>0.86</v>
      </c>
      <c r="BA187" s="104">
        <f t="shared" si="193"/>
        <v>0.86</v>
      </c>
      <c r="BB187" s="104">
        <f t="shared" si="193"/>
        <v>0.86</v>
      </c>
      <c r="BC187" s="104">
        <f t="shared" si="193"/>
        <v>0.86</v>
      </c>
      <c r="BD187" s="104">
        <f t="shared" si="193"/>
        <v>0.86</v>
      </c>
      <c r="BE187" s="104">
        <f t="shared" si="193"/>
        <v>0.86</v>
      </c>
      <c r="BF187" s="104">
        <f t="shared" si="193"/>
        <v>0.86</v>
      </c>
      <c r="BG187" s="104">
        <f t="shared" si="193"/>
        <v>0.86</v>
      </c>
      <c r="BH187" s="104">
        <f t="shared" si="193"/>
        <v>0.86</v>
      </c>
      <c r="BI187" s="104">
        <f t="shared" si="193"/>
        <v>0.86</v>
      </c>
      <c r="BJ187" s="104">
        <f t="shared" si="193"/>
        <v>0.86</v>
      </c>
      <c r="BK187" s="104">
        <f t="shared" si="193"/>
        <v>0.86</v>
      </c>
      <c r="BL187" s="104">
        <f t="shared" si="193"/>
        <v>0.86</v>
      </c>
      <c r="BM187" s="104">
        <f t="shared" si="193"/>
        <v>0.86</v>
      </c>
      <c r="BN187" s="104">
        <f>1-BN184</f>
        <v>0.86</v>
      </c>
      <c r="BO187" s="104">
        <f>1-BO184</f>
        <v>0.86</v>
      </c>
      <c r="BP187" s="104">
        <f>1-BP184</f>
        <v>0.86</v>
      </c>
      <c r="BQ187" s="104">
        <f t="shared" ref="BQ187:CD187" si="194">1-BQ184</f>
        <v>0.86</v>
      </c>
      <c r="BR187" s="104">
        <f t="shared" si="194"/>
        <v>0.86</v>
      </c>
      <c r="BS187" s="104">
        <f t="shared" si="194"/>
        <v>0.86</v>
      </c>
      <c r="BT187" s="104">
        <f t="shared" si="194"/>
        <v>0.86</v>
      </c>
      <c r="BU187" s="104">
        <f t="shared" si="194"/>
        <v>0.86</v>
      </c>
      <c r="BV187" s="104">
        <f t="shared" si="194"/>
        <v>0.86</v>
      </c>
      <c r="BW187" s="104">
        <f t="shared" si="194"/>
        <v>0.86</v>
      </c>
      <c r="BX187" s="104">
        <f t="shared" si="194"/>
        <v>0.86</v>
      </c>
      <c r="BY187" s="104">
        <f t="shared" si="194"/>
        <v>0.86</v>
      </c>
      <c r="BZ187" s="104">
        <f t="shared" si="194"/>
        <v>0.86</v>
      </c>
      <c r="CA187" s="104">
        <f t="shared" si="194"/>
        <v>0.86</v>
      </c>
      <c r="CB187" s="104">
        <f t="shared" si="194"/>
        <v>0.86</v>
      </c>
      <c r="CC187" s="104">
        <f t="shared" si="194"/>
        <v>0.86</v>
      </c>
      <c r="CD187" s="104">
        <f t="shared" si="194"/>
        <v>0.86</v>
      </c>
      <c r="CG187" s="13"/>
      <c r="CH187" s="13"/>
    </row>
    <row r="188" spans="3:86" outlineLevel="1">
      <c r="E188" s="56"/>
      <c r="BR188"/>
      <c r="BS188"/>
      <c r="CG188" s="13"/>
      <c r="CH188" s="13"/>
    </row>
    <row r="189" spans="3:86" outlineLevel="1">
      <c r="E189" s="15" t="s">
        <v>208</v>
      </c>
      <c r="H189" t="s">
        <v>369</v>
      </c>
      <c r="BR189"/>
      <c r="BS189"/>
      <c r="CG189" s="13"/>
      <c r="CH189" s="13"/>
    </row>
    <row r="190" spans="3:86" outlineLevel="1">
      <c r="E190" s="132" t="s">
        <v>224</v>
      </c>
      <c r="Q190" s="104">
        <f t="shared" ref="Q190:AV190" si="195">Q144/SUM(Q143:Q144)</f>
        <v>0.13409342324615109</v>
      </c>
      <c r="R190" s="104">
        <f t="shared" si="195"/>
        <v>0.16032001207632302</v>
      </c>
      <c r="S190" s="104">
        <f t="shared" si="195"/>
        <v>0.25328708931971095</v>
      </c>
      <c r="T190" s="104">
        <f t="shared" si="195"/>
        <v>0.35515646848098642</v>
      </c>
      <c r="U190" s="104">
        <f t="shared" si="195"/>
        <v>0.43873879603217358</v>
      </c>
      <c r="V190" s="104">
        <f t="shared" si="195"/>
        <v>0.47971601607919045</v>
      </c>
      <c r="W190" s="104">
        <f t="shared" si="195"/>
        <v>0.53154164228760326</v>
      </c>
      <c r="X190" s="104">
        <f t="shared" si="195"/>
        <v>0.58187244287648165</v>
      </c>
      <c r="Y190" s="104">
        <f t="shared" si="195"/>
        <v>0.57407420444696511</v>
      </c>
      <c r="Z190" s="104">
        <f t="shared" si="195"/>
        <v>0.58750324529285647</v>
      </c>
      <c r="AA190" s="104">
        <f>AA144/SUM(AA143:AA144)</f>
        <v>0.58728509334331103</v>
      </c>
      <c r="AB190" s="104">
        <f t="shared" si="195"/>
        <v>0.69552267940436618</v>
      </c>
      <c r="AC190" s="104">
        <f t="shared" si="195"/>
        <v>0.74503133901319507</v>
      </c>
      <c r="AD190" s="104">
        <f t="shared" si="195"/>
        <v>0.76150024000310812</v>
      </c>
      <c r="AE190" s="104">
        <f t="shared" si="195"/>
        <v>0.77378373196731032</v>
      </c>
      <c r="AF190" s="104">
        <f t="shared" si="195"/>
        <v>0.78758452231386833</v>
      </c>
      <c r="AG190" s="104">
        <f t="shared" si="195"/>
        <v>0.79662572529452302</v>
      </c>
      <c r="AH190" s="104">
        <f t="shared" si="195"/>
        <v>0.80438891514474931</v>
      </c>
      <c r="AI190" s="104">
        <f t="shared" si="195"/>
        <v>0.81019090747658207</v>
      </c>
      <c r="AJ190" s="104">
        <f t="shared" si="195"/>
        <v>0.81568915969261668</v>
      </c>
      <c r="AK190" s="104">
        <f t="shared" si="195"/>
        <v>0.82090745810526333</v>
      </c>
      <c r="AL190" s="104">
        <f t="shared" si="195"/>
        <v>0.82189427867946518</v>
      </c>
      <c r="AM190" s="104">
        <f t="shared" si="195"/>
        <v>0.82105477693841789</v>
      </c>
      <c r="AN190" s="104">
        <f t="shared" si="195"/>
        <v>0.82027235564255496</v>
      </c>
      <c r="AO190" s="104">
        <f t="shared" si="195"/>
        <v>0.81953075475079928</v>
      </c>
      <c r="AP190" s="104">
        <f t="shared" si="195"/>
        <v>0.81880178765587941</v>
      </c>
      <c r="AQ190" s="104">
        <f t="shared" si="195"/>
        <v>0.81807714472691906</v>
      </c>
      <c r="AR190" s="104">
        <f t="shared" si="195"/>
        <v>0.81738769482394025</v>
      </c>
      <c r="AS190" s="104">
        <f t="shared" si="195"/>
        <v>0.8167497592356856</v>
      </c>
      <c r="AT190" s="104">
        <f t="shared" si="195"/>
        <v>0.81615355096886932</v>
      </c>
      <c r="AU190" s="104">
        <f t="shared" si="195"/>
        <v>0.81559187056744586</v>
      </c>
      <c r="AV190" s="104">
        <f t="shared" si="195"/>
        <v>0.81506651607907443</v>
      </c>
      <c r="AW190" s="104">
        <f t="shared" ref="AW190:BN190" si="196">AW144/SUM(AW143:AW144)</f>
        <v>0.81458288083030139</v>
      </c>
      <c r="AX190" s="104">
        <f t="shared" si="196"/>
        <v>0.81414079562907171</v>
      </c>
      <c r="AY190" s="104">
        <f t="shared" si="196"/>
        <v>0.81373499895447654</v>
      </c>
      <c r="AZ190" s="104">
        <f t="shared" si="196"/>
        <v>0.81336175853992698</v>
      </c>
      <c r="BA190" s="104">
        <f t="shared" si="196"/>
        <v>0.81302414533261913</v>
      </c>
      <c r="BB190" s="104">
        <f t="shared" si="196"/>
        <v>0.81272766861785128</v>
      </c>
      <c r="BC190" s="104">
        <f t="shared" si="196"/>
        <v>0.81247312269188932</v>
      </c>
      <c r="BD190" s="104">
        <f t="shared" si="196"/>
        <v>0.81225673040046409</v>
      </c>
      <c r="BE190" s="104">
        <f t="shared" si="196"/>
        <v>0.81207533259608577</v>
      </c>
      <c r="BF190" s="104">
        <f t="shared" si="196"/>
        <v>0.81193098810888187</v>
      </c>
      <c r="BG190" s="104">
        <f t="shared" si="196"/>
        <v>0.81182794613639098</v>
      </c>
      <c r="BH190" s="104">
        <f t="shared" si="196"/>
        <v>0.81176682562071667</v>
      </c>
      <c r="BI190" s="104">
        <f t="shared" si="196"/>
        <v>0.81173288749345418</v>
      </c>
      <c r="BJ190" s="104">
        <f t="shared" si="196"/>
        <v>0.8117110025167501</v>
      </c>
      <c r="BK190" s="104">
        <f t="shared" si="196"/>
        <v>0.81169441495609174</v>
      </c>
      <c r="BL190" s="104">
        <f t="shared" si="196"/>
        <v>0.81167782627316265</v>
      </c>
      <c r="BM190" s="104">
        <f t="shared" si="196"/>
        <v>0.8116612364679463</v>
      </c>
      <c r="BN190" s="104">
        <f t="shared" si="196"/>
        <v>0.81164464554042681</v>
      </c>
      <c r="BO190" s="104">
        <f>BO144/SUM(BO143:BO144)</f>
        <v>0.81162805349058798</v>
      </c>
      <c r="BP190" s="104">
        <f>BP144/SUM(BP143:BP144)</f>
        <v>0.81161146031841347</v>
      </c>
      <c r="BQ190" s="104">
        <f t="shared" ref="BQ190:CD190" si="197">BQ144/SUM(BQ143:BQ144)</f>
        <v>0.8115948660238872</v>
      </c>
      <c r="BR190" s="104">
        <f t="shared" si="197"/>
        <v>0.81157827060699306</v>
      </c>
      <c r="BS190" s="104">
        <f t="shared" si="197"/>
        <v>0.81156167406771507</v>
      </c>
      <c r="BT190" s="104">
        <f t="shared" si="197"/>
        <v>0.81154507640603679</v>
      </c>
      <c r="BU190" s="104">
        <f t="shared" si="197"/>
        <v>0.81152847762194247</v>
      </c>
      <c r="BV190" s="104">
        <f t="shared" si="197"/>
        <v>0.81151187771541566</v>
      </c>
      <c r="BW190" s="104">
        <f t="shared" si="197"/>
        <v>0.8114952766864405</v>
      </c>
      <c r="BX190" s="104">
        <f t="shared" si="197"/>
        <v>0.81147867453500089</v>
      </c>
      <c r="BY190" s="104">
        <f t="shared" si="197"/>
        <v>0.81146207126108061</v>
      </c>
      <c r="BZ190" s="104">
        <f t="shared" si="197"/>
        <v>0.8114454668646639</v>
      </c>
      <c r="CA190" s="104">
        <f t="shared" si="197"/>
        <v>0.81142886134573444</v>
      </c>
      <c r="CB190" s="104">
        <f t="shared" si="197"/>
        <v>0.81141225470427636</v>
      </c>
      <c r="CC190" s="104">
        <f t="shared" si="197"/>
        <v>0.81139564694027355</v>
      </c>
      <c r="CD190" s="104">
        <f t="shared" si="197"/>
        <v>0.81137903805371014</v>
      </c>
      <c r="CG190" s="13"/>
      <c r="CH190" s="13"/>
    </row>
    <row r="191" spans="3:86" outlineLevel="1">
      <c r="E191" s="47" t="s">
        <v>227</v>
      </c>
      <c r="G191" s="189" t="s">
        <v>546</v>
      </c>
      <c r="Q191" s="101">
        <v>0.1</v>
      </c>
      <c r="R191" s="188">
        <v>0.1</v>
      </c>
      <c r="S191" s="188">
        <v>0.1</v>
      </c>
      <c r="T191" s="188">
        <v>0.15</v>
      </c>
      <c r="U191" s="188">
        <v>0.2</v>
      </c>
      <c r="V191" s="188">
        <v>0.57999999999999996</v>
      </c>
      <c r="W191" s="188">
        <v>0.57999999999999996</v>
      </c>
      <c r="X191" s="188">
        <v>0.57999999999999996</v>
      </c>
      <c r="Y191" s="188">
        <v>0.57999999999999996</v>
      </c>
      <c r="Z191" s="188">
        <v>0.57999999999999996</v>
      </c>
      <c r="AA191" s="188">
        <v>0.57999999999999996</v>
      </c>
      <c r="AB191" s="188">
        <v>0.57999999999999996</v>
      </c>
      <c r="AC191" s="188">
        <v>0.57999999999999996</v>
      </c>
      <c r="AD191" s="188">
        <v>0.57999999999999996</v>
      </c>
      <c r="AE191" s="188">
        <v>0.57999999999999996</v>
      </c>
      <c r="AF191" s="188">
        <v>0.57999999999999996</v>
      </c>
      <c r="AG191" s="188">
        <v>0.57999999999999996</v>
      </c>
      <c r="AH191" s="188">
        <v>0.57999999999999996</v>
      </c>
      <c r="AI191" s="188">
        <v>0.57999999999999996</v>
      </c>
      <c r="AJ191" s="188">
        <v>0.57999999999999996</v>
      </c>
      <c r="AK191" s="188">
        <v>0.57999999999999996</v>
      </c>
      <c r="AL191" s="156">
        <f t="shared" ref="AL191:BN191" si="198">AK191</f>
        <v>0.57999999999999996</v>
      </c>
      <c r="AM191" s="156">
        <f t="shared" si="198"/>
        <v>0.57999999999999996</v>
      </c>
      <c r="AN191" s="156">
        <f t="shared" si="198"/>
        <v>0.57999999999999996</v>
      </c>
      <c r="AO191" s="156">
        <f t="shared" si="198"/>
        <v>0.57999999999999996</v>
      </c>
      <c r="AP191" s="156">
        <f t="shared" si="198"/>
        <v>0.57999999999999996</v>
      </c>
      <c r="AQ191" s="156">
        <f t="shared" si="198"/>
        <v>0.57999999999999996</v>
      </c>
      <c r="AR191" s="156">
        <f t="shared" si="198"/>
        <v>0.57999999999999996</v>
      </c>
      <c r="AS191" s="156">
        <f t="shared" si="198"/>
        <v>0.57999999999999996</v>
      </c>
      <c r="AT191" s="156">
        <f t="shared" si="198"/>
        <v>0.57999999999999996</v>
      </c>
      <c r="AU191" s="156">
        <f t="shared" si="198"/>
        <v>0.57999999999999996</v>
      </c>
      <c r="AV191" s="156">
        <f t="shared" si="198"/>
        <v>0.57999999999999996</v>
      </c>
      <c r="AW191" s="156">
        <f t="shared" si="198"/>
        <v>0.57999999999999996</v>
      </c>
      <c r="AX191" s="156">
        <f t="shared" si="198"/>
        <v>0.57999999999999996</v>
      </c>
      <c r="AY191" s="156">
        <f t="shared" si="198"/>
        <v>0.57999999999999996</v>
      </c>
      <c r="AZ191" s="156">
        <f t="shared" si="198"/>
        <v>0.57999999999999996</v>
      </c>
      <c r="BA191" s="156">
        <f t="shared" si="198"/>
        <v>0.57999999999999996</v>
      </c>
      <c r="BB191" s="156">
        <f t="shared" si="198"/>
        <v>0.57999999999999996</v>
      </c>
      <c r="BC191" s="156">
        <f t="shared" si="198"/>
        <v>0.57999999999999996</v>
      </c>
      <c r="BD191" s="156">
        <f t="shared" si="198"/>
        <v>0.57999999999999996</v>
      </c>
      <c r="BE191" s="156">
        <f t="shared" si="198"/>
        <v>0.57999999999999996</v>
      </c>
      <c r="BF191" s="156">
        <f t="shared" si="198"/>
        <v>0.57999999999999996</v>
      </c>
      <c r="BG191" s="156">
        <f t="shared" si="198"/>
        <v>0.57999999999999996</v>
      </c>
      <c r="BH191" s="156">
        <f t="shared" si="198"/>
        <v>0.57999999999999996</v>
      </c>
      <c r="BI191" s="156">
        <f t="shared" si="198"/>
        <v>0.57999999999999996</v>
      </c>
      <c r="BJ191" s="156">
        <f t="shared" si="198"/>
        <v>0.57999999999999996</v>
      </c>
      <c r="BK191" s="156">
        <f t="shared" si="198"/>
        <v>0.57999999999999996</v>
      </c>
      <c r="BL191" s="156">
        <f t="shared" si="198"/>
        <v>0.57999999999999996</v>
      </c>
      <c r="BM191" s="156">
        <f t="shared" si="198"/>
        <v>0.57999999999999996</v>
      </c>
      <c r="BN191" s="156">
        <f t="shared" si="198"/>
        <v>0.57999999999999996</v>
      </c>
      <c r="BO191" s="156">
        <f>BN191</f>
        <v>0.57999999999999996</v>
      </c>
      <c r="BP191" s="156">
        <f>BO191</f>
        <v>0.57999999999999996</v>
      </c>
      <c r="BQ191" s="156">
        <f t="shared" ref="BQ191:CD191" si="199">BP191</f>
        <v>0.57999999999999996</v>
      </c>
      <c r="BR191" s="156">
        <f t="shared" si="199"/>
        <v>0.57999999999999996</v>
      </c>
      <c r="BS191" s="156">
        <f t="shared" si="199"/>
        <v>0.57999999999999996</v>
      </c>
      <c r="BT191" s="156">
        <f t="shared" si="199"/>
        <v>0.57999999999999996</v>
      </c>
      <c r="BU191" s="156">
        <f t="shared" si="199"/>
        <v>0.57999999999999996</v>
      </c>
      <c r="BV191" s="156">
        <f t="shared" si="199"/>
        <v>0.57999999999999996</v>
      </c>
      <c r="BW191" s="156">
        <f t="shared" si="199"/>
        <v>0.57999999999999996</v>
      </c>
      <c r="BX191" s="156">
        <f t="shared" si="199"/>
        <v>0.57999999999999996</v>
      </c>
      <c r="BY191" s="156">
        <f t="shared" si="199"/>
        <v>0.57999999999999996</v>
      </c>
      <c r="BZ191" s="156">
        <f t="shared" si="199"/>
        <v>0.57999999999999996</v>
      </c>
      <c r="CA191" s="156">
        <f t="shared" si="199"/>
        <v>0.57999999999999996</v>
      </c>
      <c r="CB191" s="156">
        <f t="shared" si="199"/>
        <v>0.57999999999999996</v>
      </c>
      <c r="CC191" s="156">
        <f t="shared" si="199"/>
        <v>0.57999999999999996</v>
      </c>
      <c r="CD191" s="156">
        <f t="shared" si="199"/>
        <v>0.57999999999999996</v>
      </c>
      <c r="CG191" s="13"/>
      <c r="CH191" s="13"/>
    </row>
    <row r="192" spans="3:86" outlineLevel="1">
      <c r="E192" s="15"/>
      <c r="BR192"/>
      <c r="BS192"/>
      <c r="CG192" s="13"/>
      <c r="CH192" s="13"/>
    </row>
    <row r="193" spans="3:86" outlineLevel="1">
      <c r="E193" s="60" t="s">
        <v>207</v>
      </c>
      <c r="H193" t="s">
        <v>369</v>
      </c>
      <c r="BR193"/>
      <c r="BS193"/>
      <c r="CG193" s="13"/>
      <c r="CH193" s="13"/>
    </row>
    <row r="194" spans="3:86" outlineLevel="1">
      <c r="E194" s="79" t="s">
        <v>205</v>
      </c>
      <c r="Q194" s="104">
        <f>1-Q191</f>
        <v>0.9</v>
      </c>
      <c r="R194" s="104">
        <f t="shared" ref="R194:BM194" si="200">1-R191</f>
        <v>0.9</v>
      </c>
      <c r="S194" s="104">
        <f t="shared" si="200"/>
        <v>0.9</v>
      </c>
      <c r="T194" s="104">
        <f t="shared" si="200"/>
        <v>0.85</v>
      </c>
      <c r="U194" s="104">
        <f t="shared" si="200"/>
        <v>0.8</v>
      </c>
      <c r="V194" s="104">
        <f t="shared" si="200"/>
        <v>0.42000000000000004</v>
      </c>
      <c r="W194" s="104">
        <f t="shared" si="200"/>
        <v>0.42000000000000004</v>
      </c>
      <c r="X194" s="104">
        <f t="shared" si="200"/>
        <v>0.42000000000000004</v>
      </c>
      <c r="Y194" s="104">
        <f t="shared" si="200"/>
        <v>0.42000000000000004</v>
      </c>
      <c r="Z194" s="104">
        <f t="shared" si="200"/>
        <v>0.42000000000000004</v>
      </c>
      <c r="AA194" s="104">
        <f t="shared" si="200"/>
        <v>0.42000000000000004</v>
      </c>
      <c r="AB194" s="104">
        <f t="shared" si="200"/>
        <v>0.42000000000000004</v>
      </c>
      <c r="AC194" s="104">
        <f t="shared" si="200"/>
        <v>0.42000000000000004</v>
      </c>
      <c r="AD194" s="104">
        <f t="shared" si="200"/>
        <v>0.42000000000000004</v>
      </c>
      <c r="AE194" s="104">
        <f t="shared" si="200"/>
        <v>0.42000000000000004</v>
      </c>
      <c r="AF194" s="104">
        <f t="shared" si="200"/>
        <v>0.42000000000000004</v>
      </c>
      <c r="AG194" s="104">
        <f t="shared" si="200"/>
        <v>0.42000000000000004</v>
      </c>
      <c r="AH194" s="104">
        <f t="shared" si="200"/>
        <v>0.42000000000000004</v>
      </c>
      <c r="AI194" s="104">
        <f t="shared" si="200"/>
        <v>0.42000000000000004</v>
      </c>
      <c r="AJ194" s="104">
        <f t="shared" si="200"/>
        <v>0.42000000000000004</v>
      </c>
      <c r="AK194" s="104">
        <f t="shared" si="200"/>
        <v>0.42000000000000004</v>
      </c>
      <c r="AL194" s="104">
        <f t="shared" si="200"/>
        <v>0.42000000000000004</v>
      </c>
      <c r="AM194" s="104">
        <f t="shared" si="200"/>
        <v>0.42000000000000004</v>
      </c>
      <c r="AN194" s="104">
        <f t="shared" si="200"/>
        <v>0.42000000000000004</v>
      </c>
      <c r="AO194" s="104">
        <f t="shared" si="200"/>
        <v>0.42000000000000004</v>
      </c>
      <c r="AP194" s="104">
        <f t="shared" si="200"/>
        <v>0.42000000000000004</v>
      </c>
      <c r="AQ194" s="104">
        <f t="shared" si="200"/>
        <v>0.42000000000000004</v>
      </c>
      <c r="AR194" s="104">
        <f t="shared" si="200"/>
        <v>0.42000000000000004</v>
      </c>
      <c r="AS194" s="104">
        <f t="shared" si="200"/>
        <v>0.42000000000000004</v>
      </c>
      <c r="AT194" s="104">
        <f t="shared" si="200"/>
        <v>0.42000000000000004</v>
      </c>
      <c r="AU194" s="104">
        <f t="shared" si="200"/>
        <v>0.42000000000000004</v>
      </c>
      <c r="AV194" s="104">
        <f t="shared" si="200"/>
        <v>0.42000000000000004</v>
      </c>
      <c r="AW194" s="104">
        <f t="shared" si="200"/>
        <v>0.42000000000000004</v>
      </c>
      <c r="AX194" s="104">
        <f t="shared" si="200"/>
        <v>0.42000000000000004</v>
      </c>
      <c r="AY194" s="104">
        <f t="shared" si="200"/>
        <v>0.42000000000000004</v>
      </c>
      <c r="AZ194" s="104">
        <f t="shared" si="200"/>
        <v>0.42000000000000004</v>
      </c>
      <c r="BA194" s="104">
        <f t="shared" si="200"/>
        <v>0.42000000000000004</v>
      </c>
      <c r="BB194" s="104">
        <f t="shared" si="200"/>
        <v>0.42000000000000004</v>
      </c>
      <c r="BC194" s="104">
        <f t="shared" si="200"/>
        <v>0.42000000000000004</v>
      </c>
      <c r="BD194" s="104">
        <f t="shared" si="200"/>
        <v>0.42000000000000004</v>
      </c>
      <c r="BE194" s="104">
        <f t="shared" si="200"/>
        <v>0.42000000000000004</v>
      </c>
      <c r="BF194" s="104">
        <f t="shared" si="200"/>
        <v>0.42000000000000004</v>
      </c>
      <c r="BG194" s="104">
        <f t="shared" si="200"/>
        <v>0.42000000000000004</v>
      </c>
      <c r="BH194" s="104">
        <f t="shared" si="200"/>
        <v>0.42000000000000004</v>
      </c>
      <c r="BI194" s="104">
        <f t="shared" si="200"/>
        <v>0.42000000000000004</v>
      </c>
      <c r="BJ194" s="104">
        <f t="shared" si="200"/>
        <v>0.42000000000000004</v>
      </c>
      <c r="BK194" s="104">
        <f t="shared" si="200"/>
        <v>0.42000000000000004</v>
      </c>
      <c r="BL194" s="104">
        <f t="shared" si="200"/>
        <v>0.42000000000000004</v>
      </c>
      <c r="BM194" s="104">
        <f t="shared" si="200"/>
        <v>0.42000000000000004</v>
      </c>
      <c r="BN194" s="104">
        <f>1-BN191</f>
        <v>0.42000000000000004</v>
      </c>
      <c r="BO194" s="104">
        <f>1-BO191</f>
        <v>0.42000000000000004</v>
      </c>
      <c r="BP194" s="104">
        <f>1-BP191</f>
        <v>0.42000000000000004</v>
      </c>
      <c r="BQ194" s="104">
        <f t="shared" ref="BQ194:CD194" si="201">1-BQ191</f>
        <v>0.42000000000000004</v>
      </c>
      <c r="BR194" s="104">
        <f t="shared" si="201"/>
        <v>0.42000000000000004</v>
      </c>
      <c r="BS194" s="104">
        <f t="shared" si="201"/>
        <v>0.42000000000000004</v>
      </c>
      <c r="BT194" s="104">
        <f t="shared" si="201"/>
        <v>0.42000000000000004</v>
      </c>
      <c r="BU194" s="104">
        <f t="shared" si="201"/>
        <v>0.42000000000000004</v>
      </c>
      <c r="BV194" s="104">
        <f t="shared" si="201"/>
        <v>0.42000000000000004</v>
      </c>
      <c r="BW194" s="104">
        <f t="shared" si="201"/>
        <v>0.42000000000000004</v>
      </c>
      <c r="BX194" s="104">
        <f t="shared" si="201"/>
        <v>0.42000000000000004</v>
      </c>
      <c r="BY194" s="104">
        <f t="shared" si="201"/>
        <v>0.42000000000000004</v>
      </c>
      <c r="BZ194" s="104">
        <f t="shared" si="201"/>
        <v>0.42000000000000004</v>
      </c>
      <c r="CA194" s="104">
        <f t="shared" si="201"/>
        <v>0.42000000000000004</v>
      </c>
      <c r="CB194" s="104">
        <f t="shared" si="201"/>
        <v>0.42000000000000004</v>
      </c>
      <c r="CC194" s="104">
        <f t="shared" si="201"/>
        <v>0.42000000000000004</v>
      </c>
      <c r="CD194" s="104">
        <f t="shared" si="201"/>
        <v>0.42000000000000004</v>
      </c>
      <c r="CG194" s="13"/>
      <c r="CH194" s="13"/>
    </row>
    <row r="195" spans="3:86" outlineLevel="1">
      <c r="E195" s="15"/>
      <c r="BR195"/>
      <c r="BS195"/>
      <c r="CG195" s="13"/>
      <c r="CH195" s="13"/>
    </row>
    <row r="196" spans="3:86" outlineLevel="1">
      <c r="C196" s="57"/>
      <c r="D196" s="60" t="s">
        <v>208</v>
      </c>
      <c r="BR196"/>
      <c r="BS196"/>
      <c r="CG196" s="13"/>
      <c r="CH196" s="13"/>
    </row>
    <row r="197" spans="3:86" outlineLevel="1">
      <c r="E197" s="15"/>
      <c r="BR197"/>
      <c r="BS197"/>
      <c r="CG197" s="13"/>
      <c r="CH197" s="13"/>
    </row>
    <row r="198" spans="3:86" outlineLevel="1">
      <c r="E198" s="60" t="s">
        <v>209</v>
      </c>
      <c r="H198" t="s">
        <v>233</v>
      </c>
      <c r="BR198"/>
      <c r="BS198"/>
      <c r="CG198" s="13"/>
      <c r="CH198" s="13"/>
    </row>
    <row r="199" spans="3:86" outlineLevel="1">
      <c r="E199" s="80" t="s">
        <v>215</v>
      </c>
      <c r="BR199"/>
      <c r="BS199"/>
    </row>
    <row r="200" spans="3:86" outlineLevel="1">
      <c r="E200" s="47" t="s">
        <v>439</v>
      </c>
      <c r="G200" s="94"/>
      <c r="J200" t="s">
        <v>70</v>
      </c>
      <c r="Q200" s="156">
        <f>Q673</f>
        <v>0.89237976668198027</v>
      </c>
      <c r="R200" s="156">
        <f>R673</f>
        <v>0.88169601248847829</v>
      </c>
      <c r="S200" s="156">
        <f t="shared" ref="S200:AC200" si="202">S673</f>
        <v>0.82250000000000001</v>
      </c>
      <c r="T200" s="156">
        <f t="shared" si="202"/>
        <v>0.82250000000000001</v>
      </c>
      <c r="U200" s="156">
        <f t="shared" si="202"/>
        <v>0.82250000000000001</v>
      </c>
      <c r="V200" s="156">
        <f t="shared" si="202"/>
        <v>0.82250000000000001</v>
      </c>
      <c r="W200" s="156">
        <f t="shared" si="202"/>
        <v>0.82250000000000001</v>
      </c>
      <c r="X200" s="156">
        <f t="shared" si="202"/>
        <v>0.82250000000000001</v>
      </c>
      <c r="Y200" s="156">
        <f t="shared" si="202"/>
        <v>0.82250000000000001</v>
      </c>
      <c r="Z200" s="148">
        <f t="shared" si="202"/>
        <v>0.82250000000000001</v>
      </c>
      <c r="AA200" s="148">
        <f t="shared" si="202"/>
        <v>0.82250000000000001</v>
      </c>
      <c r="AB200" s="148">
        <f t="shared" si="202"/>
        <v>0.75</v>
      </c>
      <c r="AC200" s="148">
        <f t="shared" si="202"/>
        <v>0.7</v>
      </c>
      <c r="AD200" s="300">
        <f>AC200-0.25%</f>
        <v>0.69750000000000001</v>
      </c>
      <c r="AE200" s="300">
        <f t="shared" ref="AE200:AK200" si="203">AD200-0.25%</f>
        <v>0.69500000000000006</v>
      </c>
      <c r="AF200" s="300">
        <f t="shared" si="203"/>
        <v>0.69250000000000012</v>
      </c>
      <c r="AG200" s="300">
        <f t="shared" si="203"/>
        <v>0.69000000000000017</v>
      </c>
      <c r="AH200" s="300">
        <f t="shared" si="203"/>
        <v>0.68750000000000022</v>
      </c>
      <c r="AI200" s="300">
        <f t="shared" si="203"/>
        <v>0.68500000000000028</v>
      </c>
      <c r="AJ200" s="300">
        <f t="shared" si="203"/>
        <v>0.68250000000000033</v>
      </c>
      <c r="AK200" s="300">
        <f t="shared" si="203"/>
        <v>0.68000000000000038</v>
      </c>
      <c r="AL200" s="156">
        <f>AK200</f>
        <v>0.68000000000000038</v>
      </c>
      <c r="AM200" s="156">
        <f t="shared" ref="AM200:CD200" si="204">AL200</f>
        <v>0.68000000000000038</v>
      </c>
      <c r="AN200" s="156">
        <f t="shared" si="204"/>
        <v>0.68000000000000038</v>
      </c>
      <c r="AO200" s="156">
        <f t="shared" si="204"/>
        <v>0.68000000000000038</v>
      </c>
      <c r="AP200" s="156">
        <f t="shared" si="204"/>
        <v>0.68000000000000038</v>
      </c>
      <c r="AQ200" s="156">
        <f t="shared" si="204"/>
        <v>0.68000000000000038</v>
      </c>
      <c r="AR200" s="156">
        <f t="shared" si="204"/>
        <v>0.68000000000000038</v>
      </c>
      <c r="AS200" s="156">
        <f t="shared" si="204"/>
        <v>0.68000000000000038</v>
      </c>
      <c r="AT200" s="156">
        <f t="shared" si="204"/>
        <v>0.68000000000000038</v>
      </c>
      <c r="AU200" s="156">
        <f t="shared" si="204"/>
        <v>0.68000000000000038</v>
      </c>
      <c r="AV200" s="156">
        <f t="shared" si="204"/>
        <v>0.68000000000000038</v>
      </c>
      <c r="AW200" s="156">
        <f t="shared" si="204"/>
        <v>0.68000000000000038</v>
      </c>
      <c r="AX200" s="156">
        <f t="shared" si="204"/>
        <v>0.68000000000000038</v>
      </c>
      <c r="AY200" s="156">
        <f t="shared" si="204"/>
        <v>0.68000000000000038</v>
      </c>
      <c r="AZ200" s="156">
        <f t="shared" si="204"/>
        <v>0.68000000000000038</v>
      </c>
      <c r="BA200" s="156">
        <f t="shared" si="204"/>
        <v>0.68000000000000038</v>
      </c>
      <c r="BB200" s="156">
        <f t="shared" si="204"/>
        <v>0.68000000000000038</v>
      </c>
      <c r="BC200" s="156">
        <f t="shared" si="204"/>
        <v>0.68000000000000038</v>
      </c>
      <c r="BD200" s="156">
        <f t="shared" si="204"/>
        <v>0.68000000000000038</v>
      </c>
      <c r="BE200" s="156">
        <f t="shared" si="204"/>
        <v>0.68000000000000038</v>
      </c>
      <c r="BF200" s="156">
        <f t="shared" si="204"/>
        <v>0.68000000000000038</v>
      </c>
      <c r="BG200" s="156">
        <f t="shared" si="204"/>
        <v>0.68000000000000038</v>
      </c>
      <c r="BH200" s="156">
        <f t="shared" si="204"/>
        <v>0.68000000000000038</v>
      </c>
      <c r="BI200" s="156">
        <f t="shared" si="204"/>
        <v>0.68000000000000038</v>
      </c>
      <c r="BJ200" s="156">
        <f t="shared" si="204"/>
        <v>0.68000000000000038</v>
      </c>
      <c r="BK200" s="156">
        <f t="shared" si="204"/>
        <v>0.68000000000000038</v>
      </c>
      <c r="BL200" s="156">
        <f t="shared" si="204"/>
        <v>0.68000000000000038</v>
      </c>
      <c r="BM200" s="156">
        <f t="shared" si="204"/>
        <v>0.68000000000000038</v>
      </c>
      <c r="BN200" s="156">
        <f t="shared" si="204"/>
        <v>0.68000000000000038</v>
      </c>
      <c r="BO200" s="156">
        <f t="shared" si="204"/>
        <v>0.68000000000000038</v>
      </c>
      <c r="BP200" s="156">
        <f t="shared" si="204"/>
        <v>0.68000000000000038</v>
      </c>
      <c r="BQ200" s="156">
        <f t="shared" si="204"/>
        <v>0.68000000000000038</v>
      </c>
      <c r="BR200" s="156">
        <f t="shared" si="204"/>
        <v>0.68000000000000038</v>
      </c>
      <c r="BS200" s="156">
        <f t="shared" si="204"/>
        <v>0.68000000000000038</v>
      </c>
      <c r="BT200" s="156">
        <f t="shared" si="204"/>
        <v>0.68000000000000038</v>
      </c>
      <c r="BU200" s="156">
        <f t="shared" si="204"/>
        <v>0.68000000000000038</v>
      </c>
      <c r="BV200" s="156">
        <f t="shared" si="204"/>
        <v>0.68000000000000038</v>
      </c>
      <c r="BW200" s="156">
        <f t="shared" si="204"/>
        <v>0.68000000000000038</v>
      </c>
      <c r="BX200" s="156">
        <f t="shared" si="204"/>
        <v>0.68000000000000038</v>
      </c>
      <c r="BY200" s="156">
        <f t="shared" si="204"/>
        <v>0.68000000000000038</v>
      </c>
      <c r="BZ200" s="156">
        <f t="shared" si="204"/>
        <v>0.68000000000000038</v>
      </c>
      <c r="CA200" s="156">
        <f t="shared" si="204"/>
        <v>0.68000000000000038</v>
      </c>
      <c r="CB200" s="156">
        <f t="shared" si="204"/>
        <v>0.68000000000000038</v>
      </c>
      <c r="CC200" s="156">
        <f t="shared" si="204"/>
        <v>0.68000000000000038</v>
      </c>
      <c r="CD200" s="156">
        <f t="shared" si="204"/>
        <v>0.68000000000000038</v>
      </c>
    </row>
    <row r="201" spans="3:86" outlineLevel="1">
      <c r="E201" s="47"/>
      <c r="G201" s="94"/>
      <c r="BR201"/>
      <c r="BS201"/>
      <c r="CG201" s="13"/>
      <c r="CH201" s="13"/>
    </row>
    <row r="202" spans="3:86" outlineLevel="1">
      <c r="E202" s="47" t="s">
        <v>440</v>
      </c>
      <c r="G202" s="94"/>
      <c r="J202" t="s">
        <v>70</v>
      </c>
      <c r="Q202" s="104">
        <f>1-Q200</f>
        <v>0.10762023331801973</v>
      </c>
      <c r="R202" s="104">
        <f t="shared" ref="R202:AV202" si="205">1-R200</f>
        <v>0.11830398751152171</v>
      </c>
      <c r="S202" s="104">
        <f t="shared" si="205"/>
        <v>0.17749999999999999</v>
      </c>
      <c r="T202" s="104">
        <f t="shared" si="205"/>
        <v>0.17749999999999999</v>
      </c>
      <c r="U202" s="104">
        <f t="shared" si="205"/>
        <v>0.17749999999999999</v>
      </c>
      <c r="V202" s="104">
        <f t="shared" si="205"/>
        <v>0.17749999999999999</v>
      </c>
      <c r="W202" s="104">
        <f t="shared" si="205"/>
        <v>0.17749999999999999</v>
      </c>
      <c r="X202" s="104">
        <f t="shared" si="205"/>
        <v>0.17749999999999999</v>
      </c>
      <c r="Y202" s="104">
        <f t="shared" si="205"/>
        <v>0.17749999999999999</v>
      </c>
      <c r="Z202" s="104">
        <f t="shared" si="205"/>
        <v>0.17749999999999999</v>
      </c>
      <c r="AA202" s="104">
        <f t="shared" si="205"/>
        <v>0.17749999999999999</v>
      </c>
      <c r="AB202" s="104">
        <f t="shared" si="205"/>
        <v>0.25</v>
      </c>
      <c r="AC202" s="104">
        <f t="shared" si="205"/>
        <v>0.30000000000000004</v>
      </c>
      <c r="AD202" s="104">
        <f t="shared" si="205"/>
        <v>0.30249999999999999</v>
      </c>
      <c r="AE202" s="104">
        <f t="shared" si="205"/>
        <v>0.30499999999999994</v>
      </c>
      <c r="AF202" s="104">
        <f t="shared" si="205"/>
        <v>0.30749999999999988</v>
      </c>
      <c r="AG202" s="104">
        <f t="shared" si="205"/>
        <v>0.30999999999999983</v>
      </c>
      <c r="AH202" s="104">
        <f t="shared" si="205"/>
        <v>0.31249999999999978</v>
      </c>
      <c r="AI202" s="104">
        <f t="shared" si="205"/>
        <v>0.31499999999999972</v>
      </c>
      <c r="AJ202" s="104">
        <f t="shared" si="205"/>
        <v>0.31749999999999967</v>
      </c>
      <c r="AK202" s="104">
        <f t="shared" si="205"/>
        <v>0.31999999999999962</v>
      </c>
      <c r="AL202" s="104">
        <f t="shared" si="205"/>
        <v>0.31999999999999962</v>
      </c>
      <c r="AM202" s="104">
        <f t="shared" si="205"/>
        <v>0.31999999999999962</v>
      </c>
      <c r="AN202" s="104">
        <f t="shared" si="205"/>
        <v>0.31999999999999962</v>
      </c>
      <c r="AO202" s="104">
        <f t="shared" si="205"/>
        <v>0.31999999999999962</v>
      </c>
      <c r="AP202" s="104">
        <f t="shared" si="205"/>
        <v>0.31999999999999962</v>
      </c>
      <c r="AQ202" s="104">
        <f t="shared" si="205"/>
        <v>0.31999999999999962</v>
      </c>
      <c r="AR202" s="104">
        <f t="shared" si="205"/>
        <v>0.31999999999999962</v>
      </c>
      <c r="AS202" s="104">
        <f t="shared" si="205"/>
        <v>0.31999999999999962</v>
      </c>
      <c r="AT202" s="104">
        <f t="shared" si="205"/>
        <v>0.31999999999999962</v>
      </c>
      <c r="AU202" s="104">
        <f t="shared" si="205"/>
        <v>0.31999999999999962</v>
      </c>
      <c r="AV202" s="104">
        <f t="shared" si="205"/>
        <v>0.31999999999999962</v>
      </c>
      <c r="AW202" s="104">
        <f t="shared" ref="AW202:BM202" si="206">1-AW200</f>
        <v>0.31999999999999962</v>
      </c>
      <c r="AX202" s="104">
        <f t="shared" si="206"/>
        <v>0.31999999999999962</v>
      </c>
      <c r="AY202" s="104">
        <f t="shared" si="206"/>
        <v>0.31999999999999962</v>
      </c>
      <c r="AZ202" s="104">
        <f t="shared" si="206"/>
        <v>0.31999999999999962</v>
      </c>
      <c r="BA202" s="104">
        <f t="shared" si="206"/>
        <v>0.31999999999999962</v>
      </c>
      <c r="BB202" s="104">
        <f t="shared" si="206"/>
        <v>0.31999999999999962</v>
      </c>
      <c r="BC202" s="104">
        <f t="shared" si="206"/>
        <v>0.31999999999999962</v>
      </c>
      <c r="BD202" s="104">
        <f t="shared" si="206"/>
        <v>0.31999999999999962</v>
      </c>
      <c r="BE202" s="104">
        <f t="shared" si="206"/>
        <v>0.31999999999999962</v>
      </c>
      <c r="BF202" s="104">
        <f t="shared" si="206"/>
        <v>0.31999999999999962</v>
      </c>
      <c r="BG202" s="104">
        <f t="shared" si="206"/>
        <v>0.31999999999999962</v>
      </c>
      <c r="BH202" s="104">
        <f t="shared" si="206"/>
        <v>0.31999999999999962</v>
      </c>
      <c r="BI202" s="104">
        <f t="shared" si="206"/>
        <v>0.31999999999999962</v>
      </c>
      <c r="BJ202" s="104">
        <f t="shared" si="206"/>
        <v>0.31999999999999962</v>
      </c>
      <c r="BK202" s="104">
        <f t="shared" si="206"/>
        <v>0.31999999999999962</v>
      </c>
      <c r="BL202" s="104">
        <f t="shared" si="206"/>
        <v>0.31999999999999962</v>
      </c>
      <c r="BM202" s="104">
        <f t="shared" si="206"/>
        <v>0.31999999999999962</v>
      </c>
      <c r="BN202" s="104">
        <f>1-BN200</f>
        <v>0.31999999999999962</v>
      </c>
      <c r="BO202" s="104">
        <f>1-BO200</f>
        <v>0.31999999999999962</v>
      </c>
      <c r="BP202" s="104">
        <f>1-BP200</f>
        <v>0.31999999999999962</v>
      </c>
      <c r="BQ202" s="104">
        <f t="shared" ref="BQ202:CD202" si="207">1-BQ200</f>
        <v>0.31999999999999962</v>
      </c>
      <c r="BR202" s="104">
        <f t="shared" si="207"/>
        <v>0.31999999999999962</v>
      </c>
      <c r="BS202" s="104">
        <f t="shared" si="207"/>
        <v>0.31999999999999962</v>
      </c>
      <c r="BT202" s="104">
        <f t="shared" si="207"/>
        <v>0.31999999999999962</v>
      </c>
      <c r="BU202" s="104">
        <f t="shared" si="207"/>
        <v>0.31999999999999962</v>
      </c>
      <c r="BV202" s="104">
        <f t="shared" si="207"/>
        <v>0.31999999999999962</v>
      </c>
      <c r="BW202" s="104">
        <f t="shared" si="207"/>
        <v>0.31999999999999962</v>
      </c>
      <c r="BX202" s="104">
        <f t="shared" si="207"/>
        <v>0.31999999999999962</v>
      </c>
      <c r="BY202" s="104">
        <f t="shared" si="207"/>
        <v>0.31999999999999962</v>
      </c>
      <c r="BZ202" s="104">
        <f t="shared" si="207"/>
        <v>0.31999999999999962</v>
      </c>
      <c r="CA202" s="104">
        <f t="shared" si="207"/>
        <v>0.31999999999999962</v>
      </c>
      <c r="CB202" s="104">
        <f t="shared" si="207"/>
        <v>0.31999999999999962</v>
      </c>
      <c r="CC202" s="104">
        <f t="shared" si="207"/>
        <v>0.31999999999999962</v>
      </c>
      <c r="CD202" s="104">
        <f t="shared" si="207"/>
        <v>0.31999999999999962</v>
      </c>
      <c r="CG202" s="13"/>
      <c r="CH202" s="13"/>
    </row>
    <row r="203" spans="3:86" outlineLevel="1">
      <c r="E203" s="47"/>
      <c r="BR203"/>
      <c r="BS203"/>
      <c r="CG203" s="13"/>
      <c r="CH203" s="13"/>
    </row>
    <row r="204" spans="3:86" outlineLevel="1">
      <c r="E204" s="15"/>
      <c r="BR204"/>
      <c r="BS204"/>
      <c r="CG204" s="13"/>
      <c r="CH204" s="13"/>
    </row>
    <row r="205" spans="3:86" outlineLevel="1">
      <c r="C205" s="72" t="s">
        <v>184</v>
      </c>
      <c r="D205" s="19"/>
      <c r="E205" s="19"/>
      <c r="BR205"/>
      <c r="BS205"/>
      <c r="CG205" s="13"/>
      <c r="CH205" s="13"/>
    </row>
    <row r="206" spans="3:86" outlineLevel="1">
      <c r="BR206"/>
      <c r="BS206"/>
      <c r="CG206" s="13"/>
      <c r="CH206" s="13"/>
    </row>
    <row r="207" spans="3:86" outlineLevel="1">
      <c r="D207" s="60" t="s">
        <v>216</v>
      </c>
      <c r="E207" s="19"/>
      <c r="BR207"/>
      <c r="BS207"/>
      <c r="CG207" s="13"/>
      <c r="CH207" s="13"/>
    </row>
    <row r="208" spans="3:86" outlineLevel="1">
      <c r="BR208"/>
      <c r="BS208"/>
      <c r="CG208" s="13"/>
      <c r="CH208" s="13"/>
    </row>
    <row r="209" spans="4:86" outlineLevel="1">
      <c r="E209" s="60" t="s">
        <v>217</v>
      </c>
      <c r="BR209"/>
      <c r="BS209"/>
      <c r="CG209" s="13"/>
      <c r="CH209" s="13"/>
    </row>
    <row r="210" spans="4:86" outlineLevel="1">
      <c r="E210" s="79" t="s">
        <v>205</v>
      </c>
      <c r="Q210" s="211">
        <f t="shared" ref="Q210:Z210" si="208">Q667/Q$657</f>
        <v>1.5888244638874307E-2</v>
      </c>
      <c r="R210" s="211">
        <f t="shared" si="208"/>
        <v>1.7772555763024302E-2</v>
      </c>
      <c r="S210" s="211">
        <f t="shared" si="208"/>
        <v>1.8716800803117873E-2</v>
      </c>
      <c r="T210" s="211">
        <f t="shared" si="208"/>
        <v>2.3379982107091257E-2</v>
      </c>
      <c r="U210" s="211">
        <f t="shared" si="208"/>
        <v>2.5708225968450064E-2</v>
      </c>
      <c r="V210" s="211">
        <f t="shared" si="208"/>
        <v>2.7091959500017325E-2</v>
      </c>
      <c r="W210" s="211">
        <f t="shared" si="208"/>
        <v>3.0472705448289884E-2</v>
      </c>
      <c r="X210" s="211">
        <f t="shared" si="208"/>
        <v>3.2053512880279092E-2</v>
      </c>
      <c r="Y210" s="211">
        <f t="shared" si="208"/>
        <v>3.1031079008544408E-2</v>
      </c>
      <c r="Z210" s="211">
        <f t="shared" si="208"/>
        <v>3.2938171870954748E-2</v>
      </c>
      <c r="AA210" s="123">
        <f t="shared" ref="AA210:BN210" si="209">Z210</f>
        <v>3.2938171870954748E-2</v>
      </c>
      <c r="AB210" s="123">
        <f t="shared" si="209"/>
        <v>3.2938171870954748E-2</v>
      </c>
      <c r="AC210" s="123">
        <f t="shared" si="209"/>
        <v>3.2938171870954748E-2</v>
      </c>
      <c r="AD210" s="123">
        <f t="shared" si="209"/>
        <v>3.2938171870954748E-2</v>
      </c>
      <c r="AE210" s="123">
        <f t="shared" si="209"/>
        <v>3.2938171870954748E-2</v>
      </c>
      <c r="AF210" s="123">
        <f t="shared" si="209"/>
        <v>3.2938171870954748E-2</v>
      </c>
      <c r="AG210" s="123">
        <f t="shared" si="209"/>
        <v>3.2938171870954748E-2</v>
      </c>
      <c r="AH210" s="123">
        <f t="shared" si="209"/>
        <v>3.2938171870954748E-2</v>
      </c>
      <c r="AI210" s="123">
        <f t="shared" si="209"/>
        <v>3.2938171870954748E-2</v>
      </c>
      <c r="AJ210" s="123">
        <f t="shared" si="209"/>
        <v>3.2938171870954748E-2</v>
      </c>
      <c r="AK210" s="123">
        <f t="shared" si="209"/>
        <v>3.2938171870954748E-2</v>
      </c>
      <c r="AL210" s="123">
        <f t="shared" si="209"/>
        <v>3.2938171870954748E-2</v>
      </c>
      <c r="AM210" s="123">
        <f t="shared" si="209"/>
        <v>3.2938171870954748E-2</v>
      </c>
      <c r="AN210" s="123">
        <f t="shared" si="209"/>
        <v>3.2938171870954748E-2</v>
      </c>
      <c r="AO210" s="123">
        <f t="shared" si="209"/>
        <v>3.2938171870954748E-2</v>
      </c>
      <c r="AP210" s="123">
        <f t="shared" si="209"/>
        <v>3.2938171870954748E-2</v>
      </c>
      <c r="AQ210" s="123">
        <f t="shared" si="209"/>
        <v>3.2938171870954748E-2</v>
      </c>
      <c r="AR210" s="123">
        <f t="shared" si="209"/>
        <v>3.2938171870954748E-2</v>
      </c>
      <c r="AS210" s="123">
        <f t="shared" si="209"/>
        <v>3.2938171870954748E-2</v>
      </c>
      <c r="AT210" s="123">
        <f t="shared" si="209"/>
        <v>3.2938171870954748E-2</v>
      </c>
      <c r="AU210" s="123">
        <f t="shared" si="209"/>
        <v>3.2938171870954748E-2</v>
      </c>
      <c r="AV210" s="123">
        <f t="shared" si="209"/>
        <v>3.2938171870954748E-2</v>
      </c>
      <c r="AW210" s="123">
        <f t="shared" si="209"/>
        <v>3.2938171870954748E-2</v>
      </c>
      <c r="AX210" s="123">
        <f t="shared" si="209"/>
        <v>3.2938171870954748E-2</v>
      </c>
      <c r="AY210" s="123">
        <f t="shared" si="209"/>
        <v>3.2938171870954748E-2</v>
      </c>
      <c r="AZ210" s="123">
        <f t="shared" si="209"/>
        <v>3.2938171870954748E-2</v>
      </c>
      <c r="BA210" s="123">
        <f t="shared" si="209"/>
        <v>3.2938171870954748E-2</v>
      </c>
      <c r="BB210" s="123">
        <f t="shared" si="209"/>
        <v>3.2938171870954748E-2</v>
      </c>
      <c r="BC210" s="123">
        <f t="shared" si="209"/>
        <v>3.2938171870954748E-2</v>
      </c>
      <c r="BD210" s="123">
        <f t="shared" si="209"/>
        <v>3.2938171870954748E-2</v>
      </c>
      <c r="BE210" s="123">
        <f t="shared" si="209"/>
        <v>3.2938171870954748E-2</v>
      </c>
      <c r="BF210" s="123">
        <f t="shared" si="209"/>
        <v>3.2938171870954748E-2</v>
      </c>
      <c r="BG210" s="123">
        <f t="shared" si="209"/>
        <v>3.2938171870954748E-2</v>
      </c>
      <c r="BH210" s="123">
        <f t="shared" si="209"/>
        <v>3.2938171870954748E-2</v>
      </c>
      <c r="BI210" s="123">
        <f t="shared" si="209"/>
        <v>3.2938171870954748E-2</v>
      </c>
      <c r="BJ210" s="123">
        <f t="shared" si="209"/>
        <v>3.2938171870954748E-2</v>
      </c>
      <c r="BK210" s="123">
        <f t="shared" si="209"/>
        <v>3.2938171870954748E-2</v>
      </c>
      <c r="BL210" s="123">
        <f t="shared" si="209"/>
        <v>3.2938171870954748E-2</v>
      </c>
      <c r="BM210" s="123">
        <f t="shared" si="209"/>
        <v>3.2938171870954748E-2</v>
      </c>
      <c r="BN210" s="123">
        <f t="shared" si="209"/>
        <v>3.2938171870954748E-2</v>
      </c>
      <c r="BO210" s="123">
        <f>BN210</f>
        <v>3.2938171870954748E-2</v>
      </c>
      <c r="BP210" s="123">
        <f>BO210</f>
        <v>3.2938171870954748E-2</v>
      </c>
      <c r="BQ210" s="123">
        <f t="shared" ref="BQ210:CD210" si="210">BP210</f>
        <v>3.2938171870954748E-2</v>
      </c>
      <c r="BR210" s="123">
        <f t="shared" si="210"/>
        <v>3.2938171870954748E-2</v>
      </c>
      <c r="BS210" s="123">
        <f t="shared" si="210"/>
        <v>3.2938171870954748E-2</v>
      </c>
      <c r="BT210" s="123">
        <f t="shared" si="210"/>
        <v>3.2938171870954748E-2</v>
      </c>
      <c r="BU210" s="123">
        <f t="shared" si="210"/>
        <v>3.2938171870954748E-2</v>
      </c>
      <c r="BV210" s="123">
        <f t="shared" si="210"/>
        <v>3.2938171870954748E-2</v>
      </c>
      <c r="BW210" s="123">
        <f t="shared" si="210"/>
        <v>3.2938171870954748E-2</v>
      </c>
      <c r="BX210" s="123">
        <f t="shared" si="210"/>
        <v>3.2938171870954748E-2</v>
      </c>
      <c r="BY210" s="123">
        <f t="shared" si="210"/>
        <v>3.2938171870954748E-2</v>
      </c>
      <c r="BZ210" s="123">
        <f t="shared" si="210"/>
        <v>3.2938171870954748E-2</v>
      </c>
      <c r="CA210" s="123">
        <f t="shared" si="210"/>
        <v>3.2938171870954748E-2</v>
      </c>
      <c r="CB210" s="123">
        <f t="shared" si="210"/>
        <v>3.2938171870954748E-2</v>
      </c>
      <c r="CC210" s="123">
        <f t="shared" si="210"/>
        <v>3.2938171870954748E-2</v>
      </c>
      <c r="CD210" s="123">
        <f t="shared" si="210"/>
        <v>3.2938171870954748E-2</v>
      </c>
    </row>
    <row r="211" spans="4:86" outlineLevel="1">
      <c r="E211" s="56"/>
      <c r="BR211"/>
      <c r="BS211"/>
    </row>
    <row r="212" spans="4:86" outlineLevel="1">
      <c r="E212" s="60" t="s">
        <v>218</v>
      </c>
      <c r="BR212"/>
      <c r="BS212"/>
    </row>
    <row r="213" spans="4:86" outlineLevel="1">
      <c r="E213" s="79" t="s">
        <v>205</v>
      </c>
      <c r="G213" s="44" t="s">
        <v>546</v>
      </c>
      <c r="Q213" s="159">
        <f>R213</f>
        <v>3.0000000000000001E-3</v>
      </c>
      <c r="R213" s="159">
        <f>S213</f>
        <v>3.0000000000000001E-3</v>
      </c>
      <c r="S213" s="159">
        <f>T213</f>
        <v>3.0000000000000001E-3</v>
      </c>
      <c r="T213" s="160">
        <v>3.0000000000000001E-3</v>
      </c>
      <c r="U213" s="159">
        <f>T213</f>
        <v>3.0000000000000001E-3</v>
      </c>
      <c r="V213" s="159">
        <f t="shared" ref="V213:BN213" si="211">U213</f>
        <v>3.0000000000000001E-3</v>
      </c>
      <c r="W213" s="159">
        <f t="shared" si="211"/>
        <v>3.0000000000000001E-3</v>
      </c>
      <c r="X213" s="159">
        <f t="shared" si="211"/>
        <v>3.0000000000000001E-3</v>
      </c>
      <c r="Y213" s="159">
        <f t="shared" si="211"/>
        <v>3.0000000000000001E-3</v>
      </c>
      <c r="Z213" s="159">
        <f t="shared" si="211"/>
        <v>3.0000000000000001E-3</v>
      </c>
      <c r="AA213" s="159">
        <f t="shared" si="211"/>
        <v>3.0000000000000001E-3</v>
      </c>
      <c r="AB213" s="159">
        <f t="shared" si="211"/>
        <v>3.0000000000000001E-3</v>
      </c>
      <c r="AC213" s="159">
        <f t="shared" si="211"/>
        <v>3.0000000000000001E-3</v>
      </c>
      <c r="AD213" s="159">
        <f t="shared" si="211"/>
        <v>3.0000000000000001E-3</v>
      </c>
      <c r="AE213" s="159">
        <f t="shared" si="211"/>
        <v>3.0000000000000001E-3</v>
      </c>
      <c r="AF213" s="159">
        <f t="shared" si="211"/>
        <v>3.0000000000000001E-3</v>
      </c>
      <c r="AG213" s="159">
        <f t="shared" si="211"/>
        <v>3.0000000000000001E-3</v>
      </c>
      <c r="AH213" s="159">
        <f t="shared" si="211"/>
        <v>3.0000000000000001E-3</v>
      </c>
      <c r="AI213" s="159">
        <f t="shared" si="211"/>
        <v>3.0000000000000001E-3</v>
      </c>
      <c r="AJ213" s="159">
        <f t="shared" si="211"/>
        <v>3.0000000000000001E-3</v>
      </c>
      <c r="AK213" s="159">
        <f t="shared" si="211"/>
        <v>3.0000000000000001E-3</v>
      </c>
      <c r="AL213" s="159">
        <f t="shared" si="211"/>
        <v>3.0000000000000001E-3</v>
      </c>
      <c r="AM213" s="159">
        <f t="shared" si="211"/>
        <v>3.0000000000000001E-3</v>
      </c>
      <c r="AN213" s="159">
        <f t="shared" si="211"/>
        <v>3.0000000000000001E-3</v>
      </c>
      <c r="AO213" s="159">
        <f t="shared" si="211"/>
        <v>3.0000000000000001E-3</v>
      </c>
      <c r="AP213" s="159">
        <f t="shared" si="211"/>
        <v>3.0000000000000001E-3</v>
      </c>
      <c r="AQ213" s="159">
        <f t="shared" si="211"/>
        <v>3.0000000000000001E-3</v>
      </c>
      <c r="AR213" s="159">
        <f t="shared" si="211"/>
        <v>3.0000000000000001E-3</v>
      </c>
      <c r="AS213" s="159">
        <f t="shared" si="211"/>
        <v>3.0000000000000001E-3</v>
      </c>
      <c r="AT213" s="159">
        <f t="shared" si="211"/>
        <v>3.0000000000000001E-3</v>
      </c>
      <c r="AU213" s="159">
        <f t="shared" si="211"/>
        <v>3.0000000000000001E-3</v>
      </c>
      <c r="AV213" s="159">
        <f t="shared" si="211"/>
        <v>3.0000000000000001E-3</v>
      </c>
      <c r="AW213" s="159">
        <f t="shared" si="211"/>
        <v>3.0000000000000001E-3</v>
      </c>
      <c r="AX213" s="159">
        <f t="shared" si="211"/>
        <v>3.0000000000000001E-3</v>
      </c>
      <c r="AY213" s="159">
        <f t="shared" si="211"/>
        <v>3.0000000000000001E-3</v>
      </c>
      <c r="AZ213" s="159">
        <f t="shared" si="211"/>
        <v>3.0000000000000001E-3</v>
      </c>
      <c r="BA213" s="159">
        <f t="shared" si="211"/>
        <v>3.0000000000000001E-3</v>
      </c>
      <c r="BB213" s="159">
        <f t="shared" si="211"/>
        <v>3.0000000000000001E-3</v>
      </c>
      <c r="BC213" s="159">
        <f t="shared" si="211"/>
        <v>3.0000000000000001E-3</v>
      </c>
      <c r="BD213" s="159">
        <f t="shared" si="211"/>
        <v>3.0000000000000001E-3</v>
      </c>
      <c r="BE213" s="159">
        <f t="shared" si="211"/>
        <v>3.0000000000000001E-3</v>
      </c>
      <c r="BF213" s="159">
        <f t="shared" si="211"/>
        <v>3.0000000000000001E-3</v>
      </c>
      <c r="BG213" s="159">
        <f t="shared" si="211"/>
        <v>3.0000000000000001E-3</v>
      </c>
      <c r="BH213" s="159">
        <f t="shared" si="211"/>
        <v>3.0000000000000001E-3</v>
      </c>
      <c r="BI213" s="159">
        <f t="shared" si="211"/>
        <v>3.0000000000000001E-3</v>
      </c>
      <c r="BJ213" s="159">
        <f t="shared" si="211"/>
        <v>3.0000000000000001E-3</v>
      </c>
      <c r="BK213" s="159">
        <f t="shared" si="211"/>
        <v>3.0000000000000001E-3</v>
      </c>
      <c r="BL213" s="159">
        <f t="shared" si="211"/>
        <v>3.0000000000000001E-3</v>
      </c>
      <c r="BM213" s="159">
        <f t="shared" si="211"/>
        <v>3.0000000000000001E-3</v>
      </c>
      <c r="BN213" s="159">
        <f t="shared" si="211"/>
        <v>3.0000000000000001E-3</v>
      </c>
      <c r="BO213" s="159">
        <f>BN213</f>
        <v>3.0000000000000001E-3</v>
      </c>
      <c r="BP213" s="159">
        <f>BO213</f>
        <v>3.0000000000000001E-3</v>
      </c>
      <c r="BQ213" s="159">
        <f t="shared" ref="BQ213:CD213" si="212">BP213</f>
        <v>3.0000000000000001E-3</v>
      </c>
      <c r="BR213" s="159">
        <f t="shared" si="212"/>
        <v>3.0000000000000001E-3</v>
      </c>
      <c r="BS213" s="159">
        <f t="shared" si="212"/>
        <v>3.0000000000000001E-3</v>
      </c>
      <c r="BT213" s="159">
        <f t="shared" si="212"/>
        <v>3.0000000000000001E-3</v>
      </c>
      <c r="BU213" s="159">
        <f t="shared" si="212"/>
        <v>3.0000000000000001E-3</v>
      </c>
      <c r="BV213" s="159">
        <f t="shared" si="212"/>
        <v>3.0000000000000001E-3</v>
      </c>
      <c r="BW213" s="159">
        <f t="shared" si="212"/>
        <v>3.0000000000000001E-3</v>
      </c>
      <c r="BX213" s="159">
        <f t="shared" si="212"/>
        <v>3.0000000000000001E-3</v>
      </c>
      <c r="BY213" s="159">
        <f t="shared" si="212"/>
        <v>3.0000000000000001E-3</v>
      </c>
      <c r="BZ213" s="159">
        <f t="shared" si="212"/>
        <v>3.0000000000000001E-3</v>
      </c>
      <c r="CA213" s="159">
        <f t="shared" si="212"/>
        <v>3.0000000000000001E-3</v>
      </c>
      <c r="CB213" s="159">
        <f t="shared" si="212"/>
        <v>3.0000000000000001E-3</v>
      </c>
      <c r="CC213" s="159">
        <f t="shared" si="212"/>
        <v>3.0000000000000001E-3</v>
      </c>
      <c r="CD213" s="159">
        <f t="shared" si="212"/>
        <v>3.0000000000000001E-3</v>
      </c>
      <c r="CG213" s="13"/>
      <c r="CH213" s="13"/>
    </row>
    <row r="214" spans="4:86" outlineLevel="1">
      <c r="E214" s="56"/>
      <c r="BR214"/>
      <c r="BS214"/>
      <c r="CG214" s="13"/>
      <c r="CH214" s="13"/>
    </row>
    <row r="215" spans="4:86" outlineLevel="1">
      <c r="E215" s="15" t="s">
        <v>219</v>
      </c>
      <c r="BR215"/>
      <c r="BS215"/>
      <c r="CG215" s="13"/>
      <c r="CH215" s="13"/>
    </row>
    <row r="216" spans="4:86" outlineLevel="1">
      <c r="E216" s="79" t="s">
        <v>205</v>
      </c>
      <c r="Q216" s="104">
        <f>1-Q210-Q213</f>
        <v>0.98111175536112571</v>
      </c>
      <c r="R216" s="104">
        <f>1-R210-R213</f>
        <v>0.97922744423697572</v>
      </c>
      <c r="S216" s="104">
        <f t="shared" ref="S216:BM216" si="213">1-S210-S213</f>
        <v>0.97828319919688211</v>
      </c>
      <c r="T216" s="104">
        <f t="shared" si="213"/>
        <v>0.97362001789290875</v>
      </c>
      <c r="U216" s="104">
        <f t="shared" si="213"/>
        <v>0.97129177403154998</v>
      </c>
      <c r="V216" s="104">
        <f t="shared" si="213"/>
        <v>0.96990804049998269</v>
      </c>
      <c r="W216" s="104">
        <f t="shared" si="213"/>
        <v>0.96652729455171016</v>
      </c>
      <c r="X216" s="104">
        <f t="shared" si="213"/>
        <v>0.96494648711972086</v>
      </c>
      <c r="Y216" s="104">
        <f t="shared" si="213"/>
        <v>0.96596892099145559</v>
      </c>
      <c r="Z216" s="104">
        <f t="shared" si="213"/>
        <v>0.96406182812904528</v>
      </c>
      <c r="AA216" s="104">
        <f t="shared" si="213"/>
        <v>0.96406182812904528</v>
      </c>
      <c r="AB216" s="104">
        <f t="shared" si="213"/>
        <v>0.96406182812904528</v>
      </c>
      <c r="AC216" s="104">
        <f t="shared" si="213"/>
        <v>0.96406182812904528</v>
      </c>
      <c r="AD216" s="104">
        <f t="shared" si="213"/>
        <v>0.96406182812904528</v>
      </c>
      <c r="AE216" s="104">
        <f t="shared" si="213"/>
        <v>0.96406182812904528</v>
      </c>
      <c r="AF216" s="104">
        <f t="shared" si="213"/>
        <v>0.96406182812904528</v>
      </c>
      <c r="AG216" s="104">
        <f t="shared" si="213"/>
        <v>0.96406182812904528</v>
      </c>
      <c r="AH216" s="104">
        <f t="shared" si="213"/>
        <v>0.96406182812904528</v>
      </c>
      <c r="AI216" s="104">
        <f t="shared" si="213"/>
        <v>0.96406182812904528</v>
      </c>
      <c r="AJ216" s="104">
        <f t="shared" si="213"/>
        <v>0.96406182812904528</v>
      </c>
      <c r="AK216" s="104">
        <f t="shared" si="213"/>
        <v>0.96406182812904528</v>
      </c>
      <c r="AL216" s="104">
        <f t="shared" si="213"/>
        <v>0.96406182812904528</v>
      </c>
      <c r="AM216" s="104">
        <f t="shared" si="213"/>
        <v>0.96406182812904528</v>
      </c>
      <c r="AN216" s="104">
        <f t="shared" si="213"/>
        <v>0.96406182812904528</v>
      </c>
      <c r="AO216" s="104">
        <f t="shared" si="213"/>
        <v>0.96406182812904528</v>
      </c>
      <c r="AP216" s="104">
        <f t="shared" si="213"/>
        <v>0.96406182812904528</v>
      </c>
      <c r="AQ216" s="104">
        <f t="shared" si="213"/>
        <v>0.96406182812904528</v>
      </c>
      <c r="AR216" s="104">
        <f t="shared" si="213"/>
        <v>0.96406182812904528</v>
      </c>
      <c r="AS216" s="104">
        <f t="shared" si="213"/>
        <v>0.96406182812904528</v>
      </c>
      <c r="AT216" s="104">
        <f t="shared" si="213"/>
        <v>0.96406182812904528</v>
      </c>
      <c r="AU216" s="104">
        <f t="shared" si="213"/>
        <v>0.96406182812904528</v>
      </c>
      <c r="AV216" s="104">
        <f t="shared" si="213"/>
        <v>0.96406182812904528</v>
      </c>
      <c r="AW216" s="104">
        <f t="shared" si="213"/>
        <v>0.96406182812904528</v>
      </c>
      <c r="AX216" s="104">
        <f t="shared" si="213"/>
        <v>0.96406182812904528</v>
      </c>
      <c r="AY216" s="104">
        <f t="shared" si="213"/>
        <v>0.96406182812904528</v>
      </c>
      <c r="AZ216" s="104">
        <f t="shared" si="213"/>
        <v>0.96406182812904528</v>
      </c>
      <c r="BA216" s="104">
        <f t="shared" si="213"/>
        <v>0.96406182812904528</v>
      </c>
      <c r="BB216" s="104">
        <f t="shared" si="213"/>
        <v>0.96406182812904528</v>
      </c>
      <c r="BC216" s="104">
        <f t="shared" si="213"/>
        <v>0.96406182812904528</v>
      </c>
      <c r="BD216" s="104">
        <f t="shared" si="213"/>
        <v>0.96406182812904528</v>
      </c>
      <c r="BE216" s="104">
        <f t="shared" si="213"/>
        <v>0.96406182812904528</v>
      </c>
      <c r="BF216" s="104">
        <f t="shared" si="213"/>
        <v>0.96406182812904528</v>
      </c>
      <c r="BG216" s="104">
        <f t="shared" si="213"/>
        <v>0.96406182812904528</v>
      </c>
      <c r="BH216" s="104">
        <f t="shared" si="213"/>
        <v>0.96406182812904528</v>
      </c>
      <c r="BI216" s="104">
        <f t="shared" si="213"/>
        <v>0.96406182812904528</v>
      </c>
      <c r="BJ216" s="104">
        <f t="shared" si="213"/>
        <v>0.96406182812904528</v>
      </c>
      <c r="BK216" s="104">
        <f t="shared" si="213"/>
        <v>0.96406182812904528</v>
      </c>
      <c r="BL216" s="104">
        <f t="shared" si="213"/>
        <v>0.96406182812904528</v>
      </c>
      <c r="BM216" s="104">
        <f t="shared" si="213"/>
        <v>0.96406182812904528</v>
      </c>
      <c r="BN216" s="104">
        <f>1-BN210-BN213</f>
        <v>0.96406182812904528</v>
      </c>
      <c r="BO216" s="104">
        <f>1-BO210-BO213</f>
        <v>0.96406182812904528</v>
      </c>
      <c r="BP216" s="104">
        <f>1-BP210-BP213</f>
        <v>0.96406182812904528</v>
      </c>
      <c r="BQ216" s="104">
        <f t="shared" ref="BQ216:CD216" si="214">1-BQ210-BQ213</f>
        <v>0.96406182812904528</v>
      </c>
      <c r="BR216" s="104">
        <f t="shared" si="214"/>
        <v>0.96406182812904528</v>
      </c>
      <c r="BS216" s="104">
        <f t="shared" si="214"/>
        <v>0.96406182812904528</v>
      </c>
      <c r="BT216" s="104">
        <f t="shared" si="214"/>
        <v>0.96406182812904528</v>
      </c>
      <c r="BU216" s="104">
        <f t="shared" si="214"/>
        <v>0.96406182812904528</v>
      </c>
      <c r="BV216" s="104">
        <f t="shared" si="214"/>
        <v>0.96406182812904528</v>
      </c>
      <c r="BW216" s="104">
        <f t="shared" si="214"/>
        <v>0.96406182812904528</v>
      </c>
      <c r="BX216" s="104">
        <f t="shared" si="214"/>
        <v>0.96406182812904528</v>
      </c>
      <c r="BY216" s="104">
        <f t="shared" si="214"/>
        <v>0.96406182812904528</v>
      </c>
      <c r="BZ216" s="104">
        <f t="shared" si="214"/>
        <v>0.96406182812904528</v>
      </c>
      <c r="CA216" s="104">
        <f t="shared" si="214"/>
        <v>0.96406182812904528</v>
      </c>
      <c r="CB216" s="104">
        <f t="shared" si="214"/>
        <v>0.96406182812904528</v>
      </c>
      <c r="CC216" s="104">
        <f t="shared" si="214"/>
        <v>0.96406182812904528</v>
      </c>
      <c r="CD216" s="104">
        <f t="shared" si="214"/>
        <v>0.96406182812904528</v>
      </c>
      <c r="CG216" s="13"/>
      <c r="CH216" s="13"/>
    </row>
    <row r="217" spans="4:86" outlineLevel="1">
      <c r="BR217"/>
      <c r="BS217"/>
      <c r="CG217" s="13"/>
      <c r="CH217" s="13"/>
    </row>
    <row r="218" spans="4:86" outlineLevel="1">
      <c r="D218" s="60" t="s">
        <v>220</v>
      </c>
      <c r="E218" s="19"/>
      <c r="BR218"/>
      <c r="BS218"/>
      <c r="CG218" s="13"/>
      <c r="CH218" s="13"/>
    </row>
    <row r="219" spans="4:86" outlineLevel="1">
      <c r="BR219"/>
      <c r="BS219"/>
      <c r="CG219" s="13"/>
      <c r="CH219" s="13"/>
    </row>
    <row r="220" spans="4:86" outlineLevel="1">
      <c r="E220" s="15" t="s">
        <v>230</v>
      </c>
      <c r="BR220"/>
      <c r="BS220"/>
      <c r="CG220" s="13"/>
      <c r="CH220" s="13"/>
    </row>
    <row r="221" spans="4:86" outlineLevel="1">
      <c r="E221" s="132" t="s">
        <v>229</v>
      </c>
      <c r="H221" t="s">
        <v>221</v>
      </c>
      <c r="R221" s="104">
        <f t="shared" ref="R221:AW221" si="215">1-R190</f>
        <v>0.83967998792367693</v>
      </c>
      <c r="S221" s="104">
        <f t="shared" si="215"/>
        <v>0.746712910680289</v>
      </c>
      <c r="T221" s="104">
        <f t="shared" si="215"/>
        <v>0.64484353151901352</v>
      </c>
      <c r="U221" s="104">
        <f t="shared" si="215"/>
        <v>0.56126120396782642</v>
      </c>
      <c r="V221" s="104">
        <f t="shared" si="215"/>
        <v>0.52028398392080955</v>
      </c>
      <c r="W221" s="104">
        <f t="shared" si="215"/>
        <v>0.46845835771239674</v>
      </c>
      <c r="X221" s="104">
        <f>1-X190</f>
        <v>0.41812755712351835</v>
      </c>
      <c r="Y221" s="104">
        <f>1-Y190</f>
        <v>0.42592579555303489</v>
      </c>
      <c r="Z221" s="104">
        <f>1-Z190</f>
        <v>0.41249675470714353</v>
      </c>
      <c r="AA221" s="104">
        <f>1-AA190</f>
        <v>0.41271490665668897</v>
      </c>
      <c r="AB221" s="104">
        <f>1-AB190</f>
        <v>0.30447732059563382</v>
      </c>
      <c r="AC221" s="104">
        <f t="shared" si="215"/>
        <v>0.25496866098680493</v>
      </c>
      <c r="AD221" s="104">
        <f t="shared" si="215"/>
        <v>0.23849975999689188</v>
      </c>
      <c r="AE221" s="104">
        <f t="shared" si="215"/>
        <v>0.22621626803268968</v>
      </c>
      <c r="AF221" s="104">
        <f t="shared" si="215"/>
        <v>0.21241547768613167</v>
      </c>
      <c r="AG221" s="104">
        <f t="shared" si="215"/>
        <v>0.20337427470547698</v>
      </c>
      <c r="AH221" s="104">
        <f t="shared" si="215"/>
        <v>0.19561108485525069</v>
      </c>
      <c r="AI221" s="104">
        <f t="shared" si="215"/>
        <v>0.18980909252341793</v>
      </c>
      <c r="AJ221" s="104">
        <f t="shared" si="215"/>
        <v>0.18431084030738332</v>
      </c>
      <c r="AK221" s="104">
        <f t="shared" si="215"/>
        <v>0.17909254189473667</v>
      </c>
      <c r="AL221" s="104">
        <f t="shared" si="215"/>
        <v>0.17810572132053482</v>
      </c>
      <c r="AM221" s="104">
        <f t="shared" si="215"/>
        <v>0.17894522306158211</v>
      </c>
      <c r="AN221" s="104">
        <f t="shared" si="215"/>
        <v>0.17972764435744504</v>
      </c>
      <c r="AO221" s="104">
        <f t="shared" si="215"/>
        <v>0.18046924524920072</v>
      </c>
      <c r="AP221" s="104">
        <f t="shared" si="215"/>
        <v>0.18119821234412059</v>
      </c>
      <c r="AQ221" s="104">
        <f t="shared" si="215"/>
        <v>0.18192285527308094</v>
      </c>
      <c r="AR221" s="104">
        <f t="shared" si="215"/>
        <v>0.18261230517605975</v>
      </c>
      <c r="AS221" s="104">
        <f t="shared" si="215"/>
        <v>0.1832502407643144</v>
      </c>
      <c r="AT221" s="104">
        <f t="shared" si="215"/>
        <v>0.18384644903113068</v>
      </c>
      <c r="AU221" s="104">
        <f t="shared" si="215"/>
        <v>0.18440812943255414</v>
      </c>
      <c r="AV221" s="104">
        <f t="shared" si="215"/>
        <v>0.18493348392092557</v>
      </c>
      <c r="AW221" s="104">
        <f t="shared" si="215"/>
        <v>0.18541711916969861</v>
      </c>
      <c r="AX221" s="104">
        <f t="shared" ref="AX221:BN221" si="216">1-AX190</f>
        <v>0.18585920437092829</v>
      </c>
      <c r="AY221" s="104">
        <f t="shared" si="216"/>
        <v>0.18626500104552346</v>
      </c>
      <c r="AZ221" s="104">
        <f t="shared" si="216"/>
        <v>0.18663824146007302</v>
      </c>
      <c r="BA221" s="104">
        <f t="shared" si="216"/>
        <v>0.18697585466738087</v>
      </c>
      <c r="BB221" s="104">
        <f t="shared" si="216"/>
        <v>0.18727233138214872</v>
      </c>
      <c r="BC221" s="104">
        <f t="shared" si="216"/>
        <v>0.18752687730811068</v>
      </c>
      <c r="BD221" s="104">
        <f t="shared" si="216"/>
        <v>0.18774326959953591</v>
      </c>
      <c r="BE221" s="104">
        <f t="shared" si="216"/>
        <v>0.18792466740391423</v>
      </c>
      <c r="BF221" s="104">
        <f t="shared" si="216"/>
        <v>0.18806901189111813</v>
      </c>
      <c r="BG221" s="104">
        <f t="shared" si="216"/>
        <v>0.18817205386360902</v>
      </c>
      <c r="BH221" s="104">
        <f t="shared" si="216"/>
        <v>0.18823317437928333</v>
      </c>
      <c r="BI221" s="104">
        <f t="shared" si="216"/>
        <v>0.18826711250654582</v>
      </c>
      <c r="BJ221" s="104">
        <f t="shared" si="216"/>
        <v>0.1882889974832499</v>
      </c>
      <c r="BK221" s="104">
        <f t="shared" si="216"/>
        <v>0.18830558504390826</v>
      </c>
      <c r="BL221" s="104">
        <f t="shared" si="216"/>
        <v>0.18832217372683735</v>
      </c>
      <c r="BM221" s="104">
        <f t="shared" si="216"/>
        <v>0.1883387635320537</v>
      </c>
      <c r="BN221" s="104">
        <f t="shared" si="216"/>
        <v>0.18835535445957319</v>
      </c>
      <c r="BO221" s="104">
        <f>1-BO190</f>
        <v>0.18837194650941202</v>
      </c>
      <c r="BP221" s="104">
        <f>1-BP190</f>
        <v>0.18838853968158653</v>
      </c>
      <c r="BQ221" s="104">
        <f t="shared" ref="BQ221:CD221" si="217">1-BQ190</f>
        <v>0.1884051339761128</v>
      </c>
      <c r="BR221" s="104">
        <f t="shared" si="217"/>
        <v>0.18842172939300694</v>
      </c>
      <c r="BS221" s="104">
        <f t="shared" si="217"/>
        <v>0.18843832593228493</v>
      </c>
      <c r="BT221" s="104">
        <f t="shared" si="217"/>
        <v>0.18845492359396321</v>
      </c>
      <c r="BU221" s="104">
        <f t="shared" si="217"/>
        <v>0.18847152237805753</v>
      </c>
      <c r="BV221" s="104">
        <f t="shared" si="217"/>
        <v>0.18848812228458434</v>
      </c>
      <c r="BW221" s="104">
        <f t="shared" si="217"/>
        <v>0.1885047233135595</v>
      </c>
      <c r="BX221" s="104">
        <f t="shared" si="217"/>
        <v>0.18852132546499911</v>
      </c>
      <c r="BY221" s="104">
        <f t="shared" si="217"/>
        <v>0.18853792873891939</v>
      </c>
      <c r="BZ221" s="104">
        <f t="shared" si="217"/>
        <v>0.1885545331353361</v>
      </c>
      <c r="CA221" s="104">
        <f t="shared" si="217"/>
        <v>0.18857113865426556</v>
      </c>
      <c r="CB221" s="104">
        <f t="shared" si="217"/>
        <v>0.18858774529572364</v>
      </c>
      <c r="CC221" s="104">
        <f t="shared" si="217"/>
        <v>0.18860435305972645</v>
      </c>
      <c r="CD221" s="104">
        <f t="shared" si="217"/>
        <v>0.18862096194628986</v>
      </c>
    </row>
    <row r="222" spans="4:86" outlineLevel="1">
      <c r="E222" s="47" t="s">
        <v>223</v>
      </c>
      <c r="H222" t="s">
        <v>222</v>
      </c>
      <c r="R222" s="161">
        <f t="shared" ref="R222:W222" si="218">(R223-1)/(1-R221*R223)</f>
        <v>1.2318403560691218</v>
      </c>
      <c r="S222" s="161">
        <f t="shared" si="218"/>
        <v>2.6685522129718993</v>
      </c>
      <c r="T222" s="161">
        <f t="shared" si="218"/>
        <v>3.0005102289533556</v>
      </c>
      <c r="U222" s="161">
        <f t="shared" si="218"/>
        <v>3.8420763303596948</v>
      </c>
      <c r="V222" s="161">
        <f t="shared" si="218"/>
        <v>4.3170954879449797</v>
      </c>
      <c r="W222" s="161">
        <f t="shared" si="218"/>
        <v>5.1126200851742087</v>
      </c>
      <c r="X222" s="161">
        <f>(X223-1)/(1-X221*X223)</f>
        <v>6.2537062756826787</v>
      </c>
      <c r="Y222" s="161">
        <f>(Y223-1)/(1-Y221*Y223)</f>
        <v>5.8024932198445818</v>
      </c>
      <c r="Z222" s="161">
        <f>(Z223-1)/(1-Z221*Z223)</f>
        <v>5.9648665517607062</v>
      </c>
      <c r="AA222" s="188">
        <v>4</v>
      </c>
      <c r="AB222" s="156">
        <f>AA222</f>
        <v>4</v>
      </c>
      <c r="AC222" s="156">
        <f t="shared" ref="AC222:BN222" si="219">AB222</f>
        <v>4</v>
      </c>
      <c r="AD222" s="156">
        <f t="shared" si="219"/>
        <v>4</v>
      </c>
      <c r="AE222" s="156">
        <f t="shared" si="219"/>
        <v>4</v>
      </c>
      <c r="AF222" s="156">
        <f t="shared" si="219"/>
        <v>4</v>
      </c>
      <c r="AG222" s="156">
        <f t="shared" si="219"/>
        <v>4</v>
      </c>
      <c r="AH222" s="156">
        <f t="shared" si="219"/>
        <v>4</v>
      </c>
      <c r="AI222" s="156">
        <f t="shared" si="219"/>
        <v>4</v>
      </c>
      <c r="AJ222" s="156">
        <f t="shared" si="219"/>
        <v>4</v>
      </c>
      <c r="AK222" s="156">
        <f t="shared" si="219"/>
        <v>4</v>
      </c>
      <c r="AL222" s="156">
        <f t="shared" si="219"/>
        <v>4</v>
      </c>
      <c r="AM222" s="156">
        <f t="shared" si="219"/>
        <v>4</v>
      </c>
      <c r="AN222" s="156">
        <f t="shared" si="219"/>
        <v>4</v>
      </c>
      <c r="AO222" s="156">
        <f t="shared" si="219"/>
        <v>4</v>
      </c>
      <c r="AP222" s="156">
        <f t="shared" si="219"/>
        <v>4</v>
      </c>
      <c r="AQ222" s="156">
        <f t="shared" si="219"/>
        <v>4</v>
      </c>
      <c r="AR222" s="156">
        <f t="shared" si="219"/>
        <v>4</v>
      </c>
      <c r="AS222" s="156">
        <f t="shared" si="219"/>
        <v>4</v>
      </c>
      <c r="AT222" s="156">
        <f t="shared" si="219"/>
        <v>4</v>
      </c>
      <c r="AU222" s="156">
        <f t="shared" si="219"/>
        <v>4</v>
      </c>
      <c r="AV222" s="156">
        <f t="shared" si="219"/>
        <v>4</v>
      </c>
      <c r="AW222" s="156">
        <f t="shared" si="219"/>
        <v>4</v>
      </c>
      <c r="AX222" s="156">
        <f t="shared" si="219"/>
        <v>4</v>
      </c>
      <c r="AY222" s="156">
        <f t="shared" si="219"/>
        <v>4</v>
      </c>
      <c r="AZ222" s="156">
        <f t="shared" si="219"/>
        <v>4</v>
      </c>
      <c r="BA222" s="156">
        <f t="shared" si="219"/>
        <v>4</v>
      </c>
      <c r="BB222" s="156">
        <f t="shared" si="219"/>
        <v>4</v>
      </c>
      <c r="BC222" s="156">
        <f t="shared" si="219"/>
        <v>4</v>
      </c>
      <c r="BD222" s="156">
        <f t="shared" si="219"/>
        <v>4</v>
      </c>
      <c r="BE222" s="156">
        <f t="shared" si="219"/>
        <v>4</v>
      </c>
      <c r="BF222" s="156">
        <f t="shared" si="219"/>
        <v>4</v>
      </c>
      <c r="BG222" s="156">
        <f t="shared" si="219"/>
        <v>4</v>
      </c>
      <c r="BH222" s="156">
        <f t="shared" si="219"/>
        <v>4</v>
      </c>
      <c r="BI222" s="156">
        <f t="shared" si="219"/>
        <v>4</v>
      </c>
      <c r="BJ222" s="156">
        <f t="shared" si="219"/>
        <v>4</v>
      </c>
      <c r="BK222" s="156">
        <f t="shared" si="219"/>
        <v>4</v>
      </c>
      <c r="BL222" s="156">
        <f t="shared" si="219"/>
        <v>4</v>
      </c>
      <c r="BM222" s="156">
        <f t="shared" si="219"/>
        <v>4</v>
      </c>
      <c r="BN222" s="156">
        <f t="shared" si="219"/>
        <v>4</v>
      </c>
      <c r="BO222" s="156">
        <f>BN222</f>
        <v>4</v>
      </c>
      <c r="BP222" s="156">
        <f>BO222</f>
        <v>4</v>
      </c>
      <c r="BQ222" s="156">
        <f t="shared" ref="BQ222:CD222" si="220">BP222</f>
        <v>4</v>
      </c>
      <c r="BR222" s="156">
        <f t="shared" si="220"/>
        <v>4</v>
      </c>
      <c r="BS222" s="156">
        <f t="shared" si="220"/>
        <v>4</v>
      </c>
      <c r="BT222" s="156">
        <f t="shared" si="220"/>
        <v>4</v>
      </c>
      <c r="BU222" s="156">
        <f t="shared" si="220"/>
        <v>4</v>
      </c>
      <c r="BV222" s="156">
        <f t="shared" si="220"/>
        <v>4</v>
      </c>
      <c r="BW222" s="156">
        <f t="shared" si="220"/>
        <v>4</v>
      </c>
      <c r="BX222" s="156">
        <f t="shared" si="220"/>
        <v>4</v>
      </c>
      <c r="BY222" s="156">
        <f t="shared" si="220"/>
        <v>4</v>
      </c>
      <c r="BZ222" s="156">
        <f t="shared" si="220"/>
        <v>4</v>
      </c>
      <c r="CA222" s="156">
        <f t="shared" si="220"/>
        <v>4</v>
      </c>
      <c r="CB222" s="156">
        <f t="shared" si="220"/>
        <v>4</v>
      </c>
      <c r="CC222" s="156">
        <f t="shared" si="220"/>
        <v>4</v>
      </c>
      <c r="CD222" s="156">
        <f t="shared" si="220"/>
        <v>4</v>
      </c>
    </row>
    <row r="223" spans="4:86" outlineLevel="1">
      <c r="E223" s="79" t="s">
        <v>213</v>
      </c>
      <c r="R223" s="162">
        <f t="shared" ref="R223:W223" si="221">R224/R221</f>
        <v>1.0970769514517018</v>
      </c>
      <c r="S223" s="162">
        <f t="shared" si="221"/>
        <v>1.2258571972793355</v>
      </c>
      <c r="T223" s="162">
        <f t="shared" si="221"/>
        <v>1.3631010533024175</v>
      </c>
      <c r="U223" s="162">
        <f t="shared" si="221"/>
        <v>1.5340462122817404</v>
      </c>
      <c r="V223" s="162">
        <f t="shared" si="221"/>
        <v>1.6379870831931158</v>
      </c>
      <c r="W223" s="162">
        <f t="shared" si="221"/>
        <v>1.8004508886985509</v>
      </c>
      <c r="X223" s="162">
        <f>X224/X221</f>
        <v>2.0066427210120921</v>
      </c>
      <c r="Y223" s="162">
        <f>Y224/Y221</f>
        <v>1.9595642719119561</v>
      </c>
      <c r="Z223" s="162">
        <f>Z224/Z221</f>
        <v>2.0126832865285404</v>
      </c>
      <c r="AA223" s="158">
        <f>(1+AA222)/(1+AA221*AA222)</f>
        <v>1.8861805995976284</v>
      </c>
      <c r="AB223" s="158">
        <f>(1+AB222)/(1+AB221*AB222)</f>
        <v>2.2543753433543823</v>
      </c>
      <c r="AC223" s="158">
        <f t="shared" ref="AC223:AV223" si="222">(1+AC222)/(1+AC221*AC222)</f>
        <v>2.4754011418396975</v>
      </c>
      <c r="AD223" s="158">
        <f t="shared" si="222"/>
        <v>2.5588548907535866</v>
      </c>
      <c r="AE223" s="158">
        <f t="shared" si="222"/>
        <v>2.6248578301701238</v>
      </c>
      <c r="AF223" s="158">
        <f t="shared" si="222"/>
        <v>2.7031967144673472</v>
      </c>
      <c r="AG223" s="158">
        <f t="shared" si="222"/>
        <v>2.7571039420179511</v>
      </c>
      <c r="AH223" s="158">
        <f t="shared" si="222"/>
        <v>2.8051366819253198</v>
      </c>
      <c r="AI223" s="158">
        <f t="shared" si="222"/>
        <v>2.8421422413713353</v>
      </c>
      <c r="AJ223" s="158">
        <f t="shared" si="222"/>
        <v>2.8781229570860192</v>
      </c>
      <c r="AK223" s="158">
        <f t="shared" si="222"/>
        <v>2.9131245080149752</v>
      </c>
      <c r="AL223" s="158">
        <f t="shared" si="222"/>
        <v>2.9198395110073516</v>
      </c>
      <c r="AM223" s="158">
        <f t="shared" si="222"/>
        <v>2.9141250043028037</v>
      </c>
      <c r="AN223" s="158">
        <f t="shared" si="222"/>
        <v>2.9088191472277196</v>
      </c>
      <c r="AO223" s="158">
        <f t="shared" si="222"/>
        <v>2.9038079114719775</v>
      </c>
      <c r="AP223" s="158">
        <f t="shared" si="222"/>
        <v>2.8988988456251512</v>
      </c>
      <c r="AQ223" s="158">
        <f t="shared" si="222"/>
        <v>2.8940353230664169</v>
      </c>
      <c r="AR223" s="158">
        <f t="shared" si="222"/>
        <v>2.8894231279234854</v>
      </c>
      <c r="AS223" s="158">
        <f t="shared" si="222"/>
        <v>2.8851686217065318</v>
      </c>
      <c r="AT223" s="158">
        <f t="shared" si="222"/>
        <v>2.8812037134140658</v>
      </c>
      <c r="AU223" s="158">
        <f t="shared" si="222"/>
        <v>2.8774783787605753</v>
      </c>
      <c r="AV223" s="158">
        <f t="shared" si="222"/>
        <v>2.8740026836546346</v>
      </c>
      <c r="AW223" s="158">
        <f t="shared" ref="AW223:BM223" si="223">(1+AW222)/(1+AW221*AW222)</f>
        <v>2.8708104136641155</v>
      </c>
      <c r="AX223" s="158">
        <f t="shared" si="223"/>
        <v>2.8678985953826852</v>
      </c>
      <c r="AY223" s="158">
        <f t="shared" si="223"/>
        <v>2.8652309880561901</v>
      </c>
      <c r="AZ223" s="158">
        <f t="shared" si="223"/>
        <v>2.8627817751833406</v>
      </c>
      <c r="BA223" s="158">
        <f t="shared" si="223"/>
        <v>2.8605699528901436</v>
      </c>
      <c r="BB223" s="158">
        <f t="shared" si="223"/>
        <v>2.8586304467262944</v>
      </c>
      <c r="BC223" s="158">
        <f t="shared" si="223"/>
        <v>2.8569673426479301</v>
      </c>
      <c r="BD223" s="158">
        <f t="shared" si="223"/>
        <v>2.8555550406144388</v>
      </c>
      <c r="BE223" s="158">
        <f t="shared" si="223"/>
        <v>2.854372208375918</v>
      </c>
      <c r="BF223" s="158">
        <f t="shared" si="223"/>
        <v>2.8534316878608319</v>
      </c>
      <c r="BG223" s="158">
        <f t="shared" si="223"/>
        <v>2.852760665537768</v>
      </c>
      <c r="BH223" s="158">
        <f t="shared" si="223"/>
        <v>2.8523627901299555</v>
      </c>
      <c r="BI223" s="158">
        <f t="shared" si="223"/>
        <v>2.8521419114726076</v>
      </c>
      <c r="BJ223" s="158">
        <f t="shared" si="223"/>
        <v>2.851999496172092</v>
      </c>
      <c r="BK223" s="158">
        <f t="shared" si="223"/>
        <v>2.851891562994294</v>
      </c>
      <c r="BL223" s="158">
        <f t="shared" si="223"/>
        <v>2.851783630683947</v>
      </c>
      <c r="BM223" s="158">
        <f t="shared" si="223"/>
        <v>2.8516756992416741</v>
      </c>
      <c r="BN223" s="158">
        <f>(1+BN222)/(1+BN221*BN222)</f>
        <v>2.8515677686681018</v>
      </c>
      <c r="BO223" s="158">
        <f>(1+BO222)/(1+BO221*BO222)</f>
        <v>2.8514598389638559</v>
      </c>
      <c r="BP223" s="158">
        <f>(1+BP222)/(1+BP221*BP222)</f>
        <v>2.8513519101295595</v>
      </c>
      <c r="BQ223" s="158">
        <f t="shared" ref="BQ223:CD223" si="224">(1+BQ222)/(1+BQ221*BQ222)</f>
        <v>2.8512439821658391</v>
      </c>
      <c r="BR223" s="158">
        <f t="shared" si="224"/>
        <v>2.8511360550733191</v>
      </c>
      <c r="BS223" s="158">
        <f t="shared" si="224"/>
        <v>2.8510281288526258</v>
      </c>
      <c r="BT223" s="158">
        <f t="shared" si="224"/>
        <v>2.8509202035043821</v>
      </c>
      <c r="BU223" s="158">
        <f t="shared" si="224"/>
        <v>2.8508122790292156</v>
      </c>
      <c r="BV223" s="158">
        <f t="shared" si="224"/>
        <v>2.8507043554277489</v>
      </c>
      <c r="BW223" s="158">
        <f t="shared" si="224"/>
        <v>2.8505964327006086</v>
      </c>
      <c r="BX223" s="158">
        <f t="shared" si="224"/>
        <v>2.8504885108484186</v>
      </c>
      <c r="BY223" s="158">
        <f t="shared" si="224"/>
        <v>2.8503805898718033</v>
      </c>
      <c r="BZ223" s="158">
        <f t="shared" si="224"/>
        <v>2.8502726697713903</v>
      </c>
      <c r="CA223" s="158">
        <f t="shared" si="224"/>
        <v>2.8501647505478012</v>
      </c>
      <c r="CB223" s="158">
        <f t="shared" si="224"/>
        <v>2.8500568322016631</v>
      </c>
      <c r="CC223" s="158">
        <f t="shared" si="224"/>
        <v>2.8499489147335999</v>
      </c>
      <c r="CD223" s="158">
        <f t="shared" si="224"/>
        <v>2.849840998144237</v>
      </c>
      <c r="CG223" s="13"/>
      <c r="CH223" s="13"/>
    </row>
    <row r="224" spans="4:86" outlineLevel="1">
      <c r="E224" s="47" t="s">
        <v>228</v>
      </c>
      <c r="R224" s="161">
        <f t="shared" ref="R224:Z224" si="225">(Q659+Q660)/(Q659+Q660+Q662)</f>
        <v>0.92119356134630936</v>
      </c>
      <c r="S224" s="161">
        <f t="shared" si="225"/>
        <v>0.91536339585883386</v>
      </c>
      <c r="T224" s="161">
        <f t="shared" si="225"/>
        <v>0.87898689702881794</v>
      </c>
      <c r="U224" s="161">
        <f t="shared" si="225"/>
        <v>0.86100062404753341</v>
      </c>
      <c r="V224" s="161">
        <f t="shared" si="225"/>
        <v>0.85221844525454082</v>
      </c>
      <c r="W224" s="161">
        <f t="shared" si="225"/>
        <v>0.84343626646154835</v>
      </c>
      <c r="X224" s="161">
        <f t="shared" si="225"/>
        <v>0.83903261895647585</v>
      </c>
      <c r="Y224" s="161">
        <f t="shared" si="225"/>
        <v>0.83462897145140347</v>
      </c>
      <c r="Z224" s="161">
        <f t="shared" si="225"/>
        <v>0.83022532394633086</v>
      </c>
      <c r="AA224" s="58">
        <f>AA223*AA221</f>
        <v>0.7784548501005929</v>
      </c>
      <c r="AB224" s="58">
        <f>AB223*AB221</f>
        <v>0.68640616416140432</v>
      </c>
      <c r="AC224" s="58">
        <f t="shared" ref="AC224:AV224" si="226">AC223*AC221</f>
        <v>0.63114971454007562</v>
      </c>
      <c r="AD224" s="58">
        <f t="shared" si="226"/>
        <v>0.61028627731160345</v>
      </c>
      <c r="AE224" s="58">
        <f t="shared" si="226"/>
        <v>0.59378554245746895</v>
      </c>
      <c r="AF224" s="58">
        <f t="shared" si="226"/>
        <v>0.5742008213831632</v>
      </c>
      <c r="AG224" s="58">
        <f t="shared" si="226"/>
        <v>0.56072401449551224</v>
      </c>
      <c r="AH224" s="58">
        <f t="shared" si="226"/>
        <v>0.54871582951867015</v>
      </c>
      <c r="AI224" s="58">
        <f t="shared" si="226"/>
        <v>0.53946443965716617</v>
      </c>
      <c r="AJ224" s="58">
        <f t="shared" si="226"/>
        <v>0.5304692607284951</v>
      </c>
      <c r="AK224" s="58">
        <f t="shared" si="226"/>
        <v>0.52171887299625608</v>
      </c>
      <c r="AL224" s="58">
        <f t="shared" si="226"/>
        <v>0.52004012224816198</v>
      </c>
      <c r="AM224" s="58">
        <f t="shared" si="226"/>
        <v>0.52146874892429917</v>
      </c>
      <c r="AN224" s="58">
        <f t="shared" si="226"/>
        <v>0.5227952131930701</v>
      </c>
      <c r="AO224" s="58">
        <f t="shared" si="226"/>
        <v>0.52404802213200563</v>
      </c>
      <c r="AP224" s="58">
        <f t="shared" si="226"/>
        <v>0.5252752885937122</v>
      </c>
      <c r="AQ224" s="58">
        <f t="shared" si="226"/>
        <v>0.52649116923339578</v>
      </c>
      <c r="AR224" s="58">
        <f t="shared" si="226"/>
        <v>0.52764421801912864</v>
      </c>
      <c r="AS224" s="58">
        <f t="shared" si="226"/>
        <v>0.52870784457336706</v>
      </c>
      <c r="AT224" s="58">
        <f t="shared" si="226"/>
        <v>0.52969907164648344</v>
      </c>
      <c r="AU224" s="58">
        <f t="shared" si="226"/>
        <v>0.53063040530985617</v>
      </c>
      <c r="AV224" s="58">
        <f t="shared" si="226"/>
        <v>0.53149932908634134</v>
      </c>
      <c r="AW224" s="58">
        <f t="shared" ref="AW224:BM224" si="227">AW223*AW221</f>
        <v>0.53229739658397102</v>
      </c>
      <c r="AX224" s="58">
        <f t="shared" si="227"/>
        <v>0.5330253511543287</v>
      </c>
      <c r="AY224" s="58">
        <f t="shared" si="227"/>
        <v>0.53369225298595246</v>
      </c>
      <c r="AZ224" s="58">
        <f t="shared" si="227"/>
        <v>0.53430455620416484</v>
      </c>
      <c r="BA224" s="58">
        <f t="shared" si="227"/>
        <v>0.53485751177746399</v>
      </c>
      <c r="BB224" s="58">
        <f t="shared" si="227"/>
        <v>0.5353423883184264</v>
      </c>
      <c r="BC224" s="58">
        <f t="shared" si="227"/>
        <v>0.53575816433801737</v>
      </c>
      <c r="BD224" s="58">
        <f t="shared" si="227"/>
        <v>0.53611123984639031</v>
      </c>
      <c r="BE224" s="58">
        <f t="shared" si="227"/>
        <v>0.5364069479060205</v>
      </c>
      <c r="BF224" s="58">
        <f t="shared" si="227"/>
        <v>0.53664207803479202</v>
      </c>
      <c r="BG224" s="58">
        <f t="shared" si="227"/>
        <v>0.53680983361555801</v>
      </c>
      <c r="BH224" s="58">
        <f t="shared" si="227"/>
        <v>0.53690930246751101</v>
      </c>
      <c r="BI224" s="58">
        <f t="shared" si="227"/>
        <v>0.53696452213184809</v>
      </c>
      <c r="BJ224" s="58">
        <f t="shared" si="227"/>
        <v>0.53700012595697699</v>
      </c>
      <c r="BK224" s="58">
        <f t="shared" si="227"/>
        <v>0.53702710925142649</v>
      </c>
      <c r="BL224" s="58">
        <f t="shared" si="227"/>
        <v>0.53705409232901324</v>
      </c>
      <c r="BM224" s="58">
        <f t="shared" si="227"/>
        <v>0.53708107518958159</v>
      </c>
      <c r="BN224" s="58">
        <f>BN223*BN221</f>
        <v>0.53710805783297455</v>
      </c>
      <c r="BO224" s="58">
        <f>BO223*BO221</f>
        <v>0.53713504025903613</v>
      </c>
      <c r="BP224" s="58">
        <f>BP223*BP221</f>
        <v>0.53716202246761002</v>
      </c>
      <c r="BQ224" s="58">
        <f t="shared" ref="BQ224:CD224" si="228">BQ223*BQ221</f>
        <v>0.53718900445854034</v>
      </c>
      <c r="BR224" s="58">
        <f t="shared" si="228"/>
        <v>0.53721598623167033</v>
      </c>
      <c r="BS224" s="58">
        <f t="shared" si="228"/>
        <v>0.53724296778684355</v>
      </c>
      <c r="BT224" s="58">
        <f t="shared" si="228"/>
        <v>0.53726994912390436</v>
      </c>
      <c r="BU224" s="58">
        <f t="shared" si="228"/>
        <v>0.53729693024269598</v>
      </c>
      <c r="BV224" s="58">
        <f t="shared" si="228"/>
        <v>0.53732391114306266</v>
      </c>
      <c r="BW224" s="58">
        <f t="shared" si="228"/>
        <v>0.53735089182484796</v>
      </c>
      <c r="BX224" s="58">
        <f t="shared" si="228"/>
        <v>0.53737787228789535</v>
      </c>
      <c r="BY224" s="58">
        <f t="shared" si="228"/>
        <v>0.53740485253204906</v>
      </c>
      <c r="BZ224" s="58">
        <f t="shared" si="228"/>
        <v>0.53743183255715254</v>
      </c>
      <c r="CA224" s="58">
        <f t="shared" si="228"/>
        <v>0.5374588123630496</v>
      </c>
      <c r="CB224" s="58">
        <f t="shared" si="228"/>
        <v>0.53748579194958424</v>
      </c>
      <c r="CC224" s="58">
        <f t="shared" si="228"/>
        <v>0.53751277131660014</v>
      </c>
      <c r="CD224" s="58">
        <f t="shared" si="228"/>
        <v>0.53753975046394087</v>
      </c>
      <c r="CG224" s="13"/>
      <c r="CH224" s="13"/>
    </row>
    <row r="225" spans="4:87" outlineLevel="1">
      <c r="E225" s="15"/>
      <c r="BR225"/>
      <c r="BS225"/>
      <c r="CG225" s="13"/>
      <c r="CH225" s="13"/>
    </row>
    <row r="226" spans="4:87" outlineLevel="1">
      <c r="E226" s="15" t="s">
        <v>231</v>
      </c>
      <c r="BR226"/>
      <c r="BS226"/>
      <c r="CG226" s="13"/>
      <c r="CH226" s="13"/>
    </row>
    <row r="227" spans="4:87" outlineLevel="1">
      <c r="E227" s="79" t="s">
        <v>205</v>
      </c>
      <c r="H227" t="s">
        <v>221</v>
      </c>
      <c r="R227" s="266">
        <v>7.9976993824885545E-2</v>
      </c>
      <c r="S227" s="104">
        <f t="shared" ref="S227:AA227" si="229">1-S224</f>
        <v>8.4636604141166139E-2</v>
      </c>
      <c r="T227" s="104">
        <f t="shared" si="229"/>
        <v>0.12101310297118206</v>
      </c>
      <c r="U227" s="104">
        <f t="shared" si="229"/>
        <v>0.13899937595246659</v>
      </c>
      <c r="V227" s="104">
        <f t="shared" si="229"/>
        <v>0.14778155474545918</v>
      </c>
      <c r="W227" s="104">
        <f t="shared" si="229"/>
        <v>0.15656373353845165</v>
      </c>
      <c r="X227" s="104">
        <f t="shared" si="229"/>
        <v>0.16096738104352415</v>
      </c>
      <c r="Y227" s="104">
        <f t="shared" si="229"/>
        <v>0.16537102854859653</v>
      </c>
      <c r="Z227" s="104">
        <f t="shared" si="229"/>
        <v>0.16977467605366914</v>
      </c>
      <c r="AA227" s="104">
        <f t="shared" si="229"/>
        <v>0.2215451498994071</v>
      </c>
      <c r="AB227" s="104">
        <f t="shared" ref="AB227:BM227" si="230">1-AB224</f>
        <v>0.31359383583859568</v>
      </c>
      <c r="AC227" s="104">
        <f t="shared" si="230"/>
        <v>0.36885028545992438</v>
      </c>
      <c r="AD227" s="104">
        <f t="shared" si="230"/>
        <v>0.38971372268839655</v>
      </c>
      <c r="AE227" s="104">
        <f t="shared" si="230"/>
        <v>0.40621445754253105</v>
      </c>
      <c r="AF227" s="104">
        <f t="shared" si="230"/>
        <v>0.4257991786168368</v>
      </c>
      <c r="AG227" s="104">
        <f t="shared" si="230"/>
        <v>0.43927598550448776</v>
      </c>
      <c r="AH227" s="104">
        <f t="shared" si="230"/>
        <v>0.45128417048132985</v>
      </c>
      <c r="AI227" s="104">
        <f t="shared" si="230"/>
        <v>0.46053556034283383</v>
      </c>
      <c r="AJ227" s="104">
        <f t="shared" si="230"/>
        <v>0.4695307392715049</v>
      </c>
      <c r="AK227" s="104">
        <f t="shared" si="230"/>
        <v>0.47828112700374392</v>
      </c>
      <c r="AL227" s="104">
        <f t="shared" si="230"/>
        <v>0.47995987775183802</v>
      </c>
      <c r="AM227" s="104">
        <f t="shared" si="230"/>
        <v>0.47853125107570083</v>
      </c>
      <c r="AN227" s="104">
        <f t="shared" si="230"/>
        <v>0.4772047868069299</v>
      </c>
      <c r="AO227" s="104">
        <f t="shared" si="230"/>
        <v>0.47595197786799437</v>
      </c>
      <c r="AP227" s="104">
        <f t="shared" si="230"/>
        <v>0.4747247114062878</v>
      </c>
      <c r="AQ227" s="104">
        <f t="shared" si="230"/>
        <v>0.47350883076660422</v>
      </c>
      <c r="AR227" s="104">
        <f t="shared" si="230"/>
        <v>0.47235578198087136</v>
      </c>
      <c r="AS227" s="104">
        <f t="shared" si="230"/>
        <v>0.47129215542663294</v>
      </c>
      <c r="AT227" s="104">
        <f t="shared" si="230"/>
        <v>0.47030092835351656</v>
      </c>
      <c r="AU227" s="104">
        <f t="shared" si="230"/>
        <v>0.46936959469014383</v>
      </c>
      <c r="AV227" s="104">
        <f t="shared" si="230"/>
        <v>0.46850067091365866</v>
      </c>
      <c r="AW227" s="104">
        <f t="shared" si="230"/>
        <v>0.46770260341602898</v>
      </c>
      <c r="AX227" s="104">
        <f t="shared" si="230"/>
        <v>0.4669746488456713</v>
      </c>
      <c r="AY227" s="104">
        <f t="shared" si="230"/>
        <v>0.46630774701404754</v>
      </c>
      <c r="AZ227" s="104">
        <f t="shared" si="230"/>
        <v>0.46569544379583516</v>
      </c>
      <c r="BA227" s="104">
        <f t="shared" si="230"/>
        <v>0.46514248822253601</v>
      </c>
      <c r="BB227" s="104">
        <f t="shared" si="230"/>
        <v>0.4646576116815736</v>
      </c>
      <c r="BC227" s="104">
        <f t="shared" si="230"/>
        <v>0.46424183566198263</v>
      </c>
      <c r="BD227" s="104">
        <f t="shared" si="230"/>
        <v>0.46388876015360969</v>
      </c>
      <c r="BE227" s="104">
        <f t="shared" si="230"/>
        <v>0.4635930520939795</v>
      </c>
      <c r="BF227" s="104">
        <f t="shared" si="230"/>
        <v>0.46335792196520798</v>
      </c>
      <c r="BG227" s="104">
        <f t="shared" si="230"/>
        <v>0.46319016638444199</v>
      </c>
      <c r="BH227" s="104">
        <f t="shared" si="230"/>
        <v>0.46309069753248899</v>
      </c>
      <c r="BI227" s="104">
        <f t="shared" si="230"/>
        <v>0.46303547786815191</v>
      </c>
      <c r="BJ227" s="104">
        <f t="shared" si="230"/>
        <v>0.46299987404302301</v>
      </c>
      <c r="BK227" s="104">
        <f t="shared" si="230"/>
        <v>0.46297289074857351</v>
      </c>
      <c r="BL227" s="104">
        <f t="shared" si="230"/>
        <v>0.46294590767098676</v>
      </c>
      <c r="BM227" s="104">
        <f t="shared" si="230"/>
        <v>0.46291892481041841</v>
      </c>
      <c r="BN227" s="104">
        <f>1-BN224</f>
        <v>0.46289194216702545</v>
      </c>
      <c r="BO227" s="104">
        <f>1-BO224</f>
        <v>0.46286495974096387</v>
      </c>
      <c r="BP227" s="104">
        <f>1-BP224</f>
        <v>0.46283797753238998</v>
      </c>
      <c r="BQ227" s="104">
        <f t="shared" ref="BQ227:CD227" si="231">1-BQ224</f>
        <v>0.46281099554145966</v>
      </c>
      <c r="BR227" s="104">
        <f t="shared" si="231"/>
        <v>0.46278401376832967</v>
      </c>
      <c r="BS227" s="104">
        <f t="shared" si="231"/>
        <v>0.46275703221315645</v>
      </c>
      <c r="BT227" s="104">
        <f t="shared" si="231"/>
        <v>0.46273005087609564</v>
      </c>
      <c r="BU227" s="104">
        <f t="shared" si="231"/>
        <v>0.46270306975730402</v>
      </c>
      <c r="BV227" s="104">
        <f t="shared" si="231"/>
        <v>0.46267608885693734</v>
      </c>
      <c r="BW227" s="104">
        <f t="shared" si="231"/>
        <v>0.46264910817515204</v>
      </c>
      <c r="BX227" s="104">
        <f t="shared" si="231"/>
        <v>0.46262212771210465</v>
      </c>
      <c r="BY227" s="104">
        <f t="shared" si="231"/>
        <v>0.46259514746795094</v>
      </c>
      <c r="BZ227" s="104">
        <f t="shared" si="231"/>
        <v>0.46256816744284746</v>
      </c>
      <c r="CA227" s="104">
        <f t="shared" si="231"/>
        <v>0.4625411876369504</v>
      </c>
      <c r="CB227" s="104">
        <f t="shared" si="231"/>
        <v>0.46251420805041576</v>
      </c>
      <c r="CC227" s="104">
        <f t="shared" si="231"/>
        <v>0.46248722868339986</v>
      </c>
      <c r="CD227" s="104">
        <f t="shared" si="231"/>
        <v>0.46246024953605913</v>
      </c>
      <c r="CG227" s="13"/>
      <c r="CH227" s="13"/>
    </row>
    <row r="228" spans="4:87" outlineLevel="1">
      <c r="BR228"/>
      <c r="BS228"/>
      <c r="CG228" s="13"/>
      <c r="CH228" s="13"/>
    </row>
    <row r="229" spans="4:87" outlineLevel="1">
      <c r="D229" s="60" t="s">
        <v>232</v>
      </c>
      <c r="E229" s="19"/>
      <c r="BR229"/>
      <c r="BS229"/>
      <c r="CG229" s="13"/>
      <c r="CH229" s="13"/>
    </row>
    <row r="230" spans="4:87" outlineLevel="1">
      <c r="BR230"/>
      <c r="BS230"/>
      <c r="CG230" s="13"/>
      <c r="CH230" s="13"/>
    </row>
    <row r="231" spans="4:87" outlineLevel="1">
      <c r="E231" s="60" t="s">
        <v>240</v>
      </c>
      <c r="H231" t="s">
        <v>234</v>
      </c>
      <c r="BR231"/>
      <c r="BS231"/>
      <c r="CG231" s="13"/>
      <c r="CH231" s="13"/>
    </row>
    <row r="232" spans="4:87" outlineLevel="1">
      <c r="E232" t="s">
        <v>315</v>
      </c>
      <c r="Q232" s="193">
        <v>2</v>
      </c>
      <c r="R232" s="157">
        <f>Q232</f>
        <v>2</v>
      </c>
      <c r="S232" s="157">
        <f t="shared" ref="S232:BN232" si="232">R232</f>
        <v>2</v>
      </c>
      <c r="T232" s="157">
        <f t="shared" si="232"/>
        <v>2</v>
      </c>
      <c r="U232" s="157">
        <f t="shared" si="232"/>
        <v>2</v>
      </c>
      <c r="V232" s="157">
        <f t="shared" si="232"/>
        <v>2</v>
      </c>
      <c r="W232" s="157">
        <f t="shared" si="232"/>
        <v>2</v>
      </c>
      <c r="X232" s="157">
        <f t="shared" si="232"/>
        <v>2</v>
      </c>
      <c r="Y232" s="157">
        <f t="shared" si="232"/>
        <v>2</v>
      </c>
      <c r="Z232" s="157">
        <f t="shared" si="232"/>
        <v>2</v>
      </c>
      <c r="AA232" s="157">
        <f t="shared" si="232"/>
        <v>2</v>
      </c>
      <c r="AB232" s="157">
        <f t="shared" si="232"/>
        <v>2</v>
      </c>
      <c r="AC232" s="157">
        <f t="shared" si="232"/>
        <v>2</v>
      </c>
      <c r="AD232" s="157">
        <f t="shared" si="232"/>
        <v>2</v>
      </c>
      <c r="AE232" s="157">
        <f t="shared" si="232"/>
        <v>2</v>
      </c>
      <c r="AF232" s="157">
        <f t="shared" si="232"/>
        <v>2</v>
      </c>
      <c r="AG232" s="157">
        <f t="shared" si="232"/>
        <v>2</v>
      </c>
      <c r="AH232" s="157">
        <f t="shared" si="232"/>
        <v>2</v>
      </c>
      <c r="AI232" s="157">
        <f t="shared" si="232"/>
        <v>2</v>
      </c>
      <c r="AJ232" s="157">
        <f t="shared" si="232"/>
        <v>2</v>
      </c>
      <c r="AK232" s="157">
        <f t="shared" si="232"/>
        <v>2</v>
      </c>
      <c r="AL232" s="157">
        <f t="shared" si="232"/>
        <v>2</v>
      </c>
      <c r="AM232" s="157">
        <f t="shared" si="232"/>
        <v>2</v>
      </c>
      <c r="AN232" s="157">
        <f t="shared" si="232"/>
        <v>2</v>
      </c>
      <c r="AO232" s="157">
        <f t="shared" si="232"/>
        <v>2</v>
      </c>
      <c r="AP232" s="157">
        <f t="shared" si="232"/>
        <v>2</v>
      </c>
      <c r="AQ232" s="157">
        <f t="shared" si="232"/>
        <v>2</v>
      </c>
      <c r="AR232" s="157">
        <f t="shared" si="232"/>
        <v>2</v>
      </c>
      <c r="AS232" s="157">
        <f t="shared" si="232"/>
        <v>2</v>
      </c>
      <c r="AT232" s="157">
        <f t="shared" si="232"/>
        <v>2</v>
      </c>
      <c r="AU232" s="157">
        <f t="shared" si="232"/>
        <v>2</v>
      </c>
      <c r="AV232" s="157">
        <f t="shared" si="232"/>
        <v>2</v>
      </c>
      <c r="AW232" s="157">
        <f t="shared" si="232"/>
        <v>2</v>
      </c>
      <c r="AX232" s="157">
        <f t="shared" si="232"/>
        <v>2</v>
      </c>
      <c r="AY232" s="157">
        <f t="shared" si="232"/>
        <v>2</v>
      </c>
      <c r="AZ232" s="157">
        <f t="shared" si="232"/>
        <v>2</v>
      </c>
      <c r="BA232" s="157">
        <f t="shared" si="232"/>
        <v>2</v>
      </c>
      <c r="BB232" s="157">
        <f t="shared" si="232"/>
        <v>2</v>
      </c>
      <c r="BC232" s="157">
        <f t="shared" si="232"/>
        <v>2</v>
      </c>
      <c r="BD232" s="157">
        <f t="shared" si="232"/>
        <v>2</v>
      </c>
      <c r="BE232" s="157">
        <f t="shared" si="232"/>
        <v>2</v>
      </c>
      <c r="BF232" s="157">
        <f t="shared" si="232"/>
        <v>2</v>
      </c>
      <c r="BG232" s="157">
        <f t="shared" si="232"/>
        <v>2</v>
      </c>
      <c r="BH232" s="157">
        <f t="shared" si="232"/>
        <v>2</v>
      </c>
      <c r="BI232" s="157">
        <f t="shared" si="232"/>
        <v>2</v>
      </c>
      <c r="BJ232" s="157">
        <f t="shared" si="232"/>
        <v>2</v>
      </c>
      <c r="BK232" s="157">
        <f t="shared" si="232"/>
        <v>2</v>
      </c>
      <c r="BL232" s="157">
        <f t="shared" si="232"/>
        <v>2</v>
      </c>
      <c r="BM232" s="157">
        <f t="shared" si="232"/>
        <v>2</v>
      </c>
      <c r="BN232" s="157">
        <f t="shared" si="232"/>
        <v>2</v>
      </c>
      <c r="BO232" s="157">
        <f>BN232</f>
        <v>2</v>
      </c>
      <c r="BP232" s="157">
        <f>BO232</f>
        <v>2</v>
      </c>
      <c r="BQ232" s="157">
        <f t="shared" ref="BQ232:CD232" si="233">BP232</f>
        <v>2</v>
      </c>
      <c r="BR232" s="157">
        <f t="shared" si="233"/>
        <v>2</v>
      </c>
      <c r="BS232" s="157">
        <f t="shared" si="233"/>
        <v>2</v>
      </c>
      <c r="BT232" s="157">
        <f t="shared" si="233"/>
        <v>2</v>
      </c>
      <c r="BU232" s="157">
        <f t="shared" si="233"/>
        <v>2</v>
      </c>
      <c r="BV232" s="157">
        <f t="shared" si="233"/>
        <v>2</v>
      </c>
      <c r="BW232" s="157">
        <f t="shared" si="233"/>
        <v>2</v>
      </c>
      <c r="BX232" s="157">
        <f t="shared" si="233"/>
        <v>2</v>
      </c>
      <c r="BY232" s="157">
        <f t="shared" si="233"/>
        <v>2</v>
      </c>
      <c r="BZ232" s="157">
        <f t="shared" si="233"/>
        <v>2</v>
      </c>
      <c r="CA232" s="157">
        <f t="shared" si="233"/>
        <v>2</v>
      </c>
      <c r="CB232" s="157">
        <f t="shared" si="233"/>
        <v>2</v>
      </c>
      <c r="CC232" s="157">
        <f t="shared" si="233"/>
        <v>2</v>
      </c>
      <c r="CD232" s="157">
        <f t="shared" si="233"/>
        <v>2</v>
      </c>
      <c r="CG232" s="13"/>
      <c r="CH232" s="13"/>
    </row>
    <row r="233" spans="4:87" outlineLevel="1">
      <c r="BR233"/>
      <c r="BS233"/>
    </row>
    <row r="234" spans="4:87" outlineLevel="1">
      <c r="E234" s="80" t="s">
        <v>210</v>
      </c>
      <c r="BR234"/>
      <c r="BS234"/>
    </row>
    <row r="235" spans="4:87" outlineLevel="1">
      <c r="E235" s="79" t="s">
        <v>211</v>
      </c>
      <c r="J235" t="s">
        <v>70</v>
      </c>
      <c r="K235" s="82" t="str">
        <f t="array" ref="K235">IF(OR(L235:BM235&lt;0,L235:BM235&gt;1),"error","ok")</f>
        <v>ok</v>
      </c>
      <c r="L235" s="123">
        <f t="array" ref="L235:CD235">Fixed.operator.market.share</f>
        <v>0</v>
      </c>
      <c r="M235" s="123">
        <v>0</v>
      </c>
      <c r="N235" s="123">
        <v>0</v>
      </c>
      <c r="O235" s="123">
        <v>0</v>
      </c>
      <c r="P235" s="123">
        <v>0</v>
      </c>
      <c r="Q235" s="123">
        <v>0</v>
      </c>
      <c r="R235" s="123">
        <v>0</v>
      </c>
      <c r="S235" s="123">
        <v>0</v>
      </c>
      <c r="T235" s="123">
        <v>0</v>
      </c>
      <c r="U235" s="123">
        <v>0</v>
      </c>
      <c r="V235" s="123">
        <v>0</v>
      </c>
      <c r="W235" s="123">
        <v>0</v>
      </c>
      <c r="X235" s="123">
        <v>8.4099999999999994E-2</v>
      </c>
      <c r="Y235" s="123">
        <v>0.16819999999999999</v>
      </c>
      <c r="Z235" s="123">
        <v>0.25229999999999997</v>
      </c>
      <c r="AA235" s="123">
        <v>0.33639999999999998</v>
      </c>
      <c r="AB235" s="123">
        <v>0.42049999999999998</v>
      </c>
      <c r="AC235" s="123">
        <v>0.42049999999999998</v>
      </c>
      <c r="AD235" s="123">
        <v>0.42049999999999998</v>
      </c>
      <c r="AE235" s="123">
        <v>0.42049999999999998</v>
      </c>
      <c r="AF235" s="123">
        <v>0.42049999999999998</v>
      </c>
      <c r="AG235" s="123">
        <v>0.42049999999999998</v>
      </c>
      <c r="AH235" s="123">
        <v>0.42049999999999998</v>
      </c>
      <c r="AI235" s="123">
        <v>0.42049999999999998</v>
      </c>
      <c r="AJ235" s="123">
        <v>0.42049999999999998</v>
      </c>
      <c r="AK235" s="123">
        <v>0.42049999999999998</v>
      </c>
      <c r="AL235" s="123">
        <v>0.42049999999999998</v>
      </c>
      <c r="AM235" s="123">
        <v>0.42049999999999998</v>
      </c>
      <c r="AN235" s="123">
        <v>0.42049999999999998</v>
      </c>
      <c r="AO235" s="123">
        <v>0.42049999999999998</v>
      </c>
      <c r="AP235" s="123">
        <v>0.42049999999999998</v>
      </c>
      <c r="AQ235" s="123">
        <v>0.42049999999999998</v>
      </c>
      <c r="AR235" s="123">
        <v>0.42049999999999998</v>
      </c>
      <c r="AS235" s="123">
        <v>0.42049999999999998</v>
      </c>
      <c r="AT235" s="123">
        <v>0.42049999999999998</v>
      </c>
      <c r="AU235" s="123">
        <v>0.42049999999999998</v>
      </c>
      <c r="AV235" s="123">
        <v>0.42049999999999998</v>
      </c>
      <c r="AW235" s="123">
        <v>0.42049999999999998</v>
      </c>
      <c r="AX235" s="123">
        <v>0.42049999999999998</v>
      </c>
      <c r="AY235" s="123">
        <v>0.42049999999999998</v>
      </c>
      <c r="AZ235" s="123">
        <v>0.42049999999999998</v>
      </c>
      <c r="BA235" s="123">
        <v>0.42049999999999998</v>
      </c>
      <c r="BB235" s="123">
        <v>0.42049999999999998</v>
      </c>
      <c r="BC235" s="123">
        <v>0.42049999999999998</v>
      </c>
      <c r="BD235" s="123">
        <v>0.42049999999999998</v>
      </c>
      <c r="BE235" s="123">
        <v>0.42049999999999998</v>
      </c>
      <c r="BF235" s="123">
        <v>0.42049999999999998</v>
      </c>
      <c r="BG235" s="123">
        <v>0.42049999999999998</v>
      </c>
      <c r="BH235" s="123">
        <v>0.42049999999999998</v>
      </c>
      <c r="BI235" s="123">
        <v>0.42049999999999998</v>
      </c>
      <c r="BJ235" s="123">
        <v>0.42049999999999998</v>
      </c>
      <c r="BK235" s="123">
        <v>0.42049999999999998</v>
      </c>
      <c r="BL235" s="123">
        <v>0.42049999999999998</v>
      </c>
      <c r="BM235" s="123">
        <v>0.42049999999999998</v>
      </c>
      <c r="BN235" s="123">
        <v>0.42049999999999998</v>
      </c>
      <c r="BO235" s="123">
        <v>0.42049999999999998</v>
      </c>
      <c r="BP235" s="123">
        <v>0.42049999999999998</v>
      </c>
      <c r="BQ235" s="123">
        <v>0.42049999999999998</v>
      </c>
      <c r="BR235" s="123">
        <v>0.42049999999999998</v>
      </c>
      <c r="BS235" s="123">
        <v>0.42049999999999998</v>
      </c>
      <c r="BT235" s="123">
        <v>0.42049999999999998</v>
      </c>
      <c r="BU235" s="123">
        <v>0.42049999999999998</v>
      </c>
      <c r="BV235" s="123">
        <v>0.42049999999999998</v>
      </c>
      <c r="BW235" s="123">
        <v>0.42049999999999998</v>
      </c>
      <c r="BX235" s="123">
        <v>0.42049999999999998</v>
      </c>
      <c r="BY235" s="123">
        <v>0.42049999999999998</v>
      </c>
      <c r="BZ235" s="123">
        <v>0.42049999999999998</v>
      </c>
      <c r="CA235" s="123">
        <v>0.42049999999999998</v>
      </c>
      <c r="CB235" s="123">
        <v>0.42049999999999998</v>
      </c>
      <c r="CC235" s="123">
        <v>0.42049999999999998</v>
      </c>
      <c r="CD235" s="123">
        <v>0.42049999999999998</v>
      </c>
      <c r="CG235" s="13"/>
      <c r="CH235" s="13"/>
    </row>
    <row r="236" spans="4:87" outlineLevel="1">
      <c r="E236" s="47" t="s">
        <v>212</v>
      </c>
      <c r="G236" s="102" t="s">
        <v>547</v>
      </c>
      <c r="J236" t="s">
        <v>70</v>
      </c>
      <c r="Q236" s="156">
        <f>R236</f>
        <v>0</v>
      </c>
      <c r="R236" s="156">
        <f>S236</f>
        <v>0</v>
      </c>
      <c r="S236" s="156">
        <f>T236</f>
        <v>0</v>
      </c>
      <c r="T236" s="156">
        <f>U236</f>
        <v>0</v>
      </c>
      <c r="U236" s="156">
        <f>V236</f>
        <v>0</v>
      </c>
      <c r="V236" s="59">
        <v>0</v>
      </c>
      <c r="W236" s="58">
        <f>$CG236*EXP($CI236*(W$3-$V$3))+$CH236</f>
        <v>0.35927003544053654</v>
      </c>
      <c r="X236" s="58">
        <f>$CG236*EXP($CI236*(X$3-$V$3))+$CH236</f>
        <v>0.46085676177527507</v>
      </c>
      <c r="Y236" s="58">
        <f>$CG236*EXP($CI236*(Y$3-$V$3))+$CH236</f>
        <v>0.48958129193197147</v>
      </c>
      <c r="Z236" s="58">
        <f>$CG236*EXP($CI236*(Z$3-$V$3))+$CH236</f>
        <v>0.49770340259044643</v>
      </c>
      <c r="AA236" s="59">
        <v>0.5</v>
      </c>
      <c r="AB236" s="58">
        <f t="shared" ref="AB236:CD236" si="234">$CG236*EXP($CI236*(AB$3-$S$3))+$CH236</f>
        <v>0.50089960208247686</v>
      </c>
      <c r="AC236" s="58">
        <f t="shared" si="234"/>
        <v>0.500903753196979</v>
      </c>
      <c r="AD236" s="58">
        <f t="shared" si="234"/>
        <v>0.50090492696069788</v>
      </c>
      <c r="AE236" s="58">
        <f t="shared" si="234"/>
        <v>0.50090525885259518</v>
      </c>
      <c r="AF236" s="58">
        <f t="shared" si="234"/>
        <v>0.50090535269791492</v>
      </c>
      <c r="AG236" s="58">
        <f t="shared" si="234"/>
        <v>0.5009053792334951</v>
      </c>
      <c r="AH236" s="58">
        <f t="shared" si="234"/>
        <v>0.50090538673666107</v>
      </c>
      <c r="AI236" s="58">
        <f t="shared" si="234"/>
        <v>0.50090538885824654</v>
      </c>
      <c r="AJ236" s="58">
        <f t="shared" si="234"/>
        <v>0.50090538945814322</v>
      </c>
      <c r="AK236" s="58">
        <f t="shared" si="234"/>
        <v>0.5009053896277692</v>
      </c>
      <c r="AL236" s="58">
        <f t="shared" si="234"/>
        <v>0.5009053896757325</v>
      </c>
      <c r="AM236" s="58">
        <f t="shared" si="234"/>
        <v>0.50090538968929443</v>
      </c>
      <c r="AN236" s="58">
        <f t="shared" si="234"/>
        <v>0.50090538969312925</v>
      </c>
      <c r="AO236" s="58">
        <f t="shared" si="234"/>
        <v>0.50090538969421361</v>
      </c>
      <c r="AP236" s="58">
        <f t="shared" si="234"/>
        <v>0.50090538969452014</v>
      </c>
      <c r="AQ236" s="58">
        <f t="shared" si="234"/>
        <v>0.50090538969460685</v>
      </c>
      <c r="AR236" s="58">
        <f t="shared" si="234"/>
        <v>0.50090538969463139</v>
      </c>
      <c r="AS236" s="58">
        <f t="shared" si="234"/>
        <v>0.50090538969463827</v>
      </c>
      <c r="AT236" s="58">
        <f t="shared" si="234"/>
        <v>0.50090538969464027</v>
      </c>
      <c r="AU236" s="58">
        <f t="shared" si="234"/>
        <v>0.50090538969464082</v>
      </c>
      <c r="AV236" s="58">
        <f t="shared" si="234"/>
        <v>0.50090538969464093</v>
      </c>
      <c r="AW236" s="58">
        <f t="shared" si="234"/>
        <v>0.50090538969464105</v>
      </c>
      <c r="AX236" s="58">
        <f t="shared" si="234"/>
        <v>0.50090538969464105</v>
      </c>
      <c r="AY236" s="58">
        <f t="shared" si="234"/>
        <v>0.50090538969464105</v>
      </c>
      <c r="AZ236" s="58">
        <f t="shared" si="234"/>
        <v>0.50090538969464105</v>
      </c>
      <c r="BA236" s="58">
        <f t="shared" si="234"/>
        <v>0.50090538969464105</v>
      </c>
      <c r="BB236" s="58">
        <f t="shared" si="234"/>
        <v>0.50090538969464105</v>
      </c>
      <c r="BC236" s="58">
        <f t="shared" si="234"/>
        <v>0.50090538969464105</v>
      </c>
      <c r="BD236" s="58">
        <f t="shared" si="234"/>
        <v>0.50090538969464105</v>
      </c>
      <c r="BE236" s="58">
        <f t="shared" si="234"/>
        <v>0.50090538969464105</v>
      </c>
      <c r="BF236" s="58">
        <f t="shared" si="234"/>
        <v>0.50090538969464105</v>
      </c>
      <c r="BG236" s="58">
        <f t="shared" si="234"/>
        <v>0.50090538969464105</v>
      </c>
      <c r="BH236" s="58">
        <f t="shared" si="234"/>
        <v>0.50090538969464105</v>
      </c>
      <c r="BI236" s="58">
        <f t="shared" si="234"/>
        <v>0.50090538969464105</v>
      </c>
      <c r="BJ236" s="58">
        <f t="shared" si="234"/>
        <v>0.50090538969464105</v>
      </c>
      <c r="BK236" s="58">
        <f t="shared" si="234"/>
        <v>0.50090538969464105</v>
      </c>
      <c r="BL236" s="58">
        <f t="shared" si="234"/>
        <v>0.50090538969464105</v>
      </c>
      <c r="BM236" s="58">
        <f t="shared" si="234"/>
        <v>0.50090538969464105</v>
      </c>
      <c r="BN236" s="58">
        <f t="shared" si="234"/>
        <v>0.50090538969464105</v>
      </c>
      <c r="BO236" s="58">
        <f t="shared" si="234"/>
        <v>0.50090538969464105</v>
      </c>
      <c r="BP236" s="58">
        <f t="shared" si="234"/>
        <v>0.50090538969464105</v>
      </c>
      <c r="BQ236" s="58">
        <f t="shared" si="234"/>
        <v>0.50090538969464105</v>
      </c>
      <c r="BR236" s="58">
        <f t="shared" si="234"/>
        <v>0.50090538969464105</v>
      </c>
      <c r="BS236" s="58">
        <f t="shared" si="234"/>
        <v>0.50090538969464105</v>
      </c>
      <c r="BT236" s="58">
        <f t="shared" si="234"/>
        <v>0.50090538969464105</v>
      </c>
      <c r="BU236" s="58">
        <f t="shared" si="234"/>
        <v>0.50090538969464105</v>
      </c>
      <c r="BV236" s="58">
        <f t="shared" si="234"/>
        <v>0.50090538969464105</v>
      </c>
      <c r="BW236" s="58">
        <f t="shared" si="234"/>
        <v>0.50090538969464105</v>
      </c>
      <c r="BX236" s="58">
        <f t="shared" si="234"/>
        <v>0.50090538969464105</v>
      </c>
      <c r="BY236" s="58">
        <f t="shared" si="234"/>
        <v>0.50090538969464105</v>
      </c>
      <c r="BZ236" s="58">
        <f t="shared" si="234"/>
        <v>0.50090538969464105</v>
      </c>
      <c r="CA236" s="58">
        <f t="shared" si="234"/>
        <v>0.50090538969464105</v>
      </c>
      <c r="CB236" s="58">
        <f t="shared" si="234"/>
        <v>0.50090538969464105</v>
      </c>
      <c r="CC236" s="58">
        <f t="shared" si="234"/>
        <v>0.50090538969464105</v>
      </c>
      <c r="CD236" s="58">
        <f t="shared" si="234"/>
        <v>0.50090538969464105</v>
      </c>
      <c r="CG236" s="73">
        <f>(AA236-V236)/(EXP(CI236*(AA$3-V$3))-1)</f>
        <v>-0.50090538969464105</v>
      </c>
      <c r="CH236" s="73">
        <f>AA236-CG236*EXP(CI236*(AA$3-V$3))</f>
        <v>0.50090538969464105</v>
      </c>
      <c r="CI236" s="53">
        <v>-1.2631614132956395</v>
      </c>
    </row>
    <row r="237" spans="4:87" outlineLevel="1">
      <c r="E237" s="79" t="s">
        <v>213</v>
      </c>
      <c r="G237" s="94"/>
      <c r="J237" t="s">
        <v>70</v>
      </c>
      <c r="Q237" s="158">
        <f t="shared" ref="Q237:AV237" si="235">(1+Q236)/(1+Q235*Q236)</f>
        <v>1</v>
      </c>
      <c r="R237" s="158">
        <f t="shared" si="235"/>
        <v>1</v>
      </c>
      <c r="S237" s="158">
        <f t="shared" si="235"/>
        <v>1</v>
      </c>
      <c r="T237" s="158">
        <f t="shared" si="235"/>
        <v>1</v>
      </c>
      <c r="U237" s="158">
        <f t="shared" si="235"/>
        <v>1</v>
      </c>
      <c r="V237" s="158">
        <f t="shared" si="235"/>
        <v>1</v>
      </c>
      <c r="W237" s="158">
        <f t="shared" si="235"/>
        <v>1.3592700354405365</v>
      </c>
      <c r="X237" s="158">
        <f t="shared" si="235"/>
        <v>1.406349396397536</v>
      </c>
      <c r="Y237" s="158">
        <f t="shared" si="235"/>
        <v>1.3762504103799806</v>
      </c>
      <c r="Z237" s="158">
        <f t="shared" si="235"/>
        <v>1.33061706172856</v>
      </c>
      <c r="AA237" s="158">
        <f t="shared" si="235"/>
        <v>1.2840267077555214</v>
      </c>
      <c r="AB237" s="158">
        <f t="shared" si="235"/>
        <v>1.2397691542157343</v>
      </c>
      <c r="AC237" s="158">
        <f t="shared" si="235"/>
        <v>1.2397707955456898</v>
      </c>
      <c r="AD237" s="158">
        <f t="shared" si="235"/>
        <v>1.2397712596451471</v>
      </c>
      <c r="AE237" s="158">
        <f t="shared" si="235"/>
        <v>1.2397713908732357</v>
      </c>
      <c r="AF237" s="158">
        <f t="shared" si="235"/>
        <v>1.239771427979113</v>
      </c>
      <c r="AG237" s="158">
        <f t="shared" si="235"/>
        <v>1.2397714384711223</v>
      </c>
      <c r="AH237" s="158">
        <f t="shared" si="235"/>
        <v>1.2397714414378287</v>
      </c>
      <c r="AI237" s="158">
        <f t="shared" si="235"/>
        <v>1.239771442276691</v>
      </c>
      <c r="AJ237" s="158">
        <f t="shared" si="235"/>
        <v>1.2397714425138864</v>
      </c>
      <c r="AK237" s="158">
        <f t="shared" si="235"/>
        <v>1.2397714425809556</v>
      </c>
      <c r="AL237" s="158">
        <f t="shared" si="235"/>
        <v>1.2397714425999202</v>
      </c>
      <c r="AM237" s="158">
        <f t="shared" si="235"/>
        <v>1.2397714426052824</v>
      </c>
      <c r="AN237" s="158">
        <f t="shared" si="235"/>
        <v>1.2397714426067985</v>
      </c>
      <c r="AO237" s="158">
        <f t="shared" si="235"/>
        <v>1.2397714426072275</v>
      </c>
      <c r="AP237" s="158">
        <f t="shared" si="235"/>
        <v>1.2397714426073485</v>
      </c>
      <c r="AQ237" s="158">
        <f t="shared" si="235"/>
        <v>1.2397714426073827</v>
      </c>
      <c r="AR237" s="158">
        <f t="shared" si="235"/>
        <v>1.2397714426073925</v>
      </c>
      <c r="AS237" s="158">
        <f t="shared" si="235"/>
        <v>1.2397714426073951</v>
      </c>
      <c r="AT237" s="158">
        <f t="shared" si="235"/>
        <v>1.239771442607396</v>
      </c>
      <c r="AU237" s="158">
        <f t="shared" si="235"/>
        <v>1.2397714426073965</v>
      </c>
      <c r="AV237" s="158">
        <f t="shared" si="235"/>
        <v>1.2397714426073962</v>
      </c>
      <c r="AW237" s="158">
        <f t="shared" ref="AW237:BM237" si="236">(1+AW236)/(1+AW235*AW236)</f>
        <v>1.2397714426073962</v>
      </c>
      <c r="AX237" s="158">
        <f t="shared" si="236"/>
        <v>1.2397714426073962</v>
      </c>
      <c r="AY237" s="158">
        <f t="shared" si="236"/>
        <v>1.2397714426073962</v>
      </c>
      <c r="AZ237" s="158">
        <f t="shared" si="236"/>
        <v>1.2397714426073962</v>
      </c>
      <c r="BA237" s="158">
        <f t="shared" si="236"/>
        <v>1.2397714426073962</v>
      </c>
      <c r="BB237" s="158">
        <f t="shared" si="236"/>
        <v>1.2397714426073962</v>
      </c>
      <c r="BC237" s="158">
        <f t="shared" si="236"/>
        <v>1.2397714426073962</v>
      </c>
      <c r="BD237" s="158">
        <f t="shared" si="236"/>
        <v>1.2397714426073962</v>
      </c>
      <c r="BE237" s="158">
        <f t="shared" si="236"/>
        <v>1.2397714426073962</v>
      </c>
      <c r="BF237" s="158">
        <f t="shared" si="236"/>
        <v>1.2397714426073962</v>
      </c>
      <c r="BG237" s="158">
        <f t="shared" si="236"/>
        <v>1.2397714426073962</v>
      </c>
      <c r="BH237" s="158">
        <f t="shared" si="236"/>
        <v>1.2397714426073962</v>
      </c>
      <c r="BI237" s="158">
        <f t="shared" si="236"/>
        <v>1.2397714426073962</v>
      </c>
      <c r="BJ237" s="158">
        <f t="shared" si="236"/>
        <v>1.2397714426073962</v>
      </c>
      <c r="BK237" s="158">
        <f t="shared" si="236"/>
        <v>1.2397714426073962</v>
      </c>
      <c r="BL237" s="158">
        <f t="shared" si="236"/>
        <v>1.2397714426073962</v>
      </c>
      <c r="BM237" s="158">
        <f t="shared" si="236"/>
        <v>1.2397714426073962</v>
      </c>
      <c r="BN237" s="158">
        <f>(1+BN236)/(1+BN235*BN236)</f>
        <v>1.2397714426073962</v>
      </c>
      <c r="BO237" s="158">
        <f>(1+BO236)/(1+BO235*BO236)</f>
        <v>1.2397714426073962</v>
      </c>
      <c r="BP237" s="158">
        <f>(1+BP236)/(1+BP235*BP236)</f>
        <v>1.2397714426073962</v>
      </c>
      <c r="BQ237" s="158">
        <f t="shared" ref="BQ237:CD237" si="237">(1+BQ236)/(1+BQ235*BQ236)</f>
        <v>1.2397714426073962</v>
      </c>
      <c r="BR237" s="158">
        <f t="shared" si="237"/>
        <v>1.2397714426073962</v>
      </c>
      <c r="BS237" s="158">
        <f t="shared" si="237"/>
        <v>1.2397714426073962</v>
      </c>
      <c r="BT237" s="158">
        <f t="shared" si="237"/>
        <v>1.2397714426073962</v>
      </c>
      <c r="BU237" s="158">
        <f t="shared" si="237"/>
        <v>1.2397714426073962</v>
      </c>
      <c r="BV237" s="158">
        <f t="shared" si="237"/>
        <v>1.2397714426073962</v>
      </c>
      <c r="BW237" s="158">
        <f t="shared" si="237"/>
        <v>1.2397714426073962</v>
      </c>
      <c r="BX237" s="158">
        <f t="shared" si="237"/>
        <v>1.2397714426073962</v>
      </c>
      <c r="BY237" s="158">
        <f t="shared" si="237"/>
        <v>1.2397714426073962</v>
      </c>
      <c r="BZ237" s="158">
        <f t="shared" si="237"/>
        <v>1.2397714426073962</v>
      </c>
      <c r="CA237" s="158">
        <f t="shared" si="237"/>
        <v>1.2397714426073962</v>
      </c>
      <c r="CB237" s="158">
        <f t="shared" si="237"/>
        <v>1.2397714426073962</v>
      </c>
      <c r="CC237" s="158">
        <f t="shared" si="237"/>
        <v>1.2397714426073962</v>
      </c>
      <c r="CD237" s="158">
        <f t="shared" si="237"/>
        <v>1.2397714426073962</v>
      </c>
      <c r="CG237" s="13"/>
      <c r="CH237" s="13"/>
    </row>
    <row r="238" spans="4:87" outlineLevel="1">
      <c r="E238" s="47" t="s">
        <v>235</v>
      </c>
      <c r="G238" s="94"/>
      <c r="J238" t="s">
        <v>70</v>
      </c>
      <c r="K238" s="82" t="str">
        <f t="array" ref="K238">IF(OR(L238:BM238&lt;0,L238:BM238&gt;1),"error","ok")</f>
        <v>ok</v>
      </c>
      <c r="Q238" s="58">
        <f t="shared" ref="Q238:AV238" si="238">Q237*Q235</f>
        <v>0</v>
      </c>
      <c r="R238" s="58">
        <f t="shared" si="238"/>
        <v>0</v>
      </c>
      <c r="S238" s="58">
        <f t="shared" si="238"/>
        <v>0</v>
      </c>
      <c r="T238" s="58">
        <f t="shared" si="238"/>
        <v>0</v>
      </c>
      <c r="U238" s="58">
        <f t="shared" si="238"/>
        <v>0</v>
      </c>
      <c r="V238" s="58">
        <f t="shared" si="238"/>
        <v>0</v>
      </c>
      <c r="W238" s="58">
        <f t="shared" si="238"/>
        <v>0</v>
      </c>
      <c r="X238" s="58">
        <f t="shared" si="238"/>
        <v>0.11827398423703277</v>
      </c>
      <c r="Y238" s="58">
        <f t="shared" si="238"/>
        <v>0.23148531902591274</v>
      </c>
      <c r="Z238" s="58">
        <f t="shared" si="238"/>
        <v>0.33571468467411564</v>
      </c>
      <c r="AA238" s="58">
        <f t="shared" si="238"/>
        <v>0.4319465844889574</v>
      </c>
      <c r="AB238" s="58">
        <f t="shared" si="238"/>
        <v>0.52132292934771629</v>
      </c>
      <c r="AC238" s="58">
        <f t="shared" si="238"/>
        <v>0.5213236195269626</v>
      </c>
      <c r="AD238" s="58">
        <f t="shared" si="238"/>
        <v>0.52132381468078437</v>
      </c>
      <c r="AE238" s="58">
        <f t="shared" si="238"/>
        <v>0.52132386986219559</v>
      </c>
      <c r="AF238" s="58">
        <f t="shared" si="238"/>
        <v>0.52132388546521702</v>
      </c>
      <c r="AG238" s="58">
        <f t="shared" si="238"/>
        <v>0.52132388987710687</v>
      </c>
      <c r="AH238" s="58">
        <f t="shared" si="238"/>
        <v>0.52132389112460698</v>
      </c>
      <c r="AI238" s="58">
        <f t="shared" si="238"/>
        <v>0.52132389147734859</v>
      </c>
      <c r="AJ238" s="58">
        <f t="shared" si="238"/>
        <v>0.52132389157708925</v>
      </c>
      <c r="AK238" s="58">
        <f t="shared" si="238"/>
        <v>0.5213238916052918</v>
      </c>
      <c r="AL238" s="58">
        <f t="shared" si="238"/>
        <v>0.52132389161326642</v>
      </c>
      <c r="AM238" s="58">
        <f t="shared" si="238"/>
        <v>0.52132389161552117</v>
      </c>
      <c r="AN238" s="58">
        <f t="shared" si="238"/>
        <v>0.52132389161615877</v>
      </c>
      <c r="AO238" s="58">
        <f t="shared" si="238"/>
        <v>0.52132389161633919</v>
      </c>
      <c r="AP238" s="58">
        <f t="shared" si="238"/>
        <v>0.52132389161639003</v>
      </c>
      <c r="AQ238" s="58">
        <f t="shared" si="238"/>
        <v>0.52132389161640436</v>
      </c>
      <c r="AR238" s="58">
        <f t="shared" si="238"/>
        <v>0.52132389161640846</v>
      </c>
      <c r="AS238" s="58">
        <f t="shared" si="238"/>
        <v>0.52132389161640968</v>
      </c>
      <c r="AT238" s="58">
        <f t="shared" si="238"/>
        <v>0.52132389161641002</v>
      </c>
      <c r="AU238" s="58">
        <f t="shared" si="238"/>
        <v>0.52132389161641024</v>
      </c>
      <c r="AV238" s="58">
        <f t="shared" si="238"/>
        <v>0.52132389161641013</v>
      </c>
      <c r="AW238" s="58">
        <f t="shared" ref="AW238:BM238" si="239">AW237*AW235</f>
        <v>0.52132389161641013</v>
      </c>
      <c r="AX238" s="58">
        <f t="shared" si="239"/>
        <v>0.52132389161641013</v>
      </c>
      <c r="AY238" s="58">
        <f t="shared" si="239"/>
        <v>0.52132389161641013</v>
      </c>
      <c r="AZ238" s="58">
        <f t="shared" si="239"/>
        <v>0.52132389161641013</v>
      </c>
      <c r="BA238" s="58">
        <f t="shared" si="239"/>
        <v>0.52132389161641013</v>
      </c>
      <c r="BB238" s="58">
        <f t="shared" si="239"/>
        <v>0.52132389161641013</v>
      </c>
      <c r="BC238" s="58">
        <f t="shared" si="239"/>
        <v>0.52132389161641013</v>
      </c>
      <c r="BD238" s="58">
        <f t="shared" si="239"/>
        <v>0.52132389161641013</v>
      </c>
      <c r="BE238" s="58">
        <f t="shared" si="239"/>
        <v>0.52132389161641013</v>
      </c>
      <c r="BF238" s="58">
        <f t="shared" si="239"/>
        <v>0.52132389161641013</v>
      </c>
      <c r="BG238" s="58">
        <f t="shared" si="239"/>
        <v>0.52132389161641013</v>
      </c>
      <c r="BH238" s="58">
        <f t="shared" si="239"/>
        <v>0.52132389161641013</v>
      </c>
      <c r="BI238" s="58">
        <f t="shared" si="239"/>
        <v>0.52132389161641013</v>
      </c>
      <c r="BJ238" s="58">
        <f t="shared" si="239"/>
        <v>0.52132389161641013</v>
      </c>
      <c r="BK238" s="58">
        <f t="shared" si="239"/>
        <v>0.52132389161641013</v>
      </c>
      <c r="BL238" s="58">
        <f t="shared" si="239"/>
        <v>0.52132389161641013</v>
      </c>
      <c r="BM238" s="58">
        <f t="shared" si="239"/>
        <v>0.52132389161641013</v>
      </c>
      <c r="BN238" s="58">
        <f>BN237*BN235</f>
        <v>0.52132389161641013</v>
      </c>
      <c r="BO238" s="58">
        <f>BO237*BO235</f>
        <v>0.52132389161641013</v>
      </c>
      <c r="BP238" s="58">
        <f>BP237*BP235</f>
        <v>0.52132389161641013</v>
      </c>
      <c r="BQ238" s="58">
        <f t="shared" ref="BQ238:CD238" si="240">BQ237*BQ235</f>
        <v>0.52132389161641013</v>
      </c>
      <c r="BR238" s="58">
        <f t="shared" si="240"/>
        <v>0.52132389161641013</v>
      </c>
      <c r="BS238" s="58">
        <f t="shared" si="240"/>
        <v>0.52132389161641013</v>
      </c>
      <c r="BT238" s="58">
        <f t="shared" si="240"/>
        <v>0.52132389161641013</v>
      </c>
      <c r="BU238" s="58">
        <f t="shared" si="240"/>
        <v>0.52132389161641013</v>
      </c>
      <c r="BV238" s="58">
        <f t="shared" si="240"/>
        <v>0.52132389161641013</v>
      </c>
      <c r="BW238" s="58">
        <f t="shared" si="240"/>
        <v>0.52132389161641013</v>
      </c>
      <c r="BX238" s="58">
        <f t="shared" si="240"/>
        <v>0.52132389161641013</v>
      </c>
      <c r="BY238" s="58">
        <f t="shared" si="240"/>
        <v>0.52132389161641013</v>
      </c>
      <c r="BZ238" s="58">
        <f t="shared" si="240"/>
        <v>0.52132389161641013</v>
      </c>
      <c r="CA238" s="58">
        <f t="shared" si="240"/>
        <v>0.52132389161641013</v>
      </c>
      <c r="CB238" s="58">
        <f t="shared" si="240"/>
        <v>0.52132389161641013</v>
      </c>
      <c r="CC238" s="58">
        <f t="shared" si="240"/>
        <v>0.52132389161641013</v>
      </c>
      <c r="CD238" s="58">
        <f t="shared" si="240"/>
        <v>0.52132389161641013</v>
      </c>
      <c r="CG238" s="13"/>
      <c r="CH238" s="13"/>
    </row>
    <row r="239" spans="4:87" outlineLevel="1">
      <c r="E239" s="47" t="s">
        <v>236</v>
      </c>
      <c r="G239" s="94"/>
      <c r="J239" t="s">
        <v>70</v>
      </c>
      <c r="K239" s="82" t="str">
        <f t="array" ref="K239">IF(OR(L239:BM239&lt;0,L239:BM239&gt;1),"error","ok")</f>
        <v>ok</v>
      </c>
      <c r="Q239" s="58">
        <f t="shared" ref="Q239:AV239" si="241">1-Q238</f>
        <v>1</v>
      </c>
      <c r="R239" s="58">
        <f t="shared" si="241"/>
        <v>1</v>
      </c>
      <c r="S239" s="58">
        <f t="shared" si="241"/>
        <v>1</v>
      </c>
      <c r="T239" s="58">
        <f t="shared" si="241"/>
        <v>1</v>
      </c>
      <c r="U239" s="58">
        <f t="shared" si="241"/>
        <v>1</v>
      </c>
      <c r="V239" s="58">
        <f t="shared" si="241"/>
        <v>1</v>
      </c>
      <c r="W239" s="58">
        <f t="shared" si="241"/>
        <v>1</v>
      </c>
      <c r="X239" s="58">
        <f t="shared" si="241"/>
        <v>0.88172601576296727</v>
      </c>
      <c r="Y239" s="58">
        <f t="shared" si="241"/>
        <v>0.76851468097408726</v>
      </c>
      <c r="Z239" s="58">
        <f t="shared" si="241"/>
        <v>0.66428531532588431</v>
      </c>
      <c r="AA239" s="58">
        <f t="shared" si="241"/>
        <v>0.5680534155110426</v>
      </c>
      <c r="AB239" s="58">
        <f t="shared" si="241"/>
        <v>0.47867707065228371</v>
      </c>
      <c r="AC239" s="58">
        <f t="shared" si="241"/>
        <v>0.4786763804730374</v>
      </c>
      <c r="AD239" s="58">
        <f t="shared" si="241"/>
        <v>0.47867618531921563</v>
      </c>
      <c r="AE239" s="58">
        <f t="shared" si="241"/>
        <v>0.47867613013780441</v>
      </c>
      <c r="AF239" s="58">
        <f t="shared" si="241"/>
        <v>0.47867611453478298</v>
      </c>
      <c r="AG239" s="58">
        <f t="shared" si="241"/>
        <v>0.47867611012289313</v>
      </c>
      <c r="AH239" s="58">
        <f t="shared" si="241"/>
        <v>0.47867610887539302</v>
      </c>
      <c r="AI239" s="58">
        <f t="shared" si="241"/>
        <v>0.47867610852265141</v>
      </c>
      <c r="AJ239" s="58">
        <f t="shared" si="241"/>
        <v>0.47867610842291075</v>
      </c>
      <c r="AK239" s="58">
        <f t="shared" si="241"/>
        <v>0.4786761083947082</v>
      </c>
      <c r="AL239" s="58">
        <f t="shared" si="241"/>
        <v>0.47867610838673358</v>
      </c>
      <c r="AM239" s="58">
        <f t="shared" si="241"/>
        <v>0.47867610838447883</v>
      </c>
      <c r="AN239" s="58">
        <f t="shared" si="241"/>
        <v>0.47867610838384123</v>
      </c>
      <c r="AO239" s="58">
        <f t="shared" si="241"/>
        <v>0.47867610838366081</v>
      </c>
      <c r="AP239" s="58">
        <f t="shared" si="241"/>
        <v>0.47867610838360997</v>
      </c>
      <c r="AQ239" s="58">
        <f t="shared" si="241"/>
        <v>0.47867610838359564</v>
      </c>
      <c r="AR239" s="58">
        <f t="shared" si="241"/>
        <v>0.47867610838359154</v>
      </c>
      <c r="AS239" s="58">
        <f t="shared" si="241"/>
        <v>0.47867610838359032</v>
      </c>
      <c r="AT239" s="58">
        <f t="shared" si="241"/>
        <v>0.47867610838358998</v>
      </c>
      <c r="AU239" s="58">
        <f t="shared" si="241"/>
        <v>0.47867610838358976</v>
      </c>
      <c r="AV239" s="58">
        <f t="shared" si="241"/>
        <v>0.47867610838358987</v>
      </c>
      <c r="AW239" s="58">
        <f t="shared" ref="AW239:BM239" si="242">1-AW238</f>
        <v>0.47867610838358987</v>
      </c>
      <c r="AX239" s="58">
        <f t="shared" si="242"/>
        <v>0.47867610838358987</v>
      </c>
      <c r="AY239" s="58">
        <f t="shared" si="242"/>
        <v>0.47867610838358987</v>
      </c>
      <c r="AZ239" s="58">
        <f t="shared" si="242"/>
        <v>0.47867610838358987</v>
      </c>
      <c r="BA239" s="58">
        <f t="shared" si="242"/>
        <v>0.47867610838358987</v>
      </c>
      <c r="BB239" s="58">
        <f t="shared" si="242"/>
        <v>0.47867610838358987</v>
      </c>
      <c r="BC239" s="58">
        <f t="shared" si="242"/>
        <v>0.47867610838358987</v>
      </c>
      <c r="BD239" s="58">
        <f t="shared" si="242"/>
        <v>0.47867610838358987</v>
      </c>
      <c r="BE239" s="58">
        <f t="shared" si="242"/>
        <v>0.47867610838358987</v>
      </c>
      <c r="BF239" s="58">
        <f t="shared" si="242"/>
        <v>0.47867610838358987</v>
      </c>
      <c r="BG239" s="58">
        <f t="shared" si="242"/>
        <v>0.47867610838358987</v>
      </c>
      <c r="BH239" s="58">
        <f t="shared" si="242"/>
        <v>0.47867610838358987</v>
      </c>
      <c r="BI239" s="58">
        <f t="shared" si="242"/>
        <v>0.47867610838358987</v>
      </c>
      <c r="BJ239" s="58">
        <f t="shared" si="242"/>
        <v>0.47867610838358987</v>
      </c>
      <c r="BK239" s="58">
        <f t="shared" si="242"/>
        <v>0.47867610838358987</v>
      </c>
      <c r="BL239" s="58">
        <f t="shared" si="242"/>
        <v>0.47867610838358987</v>
      </c>
      <c r="BM239" s="58">
        <f t="shared" si="242"/>
        <v>0.47867610838358987</v>
      </c>
      <c r="BN239" s="58">
        <f>1-BN238</f>
        <v>0.47867610838358987</v>
      </c>
      <c r="BO239" s="58">
        <f>1-BO238</f>
        <v>0.47867610838358987</v>
      </c>
      <c r="BP239" s="58">
        <f>1-BP238</f>
        <v>0.47867610838358987</v>
      </c>
      <c r="BQ239" s="58">
        <f t="shared" ref="BQ239:CD239" si="243">1-BQ238</f>
        <v>0.47867610838358987</v>
      </c>
      <c r="BR239" s="58">
        <f t="shared" si="243"/>
        <v>0.47867610838358987</v>
      </c>
      <c r="BS239" s="58">
        <f t="shared" si="243"/>
        <v>0.47867610838358987</v>
      </c>
      <c r="BT239" s="58">
        <f t="shared" si="243"/>
        <v>0.47867610838358987</v>
      </c>
      <c r="BU239" s="58">
        <f t="shared" si="243"/>
        <v>0.47867610838358987</v>
      </c>
      <c r="BV239" s="58">
        <f t="shared" si="243"/>
        <v>0.47867610838358987</v>
      </c>
      <c r="BW239" s="58">
        <f t="shared" si="243"/>
        <v>0.47867610838358987</v>
      </c>
      <c r="BX239" s="58">
        <f t="shared" si="243"/>
        <v>0.47867610838358987</v>
      </c>
      <c r="BY239" s="58">
        <f t="shared" si="243"/>
        <v>0.47867610838358987</v>
      </c>
      <c r="BZ239" s="58">
        <f t="shared" si="243"/>
        <v>0.47867610838358987</v>
      </c>
      <c r="CA239" s="58">
        <f t="shared" si="243"/>
        <v>0.47867610838358987</v>
      </c>
      <c r="CB239" s="58">
        <f t="shared" si="243"/>
        <v>0.47867610838358987</v>
      </c>
      <c r="CC239" s="58">
        <f t="shared" si="243"/>
        <v>0.47867610838358987</v>
      </c>
      <c r="CD239" s="58">
        <f t="shared" si="243"/>
        <v>0.47867610838358987</v>
      </c>
      <c r="CG239" s="13"/>
      <c r="CH239" s="13"/>
    </row>
    <row r="240" spans="4:87" outlineLevel="1">
      <c r="G240" s="94"/>
      <c r="BR240"/>
      <c r="BS240"/>
    </row>
    <row r="241" spans="5:87" outlineLevel="1">
      <c r="E241" s="80" t="s">
        <v>237</v>
      </c>
      <c r="G241" s="94"/>
      <c r="BR241"/>
      <c r="BS241"/>
    </row>
    <row r="242" spans="5:87" outlineLevel="1">
      <c r="E242" s="79" t="s">
        <v>211</v>
      </c>
      <c r="G242" s="94"/>
      <c r="J242" t="s">
        <v>70</v>
      </c>
      <c r="K242" s="82" t="str">
        <f t="array" ref="K242">IF(OR(L242:BM242&lt;0,L242:BM242&gt;1),"error","ok")</f>
        <v>ok</v>
      </c>
      <c r="Q242" s="104">
        <f t="shared" ref="Q242:AV242" si="244">(1-Q235)/(Q232-1)</f>
        <v>1</v>
      </c>
      <c r="R242" s="104">
        <f t="shared" si="244"/>
        <v>1</v>
      </c>
      <c r="S242" s="104">
        <f t="shared" si="244"/>
        <v>1</v>
      </c>
      <c r="T242" s="104">
        <f t="shared" si="244"/>
        <v>1</v>
      </c>
      <c r="U242" s="104">
        <f t="shared" si="244"/>
        <v>1</v>
      </c>
      <c r="V242" s="104">
        <f t="shared" si="244"/>
        <v>1</v>
      </c>
      <c r="W242" s="104">
        <f t="shared" si="244"/>
        <v>1</v>
      </c>
      <c r="X242" s="104">
        <f t="shared" si="244"/>
        <v>0.91590000000000005</v>
      </c>
      <c r="Y242" s="104">
        <f t="shared" si="244"/>
        <v>0.83179999999999998</v>
      </c>
      <c r="Z242" s="104">
        <f t="shared" si="244"/>
        <v>0.74770000000000003</v>
      </c>
      <c r="AA242" s="104">
        <f t="shared" si="244"/>
        <v>0.66359999999999997</v>
      </c>
      <c r="AB242" s="104">
        <f t="shared" si="244"/>
        <v>0.57950000000000002</v>
      </c>
      <c r="AC242" s="104">
        <f t="shared" si="244"/>
        <v>0.57950000000000002</v>
      </c>
      <c r="AD242" s="104">
        <f t="shared" si="244"/>
        <v>0.57950000000000002</v>
      </c>
      <c r="AE242" s="104">
        <f t="shared" si="244"/>
        <v>0.57950000000000002</v>
      </c>
      <c r="AF242" s="104">
        <f t="shared" si="244"/>
        <v>0.57950000000000002</v>
      </c>
      <c r="AG242" s="104">
        <f t="shared" si="244"/>
        <v>0.57950000000000002</v>
      </c>
      <c r="AH242" s="104">
        <f t="shared" si="244"/>
        <v>0.57950000000000002</v>
      </c>
      <c r="AI242" s="104">
        <f t="shared" si="244"/>
        <v>0.57950000000000002</v>
      </c>
      <c r="AJ242" s="104">
        <f t="shared" si="244"/>
        <v>0.57950000000000002</v>
      </c>
      <c r="AK242" s="104">
        <f t="shared" si="244"/>
        <v>0.57950000000000002</v>
      </c>
      <c r="AL242" s="104">
        <f t="shared" si="244"/>
        <v>0.57950000000000002</v>
      </c>
      <c r="AM242" s="104">
        <f t="shared" si="244"/>
        <v>0.57950000000000002</v>
      </c>
      <c r="AN242" s="104">
        <f t="shared" si="244"/>
        <v>0.57950000000000002</v>
      </c>
      <c r="AO242" s="104">
        <f t="shared" si="244"/>
        <v>0.57950000000000002</v>
      </c>
      <c r="AP242" s="104">
        <f t="shared" si="244"/>
        <v>0.57950000000000002</v>
      </c>
      <c r="AQ242" s="104">
        <f t="shared" si="244"/>
        <v>0.57950000000000002</v>
      </c>
      <c r="AR242" s="104">
        <f t="shared" si="244"/>
        <v>0.57950000000000002</v>
      </c>
      <c r="AS242" s="104">
        <f t="shared" si="244"/>
        <v>0.57950000000000002</v>
      </c>
      <c r="AT242" s="104">
        <f t="shared" si="244"/>
        <v>0.57950000000000002</v>
      </c>
      <c r="AU242" s="104">
        <f t="shared" si="244"/>
        <v>0.57950000000000002</v>
      </c>
      <c r="AV242" s="104">
        <f t="shared" si="244"/>
        <v>0.57950000000000002</v>
      </c>
      <c r="AW242" s="104">
        <f t="shared" ref="AW242:BM242" si="245">(1-AW235)/(AW232-1)</f>
        <v>0.57950000000000002</v>
      </c>
      <c r="AX242" s="104">
        <f t="shared" si="245"/>
        <v>0.57950000000000002</v>
      </c>
      <c r="AY242" s="104">
        <f t="shared" si="245"/>
        <v>0.57950000000000002</v>
      </c>
      <c r="AZ242" s="104">
        <f t="shared" si="245"/>
        <v>0.57950000000000002</v>
      </c>
      <c r="BA242" s="104">
        <f t="shared" si="245"/>
        <v>0.57950000000000002</v>
      </c>
      <c r="BB242" s="104">
        <f t="shared" si="245"/>
        <v>0.57950000000000002</v>
      </c>
      <c r="BC242" s="104">
        <f t="shared" si="245"/>
        <v>0.57950000000000002</v>
      </c>
      <c r="BD242" s="104">
        <f t="shared" si="245"/>
        <v>0.57950000000000002</v>
      </c>
      <c r="BE242" s="104">
        <f t="shared" si="245"/>
        <v>0.57950000000000002</v>
      </c>
      <c r="BF242" s="104">
        <f t="shared" si="245"/>
        <v>0.57950000000000002</v>
      </c>
      <c r="BG242" s="104">
        <f t="shared" si="245"/>
        <v>0.57950000000000002</v>
      </c>
      <c r="BH242" s="104">
        <f t="shared" si="245"/>
        <v>0.57950000000000002</v>
      </c>
      <c r="BI242" s="104">
        <f t="shared" si="245"/>
        <v>0.57950000000000002</v>
      </c>
      <c r="BJ242" s="104">
        <f t="shared" si="245"/>
        <v>0.57950000000000002</v>
      </c>
      <c r="BK242" s="104">
        <f t="shared" si="245"/>
        <v>0.57950000000000002</v>
      </c>
      <c r="BL242" s="104">
        <f t="shared" si="245"/>
        <v>0.57950000000000002</v>
      </c>
      <c r="BM242" s="104">
        <f t="shared" si="245"/>
        <v>0.57950000000000002</v>
      </c>
      <c r="BN242" s="104">
        <f>(1-BN235)/(BN232-1)</f>
        <v>0.57950000000000002</v>
      </c>
      <c r="BO242" s="104">
        <f>(1-BO235)/(BO232-1)</f>
        <v>0.57950000000000002</v>
      </c>
      <c r="BP242" s="104">
        <f>(1-BP235)/(BP232-1)</f>
        <v>0.57950000000000002</v>
      </c>
      <c r="BQ242" s="104">
        <f t="shared" ref="BQ242:CD242" si="246">(1-BQ235)/(BQ232-1)</f>
        <v>0.57950000000000002</v>
      </c>
      <c r="BR242" s="104">
        <f t="shared" si="246"/>
        <v>0.57950000000000002</v>
      </c>
      <c r="BS242" s="104">
        <f t="shared" si="246"/>
        <v>0.57950000000000002</v>
      </c>
      <c r="BT242" s="104">
        <f t="shared" si="246"/>
        <v>0.57950000000000002</v>
      </c>
      <c r="BU242" s="104">
        <f t="shared" si="246"/>
        <v>0.57950000000000002</v>
      </c>
      <c r="BV242" s="104">
        <f t="shared" si="246"/>
        <v>0.57950000000000002</v>
      </c>
      <c r="BW242" s="104">
        <f t="shared" si="246"/>
        <v>0.57950000000000002</v>
      </c>
      <c r="BX242" s="104">
        <f t="shared" si="246"/>
        <v>0.57950000000000002</v>
      </c>
      <c r="BY242" s="104">
        <f t="shared" si="246"/>
        <v>0.57950000000000002</v>
      </c>
      <c r="BZ242" s="104">
        <f t="shared" si="246"/>
        <v>0.57950000000000002</v>
      </c>
      <c r="CA242" s="104">
        <f t="shared" si="246"/>
        <v>0.57950000000000002</v>
      </c>
      <c r="CB242" s="104">
        <f t="shared" si="246"/>
        <v>0.57950000000000002</v>
      </c>
      <c r="CC242" s="104">
        <f t="shared" si="246"/>
        <v>0.57950000000000002</v>
      </c>
      <c r="CD242" s="104">
        <f t="shared" si="246"/>
        <v>0.57950000000000002</v>
      </c>
      <c r="CG242" s="13"/>
      <c r="CH242" s="13"/>
    </row>
    <row r="243" spans="5:87" outlineLevel="1">
      <c r="E243" s="47" t="s">
        <v>212</v>
      </c>
      <c r="G243" s="102"/>
      <c r="J243" t="s">
        <v>70</v>
      </c>
      <c r="Q243" s="156">
        <f>R243</f>
        <v>0</v>
      </c>
      <c r="R243" s="156">
        <f>S243</f>
        <v>0</v>
      </c>
      <c r="S243" s="156">
        <f>S236</f>
        <v>0</v>
      </c>
      <c r="T243" s="156">
        <f>T236</f>
        <v>0</v>
      </c>
      <c r="U243" s="156">
        <f>U236</f>
        <v>0</v>
      </c>
      <c r="V243" s="156">
        <f>V236</f>
        <v>0</v>
      </c>
      <c r="W243" s="58">
        <f>$CG243*EXP($CI243*(W$3-$V$3))+$CH243</f>
        <v>0.35927003544053654</v>
      </c>
      <c r="X243" s="58">
        <f>$CG243*EXP($CI243*(X$3-$V$3))+$CH243</f>
        <v>0.46085676177527507</v>
      </c>
      <c r="Y243" s="58">
        <f>$CG243*EXP($CI243*(Y$3-$V$3))+$CH243</f>
        <v>0.48958129193197147</v>
      </c>
      <c r="Z243" s="58">
        <f>$CG243*EXP($CI243*(Z$3-$V$3))+$CH243</f>
        <v>0.49770340259044643</v>
      </c>
      <c r="AA243" s="156">
        <f>AA236</f>
        <v>0.5</v>
      </c>
      <c r="AB243" s="58">
        <f t="shared" ref="AB243:CD243" si="247">$CG243*EXP($CI243*(AB$3-$S$3))+$CH243</f>
        <v>0.50089960208247686</v>
      </c>
      <c r="AC243" s="58">
        <f t="shared" si="247"/>
        <v>0.500903753196979</v>
      </c>
      <c r="AD243" s="58">
        <f t="shared" si="247"/>
        <v>0.50090492696069788</v>
      </c>
      <c r="AE243" s="58">
        <f t="shared" si="247"/>
        <v>0.50090525885259518</v>
      </c>
      <c r="AF243" s="58">
        <f t="shared" si="247"/>
        <v>0.50090535269791492</v>
      </c>
      <c r="AG243" s="58">
        <f t="shared" si="247"/>
        <v>0.5009053792334951</v>
      </c>
      <c r="AH243" s="58">
        <f t="shared" si="247"/>
        <v>0.50090538673666107</v>
      </c>
      <c r="AI243" s="58">
        <f t="shared" si="247"/>
        <v>0.50090538885824654</v>
      </c>
      <c r="AJ243" s="58">
        <f t="shared" si="247"/>
        <v>0.50090538945814322</v>
      </c>
      <c r="AK243" s="58">
        <f t="shared" si="247"/>
        <v>0.5009053896277692</v>
      </c>
      <c r="AL243" s="58">
        <f t="shared" si="247"/>
        <v>0.5009053896757325</v>
      </c>
      <c r="AM243" s="58">
        <f t="shared" si="247"/>
        <v>0.50090538968929443</v>
      </c>
      <c r="AN243" s="58">
        <f t="shared" si="247"/>
        <v>0.50090538969312925</v>
      </c>
      <c r="AO243" s="58">
        <f t="shared" si="247"/>
        <v>0.50090538969421361</v>
      </c>
      <c r="AP243" s="58">
        <f t="shared" si="247"/>
        <v>0.50090538969452014</v>
      </c>
      <c r="AQ243" s="58">
        <f t="shared" si="247"/>
        <v>0.50090538969460685</v>
      </c>
      <c r="AR243" s="58">
        <f t="shared" si="247"/>
        <v>0.50090538969463139</v>
      </c>
      <c r="AS243" s="58">
        <f t="shared" si="247"/>
        <v>0.50090538969463827</v>
      </c>
      <c r="AT243" s="58">
        <f t="shared" si="247"/>
        <v>0.50090538969464027</v>
      </c>
      <c r="AU243" s="58">
        <f t="shared" si="247"/>
        <v>0.50090538969464082</v>
      </c>
      <c r="AV243" s="58">
        <f t="shared" si="247"/>
        <v>0.50090538969464093</v>
      </c>
      <c r="AW243" s="58">
        <f t="shared" si="247"/>
        <v>0.50090538969464105</v>
      </c>
      <c r="AX243" s="58">
        <f t="shared" si="247"/>
        <v>0.50090538969464105</v>
      </c>
      <c r="AY243" s="58">
        <f t="shared" si="247"/>
        <v>0.50090538969464105</v>
      </c>
      <c r="AZ243" s="58">
        <f t="shared" si="247"/>
        <v>0.50090538969464105</v>
      </c>
      <c r="BA243" s="58">
        <f t="shared" si="247"/>
        <v>0.50090538969464105</v>
      </c>
      <c r="BB243" s="58">
        <f t="shared" si="247"/>
        <v>0.50090538969464105</v>
      </c>
      <c r="BC243" s="58">
        <f t="shared" si="247"/>
        <v>0.50090538969464105</v>
      </c>
      <c r="BD243" s="58">
        <f t="shared" si="247"/>
        <v>0.50090538969464105</v>
      </c>
      <c r="BE243" s="58">
        <f t="shared" si="247"/>
        <v>0.50090538969464105</v>
      </c>
      <c r="BF243" s="58">
        <f t="shared" si="247"/>
        <v>0.50090538969464105</v>
      </c>
      <c r="BG243" s="58">
        <f t="shared" si="247"/>
        <v>0.50090538969464105</v>
      </c>
      <c r="BH243" s="58">
        <f t="shared" si="247"/>
        <v>0.50090538969464105</v>
      </c>
      <c r="BI243" s="58">
        <f t="shared" si="247"/>
        <v>0.50090538969464105</v>
      </c>
      <c r="BJ243" s="58">
        <f t="shared" si="247"/>
        <v>0.50090538969464105</v>
      </c>
      <c r="BK243" s="58">
        <f t="shared" si="247"/>
        <v>0.50090538969464105</v>
      </c>
      <c r="BL243" s="58">
        <f t="shared" si="247"/>
        <v>0.50090538969464105</v>
      </c>
      <c r="BM243" s="58">
        <f t="shared" si="247"/>
        <v>0.50090538969464105</v>
      </c>
      <c r="BN243" s="58">
        <f t="shared" si="247"/>
        <v>0.50090538969464105</v>
      </c>
      <c r="BO243" s="58">
        <f t="shared" si="247"/>
        <v>0.50090538969464105</v>
      </c>
      <c r="BP243" s="58">
        <f t="shared" si="247"/>
        <v>0.50090538969464105</v>
      </c>
      <c r="BQ243" s="58">
        <f t="shared" si="247"/>
        <v>0.50090538969464105</v>
      </c>
      <c r="BR243" s="58">
        <f t="shared" si="247"/>
        <v>0.50090538969464105</v>
      </c>
      <c r="BS243" s="58">
        <f t="shared" si="247"/>
        <v>0.50090538969464105</v>
      </c>
      <c r="BT243" s="58">
        <f t="shared" si="247"/>
        <v>0.50090538969464105</v>
      </c>
      <c r="BU243" s="58">
        <f t="shared" si="247"/>
        <v>0.50090538969464105</v>
      </c>
      <c r="BV243" s="58">
        <f t="shared" si="247"/>
        <v>0.50090538969464105</v>
      </c>
      <c r="BW243" s="58">
        <f t="shared" si="247"/>
        <v>0.50090538969464105</v>
      </c>
      <c r="BX243" s="58">
        <f t="shared" si="247"/>
        <v>0.50090538969464105</v>
      </c>
      <c r="BY243" s="58">
        <f t="shared" si="247"/>
        <v>0.50090538969464105</v>
      </c>
      <c r="BZ243" s="58">
        <f t="shared" si="247"/>
        <v>0.50090538969464105</v>
      </c>
      <c r="CA243" s="58">
        <f t="shared" si="247"/>
        <v>0.50090538969464105</v>
      </c>
      <c r="CB243" s="58">
        <f t="shared" si="247"/>
        <v>0.50090538969464105</v>
      </c>
      <c r="CC243" s="58">
        <f t="shared" si="247"/>
        <v>0.50090538969464105</v>
      </c>
      <c r="CD243" s="58">
        <f t="shared" si="247"/>
        <v>0.50090538969464105</v>
      </c>
      <c r="CG243" s="73">
        <f>(AA243-V243)/(EXP(CI243*(AA$3-V$3))-1)</f>
        <v>-0.50090538969464105</v>
      </c>
      <c r="CH243" s="73">
        <f>AA243-CG243*EXP(CI243*(AA$3-V$3))</f>
        <v>0.50090538969464105</v>
      </c>
      <c r="CI243" s="81">
        <f>CI236</f>
        <v>-1.2631614132956395</v>
      </c>
    </row>
    <row r="244" spans="5:87" outlineLevel="1">
      <c r="E244" s="79" t="s">
        <v>213</v>
      </c>
      <c r="J244" t="s">
        <v>70</v>
      </c>
      <c r="Q244" s="158">
        <f t="shared" ref="Q244:AV244" si="248">(1+Q243)/(1+Q242*Q243)</f>
        <v>1</v>
      </c>
      <c r="R244" s="158">
        <f t="shared" si="248"/>
        <v>1</v>
      </c>
      <c r="S244" s="158">
        <f t="shared" si="248"/>
        <v>1</v>
      </c>
      <c r="T244" s="158">
        <f t="shared" si="248"/>
        <v>1</v>
      </c>
      <c r="U244" s="158">
        <f t="shared" si="248"/>
        <v>1</v>
      </c>
      <c r="V244" s="158">
        <f t="shared" si="248"/>
        <v>1</v>
      </c>
      <c r="W244" s="158">
        <f t="shared" si="248"/>
        <v>1</v>
      </c>
      <c r="X244" s="158">
        <f t="shared" si="248"/>
        <v>1.0272541233912036</v>
      </c>
      <c r="Y244" s="158">
        <f t="shared" si="248"/>
        <v>1.0585173395242293</v>
      </c>
      <c r="Z244" s="158">
        <f t="shared" si="248"/>
        <v>1.0915148776790173</v>
      </c>
      <c r="AA244" s="158">
        <f t="shared" si="248"/>
        <v>1.1262952395254544</v>
      </c>
      <c r="AB244" s="158">
        <f t="shared" si="248"/>
        <v>1.1632434043194249</v>
      </c>
      <c r="AC244" s="158">
        <f t="shared" si="248"/>
        <v>1.1632444528179307</v>
      </c>
      <c r="AD244" s="158">
        <f t="shared" si="248"/>
        <v>1.1632447492892906</v>
      </c>
      <c r="AE244" s="158">
        <f t="shared" si="248"/>
        <v>1.163244833119089</v>
      </c>
      <c r="AF244" s="158">
        <f t="shared" si="248"/>
        <v>1.1632448568226887</v>
      </c>
      <c r="AG244" s="158">
        <f t="shared" si="248"/>
        <v>1.1632448635250876</v>
      </c>
      <c r="AH244" s="158">
        <f t="shared" si="248"/>
        <v>1.1632448654202487</v>
      </c>
      <c r="AI244" s="158">
        <f t="shared" si="248"/>
        <v>1.1632448659561221</v>
      </c>
      <c r="AJ244" s="158">
        <f t="shared" si="248"/>
        <v>1.1632448661076451</v>
      </c>
      <c r="AK244" s="158">
        <f t="shared" si="248"/>
        <v>1.1632448661504893</v>
      </c>
      <c r="AL244" s="158">
        <f t="shared" si="248"/>
        <v>1.163244866162604</v>
      </c>
      <c r="AM244" s="158">
        <f t="shared" si="248"/>
        <v>1.1632448661660295</v>
      </c>
      <c r="AN244" s="158">
        <f t="shared" si="248"/>
        <v>1.1632448661669981</v>
      </c>
      <c r="AO244" s="158">
        <f t="shared" si="248"/>
        <v>1.1632448661672721</v>
      </c>
      <c r="AP244" s="158">
        <f t="shared" si="248"/>
        <v>1.1632448661673496</v>
      </c>
      <c r="AQ244" s="158">
        <f t="shared" si="248"/>
        <v>1.1632448661673713</v>
      </c>
      <c r="AR244" s="158">
        <f t="shared" si="248"/>
        <v>1.1632448661673775</v>
      </c>
      <c r="AS244" s="158">
        <f t="shared" si="248"/>
        <v>1.1632448661673793</v>
      </c>
      <c r="AT244" s="158">
        <f t="shared" si="248"/>
        <v>1.1632448661673798</v>
      </c>
      <c r="AU244" s="158">
        <f t="shared" si="248"/>
        <v>1.16324486616738</v>
      </c>
      <c r="AV244" s="158">
        <f t="shared" si="248"/>
        <v>1.16324486616738</v>
      </c>
      <c r="AW244" s="158">
        <f t="shared" ref="AW244:BM244" si="249">(1+AW243)/(1+AW242*AW243)</f>
        <v>1.1632448661673798</v>
      </c>
      <c r="AX244" s="158">
        <f t="shared" si="249"/>
        <v>1.1632448661673798</v>
      </c>
      <c r="AY244" s="158">
        <f t="shared" si="249"/>
        <v>1.1632448661673798</v>
      </c>
      <c r="AZ244" s="158">
        <f t="shared" si="249"/>
        <v>1.1632448661673798</v>
      </c>
      <c r="BA244" s="158">
        <f t="shared" si="249"/>
        <v>1.1632448661673798</v>
      </c>
      <c r="BB244" s="158">
        <f t="shared" si="249"/>
        <v>1.1632448661673798</v>
      </c>
      <c r="BC244" s="158">
        <f t="shared" si="249"/>
        <v>1.1632448661673798</v>
      </c>
      <c r="BD244" s="158">
        <f t="shared" si="249"/>
        <v>1.1632448661673798</v>
      </c>
      <c r="BE244" s="158">
        <f t="shared" si="249"/>
        <v>1.1632448661673798</v>
      </c>
      <c r="BF244" s="158">
        <f t="shared" si="249"/>
        <v>1.1632448661673798</v>
      </c>
      <c r="BG244" s="158">
        <f t="shared" si="249"/>
        <v>1.1632448661673798</v>
      </c>
      <c r="BH244" s="158">
        <f t="shared" si="249"/>
        <v>1.1632448661673798</v>
      </c>
      <c r="BI244" s="158">
        <f t="shared" si="249"/>
        <v>1.1632448661673798</v>
      </c>
      <c r="BJ244" s="158">
        <f t="shared" si="249"/>
        <v>1.1632448661673798</v>
      </c>
      <c r="BK244" s="158">
        <f t="shared" si="249"/>
        <v>1.1632448661673798</v>
      </c>
      <c r="BL244" s="158">
        <f t="shared" si="249"/>
        <v>1.1632448661673798</v>
      </c>
      <c r="BM244" s="158">
        <f t="shared" si="249"/>
        <v>1.1632448661673798</v>
      </c>
      <c r="BN244" s="158">
        <f>(1+BN243)/(1+BN242*BN243)</f>
        <v>1.1632448661673798</v>
      </c>
      <c r="BO244" s="158">
        <f>(1+BO243)/(1+BO242*BO243)</f>
        <v>1.1632448661673798</v>
      </c>
      <c r="BP244" s="158">
        <f>(1+BP243)/(1+BP242*BP243)</f>
        <v>1.1632448661673798</v>
      </c>
      <c r="BQ244" s="158">
        <f t="shared" ref="BQ244:CD244" si="250">(1+BQ243)/(1+BQ242*BQ243)</f>
        <v>1.1632448661673798</v>
      </c>
      <c r="BR244" s="158">
        <f t="shared" si="250"/>
        <v>1.1632448661673798</v>
      </c>
      <c r="BS244" s="158">
        <f t="shared" si="250"/>
        <v>1.1632448661673798</v>
      </c>
      <c r="BT244" s="158">
        <f t="shared" si="250"/>
        <v>1.1632448661673798</v>
      </c>
      <c r="BU244" s="158">
        <f t="shared" si="250"/>
        <v>1.1632448661673798</v>
      </c>
      <c r="BV244" s="158">
        <f t="shared" si="250"/>
        <v>1.1632448661673798</v>
      </c>
      <c r="BW244" s="158">
        <f t="shared" si="250"/>
        <v>1.1632448661673798</v>
      </c>
      <c r="BX244" s="158">
        <f t="shared" si="250"/>
        <v>1.1632448661673798</v>
      </c>
      <c r="BY244" s="158">
        <f t="shared" si="250"/>
        <v>1.1632448661673798</v>
      </c>
      <c r="BZ244" s="158">
        <f t="shared" si="250"/>
        <v>1.1632448661673798</v>
      </c>
      <c r="CA244" s="158">
        <f t="shared" si="250"/>
        <v>1.1632448661673798</v>
      </c>
      <c r="CB244" s="158">
        <f t="shared" si="250"/>
        <v>1.1632448661673798</v>
      </c>
      <c r="CC244" s="158">
        <f t="shared" si="250"/>
        <v>1.1632448661673798</v>
      </c>
      <c r="CD244" s="158">
        <f t="shared" si="250"/>
        <v>1.1632448661673798</v>
      </c>
      <c r="CG244" s="13"/>
      <c r="CH244" s="13"/>
    </row>
    <row r="245" spans="5:87" outlineLevel="1">
      <c r="E245" s="47" t="s">
        <v>235</v>
      </c>
      <c r="J245" t="s">
        <v>70</v>
      </c>
      <c r="K245" s="82" t="str">
        <f t="array" ref="K245">IF(OR(L245:BM245&lt;0,L245:BM245&gt;1),"error","ok")</f>
        <v>ok</v>
      </c>
      <c r="Q245" s="58">
        <f t="shared" ref="Q245:AV245" si="251">Q244*Q242</f>
        <v>1</v>
      </c>
      <c r="R245" s="58">
        <f t="shared" si="251"/>
        <v>1</v>
      </c>
      <c r="S245" s="58">
        <f t="shared" si="251"/>
        <v>1</v>
      </c>
      <c r="T245" s="58">
        <f t="shared" si="251"/>
        <v>1</v>
      </c>
      <c r="U245" s="58">
        <f t="shared" si="251"/>
        <v>1</v>
      </c>
      <c r="V245" s="58">
        <f t="shared" si="251"/>
        <v>1</v>
      </c>
      <c r="W245" s="58">
        <f t="shared" si="251"/>
        <v>1</v>
      </c>
      <c r="X245" s="58">
        <f t="shared" si="251"/>
        <v>0.94086205161400338</v>
      </c>
      <c r="Y245" s="58">
        <f t="shared" si="251"/>
        <v>0.88047472301625396</v>
      </c>
      <c r="Z245" s="58">
        <f t="shared" si="251"/>
        <v>0.81612567404060132</v>
      </c>
      <c r="AA245" s="58">
        <f t="shared" si="251"/>
        <v>0.74740952094909152</v>
      </c>
      <c r="AB245" s="58">
        <f t="shared" si="251"/>
        <v>0.67409955280310674</v>
      </c>
      <c r="AC245" s="58">
        <f t="shared" si="251"/>
        <v>0.67410016040799081</v>
      </c>
      <c r="AD245" s="58">
        <f t="shared" si="251"/>
        <v>0.67410033221314392</v>
      </c>
      <c r="AE245" s="58">
        <f t="shared" si="251"/>
        <v>0.67410038079251211</v>
      </c>
      <c r="AF245" s="58">
        <f t="shared" si="251"/>
        <v>0.67410039452874815</v>
      </c>
      <c r="AG245" s="58">
        <f t="shared" si="251"/>
        <v>0.67410039841278824</v>
      </c>
      <c r="AH245" s="58">
        <f t="shared" si="251"/>
        <v>0.67410039951103418</v>
      </c>
      <c r="AI245" s="58">
        <f t="shared" si="251"/>
        <v>0.67410039982157277</v>
      </c>
      <c r="AJ245" s="58">
        <f t="shared" si="251"/>
        <v>0.67410039990938031</v>
      </c>
      <c r="AK245" s="58">
        <f t="shared" si="251"/>
        <v>0.67410039993420856</v>
      </c>
      <c r="AL245" s="58">
        <f t="shared" si="251"/>
        <v>0.67410039994122906</v>
      </c>
      <c r="AM245" s="58">
        <f t="shared" si="251"/>
        <v>0.67410039994321413</v>
      </c>
      <c r="AN245" s="58">
        <f t="shared" si="251"/>
        <v>0.67410039994377535</v>
      </c>
      <c r="AO245" s="58">
        <f t="shared" si="251"/>
        <v>0.67410039994393423</v>
      </c>
      <c r="AP245" s="58">
        <f t="shared" si="251"/>
        <v>0.67410039994397908</v>
      </c>
      <c r="AQ245" s="58">
        <f t="shared" si="251"/>
        <v>0.67410039994399173</v>
      </c>
      <c r="AR245" s="58">
        <f t="shared" si="251"/>
        <v>0.67410039994399529</v>
      </c>
      <c r="AS245" s="58">
        <f t="shared" si="251"/>
        <v>0.67410039994399629</v>
      </c>
      <c r="AT245" s="58">
        <f t="shared" si="251"/>
        <v>0.67410039994399662</v>
      </c>
      <c r="AU245" s="58">
        <f t="shared" si="251"/>
        <v>0.67410039994399673</v>
      </c>
      <c r="AV245" s="58">
        <f t="shared" si="251"/>
        <v>0.67410039994399673</v>
      </c>
      <c r="AW245" s="58">
        <f t="shared" ref="AW245:BM245" si="252">AW244*AW242</f>
        <v>0.67410039994399662</v>
      </c>
      <c r="AX245" s="58">
        <f t="shared" si="252"/>
        <v>0.67410039994399662</v>
      </c>
      <c r="AY245" s="58">
        <f t="shared" si="252"/>
        <v>0.67410039994399662</v>
      </c>
      <c r="AZ245" s="58">
        <f t="shared" si="252"/>
        <v>0.67410039994399662</v>
      </c>
      <c r="BA245" s="58">
        <f t="shared" si="252"/>
        <v>0.67410039994399662</v>
      </c>
      <c r="BB245" s="58">
        <f t="shared" si="252"/>
        <v>0.67410039994399662</v>
      </c>
      <c r="BC245" s="58">
        <f t="shared" si="252"/>
        <v>0.67410039994399662</v>
      </c>
      <c r="BD245" s="58">
        <f t="shared" si="252"/>
        <v>0.67410039994399662</v>
      </c>
      <c r="BE245" s="58">
        <f t="shared" si="252"/>
        <v>0.67410039994399662</v>
      </c>
      <c r="BF245" s="58">
        <f t="shared" si="252"/>
        <v>0.67410039994399662</v>
      </c>
      <c r="BG245" s="58">
        <f t="shared" si="252"/>
        <v>0.67410039994399662</v>
      </c>
      <c r="BH245" s="58">
        <f t="shared" si="252"/>
        <v>0.67410039994399662</v>
      </c>
      <c r="BI245" s="58">
        <f t="shared" si="252"/>
        <v>0.67410039994399662</v>
      </c>
      <c r="BJ245" s="58">
        <f t="shared" si="252"/>
        <v>0.67410039994399662</v>
      </c>
      <c r="BK245" s="58">
        <f t="shared" si="252"/>
        <v>0.67410039994399662</v>
      </c>
      <c r="BL245" s="58">
        <f t="shared" si="252"/>
        <v>0.67410039994399662</v>
      </c>
      <c r="BM245" s="58">
        <f t="shared" si="252"/>
        <v>0.67410039994399662</v>
      </c>
      <c r="BN245" s="58">
        <f>BN244*BN242</f>
        <v>0.67410039994399662</v>
      </c>
      <c r="BO245" s="58">
        <f>BO244*BO242</f>
        <v>0.67410039994399662</v>
      </c>
      <c r="BP245" s="58">
        <f>BP244*BP242</f>
        <v>0.67410039994399662</v>
      </c>
      <c r="BQ245" s="58">
        <f t="shared" ref="BQ245:CD245" si="253">BQ244*BQ242</f>
        <v>0.67410039994399662</v>
      </c>
      <c r="BR245" s="58">
        <f t="shared" si="253"/>
        <v>0.67410039994399662</v>
      </c>
      <c r="BS245" s="58">
        <f t="shared" si="253"/>
        <v>0.67410039994399662</v>
      </c>
      <c r="BT245" s="58">
        <f t="shared" si="253"/>
        <v>0.67410039994399662</v>
      </c>
      <c r="BU245" s="58">
        <f t="shared" si="253"/>
        <v>0.67410039994399662</v>
      </c>
      <c r="BV245" s="58">
        <f t="shared" si="253"/>
        <v>0.67410039994399662</v>
      </c>
      <c r="BW245" s="58">
        <f t="shared" si="253"/>
        <v>0.67410039994399662</v>
      </c>
      <c r="BX245" s="58">
        <f t="shared" si="253"/>
        <v>0.67410039994399662</v>
      </c>
      <c r="BY245" s="58">
        <f t="shared" si="253"/>
        <v>0.67410039994399662</v>
      </c>
      <c r="BZ245" s="58">
        <f t="shared" si="253"/>
        <v>0.67410039994399662</v>
      </c>
      <c r="CA245" s="58">
        <f t="shared" si="253"/>
        <v>0.67410039994399662</v>
      </c>
      <c r="CB245" s="58">
        <f t="shared" si="253"/>
        <v>0.67410039994399662</v>
      </c>
      <c r="CC245" s="58">
        <f t="shared" si="253"/>
        <v>0.67410039994399662</v>
      </c>
      <c r="CD245" s="58">
        <f t="shared" si="253"/>
        <v>0.67410039994399662</v>
      </c>
      <c r="CG245" s="13"/>
      <c r="CH245" s="13"/>
    </row>
    <row r="246" spans="5:87" outlineLevel="1">
      <c r="E246" s="47" t="s">
        <v>236</v>
      </c>
      <c r="J246" t="s">
        <v>70</v>
      </c>
      <c r="K246" s="82" t="str">
        <f t="array" ref="K246">IF(OR(L246:BM246&lt;0,L246:BM246&gt;1),"error","ok")</f>
        <v>ok</v>
      </c>
      <c r="Q246" s="58">
        <f t="shared" ref="Q246:AV246" si="254">1-Q245</f>
        <v>0</v>
      </c>
      <c r="R246" s="58">
        <f t="shared" si="254"/>
        <v>0</v>
      </c>
      <c r="S246" s="58">
        <f t="shared" si="254"/>
        <v>0</v>
      </c>
      <c r="T246" s="58">
        <f t="shared" si="254"/>
        <v>0</v>
      </c>
      <c r="U246" s="58">
        <f t="shared" si="254"/>
        <v>0</v>
      </c>
      <c r="V246" s="58">
        <f t="shared" si="254"/>
        <v>0</v>
      </c>
      <c r="W246" s="58">
        <f t="shared" si="254"/>
        <v>0</v>
      </c>
      <c r="X246" s="58">
        <f t="shared" si="254"/>
        <v>5.9137948385996619E-2</v>
      </c>
      <c r="Y246" s="58">
        <f t="shared" si="254"/>
        <v>0.11952527698374604</v>
      </c>
      <c r="Z246" s="58">
        <f t="shared" si="254"/>
        <v>0.18387432595939868</v>
      </c>
      <c r="AA246" s="58">
        <f t="shared" si="254"/>
        <v>0.25259047905090848</v>
      </c>
      <c r="AB246" s="58">
        <f t="shared" si="254"/>
        <v>0.32590044719689326</v>
      </c>
      <c r="AC246" s="58">
        <f t="shared" si="254"/>
        <v>0.32589983959200919</v>
      </c>
      <c r="AD246" s="58">
        <f t="shared" si="254"/>
        <v>0.32589966778685608</v>
      </c>
      <c r="AE246" s="58">
        <f t="shared" si="254"/>
        <v>0.32589961920748789</v>
      </c>
      <c r="AF246" s="58">
        <f t="shared" si="254"/>
        <v>0.32589960547125185</v>
      </c>
      <c r="AG246" s="58">
        <f t="shared" si="254"/>
        <v>0.32589960158721176</v>
      </c>
      <c r="AH246" s="58">
        <f t="shared" si="254"/>
        <v>0.32589960048896582</v>
      </c>
      <c r="AI246" s="58">
        <f t="shared" si="254"/>
        <v>0.32589960017842723</v>
      </c>
      <c r="AJ246" s="58">
        <f t="shared" si="254"/>
        <v>0.32589960009061969</v>
      </c>
      <c r="AK246" s="58">
        <f t="shared" si="254"/>
        <v>0.32589960006579144</v>
      </c>
      <c r="AL246" s="58">
        <f t="shared" si="254"/>
        <v>0.32589960005877094</v>
      </c>
      <c r="AM246" s="58">
        <f t="shared" si="254"/>
        <v>0.32589960005678587</v>
      </c>
      <c r="AN246" s="58">
        <f t="shared" si="254"/>
        <v>0.32589960005622465</v>
      </c>
      <c r="AO246" s="58">
        <f t="shared" si="254"/>
        <v>0.32589960005606577</v>
      </c>
      <c r="AP246" s="58">
        <f t="shared" si="254"/>
        <v>0.32589960005602092</v>
      </c>
      <c r="AQ246" s="58">
        <f t="shared" si="254"/>
        <v>0.32589960005600827</v>
      </c>
      <c r="AR246" s="58">
        <f t="shared" si="254"/>
        <v>0.32589960005600471</v>
      </c>
      <c r="AS246" s="58">
        <f t="shared" si="254"/>
        <v>0.32589960005600371</v>
      </c>
      <c r="AT246" s="58">
        <f t="shared" si="254"/>
        <v>0.32589960005600338</v>
      </c>
      <c r="AU246" s="58">
        <f t="shared" si="254"/>
        <v>0.32589960005600327</v>
      </c>
      <c r="AV246" s="58">
        <f t="shared" si="254"/>
        <v>0.32589960005600327</v>
      </c>
      <c r="AW246" s="58">
        <f t="shared" ref="AW246:BM246" si="255">1-AW245</f>
        <v>0.32589960005600338</v>
      </c>
      <c r="AX246" s="58">
        <f t="shared" si="255"/>
        <v>0.32589960005600338</v>
      </c>
      <c r="AY246" s="58">
        <f t="shared" si="255"/>
        <v>0.32589960005600338</v>
      </c>
      <c r="AZ246" s="58">
        <f t="shared" si="255"/>
        <v>0.32589960005600338</v>
      </c>
      <c r="BA246" s="58">
        <f t="shared" si="255"/>
        <v>0.32589960005600338</v>
      </c>
      <c r="BB246" s="58">
        <f t="shared" si="255"/>
        <v>0.32589960005600338</v>
      </c>
      <c r="BC246" s="58">
        <f t="shared" si="255"/>
        <v>0.32589960005600338</v>
      </c>
      <c r="BD246" s="58">
        <f t="shared" si="255"/>
        <v>0.32589960005600338</v>
      </c>
      <c r="BE246" s="58">
        <f t="shared" si="255"/>
        <v>0.32589960005600338</v>
      </c>
      <c r="BF246" s="58">
        <f t="shared" si="255"/>
        <v>0.32589960005600338</v>
      </c>
      <c r="BG246" s="58">
        <f t="shared" si="255"/>
        <v>0.32589960005600338</v>
      </c>
      <c r="BH246" s="58">
        <f t="shared" si="255"/>
        <v>0.32589960005600338</v>
      </c>
      <c r="BI246" s="58">
        <f t="shared" si="255"/>
        <v>0.32589960005600338</v>
      </c>
      <c r="BJ246" s="58">
        <f t="shared" si="255"/>
        <v>0.32589960005600338</v>
      </c>
      <c r="BK246" s="58">
        <f t="shared" si="255"/>
        <v>0.32589960005600338</v>
      </c>
      <c r="BL246" s="58">
        <f t="shared" si="255"/>
        <v>0.32589960005600338</v>
      </c>
      <c r="BM246" s="58">
        <f t="shared" si="255"/>
        <v>0.32589960005600338</v>
      </c>
      <c r="BN246" s="58">
        <f>1-BN245</f>
        <v>0.32589960005600338</v>
      </c>
      <c r="BO246" s="58">
        <f>1-BO245</f>
        <v>0.32589960005600338</v>
      </c>
      <c r="BP246" s="58">
        <f>1-BP245</f>
        <v>0.32589960005600338</v>
      </c>
      <c r="BQ246" s="58">
        <f t="shared" ref="BQ246:CD246" si="256">1-BQ245</f>
        <v>0.32589960005600338</v>
      </c>
      <c r="BR246" s="58">
        <f t="shared" si="256"/>
        <v>0.32589960005600338</v>
      </c>
      <c r="BS246" s="58">
        <f t="shared" si="256"/>
        <v>0.32589960005600338</v>
      </c>
      <c r="BT246" s="58">
        <f t="shared" si="256"/>
        <v>0.32589960005600338</v>
      </c>
      <c r="BU246" s="58">
        <f t="shared" si="256"/>
        <v>0.32589960005600338</v>
      </c>
      <c r="BV246" s="58">
        <f t="shared" si="256"/>
        <v>0.32589960005600338</v>
      </c>
      <c r="BW246" s="58">
        <f t="shared" si="256"/>
        <v>0.32589960005600338</v>
      </c>
      <c r="BX246" s="58">
        <f t="shared" si="256"/>
        <v>0.32589960005600338</v>
      </c>
      <c r="BY246" s="58">
        <f t="shared" si="256"/>
        <v>0.32589960005600338</v>
      </c>
      <c r="BZ246" s="58">
        <f t="shared" si="256"/>
        <v>0.32589960005600338</v>
      </c>
      <c r="CA246" s="58">
        <f t="shared" si="256"/>
        <v>0.32589960005600338</v>
      </c>
      <c r="CB246" s="58">
        <f t="shared" si="256"/>
        <v>0.32589960005600338</v>
      </c>
      <c r="CC246" s="58">
        <f t="shared" si="256"/>
        <v>0.32589960005600338</v>
      </c>
      <c r="CD246" s="58">
        <f t="shared" si="256"/>
        <v>0.32589960005600338</v>
      </c>
      <c r="CG246" s="13"/>
      <c r="CH246" s="13"/>
    </row>
    <row r="247" spans="5:87" outlineLevel="1">
      <c r="E247" s="47"/>
      <c r="BR247"/>
      <c r="BS247"/>
    </row>
    <row r="248" spans="5:87" outlineLevel="1">
      <c r="E248" s="80" t="s">
        <v>215</v>
      </c>
      <c r="BR248"/>
      <c r="BS248"/>
    </row>
    <row r="249" spans="5:87" outlineLevel="1">
      <c r="E249" s="47" t="s">
        <v>235</v>
      </c>
      <c r="J249" t="s">
        <v>70</v>
      </c>
      <c r="K249" s="82" t="str">
        <f t="array" ref="K249">IF(OR(L249:BM249&lt;0,L249:BM249&gt;1),"error","ok")</f>
        <v>ok</v>
      </c>
      <c r="Q249" s="104">
        <f>Q237*Q235^2+(Q232-1)*Q244*Q242^2</f>
        <v>1</v>
      </c>
      <c r="R249" s="104">
        <f t="shared" ref="R249:BM249" si="257">R237*R235^2+(R232-1)*R244*R242^2</f>
        <v>1</v>
      </c>
      <c r="S249" s="104">
        <f t="shared" si="257"/>
        <v>1</v>
      </c>
      <c r="T249" s="104">
        <f t="shared" si="257"/>
        <v>1</v>
      </c>
      <c r="U249" s="104">
        <f t="shared" si="257"/>
        <v>1</v>
      </c>
      <c r="V249" s="104">
        <f t="shared" si="257"/>
        <v>1</v>
      </c>
      <c r="W249" s="104">
        <f t="shared" si="257"/>
        <v>1</v>
      </c>
      <c r="X249" s="104">
        <f t="shared" si="257"/>
        <v>0.87168239514760026</v>
      </c>
      <c r="Y249" s="104">
        <f t="shared" si="257"/>
        <v>0.7713147052650785</v>
      </c>
      <c r="Z249" s="104">
        <f t="shared" si="257"/>
        <v>0.69491798142343708</v>
      </c>
      <c r="AA249" s="104">
        <f t="shared" si="257"/>
        <v>0.64128778912390239</v>
      </c>
      <c r="AB249" s="104">
        <f t="shared" si="257"/>
        <v>0.60985698264011501</v>
      </c>
      <c r="AC249" s="104">
        <f t="shared" si="257"/>
        <v>0.6098576249675185</v>
      </c>
      <c r="AD249" s="104">
        <f t="shared" si="257"/>
        <v>0.6098578065907867</v>
      </c>
      <c r="AE249" s="104">
        <f t="shared" si="257"/>
        <v>0.60985785794631409</v>
      </c>
      <c r="AF249" s="104">
        <f t="shared" si="257"/>
        <v>0.60985787246753331</v>
      </c>
      <c r="AG249" s="104">
        <f t="shared" si="257"/>
        <v>0.6098578765735343</v>
      </c>
      <c r="AH249" s="104">
        <f t="shared" si="257"/>
        <v>0.60985787773454159</v>
      </c>
      <c r="AI249" s="104">
        <f t="shared" si="257"/>
        <v>0.60985787806282654</v>
      </c>
      <c r="AJ249" s="104">
        <f t="shared" si="257"/>
        <v>0.60985787815565196</v>
      </c>
      <c r="AK249" s="104">
        <f t="shared" si="257"/>
        <v>0.60985787818189907</v>
      </c>
      <c r="AL249" s="104">
        <f t="shared" si="257"/>
        <v>0.6098578781893208</v>
      </c>
      <c r="AM249" s="104">
        <f t="shared" si="257"/>
        <v>0.60985787819141923</v>
      </c>
      <c r="AN249" s="104">
        <f t="shared" si="257"/>
        <v>0.60985787819201254</v>
      </c>
      <c r="AO249" s="104">
        <f t="shared" si="257"/>
        <v>0.60985787819218051</v>
      </c>
      <c r="AP249" s="104">
        <f t="shared" si="257"/>
        <v>0.60985787819222792</v>
      </c>
      <c r="AQ249" s="104">
        <f t="shared" si="257"/>
        <v>0.60985787819224124</v>
      </c>
      <c r="AR249" s="104">
        <f t="shared" si="257"/>
        <v>0.60985787819224502</v>
      </c>
      <c r="AS249" s="104">
        <f t="shared" si="257"/>
        <v>0.60985787819224613</v>
      </c>
      <c r="AT249" s="104">
        <f t="shared" si="257"/>
        <v>0.60985787819224646</v>
      </c>
      <c r="AU249" s="104">
        <f t="shared" si="257"/>
        <v>0.60985787819224657</v>
      </c>
      <c r="AV249" s="104">
        <f t="shared" si="257"/>
        <v>0.60985787819224657</v>
      </c>
      <c r="AW249" s="104">
        <f t="shared" si="257"/>
        <v>0.60985787819224657</v>
      </c>
      <c r="AX249" s="104">
        <f t="shared" si="257"/>
        <v>0.60985787819224657</v>
      </c>
      <c r="AY249" s="104">
        <f t="shared" si="257"/>
        <v>0.60985787819224657</v>
      </c>
      <c r="AZ249" s="104">
        <f t="shared" si="257"/>
        <v>0.60985787819224657</v>
      </c>
      <c r="BA249" s="104">
        <f t="shared" si="257"/>
        <v>0.60985787819224657</v>
      </c>
      <c r="BB249" s="104">
        <f t="shared" si="257"/>
        <v>0.60985787819224657</v>
      </c>
      <c r="BC249" s="104">
        <f t="shared" si="257"/>
        <v>0.60985787819224657</v>
      </c>
      <c r="BD249" s="104">
        <f t="shared" si="257"/>
        <v>0.60985787819224657</v>
      </c>
      <c r="BE249" s="104">
        <f t="shared" si="257"/>
        <v>0.60985787819224657</v>
      </c>
      <c r="BF249" s="104">
        <f t="shared" si="257"/>
        <v>0.60985787819224657</v>
      </c>
      <c r="BG249" s="104">
        <f t="shared" si="257"/>
        <v>0.60985787819224657</v>
      </c>
      <c r="BH249" s="104">
        <f t="shared" si="257"/>
        <v>0.60985787819224657</v>
      </c>
      <c r="BI249" s="104">
        <f t="shared" si="257"/>
        <v>0.60985787819224657</v>
      </c>
      <c r="BJ249" s="104">
        <f t="shared" si="257"/>
        <v>0.60985787819224657</v>
      </c>
      <c r="BK249" s="104">
        <f t="shared" si="257"/>
        <v>0.60985787819224657</v>
      </c>
      <c r="BL249" s="104">
        <f t="shared" si="257"/>
        <v>0.60985787819224657</v>
      </c>
      <c r="BM249" s="104">
        <f t="shared" si="257"/>
        <v>0.60985787819224657</v>
      </c>
      <c r="BN249" s="104">
        <f>BN237*BN235^2+(BN232-1)*BN244*BN242^2</f>
        <v>0.60985787819224657</v>
      </c>
      <c r="BO249" s="104">
        <f>BO237*BO235^2+(BO232-1)*BO244*BO242^2</f>
        <v>0.60985787819224657</v>
      </c>
      <c r="BP249" s="104">
        <f>BP237*BP235^2+(BP232-1)*BP244*BP242^2</f>
        <v>0.60985787819224657</v>
      </c>
      <c r="BQ249" s="104">
        <f t="shared" ref="BQ249:CD249" si="258">BQ237*BQ235^2+(BQ232-1)*BQ244*BQ242^2</f>
        <v>0.60985787819224657</v>
      </c>
      <c r="BR249" s="104">
        <f t="shared" si="258"/>
        <v>0.60985787819224657</v>
      </c>
      <c r="BS249" s="104">
        <f t="shared" si="258"/>
        <v>0.60985787819224657</v>
      </c>
      <c r="BT249" s="104">
        <f t="shared" si="258"/>
        <v>0.60985787819224657</v>
      </c>
      <c r="BU249" s="104">
        <f t="shared" si="258"/>
        <v>0.60985787819224657</v>
      </c>
      <c r="BV249" s="104">
        <f t="shared" si="258"/>
        <v>0.60985787819224657</v>
      </c>
      <c r="BW249" s="104">
        <f t="shared" si="258"/>
        <v>0.60985787819224657</v>
      </c>
      <c r="BX249" s="104">
        <f t="shared" si="258"/>
        <v>0.60985787819224657</v>
      </c>
      <c r="BY249" s="104">
        <f t="shared" si="258"/>
        <v>0.60985787819224657</v>
      </c>
      <c r="BZ249" s="104">
        <f t="shared" si="258"/>
        <v>0.60985787819224657</v>
      </c>
      <c r="CA249" s="104">
        <f t="shared" si="258"/>
        <v>0.60985787819224657</v>
      </c>
      <c r="CB249" s="104">
        <f t="shared" si="258"/>
        <v>0.60985787819224657</v>
      </c>
      <c r="CC249" s="104">
        <f t="shared" si="258"/>
        <v>0.60985787819224657</v>
      </c>
      <c r="CD249" s="104">
        <f t="shared" si="258"/>
        <v>0.60985787819224657</v>
      </c>
    </row>
    <row r="250" spans="5:87" outlineLevel="1">
      <c r="E250" s="47" t="s">
        <v>238</v>
      </c>
      <c r="J250" t="s">
        <v>70</v>
      </c>
      <c r="K250" s="82" t="str">
        <f t="array" ref="K250">IF(OR(L250:BM250&lt;0,L250:BM250&gt;1),"error","ok")</f>
        <v>ok</v>
      </c>
      <c r="Q250" s="104">
        <f>Q237*Q235^2/Q249</f>
        <v>0</v>
      </c>
      <c r="R250" s="104">
        <f t="shared" ref="R250:BM250" si="259">R237*R235^2/R249</f>
        <v>0</v>
      </c>
      <c r="S250" s="104">
        <f t="shared" si="259"/>
        <v>0</v>
      </c>
      <c r="T250" s="104">
        <f t="shared" si="259"/>
        <v>0</v>
      </c>
      <c r="U250" s="104">
        <f t="shared" si="259"/>
        <v>0</v>
      </c>
      <c r="V250" s="104">
        <f t="shared" si="259"/>
        <v>0</v>
      </c>
      <c r="W250" s="104">
        <f t="shared" si="259"/>
        <v>0</v>
      </c>
      <c r="X250" s="104">
        <f t="shared" si="259"/>
        <v>1.141108519537116E-2</v>
      </c>
      <c r="Y250" s="104">
        <f t="shared" si="259"/>
        <v>5.0479824116379836E-2</v>
      </c>
      <c r="Z250" s="104">
        <f t="shared" si="259"/>
        <v>0.1218860602366084</v>
      </c>
      <c r="AA250" s="104">
        <f t="shared" si="259"/>
        <v>0.22658599381815253</v>
      </c>
      <c r="AB250" s="104">
        <f t="shared" si="259"/>
        <v>0.35945524611641155</v>
      </c>
      <c r="AC250" s="104">
        <f t="shared" si="259"/>
        <v>0.35945534340537821</v>
      </c>
      <c r="AD250" s="104">
        <f t="shared" si="259"/>
        <v>0.35945537091462326</v>
      </c>
      <c r="AE250" s="104">
        <f t="shared" si="259"/>
        <v>0.35945537869309691</v>
      </c>
      <c r="AF250" s="104">
        <f t="shared" si="259"/>
        <v>0.35945538089252765</v>
      </c>
      <c r="AG250" s="104">
        <f t="shared" si="259"/>
        <v>0.35945538151443573</v>
      </c>
      <c r="AH250" s="104">
        <f t="shared" si="259"/>
        <v>0.35945538169028568</v>
      </c>
      <c r="AI250" s="104">
        <f t="shared" si="259"/>
        <v>0.35945538174000885</v>
      </c>
      <c r="AJ250" s="104">
        <f t="shared" si="259"/>
        <v>0.35945538175406838</v>
      </c>
      <c r="AK250" s="104">
        <f t="shared" si="259"/>
        <v>0.35945538175804398</v>
      </c>
      <c r="AL250" s="104">
        <f t="shared" si="259"/>
        <v>0.35945538175916802</v>
      </c>
      <c r="AM250" s="104">
        <f t="shared" si="259"/>
        <v>0.35945538175948594</v>
      </c>
      <c r="AN250" s="104">
        <f t="shared" si="259"/>
        <v>0.35945538175957581</v>
      </c>
      <c r="AO250" s="104">
        <f t="shared" si="259"/>
        <v>0.35945538175960118</v>
      </c>
      <c r="AP250" s="104">
        <f t="shared" si="259"/>
        <v>0.35945538175960834</v>
      </c>
      <c r="AQ250" s="104">
        <f t="shared" si="259"/>
        <v>0.35945538175961039</v>
      </c>
      <c r="AR250" s="104">
        <f t="shared" si="259"/>
        <v>0.359455381759611</v>
      </c>
      <c r="AS250" s="104">
        <f t="shared" si="259"/>
        <v>0.35945538175961111</v>
      </c>
      <c r="AT250" s="104">
        <f t="shared" si="259"/>
        <v>0.35945538175961117</v>
      </c>
      <c r="AU250" s="104">
        <f t="shared" si="259"/>
        <v>0.35945538175961123</v>
      </c>
      <c r="AV250" s="104">
        <f t="shared" si="259"/>
        <v>0.35945538175961117</v>
      </c>
      <c r="AW250" s="104">
        <f t="shared" si="259"/>
        <v>0.35945538175961117</v>
      </c>
      <c r="AX250" s="104">
        <f t="shared" si="259"/>
        <v>0.35945538175961117</v>
      </c>
      <c r="AY250" s="104">
        <f t="shared" si="259"/>
        <v>0.35945538175961117</v>
      </c>
      <c r="AZ250" s="104">
        <f t="shared" si="259"/>
        <v>0.35945538175961117</v>
      </c>
      <c r="BA250" s="104">
        <f t="shared" si="259"/>
        <v>0.35945538175961117</v>
      </c>
      <c r="BB250" s="104">
        <f t="shared" si="259"/>
        <v>0.35945538175961117</v>
      </c>
      <c r="BC250" s="104">
        <f t="shared" si="259"/>
        <v>0.35945538175961117</v>
      </c>
      <c r="BD250" s="104">
        <f t="shared" si="259"/>
        <v>0.35945538175961117</v>
      </c>
      <c r="BE250" s="104">
        <f t="shared" si="259"/>
        <v>0.35945538175961117</v>
      </c>
      <c r="BF250" s="104">
        <f t="shared" si="259"/>
        <v>0.35945538175961117</v>
      </c>
      <c r="BG250" s="104">
        <f t="shared" si="259"/>
        <v>0.35945538175961117</v>
      </c>
      <c r="BH250" s="104">
        <f t="shared" si="259"/>
        <v>0.35945538175961117</v>
      </c>
      <c r="BI250" s="104">
        <f t="shared" si="259"/>
        <v>0.35945538175961117</v>
      </c>
      <c r="BJ250" s="104">
        <f t="shared" si="259"/>
        <v>0.35945538175961117</v>
      </c>
      <c r="BK250" s="104">
        <f t="shared" si="259"/>
        <v>0.35945538175961117</v>
      </c>
      <c r="BL250" s="104">
        <f t="shared" si="259"/>
        <v>0.35945538175961117</v>
      </c>
      <c r="BM250" s="104">
        <f t="shared" si="259"/>
        <v>0.35945538175961117</v>
      </c>
      <c r="BN250" s="104">
        <f>BN237*BN235^2/BN249</f>
        <v>0.35945538175961117</v>
      </c>
      <c r="BO250" s="104">
        <f>BO237*BO235^2/BO249</f>
        <v>0.35945538175961117</v>
      </c>
      <c r="BP250" s="104">
        <f>BP237*BP235^2/BP249</f>
        <v>0.35945538175961117</v>
      </c>
      <c r="BQ250" s="104">
        <f t="shared" ref="BQ250:CD250" si="260">BQ237*BQ235^2/BQ249</f>
        <v>0.35945538175961117</v>
      </c>
      <c r="BR250" s="104">
        <f t="shared" si="260"/>
        <v>0.35945538175961117</v>
      </c>
      <c r="BS250" s="104">
        <f t="shared" si="260"/>
        <v>0.35945538175961117</v>
      </c>
      <c r="BT250" s="104">
        <f t="shared" si="260"/>
        <v>0.35945538175961117</v>
      </c>
      <c r="BU250" s="104">
        <f t="shared" si="260"/>
        <v>0.35945538175961117</v>
      </c>
      <c r="BV250" s="104">
        <f t="shared" si="260"/>
        <v>0.35945538175961117</v>
      </c>
      <c r="BW250" s="104">
        <f t="shared" si="260"/>
        <v>0.35945538175961117</v>
      </c>
      <c r="BX250" s="104">
        <f t="shared" si="260"/>
        <v>0.35945538175961117</v>
      </c>
      <c r="BY250" s="104">
        <f t="shared" si="260"/>
        <v>0.35945538175961117</v>
      </c>
      <c r="BZ250" s="104">
        <f t="shared" si="260"/>
        <v>0.35945538175961117</v>
      </c>
      <c r="CA250" s="104">
        <f t="shared" si="260"/>
        <v>0.35945538175961117</v>
      </c>
      <c r="CB250" s="104">
        <f t="shared" si="260"/>
        <v>0.35945538175961117</v>
      </c>
      <c r="CC250" s="104">
        <f t="shared" si="260"/>
        <v>0.35945538175961117</v>
      </c>
      <c r="CD250" s="104">
        <f t="shared" si="260"/>
        <v>0.35945538175961117</v>
      </c>
    </row>
    <row r="251" spans="5:87" outlineLevel="1">
      <c r="E251" s="47" t="s">
        <v>239</v>
      </c>
      <c r="J251" t="s">
        <v>70</v>
      </c>
      <c r="K251" s="82" t="str">
        <f t="array" ref="K251">IF(OR(L251:BM251&lt;0,L251:BM251&gt;1),"error","ok")</f>
        <v>ok</v>
      </c>
      <c r="Q251" s="104">
        <f>Q245*Q242/Q249</f>
        <v>1</v>
      </c>
      <c r="R251" s="104">
        <f t="shared" ref="R251:BM251" si="261">R245*R242/R249</f>
        <v>1</v>
      </c>
      <c r="S251" s="104">
        <f t="shared" si="261"/>
        <v>1</v>
      </c>
      <c r="T251" s="104">
        <f t="shared" si="261"/>
        <v>1</v>
      </c>
      <c r="U251" s="104">
        <f t="shared" si="261"/>
        <v>1</v>
      </c>
      <c r="V251" s="104">
        <f t="shared" si="261"/>
        <v>1</v>
      </c>
      <c r="W251" s="104">
        <f t="shared" si="261"/>
        <v>1</v>
      </c>
      <c r="X251" s="104">
        <f t="shared" si="261"/>
        <v>0.98858891480462885</v>
      </c>
      <c r="Y251" s="104">
        <f t="shared" si="261"/>
        <v>0.94952017588362025</v>
      </c>
      <c r="Z251" s="104">
        <f t="shared" si="261"/>
        <v>0.87811393976339158</v>
      </c>
      <c r="AA251" s="104">
        <f t="shared" si="261"/>
        <v>0.77341400618184741</v>
      </c>
      <c r="AB251" s="104">
        <f t="shared" si="261"/>
        <v>0.64054475388358845</v>
      </c>
      <c r="AC251" s="104">
        <f t="shared" si="261"/>
        <v>0.64054465659462168</v>
      </c>
      <c r="AD251" s="104">
        <f t="shared" si="261"/>
        <v>0.64054462908537679</v>
      </c>
      <c r="AE251" s="104">
        <f t="shared" si="261"/>
        <v>0.64054462130690304</v>
      </c>
      <c r="AF251" s="104">
        <f t="shared" si="261"/>
        <v>0.64054461910747229</v>
      </c>
      <c r="AG251" s="104">
        <f t="shared" si="261"/>
        <v>0.6405446184855641</v>
      </c>
      <c r="AH251" s="104">
        <f t="shared" si="261"/>
        <v>0.64054461830971432</v>
      </c>
      <c r="AI251" s="104">
        <f t="shared" si="261"/>
        <v>0.64054461825999109</v>
      </c>
      <c r="AJ251" s="104">
        <f t="shared" si="261"/>
        <v>0.64054461824593156</v>
      </c>
      <c r="AK251" s="104">
        <f t="shared" si="261"/>
        <v>0.64054461824195597</v>
      </c>
      <c r="AL251" s="104">
        <f t="shared" si="261"/>
        <v>0.64054461824083186</v>
      </c>
      <c r="AM251" s="104">
        <f t="shared" si="261"/>
        <v>0.64054461824051412</v>
      </c>
      <c r="AN251" s="104">
        <f t="shared" si="261"/>
        <v>0.64054461824042419</v>
      </c>
      <c r="AO251" s="104">
        <f t="shared" si="261"/>
        <v>0.64054461824039877</v>
      </c>
      <c r="AP251" s="104">
        <f t="shared" si="261"/>
        <v>0.64054461824039155</v>
      </c>
      <c r="AQ251" s="104">
        <f t="shared" si="261"/>
        <v>0.64054461824038966</v>
      </c>
      <c r="AR251" s="104">
        <f t="shared" si="261"/>
        <v>0.640544618240389</v>
      </c>
      <c r="AS251" s="104">
        <f t="shared" si="261"/>
        <v>0.64054461824038889</v>
      </c>
      <c r="AT251" s="104">
        <f t="shared" si="261"/>
        <v>0.64054461824038877</v>
      </c>
      <c r="AU251" s="104">
        <f t="shared" si="261"/>
        <v>0.64054461824038889</v>
      </c>
      <c r="AV251" s="104">
        <f t="shared" si="261"/>
        <v>0.64054461824038889</v>
      </c>
      <c r="AW251" s="104">
        <f t="shared" si="261"/>
        <v>0.64054461824038866</v>
      </c>
      <c r="AX251" s="104">
        <f t="shared" si="261"/>
        <v>0.64054461824038866</v>
      </c>
      <c r="AY251" s="104">
        <f t="shared" si="261"/>
        <v>0.64054461824038866</v>
      </c>
      <c r="AZ251" s="104">
        <f t="shared" si="261"/>
        <v>0.64054461824038866</v>
      </c>
      <c r="BA251" s="104">
        <f t="shared" si="261"/>
        <v>0.64054461824038866</v>
      </c>
      <c r="BB251" s="104">
        <f t="shared" si="261"/>
        <v>0.64054461824038866</v>
      </c>
      <c r="BC251" s="104">
        <f t="shared" si="261"/>
        <v>0.64054461824038866</v>
      </c>
      <c r="BD251" s="104">
        <f t="shared" si="261"/>
        <v>0.64054461824038866</v>
      </c>
      <c r="BE251" s="104">
        <f t="shared" si="261"/>
        <v>0.64054461824038866</v>
      </c>
      <c r="BF251" s="104">
        <f t="shared" si="261"/>
        <v>0.64054461824038866</v>
      </c>
      <c r="BG251" s="104">
        <f t="shared" si="261"/>
        <v>0.64054461824038866</v>
      </c>
      <c r="BH251" s="104">
        <f t="shared" si="261"/>
        <v>0.64054461824038866</v>
      </c>
      <c r="BI251" s="104">
        <f t="shared" si="261"/>
        <v>0.64054461824038866</v>
      </c>
      <c r="BJ251" s="104">
        <f t="shared" si="261"/>
        <v>0.64054461824038866</v>
      </c>
      <c r="BK251" s="104">
        <f t="shared" si="261"/>
        <v>0.64054461824038866</v>
      </c>
      <c r="BL251" s="104">
        <f t="shared" si="261"/>
        <v>0.64054461824038866</v>
      </c>
      <c r="BM251" s="104">
        <f t="shared" si="261"/>
        <v>0.64054461824038866</v>
      </c>
      <c r="BN251" s="104">
        <f>BN245*BN242/BN249</f>
        <v>0.64054461824038866</v>
      </c>
      <c r="BO251" s="104">
        <f>BO245*BO242/BO249</f>
        <v>0.64054461824038866</v>
      </c>
      <c r="BP251" s="104">
        <f>BP245*BP242/BP249</f>
        <v>0.64054461824038866</v>
      </c>
      <c r="BQ251" s="104">
        <f t="shared" ref="BQ251:CD251" si="262">BQ245*BQ242/BQ249</f>
        <v>0.64054461824038866</v>
      </c>
      <c r="BR251" s="104">
        <f t="shared" si="262"/>
        <v>0.64054461824038866</v>
      </c>
      <c r="BS251" s="104">
        <f t="shared" si="262"/>
        <v>0.64054461824038866</v>
      </c>
      <c r="BT251" s="104">
        <f t="shared" si="262"/>
        <v>0.64054461824038866</v>
      </c>
      <c r="BU251" s="104">
        <f t="shared" si="262"/>
        <v>0.64054461824038866</v>
      </c>
      <c r="BV251" s="104">
        <f t="shared" si="262"/>
        <v>0.64054461824038866</v>
      </c>
      <c r="BW251" s="104">
        <f t="shared" si="262"/>
        <v>0.64054461824038866</v>
      </c>
      <c r="BX251" s="104">
        <f t="shared" si="262"/>
        <v>0.64054461824038866</v>
      </c>
      <c r="BY251" s="104">
        <f t="shared" si="262"/>
        <v>0.64054461824038866</v>
      </c>
      <c r="BZ251" s="104">
        <f t="shared" si="262"/>
        <v>0.64054461824038866</v>
      </c>
      <c r="CA251" s="104">
        <f t="shared" si="262"/>
        <v>0.64054461824038866</v>
      </c>
      <c r="CB251" s="104">
        <f t="shared" si="262"/>
        <v>0.64054461824038866</v>
      </c>
      <c r="CC251" s="104">
        <f t="shared" si="262"/>
        <v>0.64054461824038866</v>
      </c>
      <c r="CD251" s="104">
        <f t="shared" si="262"/>
        <v>0.64054461824038866</v>
      </c>
      <c r="CG251" s="13"/>
      <c r="CH251" s="13"/>
    </row>
    <row r="252" spans="5:87" outlineLevel="1">
      <c r="E252" s="66" t="s">
        <v>97</v>
      </c>
      <c r="K252" s="82" t="str">
        <f t="array" ref="K252">IF(AND(Q252:BM252=1),"ok","error")</f>
        <v>ok</v>
      </c>
      <c r="Q252" s="163">
        <f t="shared" ref="Q252:AV252" si="263">Q250+Q251*(Q232-1)</f>
        <v>1</v>
      </c>
      <c r="R252" s="163">
        <f t="shared" si="263"/>
        <v>1</v>
      </c>
      <c r="S252" s="163">
        <f t="shared" si="263"/>
        <v>1</v>
      </c>
      <c r="T252" s="163">
        <f t="shared" si="263"/>
        <v>1</v>
      </c>
      <c r="U252" s="163">
        <f t="shared" si="263"/>
        <v>1</v>
      </c>
      <c r="V252" s="163">
        <f t="shared" si="263"/>
        <v>1</v>
      </c>
      <c r="W252" s="163">
        <f t="shared" si="263"/>
        <v>1</v>
      </c>
      <c r="X252" s="163">
        <f t="shared" si="263"/>
        <v>1</v>
      </c>
      <c r="Y252" s="163">
        <f t="shared" si="263"/>
        <v>1</v>
      </c>
      <c r="Z252" s="163">
        <f t="shared" si="263"/>
        <v>1</v>
      </c>
      <c r="AA252" s="163">
        <f t="shared" si="263"/>
        <v>1</v>
      </c>
      <c r="AB252" s="163">
        <f t="shared" si="263"/>
        <v>1</v>
      </c>
      <c r="AC252" s="163">
        <f t="shared" si="263"/>
        <v>0.99999999999999989</v>
      </c>
      <c r="AD252" s="163">
        <f t="shared" si="263"/>
        <v>1</v>
      </c>
      <c r="AE252" s="163">
        <f t="shared" si="263"/>
        <v>1</v>
      </c>
      <c r="AF252" s="163">
        <f t="shared" si="263"/>
        <v>1</v>
      </c>
      <c r="AG252" s="163">
        <f t="shared" si="263"/>
        <v>0.99999999999999978</v>
      </c>
      <c r="AH252" s="163">
        <f t="shared" si="263"/>
        <v>1</v>
      </c>
      <c r="AI252" s="163">
        <f t="shared" si="263"/>
        <v>1</v>
      </c>
      <c r="AJ252" s="163">
        <f t="shared" si="263"/>
        <v>1</v>
      </c>
      <c r="AK252" s="163">
        <f t="shared" si="263"/>
        <v>1</v>
      </c>
      <c r="AL252" s="163">
        <f t="shared" si="263"/>
        <v>0.99999999999999989</v>
      </c>
      <c r="AM252" s="163">
        <f t="shared" si="263"/>
        <v>1</v>
      </c>
      <c r="AN252" s="163">
        <f t="shared" si="263"/>
        <v>1</v>
      </c>
      <c r="AO252" s="163">
        <f t="shared" si="263"/>
        <v>1</v>
      </c>
      <c r="AP252" s="163">
        <f t="shared" si="263"/>
        <v>0.99999999999999989</v>
      </c>
      <c r="AQ252" s="163">
        <f t="shared" si="263"/>
        <v>1</v>
      </c>
      <c r="AR252" s="163">
        <f t="shared" si="263"/>
        <v>1</v>
      </c>
      <c r="AS252" s="163">
        <f t="shared" si="263"/>
        <v>1</v>
      </c>
      <c r="AT252" s="163">
        <f t="shared" si="263"/>
        <v>1</v>
      </c>
      <c r="AU252" s="163">
        <f t="shared" si="263"/>
        <v>1</v>
      </c>
      <c r="AV252" s="163">
        <f t="shared" si="263"/>
        <v>1</v>
      </c>
      <c r="AW252" s="163">
        <f t="shared" ref="AW252:BM252" si="264">AW250+AW251*(AW232-1)</f>
        <v>0.99999999999999978</v>
      </c>
      <c r="AX252" s="163">
        <f t="shared" si="264"/>
        <v>0.99999999999999978</v>
      </c>
      <c r="AY252" s="163">
        <f t="shared" si="264"/>
        <v>0.99999999999999978</v>
      </c>
      <c r="AZ252" s="163">
        <f t="shared" si="264"/>
        <v>0.99999999999999978</v>
      </c>
      <c r="BA252" s="163">
        <f t="shared" si="264"/>
        <v>0.99999999999999978</v>
      </c>
      <c r="BB252" s="163">
        <f t="shared" si="264"/>
        <v>0.99999999999999978</v>
      </c>
      <c r="BC252" s="163">
        <f t="shared" si="264"/>
        <v>0.99999999999999978</v>
      </c>
      <c r="BD252" s="163">
        <f t="shared" si="264"/>
        <v>0.99999999999999978</v>
      </c>
      <c r="BE252" s="163">
        <f t="shared" si="264"/>
        <v>0.99999999999999978</v>
      </c>
      <c r="BF252" s="163">
        <f t="shared" si="264"/>
        <v>0.99999999999999978</v>
      </c>
      <c r="BG252" s="163">
        <f t="shared" si="264"/>
        <v>0.99999999999999978</v>
      </c>
      <c r="BH252" s="163">
        <f t="shared" si="264"/>
        <v>0.99999999999999978</v>
      </c>
      <c r="BI252" s="163">
        <f t="shared" si="264"/>
        <v>0.99999999999999978</v>
      </c>
      <c r="BJ252" s="163">
        <f t="shared" si="264"/>
        <v>0.99999999999999978</v>
      </c>
      <c r="BK252" s="163">
        <f t="shared" si="264"/>
        <v>0.99999999999999978</v>
      </c>
      <c r="BL252" s="163">
        <f t="shared" si="264"/>
        <v>0.99999999999999978</v>
      </c>
      <c r="BM252" s="163">
        <f t="shared" si="264"/>
        <v>0.99999999999999978</v>
      </c>
      <c r="BN252" s="163">
        <f>BN250+BN251*(BN232-1)</f>
        <v>0.99999999999999978</v>
      </c>
      <c r="BO252" s="163">
        <f>BO250+BO251*(BO232-1)</f>
        <v>0.99999999999999978</v>
      </c>
      <c r="BP252" s="163">
        <f>BP250+BP251*(BP232-1)</f>
        <v>0.99999999999999978</v>
      </c>
      <c r="BQ252" s="163">
        <f t="shared" ref="BQ252:CD252" si="265">BQ250+BQ251*(BQ232-1)</f>
        <v>0.99999999999999978</v>
      </c>
      <c r="BR252" s="163">
        <f t="shared" si="265"/>
        <v>0.99999999999999978</v>
      </c>
      <c r="BS252" s="163">
        <f t="shared" si="265"/>
        <v>0.99999999999999978</v>
      </c>
      <c r="BT252" s="163">
        <f t="shared" si="265"/>
        <v>0.99999999999999978</v>
      </c>
      <c r="BU252" s="163">
        <f t="shared" si="265"/>
        <v>0.99999999999999978</v>
      </c>
      <c r="BV252" s="163">
        <f t="shared" si="265"/>
        <v>0.99999999999999978</v>
      </c>
      <c r="BW252" s="163">
        <f t="shared" si="265"/>
        <v>0.99999999999999978</v>
      </c>
      <c r="BX252" s="163">
        <f t="shared" si="265"/>
        <v>0.99999999999999978</v>
      </c>
      <c r="BY252" s="163">
        <f t="shared" si="265"/>
        <v>0.99999999999999978</v>
      </c>
      <c r="BZ252" s="163">
        <f t="shared" si="265"/>
        <v>0.99999999999999978</v>
      </c>
      <c r="CA252" s="163">
        <f t="shared" si="265"/>
        <v>0.99999999999999978</v>
      </c>
      <c r="CB252" s="163">
        <f t="shared" si="265"/>
        <v>0.99999999999999978</v>
      </c>
      <c r="CC252" s="163">
        <f t="shared" si="265"/>
        <v>0.99999999999999978</v>
      </c>
      <c r="CD252" s="163">
        <f t="shared" si="265"/>
        <v>0.99999999999999978</v>
      </c>
      <c r="CG252" s="13"/>
      <c r="CH252" s="13"/>
    </row>
    <row r="253" spans="5:87" outlineLevel="1">
      <c r="BR253"/>
      <c r="BS253"/>
      <c r="CG253" s="13"/>
      <c r="CH253" s="13"/>
    </row>
    <row r="254" spans="5:87" outlineLevel="1">
      <c r="E254" s="60" t="s">
        <v>241</v>
      </c>
      <c r="BR254"/>
      <c r="BS254"/>
      <c r="CG254" s="13"/>
      <c r="CH254" s="13"/>
    </row>
    <row r="255" spans="5:87" outlineLevel="1">
      <c r="E255" s="47" t="s">
        <v>235</v>
      </c>
      <c r="K255" s="82" t="str">
        <f t="array" ref="K255">IF(OR(R255:BM255&lt;0,R255:BM255&gt;1),"error","ok")</f>
        <v>ok</v>
      </c>
      <c r="R255" s="104">
        <f t="shared" ref="R255:BM255" si="266">1-R249</f>
        <v>0</v>
      </c>
      <c r="S255" s="104">
        <f t="shared" si="266"/>
        <v>0</v>
      </c>
      <c r="T255" s="104">
        <f t="shared" si="266"/>
        <v>0</v>
      </c>
      <c r="U255" s="104">
        <f t="shared" si="266"/>
        <v>0</v>
      </c>
      <c r="V255" s="104">
        <f t="shared" si="266"/>
        <v>0</v>
      </c>
      <c r="W255" s="104">
        <f t="shared" si="266"/>
        <v>0</v>
      </c>
      <c r="X255" s="104">
        <f t="shared" si="266"/>
        <v>0.12831760485239974</v>
      </c>
      <c r="Y255" s="104">
        <f t="shared" si="266"/>
        <v>0.2286852947349215</v>
      </c>
      <c r="Z255" s="104">
        <f t="shared" si="266"/>
        <v>0.30508201857656292</v>
      </c>
      <c r="AA255" s="104">
        <f t="shared" si="266"/>
        <v>0.35871221087609761</v>
      </c>
      <c r="AB255" s="104">
        <f t="shared" si="266"/>
        <v>0.39014301735988499</v>
      </c>
      <c r="AC255" s="104">
        <f t="shared" si="266"/>
        <v>0.3901423750324815</v>
      </c>
      <c r="AD255" s="104">
        <f t="shared" si="266"/>
        <v>0.3901421934092133</v>
      </c>
      <c r="AE255" s="104">
        <f t="shared" si="266"/>
        <v>0.39014214205368591</v>
      </c>
      <c r="AF255" s="104">
        <f t="shared" si="266"/>
        <v>0.39014212753246669</v>
      </c>
      <c r="AG255" s="104">
        <f t="shared" si="266"/>
        <v>0.3901421234264657</v>
      </c>
      <c r="AH255" s="104">
        <f t="shared" si="266"/>
        <v>0.39014212226545841</v>
      </c>
      <c r="AI255" s="104">
        <f t="shared" si="266"/>
        <v>0.39014212193717346</v>
      </c>
      <c r="AJ255" s="104">
        <f t="shared" si="266"/>
        <v>0.39014212184434804</v>
      </c>
      <c r="AK255" s="104">
        <f t="shared" si="266"/>
        <v>0.39014212181810093</v>
      </c>
      <c r="AL255" s="104">
        <f t="shared" si="266"/>
        <v>0.3901421218106792</v>
      </c>
      <c r="AM255" s="104">
        <f t="shared" si="266"/>
        <v>0.39014212180858077</v>
      </c>
      <c r="AN255" s="104">
        <f t="shared" si="266"/>
        <v>0.39014212180798746</v>
      </c>
      <c r="AO255" s="104">
        <f t="shared" si="266"/>
        <v>0.39014212180781949</v>
      </c>
      <c r="AP255" s="104">
        <f t="shared" si="266"/>
        <v>0.39014212180777208</v>
      </c>
      <c r="AQ255" s="104">
        <f t="shared" si="266"/>
        <v>0.39014212180775876</v>
      </c>
      <c r="AR255" s="104">
        <f t="shared" si="266"/>
        <v>0.39014212180775498</v>
      </c>
      <c r="AS255" s="104">
        <f t="shared" si="266"/>
        <v>0.39014212180775387</v>
      </c>
      <c r="AT255" s="104">
        <f t="shared" si="266"/>
        <v>0.39014212180775354</v>
      </c>
      <c r="AU255" s="104">
        <f t="shared" si="266"/>
        <v>0.39014212180775343</v>
      </c>
      <c r="AV255" s="104">
        <f t="shared" si="266"/>
        <v>0.39014212180775343</v>
      </c>
      <c r="AW255" s="104">
        <f t="shared" si="266"/>
        <v>0.39014212180775343</v>
      </c>
      <c r="AX255" s="104">
        <f t="shared" si="266"/>
        <v>0.39014212180775343</v>
      </c>
      <c r="AY255" s="104">
        <f t="shared" si="266"/>
        <v>0.39014212180775343</v>
      </c>
      <c r="AZ255" s="104">
        <f t="shared" si="266"/>
        <v>0.39014212180775343</v>
      </c>
      <c r="BA255" s="104">
        <f t="shared" si="266"/>
        <v>0.39014212180775343</v>
      </c>
      <c r="BB255" s="104">
        <f t="shared" si="266"/>
        <v>0.39014212180775343</v>
      </c>
      <c r="BC255" s="104">
        <f t="shared" si="266"/>
        <v>0.39014212180775343</v>
      </c>
      <c r="BD255" s="104">
        <f t="shared" si="266"/>
        <v>0.39014212180775343</v>
      </c>
      <c r="BE255" s="104">
        <f t="shared" si="266"/>
        <v>0.39014212180775343</v>
      </c>
      <c r="BF255" s="104">
        <f t="shared" si="266"/>
        <v>0.39014212180775343</v>
      </c>
      <c r="BG255" s="104">
        <f t="shared" si="266"/>
        <v>0.39014212180775343</v>
      </c>
      <c r="BH255" s="104">
        <f t="shared" si="266"/>
        <v>0.39014212180775343</v>
      </c>
      <c r="BI255" s="104">
        <f t="shared" si="266"/>
        <v>0.39014212180775343</v>
      </c>
      <c r="BJ255" s="104">
        <f t="shared" si="266"/>
        <v>0.39014212180775343</v>
      </c>
      <c r="BK255" s="104">
        <f t="shared" si="266"/>
        <v>0.39014212180775343</v>
      </c>
      <c r="BL255" s="104">
        <f t="shared" si="266"/>
        <v>0.39014212180775343</v>
      </c>
      <c r="BM255" s="104">
        <f t="shared" si="266"/>
        <v>0.39014212180775343</v>
      </c>
      <c r="BN255" s="104">
        <f>1-BN249</f>
        <v>0.39014212180775343</v>
      </c>
      <c r="BO255" s="104">
        <f>1-BO249</f>
        <v>0.39014212180775343</v>
      </c>
      <c r="BP255" s="104">
        <f>1-BP249</f>
        <v>0.39014212180775343</v>
      </c>
      <c r="BQ255" s="104">
        <f t="shared" ref="BQ255:CD255" si="267">1-BQ249</f>
        <v>0.39014212180775343</v>
      </c>
      <c r="BR255" s="104">
        <f t="shared" si="267"/>
        <v>0.39014212180775343</v>
      </c>
      <c r="BS255" s="104">
        <f t="shared" si="267"/>
        <v>0.39014212180775343</v>
      </c>
      <c r="BT255" s="104">
        <f t="shared" si="267"/>
        <v>0.39014212180775343</v>
      </c>
      <c r="BU255" s="104">
        <f t="shared" si="267"/>
        <v>0.39014212180775343</v>
      </c>
      <c r="BV255" s="104">
        <f t="shared" si="267"/>
        <v>0.39014212180775343</v>
      </c>
      <c r="BW255" s="104">
        <f t="shared" si="267"/>
        <v>0.39014212180775343</v>
      </c>
      <c r="BX255" s="104">
        <f t="shared" si="267"/>
        <v>0.39014212180775343</v>
      </c>
      <c r="BY255" s="104">
        <f t="shared" si="267"/>
        <v>0.39014212180775343</v>
      </c>
      <c r="BZ255" s="104">
        <f t="shared" si="267"/>
        <v>0.39014212180775343</v>
      </c>
      <c r="CA255" s="104">
        <f t="shared" si="267"/>
        <v>0.39014212180775343</v>
      </c>
      <c r="CB255" s="104">
        <f t="shared" si="267"/>
        <v>0.39014212180775343</v>
      </c>
      <c r="CC255" s="104">
        <f t="shared" si="267"/>
        <v>0.39014212180775343</v>
      </c>
      <c r="CD255" s="104">
        <f t="shared" si="267"/>
        <v>0.39014212180775343</v>
      </c>
      <c r="CG255" s="13"/>
      <c r="CH255" s="13"/>
    </row>
    <row r="256" spans="5:87" outlineLevel="1">
      <c r="E256" s="47" t="s">
        <v>238</v>
      </c>
      <c r="K256" s="82" t="e">
        <f t="array" ref="K256">IF(OR(R256:BM256&lt;0,R256:BM256&gt;1),"error","ok")</f>
        <v>#DIV/0!</v>
      </c>
      <c r="S256" s="104">
        <f>IF(S235=0,0,S239*S235/S255)</f>
        <v>0</v>
      </c>
      <c r="T256" s="104" t="e">
        <f t="shared" ref="T256:BM256" si="268">T239*T235/T255</f>
        <v>#DIV/0!</v>
      </c>
      <c r="U256" s="104" t="e">
        <f t="shared" si="268"/>
        <v>#DIV/0!</v>
      </c>
      <c r="V256" s="104" t="e">
        <f t="shared" si="268"/>
        <v>#DIV/0!</v>
      </c>
      <c r="W256" s="104" t="e">
        <f t="shared" si="268"/>
        <v>#DIV/0!</v>
      </c>
      <c r="X256" s="104">
        <f t="shared" si="268"/>
        <v>0.57788764067847054</v>
      </c>
      <c r="Y256" s="104">
        <f t="shared" si="268"/>
        <v>0.56524915381934315</v>
      </c>
      <c r="Z256" s="104">
        <f t="shared" si="268"/>
        <v>0.54935779512242922</v>
      </c>
      <c r="AA256" s="104">
        <f t="shared" si="268"/>
        <v>0.53271999999999997</v>
      </c>
      <c r="AB256" s="104">
        <f t="shared" si="268"/>
        <v>0.51592287764466738</v>
      </c>
      <c r="AC256" s="104">
        <f t="shared" si="268"/>
        <v>0.51592298317288465</v>
      </c>
      <c r="AD256" s="104">
        <f t="shared" si="268"/>
        <v>0.51592301301184207</v>
      </c>
      <c r="AE256" s="104">
        <f t="shared" si="268"/>
        <v>0.51592302144906188</v>
      </c>
      <c r="AF256" s="104">
        <f t="shared" si="268"/>
        <v>0.51592302383475852</v>
      </c>
      <c r="AG256" s="104">
        <f t="shared" si="268"/>
        <v>0.51592302450933525</v>
      </c>
      <c r="AH256" s="104">
        <f t="shared" si="268"/>
        <v>0.51592302470007756</v>
      </c>
      <c r="AI256" s="104">
        <f t="shared" si="268"/>
        <v>0.51592302475401153</v>
      </c>
      <c r="AJ256" s="104">
        <f t="shared" si="268"/>
        <v>0.51592302476926188</v>
      </c>
      <c r="AK256" s="104">
        <f t="shared" si="268"/>
        <v>0.51592302477357399</v>
      </c>
      <c r="AL256" s="104">
        <f t="shared" si="268"/>
        <v>0.51592302477479335</v>
      </c>
      <c r="AM256" s="104">
        <f t="shared" si="268"/>
        <v>0.51592302477513807</v>
      </c>
      <c r="AN256" s="104">
        <f t="shared" si="268"/>
        <v>0.51592302477523544</v>
      </c>
      <c r="AO256" s="104">
        <f t="shared" si="268"/>
        <v>0.51592302477526308</v>
      </c>
      <c r="AP256" s="104">
        <f t="shared" si="268"/>
        <v>0.51592302477527097</v>
      </c>
      <c r="AQ256" s="104">
        <f t="shared" si="268"/>
        <v>0.51592302477527319</v>
      </c>
      <c r="AR256" s="104">
        <f t="shared" si="268"/>
        <v>0.51592302477527374</v>
      </c>
      <c r="AS256" s="104">
        <f t="shared" si="268"/>
        <v>0.51592302477527385</v>
      </c>
      <c r="AT256" s="104">
        <f t="shared" si="268"/>
        <v>0.51592302477527396</v>
      </c>
      <c r="AU256" s="104">
        <f t="shared" si="268"/>
        <v>0.51592302477527385</v>
      </c>
      <c r="AV256" s="104">
        <f t="shared" si="268"/>
        <v>0.51592302477527396</v>
      </c>
      <c r="AW256" s="104">
        <f t="shared" si="268"/>
        <v>0.51592302477527396</v>
      </c>
      <c r="AX256" s="104">
        <f t="shared" si="268"/>
        <v>0.51592302477527396</v>
      </c>
      <c r="AY256" s="104">
        <f t="shared" si="268"/>
        <v>0.51592302477527396</v>
      </c>
      <c r="AZ256" s="104">
        <f t="shared" si="268"/>
        <v>0.51592302477527396</v>
      </c>
      <c r="BA256" s="104">
        <f t="shared" si="268"/>
        <v>0.51592302477527396</v>
      </c>
      <c r="BB256" s="104">
        <f t="shared" si="268"/>
        <v>0.51592302477527396</v>
      </c>
      <c r="BC256" s="104">
        <f t="shared" si="268"/>
        <v>0.51592302477527396</v>
      </c>
      <c r="BD256" s="104">
        <f t="shared" si="268"/>
        <v>0.51592302477527396</v>
      </c>
      <c r="BE256" s="104">
        <f t="shared" si="268"/>
        <v>0.51592302477527396</v>
      </c>
      <c r="BF256" s="104">
        <f t="shared" si="268"/>
        <v>0.51592302477527396</v>
      </c>
      <c r="BG256" s="104">
        <f t="shared" si="268"/>
        <v>0.51592302477527396</v>
      </c>
      <c r="BH256" s="104">
        <f t="shared" si="268"/>
        <v>0.51592302477527396</v>
      </c>
      <c r="BI256" s="104">
        <f t="shared" si="268"/>
        <v>0.51592302477527396</v>
      </c>
      <c r="BJ256" s="104">
        <f t="shared" si="268"/>
        <v>0.51592302477527396</v>
      </c>
      <c r="BK256" s="104">
        <f t="shared" si="268"/>
        <v>0.51592302477527396</v>
      </c>
      <c r="BL256" s="104">
        <f t="shared" si="268"/>
        <v>0.51592302477527396</v>
      </c>
      <c r="BM256" s="104">
        <f t="shared" si="268"/>
        <v>0.51592302477527396</v>
      </c>
      <c r="BN256" s="104">
        <f>BN239*BN235/BN255</f>
        <v>0.51592302477527396</v>
      </c>
      <c r="BO256" s="104">
        <f>BO239*BO235/BO255</f>
        <v>0.51592302477527396</v>
      </c>
      <c r="BP256" s="104">
        <f>BP239*BP235/BP255</f>
        <v>0.51592302477527396</v>
      </c>
      <c r="BQ256" s="104">
        <f t="shared" ref="BQ256:CD256" si="269">BQ239*BQ235/BQ255</f>
        <v>0.51592302477527396</v>
      </c>
      <c r="BR256" s="104">
        <f t="shared" si="269"/>
        <v>0.51592302477527396</v>
      </c>
      <c r="BS256" s="104">
        <f t="shared" si="269"/>
        <v>0.51592302477527396</v>
      </c>
      <c r="BT256" s="104">
        <f t="shared" si="269"/>
        <v>0.51592302477527396</v>
      </c>
      <c r="BU256" s="104">
        <f t="shared" si="269"/>
        <v>0.51592302477527396</v>
      </c>
      <c r="BV256" s="104">
        <f t="shared" si="269"/>
        <v>0.51592302477527396</v>
      </c>
      <c r="BW256" s="104">
        <f t="shared" si="269"/>
        <v>0.51592302477527396</v>
      </c>
      <c r="BX256" s="104">
        <f t="shared" si="269"/>
        <v>0.51592302477527396</v>
      </c>
      <c r="BY256" s="104">
        <f t="shared" si="269"/>
        <v>0.51592302477527396</v>
      </c>
      <c r="BZ256" s="104">
        <f t="shared" si="269"/>
        <v>0.51592302477527396</v>
      </c>
      <c r="CA256" s="104">
        <f t="shared" si="269"/>
        <v>0.51592302477527396</v>
      </c>
      <c r="CB256" s="104">
        <f t="shared" si="269"/>
        <v>0.51592302477527396</v>
      </c>
      <c r="CC256" s="104">
        <f t="shared" si="269"/>
        <v>0.51592302477527396</v>
      </c>
      <c r="CD256" s="104">
        <f t="shared" si="269"/>
        <v>0.51592302477527396</v>
      </c>
      <c r="CG256" s="13"/>
      <c r="CH256" s="13"/>
    </row>
    <row r="257" spans="3:86" outlineLevel="1">
      <c r="E257" s="47" t="s">
        <v>239</v>
      </c>
      <c r="K257" s="82" t="e">
        <f t="array" ref="K257">IF(OR(R257:BM257&lt;0,R257:BM257&gt;1),"error","ok")</f>
        <v>#DIV/0!</v>
      </c>
      <c r="S257" s="104">
        <f>IF(S255=0,0,S246*S242/S255)</f>
        <v>0</v>
      </c>
      <c r="T257" s="104" t="e">
        <f t="shared" ref="T257:BM257" si="270">T246*T242/T255</f>
        <v>#DIV/0!</v>
      </c>
      <c r="U257" s="104" t="e">
        <f t="shared" si="270"/>
        <v>#DIV/0!</v>
      </c>
      <c r="V257" s="104" t="e">
        <f t="shared" si="270"/>
        <v>#DIV/0!</v>
      </c>
      <c r="W257" s="104" t="e">
        <f t="shared" si="270"/>
        <v>#DIV/0!</v>
      </c>
      <c r="X257" s="104">
        <f t="shared" si="270"/>
        <v>0.42211235932153035</v>
      </c>
      <c r="Y257" s="104">
        <f t="shared" si="270"/>
        <v>0.43475084618065651</v>
      </c>
      <c r="Z257" s="104">
        <f t="shared" si="270"/>
        <v>0.45064220487757101</v>
      </c>
      <c r="AA257" s="104">
        <f t="shared" si="270"/>
        <v>0.46727999999999992</v>
      </c>
      <c r="AB257" s="104">
        <f t="shared" si="270"/>
        <v>0.48407712235533246</v>
      </c>
      <c r="AC257" s="104">
        <f t="shared" si="270"/>
        <v>0.48407701682711546</v>
      </c>
      <c r="AD257" s="104">
        <f t="shared" si="270"/>
        <v>0.48407698698815782</v>
      </c>
      <c r="AE257" s="104">
        <f t="shared" si="270"/>
        <v>0.48407697855093834</v>
      </c>
      <c r="AF257" s="104">
        <f t="shared" si="270"/>
        <v>0.48407697616524142</v>
      </c>
      <c r="AG257" s="104">
        <f t="shared" si="270"/>
        <v>0.48407697549066497</v>
      </c>
      <c r="AH257" s="104">
        <f t="shared" si="270"/>
        <v>0.48407697529992261</v>
      </c>
      <c r="AI257" s="104">
        <f t="shared" si="270"/>
        <v>0.48407697524598864</v>
      </c>
      <c r="AJ257" s="104">
        <f t="shared" si="270"/>
        <v>0.48407697523073817</v>
      </c>
      <c r="AK257" s="104">
        <f t="shared" si="270"/>
        <v>0.48407697522642607</v>
      </c>
      <c r="AL257" s="104">
        <f t="shared" si="270"/>
        <v>0.48407697522520676</v>
      </c>
      <c r="AM257" s="104">
        <f t="shared" si="270"/>
        <v>0.48407697522486198</v>
      </c>
      <c r="AN257" s="104">
        <f t="shared" si="270"/>
        <v>0.48407697522476445</v>
      </c>
      <c r="AO257" s="104">
        <f t="shared" si="270"/>
        <v>0.48407697522473692</v>
      </c>
      <c r="AP257" s="104">
        <f t="shared" si="270"/>
        <v>0.48407697522472909</v>
      </c>
      <c r="AQ257" s="104">
        <f t="shared" si="270"/>
        <v>0.48407697522472681</v>
      </c>
      <c r="AR257" s="104">
        <f t="shared" si="270"/>
        <v>0.48407697522472626</v>
      </c>
      <c r="AS257" s="104">
        <f t="shared" si="270"/>
        <v>0.48407697522472609</v>
      </c>
      <c r="AT257" s="104">
        <f t="shared" si="270"/>
        <v>0.48407697522472604</v>
      </c>
      <c r="AU257" s="104">
        <f t="shared" si="270"/>
        <v>0.48407697522472604</v>
      </c>
      <c r="AV257" s="104">
        <f t="shared" si="270"/>
        <v>0.48407697522472604</v>
      </c>
      <c r="AW257" s="104">
        <f t="shared" si="270"/>
        <v>0.48407697522472615</v>
      </c>
      <c r="AX257" s="104">
        <f t="shared" si="270"/>
        <v>0.48407697522472615</v>
      </c>
      <c r="AY257" s="104">
        <f t="shared" si="270"/>
        <v>0.48407697522472615</v>
      </c>
      <c r="AZ257" s="104">
        <f t="shared" si="270"/>
        <v>0.48407697522472615</v>
      </c>
      <c r="BA257" s="104">
        <f t="shared" si="270"/>
        <v>0.48407697522472615</v>
      </c>
      <c r="BB257" s="104">
        <f t="shared" si="270"/>
        <v>0.48407697522472615</v>
      </c>
      <c r="BC257" s="104">
        <f t="shared" si="270"/>
        <v>0.48407697522472615</v>
      </c>
      <c r="BD257" s="104">
        <f t="shared" si="270"/>
        <v>0.48407697522472615</v>
      </c>
      <c r="BE257" s="104">
        <f t="shared" si="270"/>
        <v>0.48407697522472615</v>
      </c>
      <c r="BF257" s="104">
        <f t="shared" si="270"/>
        <v>0.48407697522472615</v>
      </c>
      <c r="BG257" s="104">
        <f t="shared" si="270"/>
        <v>0.48407697522472615</v>
      </c>
      <c r="BH257" s="104">
        <f t="shared" si="270"/>
        <v>0.48407697522472615</v>
      </c>
      <c r="BI257" s="104">
        <f t="shared" si="270"/>
        <v>0.48407697522472615</v>
      </c>
      <c r="BJ257" s="104">
        <f t="shared" si="270"/>
        <v>0.48407697522472615</v>
      </c>
      <c r="BK257" s="104">
        <f t="shared" si="270"/>
        <v>0.48407697522472615</v>
      </c>
      <c r="BL257" s="104">
        <f t="shared" si="270"/>
        <v>0.48407697522472615</v>
      </c>
      <c r="BM257" s="104">
        <f t="shared" si="270"/>
        <v>0.48407697522472615</v>
      </c>
      <c r="BN257" s="104">
        <f>BN246*BN242/BN255</f>
        <v>0.48407697522472615</v>
      </c>
      <c r="BO257" s="104">
        <f>BO246*BO242/BO255</f>
        <v>0.48407697522472615</v>
      </c>
      <c r="BP257" s="104">
        <f>BP246*BP242/BP255</f>
        <v>0.48407697522472615</v>
      </c>
      <c r="BQ257" s="104">
        <f t="shared" ref="BQ257:CD257" si="271">BQ246*BQ242/BQ255</f>
        <v>0.48407697522472615</v>
      </c>
      <c r="BR257" s="104">
        <f t="shared" si="271"/>
        <v>0.48407697522472615</v>
      </c>
      <c r="BS257" s="104">
        <f t="shared" si="271"/>
        <v>0.48407697522472615</v>
      </c>
      <c r="BT257" s="104">
        <f t="shared" si="271"/>
        <v>0.48407697522472615</v>
      </c>
      <c r="BU257" s="104">
        <f t="shared" si="271"/>
        <v>0.48407697522472615</v>
      </c>
      <c r="BV257" s="104">
        <f t="shared" si="271"/>
        <v>0.48407697522472615</v>
      </c>
      <c r="BW257" s="104">
        <f t="shared" si="271"/>
        <v>0.48407697522472615</v>
      </c>
      <c r="BX257" s="104">
        <f t="shared" si="271"/>
        <v>0.48407697522472615</v>
      </c>
      <c r="BY257" s="104">
        <f t="shared" si="271"/>
        <v>0.48407697522472615</v>
      </c>
      <c r="BZ257" s="104">
        <f t="shared" si="271"/>
        <v>0.48407697522472615</v>
      </c>
      <c r="CA257" s="104">
        <f t="shared" si="271"/>
        <v>0.48407697522472615</v>
      </c>
      <c r="CB257" s="104">
        <f t="shared" si="271"/>
        <v>0.48407697522472615</v>
      </c>
      <c r="CC257" s="104">
        <f t="shared" si="271"/>
        <v>0.48407697522472615</v>
      </c>
      <c r="CD257" s="104">
        <f t="shared" si="271"/>
        <v>0.48407697522472615</v>
      </c>
      <c r="CG257" s="13"/>
      <c r="CH257" s="13"/>
    </row>
    <row r="258" spans="3:86" outlineLevel="1">
      <c r="E258" s="66" t="s">
        <v>97</v>
      </c>
      <c r="K258" s="82" t="e">
        <f t="array" ref="K258">IF(OR(R258:BM258&lt;0,R258:BM258&gt;1),"error","ok")</f>
        <v>#DIV/0!</v>
      </c>
      <c r="S258" s="163">
        <f t="shared" ref="S258:BM258" si="272">ROUND(S256+S257*(S232-1),5)</f>
        <v>0</v>
      </c>
      <c r="T258" s="163" t="e">
        <f t="shared" si="272"/>
        <v>#DIV/0!</v>
      </c>
      <c r="U258" s="163" t="e">
        <f t="shared" si="272"/>
        <v>#DIV/0!</v>
      </c>
      <c r="V258" s="163" t="e">
        <f t="shared" si="272"/>
        <v>#DIV/0!</v>
      </c>
      <c r="W258" s="163" t="e">
        <f t="shared" si="272"/>
        <v>#DIV/0!</v>
      </c>
      <c r="X258" s="163">
        <f t="shared" si="272"/>
        <v>1</v>
      </c>
      <c r="Y258" s="163">
        <f t="shared" si="272"/>
        <v>1</v>
      </c>
      <c r="Z258" s="163">
        <f t="shared" si="272"/>
        <v>1</v>
      </c>
      <c r="AA258" s="163">
        <f t="shared" si="272"/>
        <v>1</v>
      </c>
      <c r="AB258" s="163">
        <f t="shared" si="272"/>
        <v>1</v>
      </c>
      <c r="AC258" s="163">
        <f t="shared" si="272"/>
        <v>1</v>
      </c>
      <c r="AD258" s="163">
        <f t="shared" si="272"/>
        <v>1</v>
      </c>
      <c r="AE258" s="163">
        <f t="shared" si="272"/>
        <v>1</v>
      </c>
      <c r="AF258" s="163">
        <f t="shared" si="272"/>
        <v>1</v>
      </c>
      <c r="AG258" s="163">
        <f t="shared" si="272"/>
        <v>1</v>
      </c>
      <c r="AH258" s="163">
        <f t="shared" si="272"/>
        <v>1</v>
      </c>
      <c r="AI258" s="163">
        <f t="shared" si="272"/>
        <v>1</v>
      </c>
      <c r="AJ258" s="163">
        <f t="shared" si="272"/>
        <v>1</v>
      </c>
      <c r="AK258" s="163">
        <f t="shared" si="272"/>
        <v>1</v>
      </c>
      <c r="AL258" s="163">
        <f t="shared" si="272"/>
        <v>1</v>
      </c>
      <c r="AM258" s="163">
        <f t="shared" si="272"/>
        <v>1</v>
      </c>
      <c r="AN258" s="163">
        <f t="shared" si="272"/>
        <v>1</v>
      </c>
      <c r="AO258" s="163">
        <f t="shared" si="272"/>
        <v>1</v>
      </c>
      <c r="AP258" s="163">
        <f t="shared" si="272"/>
        <v>1</v>
      </c>
      <c r="AQ258" s="163">
        <f t="shared" si="272"/>
        <v>1</v>
      </c>
      <c r="AR258" s="163">
        <f t="shared" si="272"/>
        <v>1</v>
      </c>
      <c r="AS258" s="163">
        <f t="shared" si="272"/>
        <v>1</v>
      </c>
      <c r="AT258" s="163">
        <f t="shared" si="272"/>
        <v>1</v>
      </c>
      <c r="AU258" s="163">
        <f t="shared" si="272"/>
        <v>1</v>
      </c>
      <c r="AV258" s="163">
        <f t="shared" si="272"/>
        <v>1</v>
      </c>
      <c r="AW258" s="163">
        <f t="shared" si="272"/>
        <v>1</v>
      </c>
      <c r="AX258" s="163">
        <f t="shared" si="272"/>
        <v>1</v>
      </c>
      <c r="AY258" s="163">
        <f t="shared" si="272"/>
        <v>1</v>
      </c>
      <c r="AZ258" s="163">
        <f t="shared" si="272"/>
        <v>1</v>
      </c>
      <c r="BA258" s="163">
        <f t="shared" si="272"/>
        <v>1</v>
      </c>
      <c r="BB258" s="163">
        <f t="shared" si="272"/>
        <v>1</v>
      </c>
      <c r="BC258" s="163">
        <f t="shared" si="272"/>
        <v>1</v>
      </c>
      <c r="BD258" s="163">
        <f t="shared" si="272"/>
        <v>1</v>
      </c>
      <c r="BE258" s="163">
        <f t="shared" si="272"/>
        <v>1</v>
      </c>
      <c r="BF258" s="163">
        <f t="shared" si="272"/>
        <v>1</v>
      </c>
      <c r="BG258" s="163">
        <f t="shared" si="272"/>
        <v>1</v>
      </c>
      <c r="BH258" s="163">
        <f t="shared" si="272"/>
        <v>1</v>
      </c>
      <c r="BI258" s="163">
        <f t="shared" si="272"/>
        <v>1</v>
      </c>
      <c r="BJ258" s="163">
        <f t="shared" si="272"/>
        <v>1</v>
      </c>
      <c r="BK258" s="163">
        <f t="shared" si="272"/>
        <v>1</v>
      </c>
      <c r="BL258" s="163">
        <f t="shared" si="272"/>
        <v>1</v>
      </c>
      <c r="BM258" s="163">
        <f t="shared" si="272"/>
        <v>1</v>
      </c>
      <c r="BN258" s="163">
        <f>ROUND(BN256+BN257*(BN232-1),5)</f>
        <v>1</v>
      </c>
      <c r="BO258" s="163">
        <f>ROUND(BO256+BO257*(BO232-1),5)</f>
        <v>1</v>
      </c>
      <c r="BP258" s="163">
        <f>ROUND(BP256+BP257*(BP232-1),5)</f>
        <v>1</v>
      </c>
      <c r="BQ258" s="163">
        <f t="shared" ref="BQ258:CD258" si="273">ROUND(BQ256+BQ257*(BQ232-1),5)</f>
        <v>1</v>
      </c>
      <c r="BR258" s="163">
        <f t="shared" si="273"/>
        <v>1</v>
      </c>
      <c r="BS258" s="163">
        <f t="shared" si="273"/>
        <v>1</v>
      </c>
      <c r="BT258" s="163">
        <f t="shared" si="273"/>
        <v>1</v>
      </c>
      <c r="BU258" s="163">
        <f t="shared" si="273"/>
        <v>1</v>
      </c>
      <c r="BV258" s="163">
        <f t="shared" si="273"/>
        <v>1</v>
      </c>
      <c r="BW258" s="163">
        <f t="shared" si="273"/>
        <v>1</v>
      </c>
      <c r="BX258" s="163">
        <f t="shared" si="273"/>
        <v>1</v>
      </c>
      <c r="BY258" s="163">
        <f t="shared" si="273"/>
        <v>1</v>
      </c>
      <c r="BZ258" s="163">
        <f t="shared" si="273"/>
        <v>1</v>
      </c>
      <c r="CA258" s="163">
        <f t="shared" si="273"/>
        <v>1</v>
      </c>
      <c r="CB258" s="163">
        <f t="shared" si="273"/>
        <v>1</v>
      </c>
      <c r="CC258" s="163">
        <f t="shared" si="273"/>
        <v>1</v>
      </c>
      <c r="CD258" s="163">
        <f t="shared" si="273"/>
        <v>1</v>
      </c>
      <c r="CG258" s="13"/>
      <c r="CH258" s="13"/>
    </row>
    <row r="259" spans="3:86" outlineLevel="1">
      <c r="Q259" s="84"/>
      <c r="BR259"/>
      <c r="BS259"/>
      <c r="CG259" s="13"/>
      <c r="CH259" s="13"/>
    </row>
    <row r="260" spans="3:86" outlineLevel="1">
      <c r="D260" s="60" t="s">
        <v>242</v>
      </c>
      <c r="Q260" s="84"/>
      <c r="BR260"/>
      <c r="BS260"/>
      <c r="CG260" s="13"/>
      <c r="CH260" s="13"/>
    </row>
    <row r="261" spans="3:86" outlineLevel="1">
      <c r="D261" s="60"/>
      <c r="E261" t="s">
        <v>13</v>
      </c>
      <c r="G261" s="44"/>
      <c r="L261" s="147">
        <f t="shared" ref="L261:Z261" si="274">L659/(L659+L660)</f>
        <v>0.84856590037958524</v>
      </c>
      <c r="M261" s="147">
        <f t="shared" si="274"/>
        <v>0.83802096870001208</v>
      </c>
      <c r="N261" s="147">
        <f t="shared" si="274"/>
        <v>0.84692714800986091</v>
      </c>
      <c r="O261" s="147">
        <f t="shared" si="274"/>
        <v>0.84359830640336675</v>
      </c>
      <c r="P261" s="147">
        <f t="shared" si="274"/>
        <v>0.84286407020970788</v>
      </c>
      <c r="Q261" s="147">
        <f t="shared" si="274"/>
        <v>0.83950939479896414</v>
      </c>
      <c r="R261" s="147">
        <f t="shared" si="274"/>
        <v>0.82861233604127471</v>
      </c>
      <c r="S261" s="147">
        <f t="shared" si="274"/>
        <v>0.82810615436482693</v>
      </c>
      <c r="T261" s="147">
        <f t="shared" si="274"/>
        <v>0.80159654909681266</v>
      </c>
      <c r="U261" s="147">
        <f t="shared" si="274"/>
        <v>0.77667358338467229</v>
      </c>
      <c r="V261" s="147">
        <f t="shared" si="274"/>
        <v>0.72672331730757744</v>
      </c>
      <c r="W261" s="147">
        <f t="shared" si="274"/>
        <v>0.69727747934149709</v>
      </c>
      <c r="X261" s="147">
        <f t="shared" si="274"/>
        <v>0.67665101712002718</v>
      </c>
      <c r="Y261" s="147">
        <f t="shared" si="274"/>
        <v>0.68390740576648212</v>
      </c>
      <c r="Z261" s="147">
        <f t="shared" si="274"/>
        <v>0.65469267763589167</v>
      </c>
      <c r="AA261" s="156">
        <f t="shared" ref="AA261:BN261" si="275">Z261</f>
        <v>0.65469267763589167</v>
      </c>
      <c r="AB261" s="156">
        <f t="shared" si="275"/>
        <v>0.65469267763589167</v>
      </c>
      <c r="AC261" s="156">
        <f t="shared" si="275"/>
        <v>0.65469267763589167</v>
      </c>
      <c r="AD261" s="156">
        <f t="shared" si="275"/>
        <v>0.65469267763589167</v>
      </c>
      <c r="AE261" s="156">
        <f t="shared" si="275"/>
        <v>0.65469267763589167</v>
      </c>
      <c r="AF261" s="156">
        <f t="shared" si="275"/>
        <v>0.65469267763589167</v>
      </c>
      <c r="AG261" s="156">
        <f t="shared" si="275"/>
        <v>0.65469267763589167</v>
      </c>
      <c r="AH261" s="156">
        <f t="shared" si="275"/>
        <v>0.65469267763589167</v>
      </c>
      <c r="AI261" s="156">
        <f t="shared" si="275"/>
        <v>0.65469267763589167</v>
      </c>
      <c r="AJ261" s="156">
        <f t="shared" si="275"/>
        <v>0.65469267763589167</v>
      </c>
      <c r="AK261" s="156">
        <f t="shared" si="275"/>
        <v>0.65469267763589167</v>
      </c>
      <c r="AL261" s="156">
        <f t="shared" si="275"/>
        <v>0.65469267763589167</v>
      </c>
      <c r="AM261" s="156">
        <f t="shared" si="275"/>
        <v>0.65469267763589167</v>
      </c>
      <c r="AN261" s="156">
        <f t="shared" si="275"/>
        <v>0.65469267763589167</v>
      </c>
      <c r="AO261" s="156">
        <f t="shared" si="275"/>
        <v>0.65469267763589167</v>
      </c>
      <c r="AP261" s="156">
        <f t="shared" si="275"/>
        <v>0.65469267763589167</v>
      </c>
      <c r="AQ261" s="156">
        <f t="shared" si="275"/>
        <v>0.65469267763589167</v>
      </c>
      <c r="AR261" s="156">
        <f t="shared" si="275"/>
        <v>0.65469267763589167</v>
      </c>
      <c r="AS261" s="156">
        <f t="shared" si="275"/>
        <v>0.65469267763589167</v>
      </c>
      <c r="AT261" s="156">
        <f t="shared" si="275"/>
        <v>0.65469267763589167</v>
      </c>
      <c r="AU261" s="156">
        <f t="shared" si="275"/>
        <v>0.65469267763589167</v>
      </c>
      <c r="AV261" s="156">
        <f t="shared" si="275"/>
        <v>0.65469267763589167</v>
      </c>
      <c r="AW261" s="156">
        <f t="shared" si="275"/>
        <v>0.65469267763589167</v>
      </c>
      <c r="AX261" s="156">
        <f t="shared" si="275"/>
        <v>0.65469267763589167</v>
      </c>
      <c r="AY261" s="156">
        <f t="shared" si="275"/>
        <v>0.65469267763589167</v>
      </c>
      <c r="AZ261" s="156">
        <f t="shared" si="275"/>
        <v>0.65469267763589167</v>
      </c>
      <c r="BA261" s="156">
        <f t="shared" si="275"/>
        <v>0.65469267763589167</v>
      </c>
      <c r="BB261" s="156">
        <f t="shared" si="275"/>
        <v>0.65469267763589167</v>
      </c>
      <c r="BC261" s="156">
        <f t="shared" si="275"/>
        <v>0.65469267763589167</v>
      </c>
      <c r="BD261" s="156">
        <f t="shared" si="275"/>
        <v>0.65469267763589167</v>
      </c>
      <c r="BE261" s="156">
        <f t="shared" si="275"/>
        <v>0.65469267763589167</v>
      </c>
      <c r="BF261" s="156">
        <f t="shared" si="275"/>
        <v>0.65469267763589167</v>
      </c>
      <c r="BG261" s="156">
        <f t="shared" si="275"/>
        <v>0.65469267763589167</v>
      </c>
      <c r="BH261" s="156">
        <f t="shared" si="275"/>
        <v>0.65469267763589167</v>
      </c>
      <c r="BI261" s="156">
        <f t="shared" si="275"/>
        <v>0.65469267763589167</v>
      </c>
      <c r="BJ261" s="156">
        <f t="shared" si="275"/>
        <v>0.65469267763589167</v>
      </c>
      <c r="BK261" s="156">
        <f t="shared" si="275"/>
        <v>0.65469267763589167</v>
      </c>
      <c r="BL261" s="156">
        <f t="shared" si="275"/>
        <v>0.65469267763589167</v>
      </c>
      <c r="BM261" s="156">
        <f t="shared" si="275"/>
        <v>0.65469267763589167</v>
      </c>
      <c r="BN261" s="156">
        <f t="shared" si="275"/>
        <v>0.65469267763589167</v>
      </c>
      <c r="BO261" s="156">
        <f>BN261</f>
        <v>0.65469267763589167</v>
      </c>
      <c r="BP261" s="156">
        <f>BO261</f>
        <v>0.65469267763589167</v>
      </c>
      <c r="BQ261" s="156">
        <f t="shared" ref="BQ261:CD261" si="276">BP261</f>
        <v>0.65469267763589167</v>
      </c>
      <c r="BR261" s="156">
        <f t="shared" si="276"/>
        <v>0.65469267763589167</v>
      </c>
      <c r="BS261" s="156">
        <f t="shared" si="276"/>
        <v>0.65469267763589167</v>
      </c>
      <c r="BT261" s="156">
        <f t="shared" si="276"/>
        <v>0.65469267763589167</v>
      </c>
      <c r="BU261" s="156">
        <f t="shared" si="276"/>
        <v>0.65469267763589167</v>
      </c>
      <c r="BV261" s="156">
        <f t="shared" si="276"/>
        <v>0.65469267763589167</v>
      </c>
      <c r="BW261" s="156">
        <f t="shared" si="276"/>
        <v>0.65469267763589167</v>
      </c>
      <c r="BX261" s="156">
        <f t="shared" si="276"/>
        <v>0.65469267763589167</v>
      </c>
      <c r="BY261" s="156">
        <f t="shared" si="276"/>
        <v>0.65469267763589167</v>
      </c>
      <c r="BZ261" s="156">
        <f t="shared" si="276"/>
        <v>0.65469267763589167</v>
      </c>
      <c r="CA261" s="156">
        <f t="shared" si="276"/>
        <v>0.65469267763589167</v>
      </c>
      <c r="CB261" s="156">
        <f t="shared" si="276"/>
        <v>0.65469267763589167</v>
      </c>
      <c r="CC261" s="156">
        <f t="shared" si="276"/>
        <v>0.65469267763589167</v>
      </c>
      <c r="CD261" s="156">
        <f t="shared" si="276"/>
        <v>0.65469267763589167</v>
      </c>
      <c r="CG261" s="13"/>
      <c r="CH261" s="13"/>
    </row>
    <row r="262" spans="3:86" outlineLevel="1">
      <c r="D262" s="60"/>
      <c r="E262" t="s">
        <v>243</v>
      </c>
      <c r="G262" s="44"/>
      <c r="L262" s="147">
        <f t="shared" ref="L262:AQ262" si="277">1-L261</f>
        <v>0.15143409962041476</v>
      </c>
      <c r="M262" s="147">
        <f t="shared" si="277"/>
        <v>0.16197903129998792</v>
      </c>
      <c r="N262" s="147">
        <f t="shared" si="277"/>
        <v>0.15307285199013909</v>
      </c>
      <c r="O262" s="147">
        <f t="shared" si="277"/>
        <v>0.15640169359663325</v>
      </c>
      <c r="P262" s="147">
        <f t="shared" si="277"/>
        <v>0.15713592979029212</v>
      </c>
      <c r="Q262" s="147">
        <f t="shared" si="277"/>
        <v>0.16049060520103586</v>
      </c>
      <c r="R262" s="147">
        <f t="shared" si="277"/>
        <v>0.17138766395872529</v>
      </c>
      <c r="S262" s="147">
        <f t="shared" si="277"/>
        <v>0.17189384563517307</v>
      </c>
      <c r="T262" s="147">
        <f t="shared" si="277"/>
        <v>0.19840345090318734</v>
      </c>
      <c r="U262" s="147">
        <f t="shared" si="277"/>
        <v>0.22332641661532771</v>
      </c>
      <c r="V262" s="147">
        <f t="shared" si="277"/>
        <v>0.27327668269242256</v>
      </c>
      <c r="W262" s="147">
        <f t="shared" si="277"/>
        <v>0.30272252065850291</v>
      </c>
      <c r="X262" s="147">
        <f t="shared" si="277"/>
        <v>0.32334898287997282</v>
      </c>
      <c r="Y262" s="147">
        <f t="shared" si="277"/>
        <v>0.31609259423351788</v>
      </c>
      <c r="Z262" s="147">
        <f t="shared" si="277"/>
        <v>0.34530732236410833</v>
      </c>
      <c r="AA262" s="147">
        <f t="shared" si="277"/>
        <v>0.34530732236410833</v>
      </c>
      <c r="AB262" s="147">
        <f t="shared" si="277"/>
        <v>0.34530732236410833</v>
      </c>
      <c r="AC262" s="147">
        <f t="shared" si="277"/>
        <v>0.34530732236410833</v>
      </c>
      <c r="AD262" s="147">
        <f t="shared" si="277"/>
        <v>0.34530732236410833</v>
      </c>
      <c r="AE262" s="147">
        <f t="shared" si="277"/>
        <v>0.34530732236410833</v>
      </c>
      <c r="AF262" s="147">
        <f t="shared" si="277"/>
        <v>0.34530732236410833</v>
      </c>
      <c r="AG262" s="147">
        <f t="shared" si="277"/>
        <v>0.34530732236410833</v>
      </c>
      <c r="AH262" s="147">
        <f t="shared" si="277"/>
        <v>0.34530732236410833</v>
      </c>
      <c r="AI262" s="147">
        <f t="shared" si="277"/>
        <v>0.34530732236410833</v>
      </c>
      <c r="AJ262" s="147">
        <f t="shared" si="277"/>
        <v>0.34530732236410833</v>
      </c>
      <c r="AK262" s="147">
        <f t="shared" si="277"/>
        <v>0.34530732236410833</v>
      </c>
      <c r="AL262" s="147">
        <f t="shared" si="277"/>
        <v>0.34530732236410833</v>
      </c>
      <c r="AM262" s="147">
        <f t="shared" si="277"/>
        <v>0.34530732236410833</v>
      </c>
      <c r="AN262" s="147">
        <f t="shared" si="277"/>
        <v>0.34530732236410833</v>
      </c>
      <c r="AO262" s="147">
        <f t="shared" si="277"/>
        <v>0.34530732236410833</v>
      </c>
      <c r="AP262" s="147">
        <f t="shared" si="277"/>
        <v>0.34530732236410833</v>
      </c>
      <c r="AQ262" s="147">
        <f t="shared" si="277"/>
        <v>0.34530732236410833</v>
      </c>
      <c r="AR262" s="147">
        <f t="shared" ref="AR262:BM262" si="278">1-AR261</f>
        <v>0.34530732236410833</v>
      </c>
      <c r="AS262" s="147">
        <f t="shared" si="278"/>
        <v>0.34530732236410833</v>
      </c>
      <c r="AT262" s="147">
        <f t="shared" si="278"/>
        <v>0.34530732236410833</v>
      </c>
      <c r="AU262" s="147">
        <f t="shared" si="278"/>
        <v>0.34530732236410833</v>
      </c>
      <c r="AV262" s="147">
        <f t="shared" si="278"/>
        <v>0.34530732236410833</v>
      </c>
      <c r="AW262" s="147">
        <f t="shared" si="278"/>
        <v>0.34530732236410833</v>
      </c>
      <c r="AX262" s="147">
        <f t="shared" si="278"/>
        <v>0.34530732236410833</v>
      </c>
      <c r="AY262" s="147">
        <f t="shared" si="278"/>
        <v>0.34530732236410833</v>
      </c>
      <c r="AZ262" s="147">
        <f t="shared" si="278"/>
        <v>0.34530732236410833</v>
      </c>
      <c r="BA262" s="147">
        <f t="shared" si="278"/>
        <v>0.34530732236410833</v>
      </c>
      <c r="BB262" s="147">
        <f t="shared" si="278"/>
        <v>0.34530732236410833</v>
      </c>
      <c r="BC262" s="147">
        <f t="shared" si="278"/>
        <v>0.34530732236410833</v>
      </c>
      <c r="BD262" s="147">
        <f t="shared" si="278"/>
        <v>0.34530732236410833</v>
      </c>
      <c r="BE262" s="147">
        <f t="shared" si="278"/>
        <v>0.34530732236410833</v>
      </c>
      <c r="BF262" s="147">
        <f t="shared" si="278"/>
        <v>0.34530732236410833</v>
      </c>
      <c r="BG262" s="147">
        <f t="shared" si="278"/>
        <v>0.34530732236410833</v>
      </c>
      <c r="BH262" s="147">
        <f t="shared" si="278"/>
        <v>0.34530732236410833</v>
      </c>
      <c r="BI262" s="147">
        <f t="shared" si="278"/>
        <v>0.34530732236410833</v>
      </c>
      <c r="BJ262" s="147">
        <f t="shared" si="278"/>
        <v>0.34530732236410833</v>
      </c>
      <c r="BK262" s="147">
        <f t="shared" si="278"/>
        <v>0.34530732236410833</v>
      </c>
      <c r="BL262" s="147">
        <f t="shared" si="278"/>
        <v>0.34530732236410833</v>
      </c>
      <c r="BM262" s="147">
        <f t="shared" si="278"/>
        <v>0.34530732236410833</v>
      </c>
      <c r="BN262" s="147">
        <f>1-BN261</f>
        <v>0.34530732236410833</v>
      </c>
      <c r="BO262" s="147">
        <f>1-BO261</f>
        <v>0.34530732236410833</v>
      </c>
      <c r="BP262" s="147">
        <f>1-BP261</f>
        <v>0.34530732236410833</v>
      </c>
      <c r="BQ262" s="147">
        <f t="shared" ref="BQ262:CD262" si="279">1-BQ261</f>
        <v>0.34530732236410833</v>
      </c>
      <c r="BR262" s="147">
        <f t="shared" si="279"/>
        <v>0.34530732236410833</v>
      </c>
      <c r="BS262" s="147">
        <f t="shared" si="279"/>
        <v>0.34530732236410833</v>
      </c>
      <c r="BT262" s="147">
        <f t="shared" si="279"/>
        <v>0.34530732236410833</v>
      </c>
      <c r="BU262" s="147">
        <f t="shared" si="279"/>
        <v>0.34530732236410833</v>
      </c>
      <c r="BV262" s="147">
        <f t="shared" si="279"/>
        <v>0.34530732236410833</v>
      </c>
      <c r="BW262" s="147">
        <f t="shared" si="279"/>
        <v>0.34530732236410833</v>
      </c>
      <c r="BX262" s="147">
        <f t="shared" si="279"/>
        <v>0.34530732236410833</v>
      </c>
      <c r="BY262" s="147">
        <f t="shared" si="279"/>
        <v>0.34530732236410833</v>
      </c>
      <c r="BZ262" s="147">
        <f t="shared" si="279"/>
        <v>0.34530732236410833</v>
      </c>
      <c r="CA262" s="147">
        <f t="shared" si="279"/>
        <v>0.34530732236410833</v>
      </c>
      <c r="CB262" s="147">
        <f t="shared" si="279"/>
        <v>0.34530732236410833</v>
      </c>
      <c r="CC262" s="147">
        <f t="shared" si="279"/>
        <v>0.34530732236410833</v>
      </c>
      <c r="CD262" s="147">
        <f t="shared" si="279"/>
        <v>0.34530732236410833</v>
      </c>
      <c r="CG262" s="13"/>
      <c r="CH262" s="13"/>
    </row>
    <row r="263" spans="3:86" outlineLevel="1">
      <c r="Q263" s="84"/>
      <c r="BR263"/>
      <c r="BS263"/>
      <c r="CG263" s="13"/>
      <c r="CH263" s="13"/>
    </row>
    <row r="264" spans="3:86" outlineLevel="1">
      <c r="C264" s="71" t="s">
        <v>194</v>
      </c>
      <c r="BR264"/>
      <c r="BS264"/>
      <c r="CG264" s="13"/>
      <c r="CH264" s="13"/>
    </row>
    <row r="265" spans="3:86" outlineLevel="1">
      <c r="BR265"/>
      <c r="BS265"/>
      <c r="CG265" s="13"/>
      <c r="CH265" s="13"/>
    </row>
    <row r="266" spans="3:86" outlineLevel="1">
      <c r="D266" s="60" t="s">
        <v>196</v>
      </c>
      <c r="BR266"/>
      <c r="BS266"/>
      <c r="CG266" s="13"/>
      <c r="CH266" s="13"/>
    </row>
    <row r="267" spans="3:86" outlineLevel="1">
      <c r="E267" s="60" t="s">
        <v>178</v>
      </c>
      <c r="BR267"/>
      <c r="BS267"/>
      <c r="CG267" s="13"/>
      <c r="CH267" s="13"/>
    </row>
    <row r="268" spans="3:86" outlineLevel="1">
      <c r="E268" s="65" t="s">
        <v>173</v>
      </c>
      <c r="Q268" s="104">
        <f t="shared" ref="Q268:AV268" si="280">Q147/Q$142</f>
        <v>8.7664962018607934E-2</v>
      </c>
      <c r="R268" s="104">
        <f t="shared" si="280"/>
        <v>9.3487004436194315E-2</v>
      </c>
      <c r="S268" s="104">
        <f t="shared" si="280"/>
        <v>7.617788840185398E-2</v>
      </c>
      <c r="T268" s="104">
        <f t="shared" si="280"/>
        <v>6.5821856182217517E-2</v>
      </c>
      <c r="U268" s="104">
        <f t="shared" si="280"/>
        <v>6.1724209354923787E-2</v>
      </c>
      <c r="V268" s="104">
        <f t="shared" si="280"/>
        <v>6.8656979705552387E-2</v>
      </c>
      <c r="W268" s="104">
        <f t="shared" si="280"/>
        <v>8.0650507582782943E-2</v>
      </c>
      <c r="X268" s="104">
        <f t="shared" si="280"/>
        <v>9.1939733878949145E-2</v>
      </c>
      <c r="Y268" s="104">
        <f t="shared" si="280"/>
        <v>9.4567681878828191E-2</v>
      </c>
      <c r="Z268" s="104">
        <f t="shared" si="280"/>
        <v>0.10061965411620413</v>
      </c>
      <c r="AA268" s="104">
        <f t="shared" si="280"/>
        <v>0.10697936247806787</v>
      </c>
      <c r="AB268" s="104">
        <f t="shared" si="280"/>
        <v>8.6915422000706066E-2</v>
      </c>
      <c r="AC268" s="104">
        <f t="shared" si="280"/>
        <v>7.9167938972268259E-2</v>
      </c>
      <c r="AD268" s="104">
        <f t="shared" si="280"/>
        <v>7.7781698659661155E-2</v>
      </c>
      <c r="AE268" s="104">
        <f t="shared" si="280"/>
        <v>7.7426709468868399E-2</v>
      </c>
      <c r="AF268" s="104">
        <f t="shared" si="280"/>
        <v>7.7433427587718595E-2</v>
      </c>
      <c r="AG268" s="104">
        <f t="shared" si="280"/>
        <v>7.6396008192621864E-2</v>
      </c>
      <c r="AH268" s="104">
        <f t="shared" si="280"/>
        <v>7.5389937859913533E-2</v>
      </c>
      <c r="AI268" s="104">
        <f t="shared" si="280"/>
        <v>7.434710348315976E-2</v>
      </c>
      <c r="AJ268" s="104">
        <f t="shared" si="280"/>
        <v>7.3397575733919279E-2</v>
      </c>
      <c r="AK268" s="104">
        <f t="shared" si="280"/>
        <v>7.253197085423789E-2</v>
      </c>
      <c r="AL268" s="104">
        <f t="shared" si="280"/>
        <v>7.2169807681049816E-2</v>
      </c>
      <c r="AM268" s="104">
        <f t="shared" si="280"/>
        <v>7.2477928737856356E-2</v>
      </c>
      <c r="AN268" s="104">
        <f t="shared" si="280"/>
        <v>7.2764854501282825E-2</v>
      </c>
      <c r="AO268" s="104">
        <f t="shared" si="280"/>
        <v>7.3036592745500409E-2</v>
      </c>
      <c r="AP268" s="104">
        <f t="shared" si="280"/>
        <v>7.3303495119760489E-2</v>
      </c>
      <c r="AQ268" s="104">
        <f t="shared" si="280"/>
        <v>7.3568611501620584E-2</v>
      </c>
      <c r="AR268" s="104">
        <f t="shared" si="280"/>
        <v>7.38206647853272E-2</v>
      </c>
      <c r="AS268" s="104">
        <f t="shared" si="280"/>
        <v>7.4053722519714635E-2</v>
      </c>
      <c r="AT268" s="104">
        <f t="shared" si="280"/>
        <v>7.4271394788511344E-2</v>
      </c>
      <c r="AU268" s="104">
        <f t="shared" si="280"/>
        <v>7.4476336464290055E-2</v>
      </c>
      <c r="AV268" s="104">
        <f t="shared" si="280"/>
        <v>7.4667914446872791E-2</v>
      </c>
      <c r="AW268" s="104">
        <f t="shared" ref="AW268:BN268" si="281">AW147/AW$142</f>
        <v>7.4844185536612304E-2</v>
      </c>
      <c r="AX268" s="104">
        <f t="shared" si="281"/>
        <v>7.5005234580428973E-2</v>
      </c>
      <c r="AY268" s="104">
        <f t="shared" si="281"/>
        <v>7.5152998183261266E-2</v>
      </c>
      <c r="AZ268" s="104">
        <f t="shared" si="281"/>
        <v>7.5288851482350802E-2</v>
      </c>
      <c r="BA268" s="104">
        <f t="shared" si="281"/>
        <v>7.5411691269662073E-2</v>
      </c>
      <c r="BB268" s="104">
        <f t="shared" si="281"/>
        <v>7.5519527780647772E-2</v>
      </c>
      <c r="BC268" s="104">
        <f t="shared" si="281"/>
        <v>7.5612086200966169E-2</v>
      </c>
      <c r="BD268" s="104">
        <f t="shared" si="281"/>
        <v>7.569075171087887E-2</v>
      </c>
      <c r="BE268" s="104">
        <f t="shared" si="281"/>
        <v>7.5756681859923625E-2</v>
      </c>
      <c r="BF268" s="104">
        <f t="shared" si="281"/>
        <v>7.5809135797493751E-2</v>
      </c>
      <c r="BG268" s="104">
        <f t="shared" si="281"/>
        <v>7.5846575790256332E-2</v>
      </c>
      <c r="BH268" s="104">
        <f t="shared" si="281"/>
        <v>7.5868781836705784E-2</v>
      </c>
      <c r="BI268" s="104">
        <f t="shared" si="281"/>
        <v>7.5881111478980995E-2</v>
      </c>
      <c r="BJ268" s="104">
        <f t="shared" si="281"/>
        <v>7.5889062007290731E-2</v>
      </c>
      <c r="BK268" s="104">
        <f t="shared" si="281"/>
        <v>7.5895087931556901E-2</v>
      </c>
      <c r="BL268" s="104">
        <f t="shared" si="281"/>
        <v>7.5901114158767394E-2</v>
      </c>
      <c r="BM268" s="104">
        <f t="shared" si="281"/>
        <v>7.5907140688909552E-2</v>
      </c>
      <c r="BN268" s="104">
        <f t="shared" si="281"/>
        <v>7.591316752197072E-2</v>
      </c>
      <c r="BO268" s="104">
        <f>BO147/BO$142</f>
        <v>7.5919194657938255E-2</v>
      </c>
      <c r="BP268" s="104">
        <f>BP147/BP$142</f>
        <v>7.59252220967995E-2</v>
      </c>
      <c r="BQ268" s="104">
        <f t="shared" ref="BQ268:CD268" si="282">BQ147/BQ$142</f>
        <v>7.5931249838541728E-2</v>
      </c>
      <c r="BR268" s="104">
        <f t="shared" si="282"/>
        <v>7.5937277883152354E-2</v>
      </c>
      <c r="BS268" s="104">
        <f t="shared" si="282"/>
        <v>7.5943306230618651E-2</v>
      </c>
      <c r="BT268" s="104">
        <f t="shared" si="282"/>
        <v>7.5949334880927949E-2</v>
      </c>
      <c r="BU268" s="104">
        <f t="shared" si="282"/>
        <v>7.5955363834067577E-2</v>
      </c>
      <c r="BV268" s="104">
        <f t="shared" si="282"/>
        <v>7.5961393090024823E-2</v>
      </c>
      <c r="BW268" s="104">
        <f t="shared" si="282"/>
        <v>7.5967422648787017E-2</v>
      </c>
      <c r="BX268" s="104">
        <f t="shared" si="282"/>
        <v>7.5973452510341447E-2</v>
      </c>
      <c r="BY268" s="104">
        <f t="shared" si="282"/>
        <v>7.5979482674675414E-2</v>
      </c>
      <c r="BZ268" s="104">
        <f t="shared" si="282"/>
        <v>7.5985513141776179E-2</v>
      </c>
      <c r="CA268" s="104">
        <f t="shared" si="282"/>
        <v>7.5991543911631071E-2</v>
      </c>
      <c r="CB268" s="104">
        <f t="shared" si="282"/>
        <v>7.5997574984227309E-2</v>
      </c>
      <c r="CC268" s="104">
        <f t="shared" si="282"/>
        <v>7.600360635955225E-2</v>
      </c>
      <c r="CD268" s="104">
        <f t="shared" si="282"/>
        <v>7.6009638037593127E-2</v>
      </c>
      <c r="CG268" s="13"/>
      <c r="CH268" s="13"/>
    </row>
    <row r="269" spans="3:86" outlineLevel="1">
      <c r="E269" s="65" t="s">
        <v>172</v>
      </c>
      <c r="Q269" s="104">
        <f t="shared" ref="Q269:AV269" si="283">Q146/Q$142</f>
        <v>1.0519795442232952E-2</v>
      </c>
      <c r="R269" s="104">
        <f t="shared" si="283"/>
        <v>1.1218440532343317E-2</v>
      </c>
      <c r="S269" s="104">
        <f t="shared" si="283"/>
        <v>9.1413466082224774E-3</v>
      </c>
      <c r="T269" s="104">
        <f t="shared" si="283"/>
        <v>7.8986227418661008E-3</v>
      </c>
      <c r="U269" s="104">
        <f t="shared" si="283"/>
        <v>7.4069051225908542E-3</v>
      </c>
      <c r="V269" s="104">
        <f t="shared" si="283"/>
        <v>8.2388375646662848E-3</v>
      </c>
      <c r="W269" s="104">
        <f t="shared" si="283"/>
        <v>9.6780609099339533E-3</v>
      </c>
      <c r="X269" s="104">
        <f t="shared" si="283"/>
        <v>1.1032768065473897E-2</v>
      </c>
      <c r="Y269" s="104">
        <f t="shared" si="283"/>
        <v>1.1348121825459382E-2</v>
      </c>
      <c r="Z269" s="104">
        <f t="shared" si="283"/>
        <v>1.3080555035106536E-2</v>
      </c>
      <c r="AA269" s="104">
        <f t="shared" si="283"/>
        <v>1.4977110746929504E-2</v>
      </c>
      <c r="AB269" s="104">
        <f t="shared" si="283"/>
        <v>2.6074626600211821E-2</v>
      </c>
      <c r="AC269" s="104">
        <f t="shared" si="283"/>
        <v>2.3750381691680478E-2</v>
      </c>
      <c r="AD269" s="104">
        <f t="shared" si="283"/>
        <v>2.3334509597898349E-2</v>
      </c>
      <c r="AE269" s="104">
        <f t="shared" si="283"/>
        <v>2.3228012840660516E-2</v>
      </c>
      <c r="AF269" s="104">
        <f t="shared" si="283"/>
        <v>2.3230028276315574E-2</v>
      </c>
      <c r="AG269" s="104">
        <f t="shared" si="283"/>
        <v>2.2918802457786557E-2</v>
      </c>
      <c r="AH269" s="104">
        <f t="shared" si="283"/>
        <v>2.2616981357974061E-2</v>
      </c>
      <c r="AI269" s="104">
        <f t="shared" si="283"/>
        <v>2.2304131044947929E-2</v>
      </c>
      <c r="AJ269" s="104">
        <f t="shared" si="283"/>
        <v>2.2019272720175783E-2</v>
      </c>
      <c r="AK269" s="104">
        <f t="shared" si="283"/>
        <v>2.1759591256271364E-2</v>
      </c>
      <c r="AL269" s="104">
        <f t="shared" si="283"/>
        <v>2.1650942304314941E-2</v>
      </c>
      <c r="AM269" s="104">
        <f t="shared" si="283"/>
        <v>2.1743378621356904E-2</v>
      </c>
      <c r="AN269" s="104">
        <f t="shared" si="283"/>
        <v>2.1829456350384847E-2</v>
      </c>
      <c r="AO269" s="104">
        <f t="shared" si="283"/>
        <v>2.1910977823650125E-2</v>
      </c>
      <c r="AP269" s="104">
        <f t="shared" si="283"/>
        <v>2.1991048535928148E-2</v>
      </c>
      <c r="AQ269" s="104">
        <f t="shared" si="283"/>
        <v>2.2070583450486174E-2</v>
      </c>
      <c r="AR269" s="104">
        <f t="shared" si="283"/>
        <v>2.214619943559816E-2</v>
      </c>
      <c r="AS269" s="104">
        <f t="shared" si="283"/>
        <v>2.2216116755914391E-2</v>
      </c>
      <c r="AT269" s="104">
        <f t="shared" si="283"/>
        <v>2.2281418436553402E-2</v>
      </c>
      <c r="AU269" s="104">
        <f t="shared" si="283"/>
        <v>2.2342900939287015E-2</v>
      </c>
      <c r="AV269" s="104">
        <f t="shared" si="283"/>
        <v>2.2400374334061834E-2</v>
      </c>
      <c r="AW269" s="104">
        <f t="shared" ref="AW269:BN269" si="284">AW146/AW$142</f>
        <v>2.245325566098369E-2</v>
      </c>
      <c r="AX269" s="104">
        <f t="shared" si="284"/>
        <v>2.2501570374128695E-2</v>
      </c>
      <c r="AY269" s="104">
        <f t="shared" si="284"/>
        <v>2.2545899454978379E-2</v>
      </c>
      <c r="AZ269" s="104">
        <f t="shared" si="284"/>
        <v>2.2586655444705239E-2</v>
      </c>
      <c r="BA269" s="104">
        <f t="shared" si="284"/>
        <v>2.2623507380898623E-2</v>
      </c>
      <c r="BB269" s="104">
        <f t="shared" si="284"/>
        <v>2.2655858334194333E-2</v>
      </c>
      <c r="BC269" s="104">
        <f t="shared" si="284"/>
        <v>2.2683625860289852E-2</v>
      </c>
      <c r="BD269" s="104">
        <f t="shared" si="284"/>
        <v>2.2707225513263658E-2</v>
      </c>
      <c r="BE269" s="104">
        <f t="shared" si="284"/>
        <v>2.2727004557977087E-2</v>
      </c>
      <c r="BF269" s="104">
        <f t="shared" si="284"/>
        <v>2.2742740739248125E-2</v>
      </c>
      <c r="BG269" s="104">
        <f t="shared" si="284"/>
        <v>2.2753972737076897E-2</v>
      </c>
      <c r="BH269" s="104">
        <f t="shared" si="284"/>
        <v>2.2760634551011735E-2</v>
      </c>
      <c r="BI269" s="104">
        <f t="shared" si="284"/>
        <v>2.2764333443694298E-2</v>
      </c>
      <c r="BJ269" s="104">
        <f t="shared" si="284"/>
        <v>2.2766718602187215E-2</v>
      </c>
      <c r="BK269" s="104">
        <f t="shared" si="284"/>
        <v>2.276852637946707E-2</v>
      </c>
      <c r="BL269" s="104">
        <f t="shared" si="284"/>
        <v>2.2770334247630218E-2</v>
      </c>
      <c r="BM269" s="104">
        <f t="shared" si="284"/>
        <v>2.2772142206672865E-2</v>
      </c>
      <c r="BN269" s="104">
        <f t="shared" si="284"/>
        <v>2.2773950256591215E-2</v>
      </c>
      <c r="BO269" s="104">
        <f>BO146/BO$142</f>
        <v>2.2775758397381472E-2</v>
      </c>
      <c r="BP269" s="104">
        <f>BP146/BP$142</f>
        <v>2.2777566629039847E-2</v>
      </c>
      <c r="BQ269" s="104">
        <f t="shared" ref="BQ269:CD269" si="285">BQ146/BQ$142</f>
        <v>2.2779374951562521E-2</v>
      </c>
      <c r="BR269" s="104">
        <f t="shared" si="285"/>
        <v>2.2781183364945702E-2</v>
      </c>
      <c r="BS269" s="104">
        <f t="shared" si="285"/>
        <v>2.2782991869185594E-2</v>
      </c>
      <c r="BT269" s="104">
        <f t="shared" si="285"/>
        <v>2.2784800464278384E-2</v>
      </c>
      <c r="BU269" s="104">
        <f t="shared" si="285"/>
        <v>2.2786609150220273E-2</v>
      </c>
      <c r="BV269" s="104">
        <f t="shared" si="285"/>
        <v>2.2788417927007445E-2</v>
      </c>
      <c r="BW269" s="104">
        <f t="shared" si="285"/>
        <v>2.2790226794636104E-2</v>
      </c>
      <c r="BX269" s="104">
        <f t="shared" si="285"/>
        <v>2.2792035753102433E-2</v>
      </c>
      <c r="BY269" s="104">
        <f t="shared" si="285"/>
        <v>2.2793844802402624E-2</v>
      </c>
      <c r="BZ269" s="104">
        <f t="shared" si="285"/>
        <v>2.2795653942532853E-2</v>
      </c>
      <c r="CA269" s="104">
        <f t="shared" si="285"/>
        <v>2.2797463173489321E-2</v>
      </c>
      <c r="CB269" s="104">
        <f t="shared" si="285"/>
        <v>2.2799272495268193E-2</v>
      </c>
      <c r="CC269" s="104">
        <f t="shared" si="285"/>
        <v>2.2801081907865676E-2</v>
      </c>
      <c r="CD269" s="104">
        <f t="shared" si="285"/>
        <v>2.2802891411277938E-2</v>
      </c>
      <c r="CG269" s="13"/>
      <c r="CH269" s="13"/>
    </row>
    <row r="270" spans="3:86" outlineLevel="1">
      <c r="E270" s="57" t="s">
        <v>179</v>
      </c>
      <c r="BR270"/>
      <c r="BS270"/>
      <c r="CG270" s="13"/>
      <c r="CH270" s="13"/>
    </row>
    <row r="271" spans="3:86" outlineLevel="1">
      <c r="E271" s="47" t="s">
        <v>180</v>
      </c>
      <c r="K271" s="82" t="str">
        <f t="array" ref="K271">IF(OR(L271:BM271&lt;0,L271:BM271&gt;1),"error","ok")</f>
        <v>ok</v>
      </c>
      <c r="Q271" s="321"/>
      <c r="R271" s="58">
        <f t="shared" ref="R271:AW271" si="286">R175*R184*R202</f>
        <v>8.4903006146866986E-4</v>
      </c>
      <c r="S271" s="58">
        <f t="shared" si="286"/>
        <v>2.0561318540115903E-3</v>
      </c>
      <c r="T271" s="58">
        <f t="shared" si="286"/>
        <v>2.9196457013427896E-3</v>
      </c>
      <c r="U271" s="58">
        <f t="shared" si="286"/>
        <v>3.6246236101192745E-3</v>
      </c>
      <c r="V271" s="58">
        <f t="shared" si="286"/>
        <v>3.9300972660658642E-3</v>
      </c>
      <c r="W271" s="58">
        <f t="shared" si="286"/>
        <v>4.2913131889787794E-3</v>
      </c>
      <c r="X271" s="58">
        <f t="shared" si="286"/>
        <v>4.6323557868861703E-3</v>
      </c>
      <c r="Y271" s="58">
        <f t="shared" si="286"/>
        <v>4.5552772290614538E-3</v>
      </c>
      <c r="Z271" s="58">
        <f t="shared" si="286"/>
        <v>4.6212480304056161E-3</v>
      </c>
      <c r="AA271" s="58">
        <f t="shared" si="286"/>
        <v>5.4917989642934801E-3</v>
      </c>
      <c r="AB271" s="58">
        <f t="shared" si="286"/>
        <v>2.1592743831939921E-2</v>
      </c>
      <c r="AC271" s="58">
        <f t="shared" si="286"/>
        <v>2.807086651991765E-2</v>
      </c>
      <c r="AD271" s="58">
        <f t="shared" si="286"/>
        <v>2.8988584450265809E-2</v>
      </c>
      <c r="AE271" s="58">
        <f t="shared" si="286"/>
        <v>2.9714876424246361E-2</v>
      </c>
      <c r="AF271" s="58">
        <f t="shared" si="286"/>
        <v>3.0492467505173006E-2</v>
      </c>
      <c r="AG271" s="58">
        <f t="shared" si="286"/>
        <v>3.1139890262680138E-2</v>
      </c>
      <c r="AH271" s="58">
        <f t="shared" si="286"/>
        <v>3.1742954062679699E-2</v>
      </c>
      <c r="AI271" s="58">
        <f t="shared" si="286"/>
        <v>3.2276126562489516E-2</v>
      </c>
      <c r="AJ271" s="58">
        <f t="shared" si="286"/>
        <v>3.2797817915129868E-2</v>
      </c>
      <c r="AK271" s="58">
        <f t="shared" si="286"/>
        <v>3.330892595664927E-2</v>
      </c>
      <c r="AL271" s="58">
        <f t="shared" si="286"/>
        <v>3.3366302638819428E-2</v>
      </c>
      <c r="AM271" s="58">
        <f t="shared" si="286"/>
        <v>3.3317487725390491E-2</v>
      </c>
      <c r="AN271" s="58">
        <f t="shared" si="286"/>
        <v>3.3272030733754294E-2</v>
      </c>
      <c r="AO271" s="58">
        <f t="shared" si="286"/>
        <v>3.3228979866006744E-2</v>
      </c>
      <c r="AP271" s="58">
        <f t="shared" si="286"/>
        <v>3.3186695134062374E-2</v>
      </c>
      <c r="AQ271" s="58">
        <f t="shared" si="286"/>
        <v>3.3144693352803983E-2</v>
      </c>
      <c r="AR271" s="58">
        <f t="shared" si="286"/>
        <v>3.3104761128271404E-2</v>
      </c>
      <c r="AS271" s="58">
        <f t="shared" si="286"/>
        <v>3.3067838325117414E-2</v>
      </c>
      <c r="AT271" s="58">
        <f t="shared" si="286"/>
        <v>3.3033353006044069E-2</v>
      </c>
      <c r="AU271" s="58">
        <f t="shared" si="286"/>
        <v>3.3000884565669346E-2</v>
      </c>
      <c r="AV271" s="58">
        <f t="shared" si="286"/>
        <v>3.2970533304604664E-2</v>
      </c>
      <c r="AW271" s="58">
        <f t="shared" si="286"/>
        <v>3.2942607079520139E-2</v>
      </c>
      <c r="AX271" s="58">
        <f t="shared" ref="AX271:BN271" si="287">AX175*AX184*AX202</f>
        <v>3.2917092448312514E-2</v>
      </c>
      <c r="AY271" s="58">
        <f t="shared" si="287"/>
        <v>3.2893682599096231E-2</v>
      </c>
      <c r="AZ271" s="58">
        <f t="shared" si="287"/>
        <v>3.2872159672027161E-2</v>
      </c>
      <c r="BA271" s="58">
        <f t="shared" si="287"/>
        <v>3.285269844582802E-2</v>
      </c>
      <c r="BB271" s="58">
        <f t="shared" si="287"/>
        <v>3.2835614154339478E-2</v>
      </c>
      <c r="BC271" s="58">
        <f t="shared" si="287"/>
        <v>3.2820950335768317E-2</v>
      </c>
      <c r="BD271" s="58">
        <f t="shared" si="287"/>
        <v>3.2808487539177811E-2</v>
      </c>
      <c r="BE271" s="58">
        <f t="shared" si="287"/>
        <v>3.2798042376645485E-2</v>
      </c>
      <c r="BF271" s="58">
        <f t="shared" si="287"/>
        <v>3.2789732219436409E-2</v>
      </c>
      <c r="BG271" s="58">
        <f t="shared" si="287"/>
        <v>3.2783800687121056E-2</v>
      </c>
      <c r="BH271" s="58">
        <f t="shared" si="287"/>
        <v>3.2780282634034187E-2</v>
      </c>
      <c r="BI271" s="58">
        <f t="shared" si="287"/>
        <v>3.2778329277043564E-2</v>
      </c>
      <c r="BJ271" s="58">
        <f t="shared" si="287"/>
        <v>3.2777069693050248E-2</v>
      </c>
      <c r="BK271" s="58">
        <f t="shared" si="287"/>
        <v>3.2776115019668199E-2</v>
      </c>
      <c r="BL271" s="58">
        <f t="shared" si="287"/>
        <v>3.2775160298291375E-2</v>
      </c>
      <c r="BM271" s="58">
        <f t="shared" si="287"/>
        <v>3.2774205528921775E-2</v>
      </c>
      <c r="BN271" s="58">
        <f t="shared" si="287"/>
        <v>3.2773250711561418E-2</v>
      </c>
      <c r="BO271" s="58">
        <f>BO175*BO184*BO202</f>
        <v>3.2772295846212302E-2</v>
      </c>
      <c r="BP271" s="58">
        <f>BP175*BP184*BP202</f>
        <v>3.2771340932876418E-2</v>
      </c>
      <c r="BQ271" s="58">
        <f t="shared" ref="BQ271:CD271" si="288">BQ175*BQ184*BQ202</f>
        <v>3.27703859715558E-2</v>
      </c>
      <c r="BR271" s="58">
        <f t="shared" si="288"/>
        <v>3.2769430962252426E-2</v>
      </c>
      <c r="BS271" s="58">
        <f t="shared" si="288"/>
        <v>3.2768475904968328E-2</v>
      </c>
      <c r="BT271" s="58">
        <f t="shared" si="288"/>
        <v>3.2767520799705512E-2</v>
      </c>
      <c r="BU271" s="58">
        <f t="shared" si="288"/>
        <v>3.2766565646465982E-2</v>
      </c>
      <c r="BV271" s="58">
        <f t="shared" si="288"/>
        <v>3.2765610445251732E-2</v>
      </c>
      <c r="BW271" s="58">
        <f t="shared" si="288"/>
        <v>3.27646551960648E-2</v>
      </c>
      <c r="BX271" s="58">
        <f t="shared" si="288"/>
        <v>3.2763699898907199E-2</v>
      </c>
      <c r="BY271" s="58">
        <f t="shared" si="288"/>
        <v>3.2762744553780913E-2</v>
      </c>
      <c r="BZ271" s="58">
        <f t="shared" si="288"/>
        <v>3.2761789160687983E-2</v>
      </c>
      <c r="CA271" s="58">
        <f t="shared" si="288"/>
        <v>3.2760833719630407E-2</v>
      </c>
      <c r="CB271" s="58">
        <f t="shared" si="288"/>
        <v>3.2759878230610211E-2</v>
      </c>
      <c r="CC271" s="58">
        <f t="shared" si="288"/>
        <v>3.27589226936294E-2</v>
      </c>
      <c r="CD271" s="58">
        <f t="shared" si="288"/>
        <v>3.275796710869E-2</v>
      </c>
      <c r="CG271" s="13"/>
      <c r="CH271" s="13"/>
    </row>
    <row r="272" spans="3:86" outlineLevel="1">
      <c r="E272" s="47" t="s">
        <v>181</v>
      </c>
      <c r="K272" s="82" t="str">
        <f t="array" ref="K272">IF(OR(L272:BM272&lt;0,L272:BM272&gt;1),"error","ok")</f>
        <v>ok</v>
      </c>
      <c r="Q272" s="321"/>
      <c r="R272" s="58">
        <f t="shared" ref="R272:AW272" si="289">R175*R187*R194*R202</f>
        <v>1.4518414051114254E-2</v>
      </c>
      <c r="S272" s="58">
        <f t="shared" si="289"/>
        <v>3.5159854703598191E-2</v>
      </c>
      <c r="T272" s="58">
        <f t="shared" si="289"/>
        <v>4.7152278076686045E-2</v>
      </c>
      <c r="U272" s="58">
        <f t="shared" si="289"/>
        <v>5.5094278873812977E-2</v>
      </c>
      <c r="V272" s="58">
        <f t="shared" si="289"/>
        <v>3.1362176183205595E-2</v>
      </c>
      <c r="W272" s="58">
        <f t="shared" si="289"/>
        <v>3.4244679248050656E-2</v>
      </c>
      <c r="X272" s="58">
        <f t="shared" si="289"/>
        <v>3.6966199179351643E-2</v>
      </c>
      <c r="Y272" s="58">
        <f t="shared" si="289"/>
        <v>3.6351112287910402E-2</v>
      </c>
      <c r="Z272" s="58">
        <f t="shared" si="289"/>
        <v>3.6877559282636814E-2</v>
      </c>
      <c r="AA272" s="58">
        <f t="shared" si="289"/>
        <v>3.6136037185051102E-2</v>
      </c>
      <c r="AB272" s="58">
        <f t="shared" si="289"/>
        <v>5.5709279086404988E-2</v>
      </c>
      <c r="AC272" s="58">
        <f t="shared" si="289"/>
        <v>7.242283562138753E-2</v>
      </c>
      <c r="AD272" s="58">
        <f t="shared" si="289"/>
        <v>7.4790547881685793E-2</v>
      </c>
      <c r="AE272" s="58">
        <f t="shared" si="289"/>
        <v>7.6664381174555624E-2</v>
      </c>
      <c r="AF272" s="58">
        <f t="shared" si="289"/>
        <v>7.8670566163346362E-2</v>
      </c>
      <c r="AG272" s="58">
        <f t="shared" si="289"/>
        <v>8.034091687771476E-2</v>
      </c>
      <c r="AH272" s="58">
        <f t="shared" si="289"/>
        <v>8.1896821481713636E-2</v>
      </c>
      <c r="AI272" s="58">
        <f t="shared" si="289"/>
        <v>8.3272406531222948E-2</v>
      </c>
      <c r="AJ272" s="58">
        <f t="shared" si="289"/>
        <v>8.4618370221035064E-2</v>
      </c>
      <c r="AK272" s="58">
        <f t="shared" si="289"/>
        <v>8.593702896815511E-2</v>
      </c>
      <c r="AL272" s="58">
        <f t="shared" si="289"/>
        <v>8.6085060808154118E-2</v>
      </c>
      <c r="AM272" s="58">
        <f t="shared" si="289"/>
        <v>8.5959118331507461E-2</v>
      </c>
      <c r="AN272" s="58">
        <f t="shared" si="289"/>
        <v>8.5841839293086072E-2</v>
      </c>
      <c r="AO272" s="58">
        <f t="shared" si="289"/>
        <v>8.5730768054297399E-2</v>
      </c>
      <c r="AP272" s="58">
        <f t="shared" si="289"/>
        <v>8.5621673445880925E-2</v>
      </c>
      <c r="AQ272" s="58">
        <f t="shared" si="289"/>
        <v>8.5513308850234282E-2</v>
      </c>
      <c r="AR272" s="58">
        <f t="shared" si="289"/>
        <v>8.5410283710940227E-2</v>
      </c>
      <c r="AS272" s="58">
        <f t="shared" si="289"/>
        <v>8.5315022878802924E-2</v>
      </c>
      <c r="AT272" s="58">
        <f t="shared" si="289"/>
        <v>8.5226050755593696E-2</v>
      </c>
      <c r="AU272" s="58">
        <f t="shared" si="289"/>
        <v>8.5142282179426917E-2</v>
      </c>
      <c r="AV272" s="58">
        <f t="shared" si="289"/>
        <v>8.5063975925880025E-2</v>
      </c>
      <c r="AW272" s="58">
        <f t="shared" si="289"/>
        <v>8.4991926265161971E-2</v>
      </c>
      <c r="AX272" s="58">
        <f t="shared" ref="AX272:BN272" si="290">AX175*AX187*AX194*AX202</f>
        <v>8.4926098516646273E-2</v>
      </c>
      <c r="AY272" s="58">
        <f t="shared" si="290"/>
        <v>8.4865701105668254E-2</v>
      </c>
      <c r="AZ272" s="58">
        <f t="shared" si="290"/>
        <v>8.4810171953830074E-2</v>
      </c>
      <c r="BA272" s="58">
        <f t="shared" si="290"/>
        <v>8.4759961990236291E-2</v>
      </c>
      <c r="BB272" s="58">
        <f t="shared" si="290"/>
        <v>8.4715884518195839E-2</v>
      </c>
      <c r="BC272" s="58">
        <f t="shared" si="290"/>
        <v>8.4678051866282245E-2</v>
      </c>
      <c r="BD272" s="58">
        <f t="shared" si="290"/>
        <v>8.4645897851078761E-2</v>
      </c>
      <c r="BE272" s="58">
        <f t="shared" si="290"/>
        <v>8.4618949331745352E-2</v>
      </c>
      <c r="BF272" s="58">
        <f t="shared" si="290"/>
        <v>8.4597509126145914E-2</v>
      </c>
      <c r="BG272" s="58">
        <f t="shared" si="290"/>
        <v>8.4582205772772312E-2</v>
      </c>
      <c r="BH272" s="58">
        <f t="shared" si="290"/>
        <v>8.4573129195808186E-2</v>
      </c>
      <c r="BI272" s="58">
        <f t="shared" si="290"/>
        <v>8.4568089534772378E-2</v>
      </c>
      <c r="BJ272" s="58">
        <f t="shared" si="290"/>
        <v>8.4564839808069642E-2</v>
      </c>
      <c r="BK272" s="58">
        <f t="shared" si="290"/>
        <v>8.4562376750743962E-2</v>
      </c>
      <c r="BL272" s="58">
        <f t="shared" si="290"/>
        <v>8.4559913569591749E-2</v>
      </c>
      <c r="BM272" s="58">
        <f t="shared" si="290"/>
        <v>8.4557450264618181E-2</v>
      </c>
      <c r="BN272" s="58">
        <f t="shared" si="290"/>
        <v>8.4554986835828461E-2</v>
      </c>
      <c r="BO272" s="58">
        <f>BO175*BO187*BO194*BO202</f>
        <v>8.4552523283227723E-2</v>
      </c>
      <c r="BP272" s="58">
        <f>BP175*BP187*BP194*BP202</f>
        <v>8.455005960682116E-2</v>
      </c>
      <c r="BQ272" s="58">
        <f t="shared" ref="BQ272:CD272" si="291">BQ175*BQ187*BQ194*BQ202</f>
        <v>8.4547595806613945E-2</v>
      </c>
      <c r="BR272" s="58">
        <f t="shared" si="291"/>
        <v>8.4545131882611271E-2</v>
      </c>
      <c r="BS272" s="58">
        <f t="shared" si="291"/>
        <v>8.45426678348183E-2</v>
      </c>
      <c r="BT272" s="58">
        <f t="shared" si="291"/>
        <v>8.4540203663240207E-2</v>
      </c>
      <c r="BU272" s="58">
        <f t="shared" si="291"/>
        <v>8.4537739367882225E-2</v>
      </c>
      <c r="BV272" s="58">
        <f t="shared" si="291"/>
        <v>8.4535274948749461E-2</v>
      </c>
      <c r="BW272" s="58">
        <f t="shared" si="291"/>
        <v>8.4532810405847189E-2</v>
      </c>
      <c r="BX272" s="58">
        <f t="shared" si="291"/>
        <v>8.4530345739180557E-2</v>
      </c>
      <c r="BY272" s="58">
        <f t="shared" si="291"/>
        <v>8.4527880948754755E-2</v>
      </c>
      <c r="BZ272" s="58">
        <f t="shared" si="291"/>
        <v>8.4525416034575002E-2</v>
      </c>
      <c r="CA272" s="58">
        <f t="shared" si="291"/>
        <v>8.4522950996646459E-2</v>
      </c>
      <c r="CB272" s="58">
        <f t="shared" si="291"/>
        <v>8.4520485834974332E-2</v>
      </c>
      <c r="CC272" s="58">
        <f t="shared" si="291"/>
        <v>8.4518020549563838E-2</v>
      </c>
      <c r="CD272" s="58">
        <f t="shared" si="291"/>
        <v>8.4515555140420209E-2</v>
      </c>
    </row>
    <row r="273" spans="4:86" outlineLevel="1">
      <c r="E273" s="47" t="s">
        <v>182</v>
      </c>
      <c r="K273" s="82" t="str">
        <f t="array" ref="K273">IF(OR(L273:BM273&lt;0,L273:BM273&gt;1),"error","ok")</f>
        <v>ok</v>
      </c>
      <c r="Q273" s="321"/>
      <c r="R273" s="58">
        <f t="shared" ref="R273:AW273" si="292">R175*R187*R191*R202</f>
        <v>1.6131571167904727E-3</v>
      </c>
      <c r="S273" s="58">
        <f t="shared" si="292"/>
        <v>3.9066505226220214E-3</v>
      </c>
      <c r="T273" s="58">
        <f t="shared" si="292"/>
        <v>8.320990248826949E-3</v>
      </c>
      <c r="U273" s="58">
        <f t="shared" si="292"/>
        <v>1.3773569718453244E-2</v>
      </c>
      <c r="V273" s="58">
        <f t="shared" si="292"/>
        <v>4.3309671872045812E-2</v>
      </c>
      <c r="W273" s="58">
        <f t="shared" si="292"/>
        <v>4.7290271342546139E-2</v>
      </c>
      <c r="X273" s="58">
        <f t="shared" si="292"/>
        <v>5.1048560771485597E-2</v>
      </c>
      <c r="Y273" s="58">
        <f t="shared" si="292"/>
        <v>5.0199155064257213E-2</v>
      </c>
      <c r="Z273" s="58">
        <f t="shared" si="292"/>
        <v>5.092615329506988E-2</v>
      </c>
      <c r="AA273" s="58">
        <f t="shared" si="292"/>
        <v>4.9902146588880078E-2</v>
      </c>
      <c r="AB273" s="58">
        <f t="shared" si="292"/>
        <v>7.693186159551163E-2</v>
      </c>
      <c r="AC273" s="58">
        <f t="shared" si="292"/>
        <v>0.10001248728667801</v>
      </c>
      <c r="AD273" s="58">
        <f t="shared" si="292"/>
        <v>0.10328218516994701</v>
      </c>
      <c r="AE273" s="58">
        <f t="shared" si="292"/>
        <v>0.10586985971724344</v>
      </c>
      <c r="AF273" s="58">
        <f t="shared" si="292"/>
        <v>0.10864030565414495</v>
      </c>
      <c r="AG273" s="58">
        <f t="shared" si="292"/>
        <v>0.11094698045017751</v>
      </c>
      <c r="AH273" s="58">
        <f t="shared" si="292"/>
        <v>0.11309561061760451</v>
      </c>
      <c r="AI273" s="58">
        <f t="shared" si="292"/>
        <v>0.11499522806692691</v>
      </c>
      <c r="AJ273" s="58">
        <f t="shared" si="292"/>
        <v>0.1168539398290484</v>
      </c>
      <c r="AK273" s="58">
        <f t="shared" si="292"/>
        <v>0.11867494476554753</v>
      </c>
      <c r="AL273" s="58">
        <f t="shared" si="292"/>
        <v>0.11887936968745089</v>
      </c>
      <c r="AM273" s="58">
        <f t="shared" si="292"/>
        <v>0.11870544912446268</v>
      </c>
      <c r="AN273" s="58">
        <f t="shared" si="292"/>
        <v>0.11854349235711885</v>
      </c>
      <c r="AO273" s="58">
        <f t="shared" si="292"/>
        <v>0.11839010826545832</v>
      </c>
      <c r="AP273" s="58">
        <f t="shared" si="292"/>
        <v>0.1182394538062165</v>
      </c>
      <c r="AQ273" s="58">
        <f t="shared" si="292"/>
        <v>0.11808980745984732</v>
      </c>
      <c r="AR273" s="58">
        <f t="shared" si="292"/>
        <v>0.11794753464844124</v>
      </c>
      <c r="AS273" s="58">
        <f t="shared" si="292"/>
        <v>0.11781598397548974</v>
      </c>
      <c r="AT273" s="58">
        <f t="shared" si="292"/>
        <v>0.11769311771010557</v>
      </c>
      <c r="AU273" s="58">
        <f t="shared" si="292"/>
        <v>0.11757743729539903</v>
      </c>
      <c r="AV273" s="58">
        <f t="shared" si="292"/>
        <v>0.11746930008812001</v>
      </c>
      <c r="AW273" s="58">
        <f t="shared" si="292"/>
        <v>0.11736980293760459</v>
      </c>
      <c r="AX273" s="58">
        <f t="shared" ref="AX273:BN273" si="293">AX175*AX187*AX191*AX202</f>
        <v>0.11727889795155912</v>
      </c>
      <c r="AY273" s="58">
        <f t="shared" si="293"/>
        <v>0.11719549200306568</v>
      </c>
      <c r="AZ273" s="58">
        <f t="shared" si="293"/>
        <v>0.11711880888862247</v>
      </c>
      <c r="BA273" s="58">
        <f t="shared" si="293"/>
        <v>0.11704947131985011</v>
      </c>
      <c r="BB273" s="58">
        <f t="shared" si="293"/>
        <v>0.11698860242988948</v>
      </c>
      <c r="BC273" s="58">
        <f t="shared" si="293"/>
        <v>0.11693635733915167</v>
      </c>
      <c r="BD273" s="58">
        <f t="shared" si="293"/>
        <v>0.11689195417529924</v>
      </c>
      <c r="BE273" s="58">
        <f t="shared" si="293"/>
        <v>0.1168547395533626</v>
      </c>
      <c r="BF273" s="58">
        <f t="shared" si="293"/>
        <v>0.11682513165039198</v>
      </c>
      <c r="BG273" s="58">
        <f t="shared" si="293"/>
        <v>0.11680399844811415</v>
      </c>
      <c r="BH273" s="58">
        <f t="shared" si="293"/>
        <v>0.11679146412754463</v>
      </c>
      <c r="BI273" s="58">
        <f t="shared" si="293"/>
        <v>0.11678450459563804</v>
      </c>
      <c r="BJ273" s="58">
        <f t="shared" si="293"/>
        <v>0.11678001687781044</v>
      </c>
      <c r="BK273" s="58">
        <f t="shared" si="293"/>
        <v>0.11677661551293211</v>
      </c>
      <c r="BL273" s="58">
        <f t="shared" si="293"/>
        <v>0.11677321397705527</v>
      </c>
      <c r="BM273" s="58">
        <f t="shared" si="293"/>
        <v>0.11676981227018698</v>
      </c>
      <c r="BN273" s="58">
        <f t="shared" si="293"/>
        <v>0.11676641039233453</v>
      </c>
      <c r="BO273" s="58">
        <f>BO175*BO187*BO191*BO202</f>
        <v>0.11676300834350492</v>
      </c>
      <c r="BP273" s="58">
        <f>BP175*BP187*BP191*BP202</f>
        <v>0.11675960612370538</v>
      </c>
      <c r="BQ273" s="58">
        <f t="shared" ref="BQ273:CD273" si="294">BQ175*BQ187*BQ191*BQ202</f>
        <v>0.11675620373294306</v>
      </c>
      <c r="BR273" s="58">
        <f t="shared" si="294"/>
        <v>0.11675280117122507</v>
      </c>
      <c r="BS273" s="58">
        <f t="shared" si="294"/>
        <v>0.11674939843855858</v>
      </c>
      <c r="BT273" s="58">
        <f t="shared" si="294"/>
        <v>0.11674599553495074</v>
      </c>
      <c r="BU273" s="58">
        <f t="shared" si="294"/>
        <v>0.11674259246040877</v>
      </c>
      <c r="BV273" s="58">
        <f t="shared" si="294"/>
        <v>0.11673918921493974</v>
      </c>
      <c r="BW273" s="58">
        <f t="shared" si="294"/>
        <v>0.11673578579855085</v>
      </c>
      <c r="BX273" s="58">
        <f t="shared" si="294"/>
        <v>0.11673238221124932</v>
      </c>
      <c r="BY273" s="58">
        <f t="shared" si="294"/>
        <v>0.11672897845304225</v>
      </c>
      <c r="BZ273" s="58">
        <f t="shared" si="294"/>
        <v>0.11672557452393688</v>
      </c>
      <c r="CA273" s="58">
        <f t="shared" si="294"/>
        <v>0.11672217042394031</v>
      </c>
      <c r="CB273" s="58">
        <f t="shared" si="294"/>
        <v>0.11671876615305976</v>
      </c>
      <c r="CC273" s="58">
        <f t="shared" si="294"/>
        <v>0.11671536171130244</v>
      </c>
      <c r="CD273" s="58">
        <f t="shared" si="294"/>
        <v>0.1167119570986755</v>
      </c>
    </row>
    <row r="274" spans="4:86" outlineLevel="1">
      <c r="E274" s="47" t="s">
        <v>183</v>
      </c>
      <c r="K274" s="82" t="str">
        <f t="array" ref="K274">IF(OR(L274:BM274&lt;0,L274:BM274&gt;1),"error","ok")</f>
        <v>ok</v>
      </c>
      <c r="Q274" s="321"/>
      <c r="R274" s="58">
        <f t="shared" ref="R274:AW274" si="295">R175*R200</f>
        <v>0.1265530326451369</v>
      </c>
      <c r="S274" s="58">
        <f t="shared" si="295"/>
        <v>0.19055419154079245</v>
      </c>
      <c r="T274" s="58">
        <f t="shared" si="295"/>
        <v>0.27058124950472612</v>
      </c>
      <c r="U274" s="58">
        <f t="shared" si="295"/>
        <v>0.33591582189556096</v>
      </c>
      <c r="V274" s="58">
        <f t="shared" si="295"/>
        <v>0.36422591564385048</v>
      </c>
      <c r="W274" s="58">
        <f t="shared" si="295"/>
        <v>0.39770198286592068</v>
      </c>
      <c r="X274" s="58">
        <f t="shared" si="295"/>
        <v>0.42930846588325361</v>
      </c>
      <c r="Y274" s="58">
        <f t="shared" si="295"/>
        <v>0.42216512911583615</v>
      </c>
      <c r="Z274" s="58">
        <f t="shared" si="295"/>
        <v>0.42827904281787255</v>
      </c>
      <c r="AA274" s="58">
        <f t="shared" si="295"/>
        <v>0.42413189184332278</v>
      </c>
      <c r="AB274" s="58">
        <f t="shared" si="295"/>
        <v>0.46270165354156967</v>
      </c>
      <c r="AC274" s="58">
        <f t="shared" si="295"/>
        <v>0.4678477753319607</v>
      </c>
      <c r="AD274" s="58">
        <f t="shared" si="295"/>
        <v>0.47743890564487368</v>
      </c>
      <c r="AE274" s="58">
        <f t="shared" si="295"/>
        <v>0.4836496279824643</v>
      </c>
      <c r="AF274" s="58">
        <f t="shared" si="295"/>
        <v>0.49050020319006543</v>
      </c>
      <c r="AG274" s="58">
        <f t="shared" si="295"/>
        <v>0.49508120463708088</v>
      </c>
      <c r="AH274" s="58">
        <f t="shared" si="295"/>
        <v>0.49881784955639574</v>
      </c>
      <c r="AI274" s="58">
        <f t="shared" si="295"/>
        <v>0.50134119490488316</v>
      </c>
      <c r="AJ274" s="58">
        <f t="shared" si="295"/>
        <v>0.50358854279136489</v>
      </c>
      <c r="AK274" s="58">
        <f t="shared" si="295"/>
        <v>0.50558191184199874</v>
      </c>
      <c r="AL274" s="58">
        <f t="shared" si="295"/>
        <v>0.50645280791065284</v>
      </c>
      <c r="AM274" s="58">
        <f t="shared" si="295"/>
        <v>0.5057118672603923</v>
      </c>
      <c r="AN274" s="58">
        <f t="shared" si="295"/>
        <v>0.50502189506591422</v>
      </c>
      <c r="AO274" s="58">
        <f t="shared" si="295"/>
        <v>0.50436844439474615</v>
      </c>
      <c r="AP274" s="58">
        <f t="shared" si="295"/>
        <v>0.50372662257059042</v>
      </c>
      <c r="AQ274" s="58">
        <f t="shared" si="295"/>
        <v>0.50308909553363279</v>
      </c>
      <c r="AR274" s="58">
        <f t="shared" si="295"/>
        <v>0.50248298141126324</v>
      </c>
      <c r="AS274" s="58">
        <f t="shared" si="295"/>
        <v>0.50192254600624731</v>
      </c>
      <c r="AT274" s="58">
        <f t="shared" si="295"/>
        <v>0.50139910812745547</v>
      </c>
      <c r="AU274" s="58">
        <f t="shared" si="295"/>
        <v>0.50090628358605338</v>
      </c>
      <c r="AV274" s="58">
        <f t="shared" si="295"/>
        <v>0.50044559480203588</v>
      </c>
      <c r="AW274" s="58">
        <f t="shared" si="295"/>
        <v>0.50002171459986011</v>
      </c>
      <c r="AX274" s="58">
        <f t="shared" ref="AX274:BN274" si="296">AX175*AX200</f>
        <v>0.49963443894760146</v>
      </c>
      <c r="AY274" s="58">
        <f t="shared" si="296"/>
        <v>0.49927911087913995</v>
      </c>
      <c r="AZ274" s="58">
        <f t="shared" si="296"/>
        <v>0.49895242359327024</v>
      </c>
      <c r="BA274" s="58">
        <f t="shared" si="296"/>
        <v>0.498657029981319</v>
      </c>
      <c r="BB274" s="58">
        <f t="shared" si="296"/>
        <v>0.49839771484265355</v>
      </c>
      <c r="BC274" s="58">
        <f t="shared" si="296"/>
        <v>0.49817513902505561</v>
      </c>
      <c r="BD274" s="58">
        <f t="shared" si="296"/>
        <v>0.49798597157680696</v>
      </c>
      <c r="BE274" s="58">
        <f t="shared" si="296"/>
        <v>0.49782742893122695</v>
      </c>
      <c r="BF274" s="58">
        <f t="shared" si="296"/>
        <v>0.49770129261644624</v>
      </c>
      <c r="BG274" s="58">
        <f t="shared" si="296"/>
        <v>0.49761126042951687</v>
      </c>
      <c r="BH274" s="58">
        <f t="shared" si="296"/>
        <v>0.4975578614094483</v>
      </c>
      <c r="BI274" s="58">
        <f t="shared" si="296"/>
        <v>0.49752821224084059</v>
      </c>
      <c r="BJ274" s="58">
        <f t="shared" si="296"/>
        <v>0.49750909355522782</v>
      </c>
      <c r="BK274" s="58">
        <f t="shared" si="296"/>
        <v>0.49749460297710746</v>
      </c>
      <c r="BL274" s="58">
        <f t="shared" si="296"/>
        <v>0.49748011167049494</v>
      </c>
      <c r="BM274" s="58">
        <f t="shared" si="296"/>
        <v>0.49746561963542063</v>
      </c>
      <c r="BN274" s="58">
        <f t="shared" si="296"/>
        <v>0.49745112687191523</v>
      </c>
      <c r="BO274" s="58">
        <f>BO175*BO200</f>
        <v>0.49743663338000893</v>
      </c>
      <c r="BP274" s="58">
        <f>BP175*BP200</f>
        <v>0.49742213915973216</v>
      </c>
      <c r="BQ274" s="58">
        <f t="shared" ref="BQ274:CD274" si="297">BQ175*BQ200</f>
        <v>0.49740764421111561</v>
      </c>
      <c r="BR274" s="58">
        <f t="shared" si="297"/>
        <v>0.49739314853418948</v>
      </c>
      <c r="BS274" s="58">
        <f t="shared" si="297"/>
        <v>0.49737865212898441</v>
      </c>
      <c r="BT274" s="58">
        <f t="shared" si="297"/>
        <v>0.49736415499553088</v>
      </c>
      <c r="BU274" s="58">
        <f t="shared" si="297"/>
        <v>0.49734965713385942</v>
      </c>
      <c r="BV274" s="58">
        <f t="shared" si="297"/>
        <v>0.49733515854400034</v>
      </c>
      <c r="BW274" s="58">
        <f t="shared" si="297"/>
        <v>0.49732065922598445</v>
      </c>
      <c r="BX274" s="58">
        <f t="shared" si="297"/>
        <v>0.49730615917984217</v>
      </c>
      <c r="BY274" s="58">
        <f t="shared" si="297"/>
        <v>0.49729165840560402</v>
      </c>
      <c r="BZ274" s="58">
        <f t="shared" si="297"/>
        <v>0.49727715690330054</v>
      </c>
      <c r="CA274" s="58">
        <f t="shared" si="297"/>
        <v>0.49726265467296238</v>
      </c>
      <c r="CB274" s="58">
        <f t="shared" si="297"/>
        <v>0.49724815171462006</v>
      </c>
      <c r="CC274" s="58">
        <f t="shared" si="297"/>
        <v>0.49723364802830422</v>
      </c>
      <c r="CD274" s="58">
        <f t="shared" si="297"/>
        <v>0.49721914361404551</v>
      </c>
    </row>
    <row r="275" spans="4:86" outlineLevel="1">
      <c r="E275" s="57" t="s">
        <v>184</v>
      </c>
      <c r="BR275"/>
      <c r="BS275"/>
    </row>
    <row r="276" spans="4:86" outlineLevel="1">
      <c r="E276" s="47" t="s">
        <v>185</v>
      </c>
      <c r="K276" s="82" t="str">
        <f t="array" ref="K276">IF(OR(L276:BM276&lt;0,L276:BM276&gt;1),"error","ok")</f>
        <v>ok</v>
      </c>
      <c r="R276" s="58">
        <f>R176*R210</f>
        <v>1.3360712891724446E-2</v>
      </c>
      <c r="S276" s="58">
        <f t="shared" ref="S276:AW276" si="298">S176*S210</f>
        <v>1.2783648624762082E-2</v>
      </c>
      <c r="T276" s="58">
        <f t="shared" si="298"/>
        <v>1.3964988571856287E-2</v>
      </c>
      <c r="U276" s="58">
        <f t="shared" si="298"/>
        <v>1.3431534943952113E-2</v>
      </c>
      <c r="V276" s="58">
        <f t="shared" si="298"/>
        <v>1.3011626658064199E-2</v>
      </c>
      <c r="W276" s="58">
        <f t="shared" si="298"/>
        <v>1.2985735751089375E-2</v>
      </c>
      <c r="X276" s="58">
        <f t="shared" si="298"/>
        <v>1.2022372504467416E-2</v>
      </c>
      <c r="Y276" s="58">
        <f t="shared" si="298"/>
        <v>1.1817054507280732E-2</v>
      </c>
      <c r="Z276" s="58">
        <f t="shared" si="298"/>
        <v>1.2042056881426073E-2</v>
      </c>
      <c r="AA276" s="58">
        <f t="shared" si="298"/>
        <v>1.1936189142828575E-2</v>
      </c>
      <c r="AB276" s="58">
        <f t="shared" si="298"/>
        <v>8.8957574446606128E-3</v>
      </c>
      <c r="AC276" s="58">
        <f t="shared" si="298"/>
        <v>7.533872774358504E-3</v>
      </c>
      <c r="AD276" s="58">
        <f t="shared" si="298"/>
        <v>7.0614028287127387E-3</v>
      </c>
      <c r="AE276" s="58">
        <f t="shared" si="298"/>
        <v>6.701156850476184E-3</v>
      </c>
      <c r="AF276" s="58">
        <f t="shared" si="298"/>
        <v>6.2922778404905276E-3</v>
      </c>
      <c r="AG276" s="58">
        <f t="shared" si="298"/>
        <v>6.0334890634702919E-3</v>
      </c>
      <c r="AH276" s="58">
        <f t="shared" si="298"/>
        <v>5.8116059415933953E-3</v>
      </c>
      <c r="AI276" s="58">
        <f t="shared" si="298"/>
        <v>5.6477044238756333E-3</v>
      </c>
      <c r="AJ276" s="58">
        <f t="shared" si="298"/>
        <v>5.4915996033345384E-3</v>
      </c>
      <c r="AK276" s="58">
        <f t="shared" si="298"/>
        <v>5.3427567993873512E-3</v>
      </c>
      <c r="AL276" s="58">
        <f t="shared" si="298"/>
        <v>5.3160796012738914E-3</v>
      </c>
      <c r="AM276" s="58">
        <f t="shared" si="298"/>
        <v>5.3387760184799788E-3</v>
      </c>
      <c r="AN276" s="58">
        <f t="shared" si="298"/>
        <v>5.3599111752310183E-3</v>
      </c>
      <c r="AO276" s="58">
        <f t="shared" si="298"/>
        <v>5.3799276084651945E-3</v>
      </c>
      <c r="AP276" s="58">
        <f t="shared" si="298"/>
        <v>5.3995878280629281E-3</v>
      </c>
      <c r="AQ276" s="58">
        <f t="shared" si="298"/>
        <v>5.4191164901843314E-3</v>
      </c>
      <c r="AR276" s="58">
        <f t="shared" si="298"/>
        <v>5.4376829151617772E-3</v>
      </c>
      <c r="AS276" s="58">
        <f t="shared" si="298"/>
        <v>5.4548501144034839E-3</v>
      </c>
      <c r="AT276" s="58">
        <f t="shared" si="298"/>
        <v>5.4708840092564008E-3</v>
      </c>
      <c r="AU276" s="58">
        <f t="shared" si="298"/>
        <v>5.4859801595312221E-3</v>
      </c>
      <c r="AV276" s="58">
        <f t="shared" si="298"/>
        <v>5.5000919306164679E-3</v>
      </c>
      <c r="AW276" s="58">
        <f t="shared" si="298"/>
        <v>5.5130761850376506E-3</v>
      </c>
      <c r="AX276" s="58">
        <f t="shared" ref="AX276:BN276" si="299">AX176*AX210</f>
        <v>5.5249391726795499E-3</v>
      </c>
      <c r="AY276" s="58">
        <f t="shared" si="299"/>
        <v>5.5358235452456928E-3</v>
      </c>
      <c r="AZ276" s="58">
        <f t="shared" si="299"/>
        <v>5.5458305963278758E-3</v>
      </c>
      <c r="BA276" s="58">
        <f t="shared" si="299"/>
        <v>5.5548790628339294E-3</v>
      </c>
      <c r="BB276" s="58">
        <f t="shared" si="299"/>
        <v>5.5628223772855511E-3</v>
      </c>
      <c r="BC276" s="58">
        <f t="shared" si="299"/>
        <v>5.5696402966619665E-3</v>
      </c>
      <c r="BD276" s="58">
        <f t="shared" si="299"/>
        <v>5.5754348543309972E-3</v>
      </c>
      <c r="BE276" s="58">
        <f t="shared" si="299"/>
        <v>5.5802913162186982E-3</v>
      </c>
      <c r="BF276" s="58">
        <f t="shared" si="299"/>
        <v>5.5841551107400217E-3</v>
      </c>
      <c r="BG276" s="58">
        <f t="shared" si="299"/>
        <v>5.5869129673589086E-3</v>
      </c>
      <c r="BH276" s="58">
        <f t="shared" si="299"/>
        <v>5.5885486806072603E-3</v>
      </c>
      <c r="BI276" s="58">
        <f t="shared" si="299"/>
        <v>5.5894568908671513E-3</v>
      </c>
      <c r="BJ276" s="58">
        <f t="shared" si="299"/>
        <v>5.5900425324633372E-3</v>
      </c>
      <c r="BK276" s="58">
        <f t="shared" si="299"/>
        <v>5.5904864063504875E-3</v>
      </c>
      <c r="BL276" s="58">
        <f t="shared" si="299"/>
        <v>5.590930302552732E-3</v>
      </c>
      <c r="BM276" s="58">
        <f t="shared" si="299"/>
        <v>5.5913742210691392E-3</v>
      </c>
      <c r="BN276" s="58">
        <f t="shared" si="299"/>
        <v>5.5918181618987775E-3</v>
      </c>
      <c r="BO276" s="58">
        <f>BO176*BO210</f>
        <v>5.5922621250407136E-3</v>
      </c>
      <c r="BP276" s="58">
        <f>BP176*BP210</f>
        <v>5.5927061104940178E-3</v>
      </c>
      <c r="BQ276" s="58">
        <f t="shared" ref="BQ276:CD276" si="300">BQ176*BQ210</f>
        <v>5.593150118257755E-3</v>
      </c>
      <c r="BR276" s="58">
        <f t="shared" si="300"/>
        <v>5.5935941483309911E-3</v>
      </c>
      <c r="BS276" s="58">
        <f t="shared" si="300"/>
        <v>5.5940382007127918E-3</v>
      </c>
      <c r="BT276" s="58">
        <f t="shared" si="300"/>
        <v>5.5944822754022275E-3</v>
      </c>
      <c r="BU276" s="58">
        <f t="shared" si="300"/>
        <v>5.5949263723983596E-3</v>
      </c>
      <c r="BV276" s="58">
        <f t="shared" si="300"/>
        <v>5.595370491700254E-3</v>
      </c>
      <c r="BW276" s="58">
        <f t="shared" si="300"/>
        <v>5.5958146333069782E-3</v>
      </c>
      <c r="BX276" s="58">
        <f t="shared" si="300"/>
        <v>5.5962587972175929E-3</v>
      </c>
      <c r="BY276" s="58">
        <f t="shared" si="300"/>
        <v>5.5967029834311658E-3</v>
      </c>
      <c r="BZ276" s="58">
        <f t="shared" si="300"/>
        <v>5.5971471919467582E-3</v>
      </c>
      <c r="CA276" s="58">
        <f t="shared" si="300"/>
        <v>5.5975914227634335E-3</v>
      </c>
      <c r="CB276" s="58">
        <f t="shared" si="300"/>
        <v>5.5980356758802566E-3</v>
      </c>
      <c r="CC276" s="58">
        <f t="shared" si="300"/>
        <v>5.5984799512962891E-3</v>
      </c>
      <c r="CD276" s="58">
        <f t="shared" si="300"/>
        <v>5.598924249010595E-3</v>
      </c>
    </row>
    <row r="277" spans="4:86" outlineLevel="1">
      <c r="E277" s="47" t="s">
        <v>15</v>
      </c>
      <c r="K277" s="82" t="str">
        <f t="array" ref="K277">IF(OR(L277:BM277&lt;0,L277:BM277&gt;1),"error","ok")</f>
        <v>ok</v>
      </c>
      <c r="R277" s="58">
        <f>R176*R213</f>
        <v>2.2552827634708564E-3</v>
      </c>
      <c r="S277" s="58">
        <f t="shared" ref="S277:AW277" si="301">S176*S213</f>
        <v>2.0490118091066978E-3</v>
      </c>
      <c r="T277" s="58">
        <f t="shared" si="301"/>
        <v>1.7919160726330037E-3</v>
      </c>
      <c r="U277" s="58">
        <f t="shared" si="301"/>
        <v>1.5673817742736171E-3</v>
      </c>
      <c r="V277" s="58">
        <f t="shared" si="301"/>
        <v>1.4408289652938406E-3</v>
      </c>
      <c r="W277" s="58">
        <f t="shared" si="301"/>
        <v>1.2784295545853605E-3</v>
      </c>
      <c r="X277" s="58">
        <f t="shared" si="301"/>
        <v>1.1252157493038002E-3</v>
      </c>
      <c r="Y277" s="58">
        <f t="shared" si="301"/>
        <v>1.1424405677959415E-3</v>
      </c>
      <c r="Z277" s="58">
        <f t="shared" si="301"/>
        <v>1.0967873622681132E-3</v>
      </c>
      <c r="AA277" s="58">
        <f t="shared" si="301"/>
        <v>1.0871449565803659E-3</v>
      </c>
      <c r="AB277" s="58">
        <f t="shared" si="301"/>
        <v>8.1022324003096765E-4</v>
      </c>
      <c r="AC277" s="58">
        <f t="shared" si="301"/>
        <v>6.8618314372832193E-4</v>
      </c>
      <c r="AD277" s="58">
        <f t="shared" si="301"/>
        <v>6.431507057870049E-4</v>
      </c>
      <c r="AE277" s="58">
        <f t="shared" si="301"/>
        <v>6.1033959717588394E-4</v>
      </c>
      <c r="AF277" s="58">
        <f t="shared" si="301"/>
        <v>5.7309900486970824E-4</v>
      </c>
      <c r="AG277" s="58">
        <f t="shared" si="301"/>
        <v>5.4952859136581512E-4</v>
      </c>
      <c r="AH277" s="58">
        <f t="shared" si="301"/>
        <v>5.2931953519115636E-4</v>
      </c>
      <c r="AI277" s="58">
        <f t="shared" si="301"/>
        <v>5.1439142821910915E-4</v>
      </c>
      <c r="AJ277" s="58">
        <f t="shared" si="301"/>
        <v>5.0017344236798038E-4</v>
      </c>
      <c r="AK277" s="58">
        <f t="shared" si="301"/>
        <v>4.8661687907142063E-4</v>
      </c>
      <c r="AL277" s="58">
        <f t="shared" si="301"/>
        <v>4.8418712690867375E-4</v>
      </c>
      <c r="AM277" s="58">
        <f t="shared" si="301"/>
        <v>4.8625431059710135E-4</v>
      </c>
      <c r="AN277" s="58">
        <f t="shared" si="301"/>
        <v>4.8817929509537673E-4</v>
      </c>
      <c r="AO277" s="58">
        <f t="shared" si="301"/>
        <v>4.9000238655102243E-4</v>
      </c>
      <c r="AP277" s="58">
        <f t="shared" si="301"/>
        <v>4.9179303416268334E-4</v>
      </c>
      <c r="AQ277" s="58">
        <f t="shared" si="301"/>
        <v>4.9357169955412464E-4</v>
      </c>
      <c r="AR277" s="58">
        <f t="shared" si="301"/>
        <v>4.9526272464047599E-4</v>
      </c>
      <c r="AS277" s="58">
        <f t="shared" si="301"/>
        <v>4.968263086161408E-4</v>
      </c>
      <c r="AT277" s="58">
        <f t="shared" si="301"/>
        <v>4.9828667152720951E-4</v>
      </c>
      <c r="AU277" s="58">
        <f t="shared" si="301"/>
        <v>4.9966162490962241E-4</v>
      </c>
      <c r="AV277" s="58">
        <f t="shared" si="301"/>
        <v>5.0094692129527493E-4</v>
      </c>
      <c r="AW277" s="58">
        <f t="shared" si="301"/>
        <v>5.0212952376077165E-4</v>
      </c>
      <c r="AX277" s="58">
        <f t="shared" ref="AX277:BN277" si="302">AX176*AX213</f>
        <v>5.0321000154396887E-4</v>
      </c>
      <c r="AY277" s="58">
        <f t="shared" si="302"/>
        <v>5.0420134732437089E-4</v>
      </c>
      <c r="AZ277" s="58">
        <f t="shared" si="302"/>
        <v>5.0511278689558228E-4</v>
      </c>
      <c r="BA277" s="58">
        <f t="shared" si="302"/>
        <v>5.0593691883661748E-4</v>
      </c>
      <c r="BB277" s="58">
        <f t="shared" si="302"/>
        <v>5.0666039382023904E-4</v>
      </c>
      <c r="BC277" s="58">
        <f t="shared" si="302"/>
        <v>5.0728136811745812E-4</v>
      </c>
      <c r="BD277" s="58">
        <f t="shared" si="302"/>
        <v>5.0780913490048414E-4</v>
      </c>
      <c r="BE277" s="58">
        <f t="shared" si="302"/>
        <v>5.082514601673563E-4</v>
      </c>
      <c r="BF277" s="58">
        <f t="shared" si="302"/>
        <v>5.0860337355251276E-4</v>
      </c>
      <c r="BG277" s="58">
        <f t="shared" si="302"/>
        <v>5.0885455840542671E-4</v>
      </c>
      <c r="BH277" s="58">
        <f t="shared" si="302"/>
        <v>5.090035387363413E-4</v>
      </c>
      <c r="BI277" s="58">
        <f t="shared" si="302"/>
        <v>5.0908625828709078E-4</v>
      </c>
      <c r="BJ277" s="58">
        <f t="shared" si="302"/>
        <v>5.0913959836909161E-4</v>
      </c>
      <c r="BK277" s="58">
        <f t="shared" si="302"/>
        <v>5.0918002628557303E-4</v>
      </c>
      <c r="BL277" s="58">
        <f t="shared" si="302"/>
        <v>5.0922045623450743E-4</v>
      </c>
      <c r="BM277" s="58">
        <f t="shared" si="302"/>
        <v>5.0926088821580981E-4</v>
      </c>
      <c r="BN277" s="58">
        <f t="shared" si="302"/>
        <v>5.0930132222939538E-4</v>
      </c>
      <c r="BO277" s="58">
        <f>BO176*BO213</f>
        <v>5.0934175827517926E-4</v>
      </c>
      <c r="BP277" s="58">
        <f>BP176*BP213</f>
        <v>5.0938219635307655E-4</v>
      </c>
      <c r="BQ277" s="58">
        <f t="shared" ref="BQ277:CD277" si="303">BQ176*BQ213</f>
        <v>5.0942263646300214E-4</v>
      </c>
      <c r="BR277" s="58">
        <f t="shared" si="303"/>
        <v>5.0946307860487113E-4</v>
      </c>
      <c r="BS277" s="58">
        <f t="shared" si="303"/>
        <v>5.0950352277859831E-4</v>
      </c>
      <c r="BT277" s="58">
        <f t="shared" si="303"/>
        <v>5.0954396898409879E-4</v>
      </c>
      <c r="BU277" s="58">
        <f t="shared" si="303"/>
        <v>5.0958441722128746E-4</v>
      </c>
      <c r="BV277" s="58">
        <f t="shared" si="303"/>
        <v>5.0962486749007909E-4</v>
      </c>
      <c r="BW277" s="58">
        <f t="shared" si="303"/>
        <v>5.0966531979038858E-4</v>
      </c>
      <c r="BX277" s="58">
        <f t="shared" si="303"/>
        <v>5.0970577412213071E-4</v>
      </c>
      <c r="BY277" s="58">
        <f t="shared" si="303"/>
        <v>5.0974623048522026E-4</v>
      </c>
      <c r="BZ277" s="58">
        <f t="shared" si="303"/>
        <v>5.097866888795719E-4</v>
      </c>
      <c r="CA277" s="58">
        <f t="shared" si="303"/>
        <v>5.0982714930510032E-4</v>
      </c>
      <c r="CB277" s="58">
        <f t="shared" si="303"/>
        <v>5.0986761176172028E-4</v>
      </c>
      <c r="CC277" s="58">
        <f t="shared" si="303"/>
        <v>5.0990807624934635E-4</v>
      </c>
      <c r="CD277" s="58">
        <f t="shared" si="303"/>
        <v>5.0994854276789322E-4</v>
      </c>
    </row>
    <row r="278" spans="4:86" outlineLevel="1">
      <c r="E278" s="47" t="s">
        <v>186</v>
      </c>
      <c r="K278" s="82" t="str">
        <f t="array" ref="K278">IF(OR(L278:BM278&lt;0,L278:BM278&gt;1),"error","ok")</f>
        <v>ok</v>
      </c>
      <c r="R278" s="302">
        <f>R176*R216*R227</f>
        <v>5.8874658161074823E-2</v>
      </c>
      <c r="S278" s="58">
        <f>S176*S216*S227</f>
        <v>5.6551747779811062E-2</v>
      </c>
      <c r="T278" s="58">
        <f>T176*T216*T227</f>
        <v>7.0374982813500589E-2</v>
      </c>
      <c r="U278" s="58">
        <f>U176*U216*U227</f>
        <v>7.0536856103971146E-2</v>
      </c>
      <c r="V278" s="58">
        <f t="shared" ref="V278:AW278" si="304">V176*V216*V227</f>
        <v>6.8840175175895399E-2</v>
      </c>
      <c r="W278" s="58">
        <f t="shared" si="304"/>
        <v>6.4485317067861855E-2</v>
      </c>
      <c r="X278" s="58">
        <f t="shared" si="304"/>
        <v>5.8258011243204955E-2</v>
      </c>
      <c r="Y278" s="58">
        <f t="shared" si="304"/>
        <v>6.0832398887316591E-2</v>
      </c>
      <c r="Z278" s="58">
        <f t="shared" si="304"/>
        <v>5.9838263351082929E-2</v>
      </c>
      <c r="AA278" s="58">
        <f t="shared" si="304"/>
        <v>7.7398640950750247E-2</v>
      </c>
      <c r="AB278" s="58">
        <f t="shared" si="304"/>
        <v>8.1649935528807713E-2</v>
      </c>
      <c r="AC278" s="58">
        <f t="shared" si="304"/>
        <v>8.1334312842110429E-2</v>
      </c>
      <c r="AD278" s="58">
        <f t="shared" si="304"/>
        <v>8.054564836105918E-2</v>
      </c>
      <c r="AE278" s="58">
        <f t="shared" si="304"/>
        <v>7.9672887231202416E-2</v>
      </c>
      <c r="AF278" s="58">
        <f t="shared" si="304"/>
        <v>7.8418423358233333E-2</v>
      </c>
      <c r="AG278" s="58">
        <f t="shared" si="304"/>
        <v>7.7573142943782217E-2</v>
      </c>
      <c r="AH278" s="58">
        <f t="shared" si="304"/>
        <v>7.6762949825560034E-2</v>
      </c>
      <c r="AI278" s="58">
        <f t="shared" si="304"/>
        <v>7.612731727734863E-2</v>
      </c>
      <c r="AJ278" s="58">
        <f t="shared" si="304"/>
        <v>7.5468947091974645E-2</v>
      </c>
      <c r="AK278" s="58">
        <f t="shared" si="304"/>
        <v>7.4791810367781986E-2</v>
      </c>
      <c r="AL278" s="58">
        <f t="shared" si="304"/>
        <v>7.4679569436913673E-2</v>
      </c>
      <c r="AM278" s="58">
        <f t="shared" si="304"/>
        <v>7.4775168812733953E-2</v>
      </c>
      <c r="AN278" s="58">
        <f t="shared" si="304"/>
        <v>7.4863095380395775E-2</v>
      </c>
      <c r="AO278" s="58">
        <f t="shared" si="304"/>
        <v>7.4945396888590921E-2</v>
      </c>
      <c r="AP278" s="58">
        <f t="shared" si="304"/>
        <v>7.5025317991896254E-2</v>
      </c>
      <c r="AQ278" s="58">
        <f t="shared" si="304"/>
        <v>7.5103809380375836E-2</v>
      </c>
      <c r="AR278" s="58">
        <f t="shared" si="304"/>
        <v>7.5177609350704194E-2</v>
      </c>
      <c r="AS278" s="58">
        <f t="shared" si="304"/>
        <v>7.524513554364605E-2</v>
      </c>
      <c r="AT278" s="58">
        <f t="shared" si="304"/>
        <v>7.5307588222470356E-2</v>
      </c>
      <c r="AU278" s="58">
        <f t="shared" si="304"/>
        <v>7.5365846530359326E-2</v>
      </c>
      <c r="AV278" s="58">
        <f t="shared" si="304"/>
        <v>7.5419832178023088E-2</v>
      </c>
      <c r="AW278" s="58">
        <f t="shared" si="304"/>
        <v>7.5469101134899921E-2</v>
      </c>
      <c r="AX278" s="58">
        <f t="shared" ref="AX278:BN278" si="305">AX176*AX216*AX227</f>
        <v>7.5513778411719176E-2</v>
      </c>
      <c r="AY278" s="58">
        <f t="shared" si="305"/>
        <v>7.5554487704528453E-2</v>
      </c>
      <c r="AZ278" s="58">
        <f t="shared" si="305"/>
        <v>7.559167772252938E-2</v>
      </c>
      <c r="BA278" s="58">
        <f t="shared" si="305"/>
        <v>7.5625109410729349E-2</v>
      </c>
      <c r="BB278" s="58">
        <f t="shared" si="305"/>
        <v>7.5654304806821462E-2</v>
      </c>
      <c r="BC278" s="58">
        <f t="shared" si="305"/>
        <v>7.5679249908492299E-2</v>
      </c>
      <c r="BD278" s="58">
        <f t="shared" si="305"/>
        <v>7.570036814934443E-2</v>
      </c>
      <c r="BE278" s="58">
        <f t="shared" si="305"/>
        <v>7.5718009088225902E-2</v>
      </c>
      <c r="BF278" s="58">
        <f t="shared" si="305"/>
        <v>7.5732006180944555E-2</v>
      </c>
      <c r="BG278" s="58">
        <f t="shared" si="305"/>
        <v>7.5741976283264123E-2</v>
      </c>
      <c r="BH278" s="58">
        <f t="shared" si="305"/>
        <v>7.5747881556142579E-2</v>
      </c>
      <c r="BI278" s="58">
        <f t="shared" si="305"/>
        <v>7.5751157785989315E-2</v>
      </c>
      <c r="BJ278" s="58">
        <f t="shared" si="305"/>
        <v>7.5753269413394039E-2</v>
      </c>
      <c r="BK278" s="58">
        <f t="shared" si="305"/>
        <v>7.5754869359369245E-2</v>
      </c>
      <c r="BL278" s="58">
        <f t="shared" si="305"/>
        <v>7.5756468942082739E-2</v>
      </c>
      <c r="BM278" s="58">
        <f t="shared" si="305"/>
        <v>7.575806816150292E-2</v>
      </c>
      <c r="BN278" s="58">
        <f t="shared" si="305"/>
        <v>7.5759667017598467E-2</v>
      </c>
      <c r="BO278" s="58">
        <f>BO176*BO216*BO227</f>
        <v>7.5761265510337891E-2</v>
      </c>
      <c r="BP278" s="58">
        <f>BP176*BP216*BP227</f>
        <v>7.5762863639689759E-2</v>
      </c>
      <c r="BQ278" s="58">
        <f t="shared" ref="BQ278:CD278" si="306">BQ176*BQ216*BQ227</f>
        <v>7.5764461405622541E-2</v>
      </c>
      <c r="BR278" s="58">
        <f t="shared" si="306"/>
        <v>7.5766058808104914E-2</v>
      </c>
      <c r="BS278" s="58">
        <f t="shared" si="306"/>
        <v>7.5767655847105445E-2</v>
      </c>
      <c r="BT278" s="58">
        <f t="shared" si="306"/>
        <v>7.5769252522592673E-2</v>
      </c>
      <c r="BU278" s="58">
        <f t="shared" si="306"/>
        <v>7.5770848834535234E-2</v>
      </c>
      <c r="BV278" s="58">
        <f t="shared" si="306"/>
        <v>7.5772444782901641E-2</v>
      </c>
      <c r="BW278" s="58">
        <f t="shared" si="306"/>
        <v>7.5774040367660556E-2</v>
      </c>
      <c r="BX278" s="58">
        <f t="shared" si="306"/>
        <v>7.5775635588780588E-2</v>
      </c>
      <c r="BY278" s="58">
        <f t="shared" si="306"/>
        <v>7.5777230446230331E-2</v>
      </c>
      <c r="BZ278" s="58">
        <f t="shared" si="306"/>
        <v>7.5778824939978395E-2</v>
      </c>
      <c r="CA278" s="58">
        <f t="shared" si="306"/>
        <v>7.5780419069993429E-2</v>
      </c>
      <c r="CB278" s="58">
        <f t="shared" si="306"/>
        <v>7.5782012836244042E-2</v>
      </c>
      <c r="CC278" s="58">
        <f t="shared" si="306"/>
        <v>7.578360623869887E-2</v>
      </c>
      <c r="CD278" s="58">
        <f t="shared" si="306"/>
        <v>7.5785199277326618E-2</v>
      </c>
    </row>
    <row r="279" spans="4:86" outlineLevel="1">
      <c r="E279" s="47" t="s">
        <v>187</v>
      </c>
      <c r="K279" s="82" t="str">
        <f t="array" ref="K279">IF(OR(L279:BM279&lt;0,L279:BM279&gt;1),"error","ok")</f>
        <v>ok</v>
      </c>
      <c r="R279" s="58">
        <f>R176*R216*R224*R255</f>
        <v>0</v>
      </c>
      <c r="S279" s="58">
        <f t="shared" ref="S279:AW279" si="307">S176*S216*S224*S255</f>
        <v>0</v>
      </c>
      <c r="T279" s="58">
        <f t="shared" si="307"/>
        <v>0</v>
      </c>
      <c r="U279" s="58">
        <f t="shared" si="307"/>
        <v>0</v>
      </c>
      <c r="V279" s="58">
        <f t="shared" si="307"/>
        <v>0</v>
      </c>
      <c r="W279" s="58">
        <f t="shared" si="307"/>
        <v>0</v>
      </c>
      <c r="X279" s="58">
        <f t="shared" si="307"/>
        <v>3.8965734463785602E-2</v>
      </c>
      <c r="Y279" s="58">
        <f t="shared" si="307"/>
        <v>7.021133163467734E-2</v>
      </c>
      <c r="Z279" s="58">
        <f t="shared" si="307"/>
        <v>8.927269751511302E-2</v>
      </c>
      <c r="AA279" s="58">
        <f t="shared" si="307"/>
        <v>9.7555257057221456E-2</v>
      </c>
      <c r="AB279" s="58">
        <f t="shared" si="307"/>
        <v>6.9725773728383247E-2</v>
      </c>
      <c r="AC279" s="58">
        <f t="shared" si="307"/>
        <v>5.4297419677836023E-2</v>
      </c>
      <c r="AD279" s="58">
        <f t="shared" si="307"/>
        <v>4.9209948346469301E-2</v>
      </c>
      <c r="AE279" s="58">
        <f t="shared" si="307"/>
        <v>4.5436792167106423E-2</v>
      </c>
      <c r="AF279" s="95">
        <f t="shared" si="307"/>
        <v>4.125721842671868E-2</v>
      </c>
      <c r="AG279" s="95">
        <f t="shared" si="307"/>
        <v>3.8631887310974271E-2</v>
      </c>
      <c r="AH279" s="95">
        <f t="shared" si="307"/>
        <v>3.6414293326407172E-2</v>
      </c>
      <c r="AI279" s="95">
        <f t="shared" si="307"/>
        <v>3.4790688185946425E-2</v>
      </c>
      <c r="AJ279" s="95">
        <f t="shared" si="307"/>
        <v>3.3264984497063221E-2</v>
      </c>
      <c r="AK279" s="95">
        <f t="shared" si="307"/>
        <v>3.1829527430520761E-2</v>
      </c>
      <c r="AL279" s="95">
        <f t="shared" si="307"/>
        <v>3.1568690304095703E-2</v>
      </c>
      <c r="AM279" s="95">
        <f t="shared" si="307"/>
        <v>3.1790563446926955E-2</v>
      </c>
      <c r="AN279" s="95">
        <f t="shared" si="307"/>
        <v>3.1997602035639748E-2</v>
      </c>
      <c r="AO279" s="95">
        <f t="shared" si="307"/>
        <v>3.2194060488340753E-2</v>
      </c>
      <c r="AP279" s="95">
        <f t="shared" si="307"/>
        <v>3.238738003220952E-2</v>
      </c>
      <c r="AQ279" s="95">
        <f t="shared" si="307"/>
        <v>3.2579755112665074E-2</v>
      </c>
      <c r="AR279" s="95">
        <f t="shared" si="307"/>
        <v>3.2762972722840948E-2</v>
      </c>
      <c r="AS279" s="95">
        <f t="shared" si="307"/>
        <v>3.2932660233104878E-2</v>
      </c>
      <c r="AT279" s="95">
        <f t="shared" si="307"/>
        <v>3.3091385927210171E-2</v>
      </c>
      <c r="AU279" s="95">
        <f t="shared" si="307"/>
        <v>3.3241039912695169E-2</v>
      </c>
      <c r="AV279" s="95">
        <f t="shared" si="307"/>
        <v>3.338112021267918E-2</v>
      </c>
      <c r="AW279" s="95">
        <f t="shared" si="307"/>
        <v>3.3510165574746884E-2</v>
      </c>
      <c r="AX279" s="95">
        <f t="shared" ref="AX279:BN279" si="308">AX176*AX216*AX224*AX255</f>
        <v>3.362819859440843E-2</v>
      </c>
      <c r="AY279" s="95">
        <f t="shared" si="308"/>
        <v>3.3736604881984558E-2</v>
      </c>
      <c r="AZ279" s="95">
        <f t="shared" si="308"/>
        <v>3.383636604907847E-2</v>
      </c>
      <c r="BA279" s="95">
        <f t="shared" si="308"/>
        <v>3.3926647417510954E-2</v>
      </c>
      <c r="BB279" s="95">
        <f t="shared" si="308"/>
        <v>3.4005961805841353E-2</v>
      </c>
      <c r="BC279" s="95">
        <f t="shared" si="308"/>
        <v>3.4074083521820092E-2</v>
      </c>
      <c r="BD279" s="95">
        <f t="shared" si="308"/>
        <v>3.4132012485631857E-2</v>
      </c>
      <c r="BE279" s="95">
        <f t="shared" si="308"/>
        <v>3.4180585971624697E-2</v>
      </c>
      <c r="BF279" s="95">
        <f t="shared" si="308"/>
        <v>3.4219245802537226E-2</v>
      </c>
      <c r="BG279" s="95">
        <f t="shared" si="308"/>
        <v>3.424684802233316E-2</v>
      </c>
      <c r="BH279" s="95">
        <f t="shared" si="308"/>
        <v>3.4263222343306254E-2</v>
      </c>
      <c r="BI279" s="95">
        <f t="shared" si="308"/>
        <v>3.427231500493156E-2</v>
      </c>
      <c r="BJ279" s="95">
        <f t="shared" si="308"/>
        <v>3.4278178614057422E-2</v>
      </c>
      <c r="BK279" s="95">
        <f t="shared" si="308"/>
        <v>3.4282623005578737E-2</v>
      </c>
      <c r="BL279" s="95">
        <f t="shared" si="308"/>
        <v>3.4287067793639901E-2</v>
      </c>
      <c r="BM279" s="95">
        <f t="shared" si="308"/>
        <v>3.4291512978242601E-2</v>
      </c>
      <c r="BN279" s="95">
        <f t="shared" si="308"/>
        <v>3.4295958559388426E-2</v>
      </c>
      <c r="BO279" s="95">
        <f>BO176*BO216*BO224*BO255</f>
        <v>3.430040453707902E-2</v>
      </c>
      <c r="BP279" s="95">
        <f>BP176*BP216*BP224*BP255</f>
        <v>3.4304850911316E-2</v>
      </c>
      <c r="BQ279" s="95">
        <f t="shared" ref="BQ279:CD279" si="309">BQ176*BQ216*BQ224*BQ255</f>
        <v>3.4309297682100989E-2</v>
      </c>
      <c r="BR279" s="95">
        <f t="shared" si="309"/>
        <v>3.4313744849435585E-2</v>
      </c>
      <c r="BS279" s="95">
        <f t="shared" si="309"/>
        <v>3.4318192413321347E-2</v>
      </c>
      <c r="BT279" s="95">
        <f t="shared" si="309"/>
        <v>3.4322640373759934E-2</v>
      </c>
      <c r="BU279" s="95">
        <f t="shared" si="309"/>
        <v>3.4327088730752867E-2</v>
      </c>
      <c r="BV279" s="95">
        <f t="shared" si="309"/>
        <v>3.4331537484301788E-2</v>
      </c>
      <c r="BW279" s="95">
        <f t="shared" si="309"/>
        <v>3.4335986634408247E-2</v>
      </c>
      <c r="BX279" s="95">
        <f t="shared" si="309"/>
        <v>3.4340436181073769E-2</v>
      </c>
      <c r="BY279" s="95">
        <f t="shared" si="309"/>
        <v>3.4344886124299964E-2</v>
      </c>
      <c r="BZ279" s="95">
        <f t="shared" si="309"/>
        <v>3.4349336464088359E-2</v>
      </c>
      <c r="CA279" s="95">
        <f t="shared" si="309"/>
        <v>3.4353787200440501E-2</v>
      </c>
      <c r="CB279" s="95">
        <f t="shared" si="309"/>
        <v>3.4358238333357952E-2</v>
      </c>
      <c r="CC279" s="95">
        <f t="shared" si="309"/>
        <v>3.436268986284223E-2</v>
      </c>
      <c r="CD279" s="95">
        <f t="shared" si="309"/>
        <v>3.4367141788894842E-2</v>
      </c>
    </row>
    <row r="280" spans="4:86" outlineLevel="1">
      <c r="E280" s="47" t="s">
        <v>188</v>
      </c>
      <c r="K280" s="82" t="str">
        <f t="array" ref="K280">IF(OR(L280:BM280&lt;0,L280:BM280&gt;1),"error","ok")</f>
        <v>ok</v>
      </c>
      <c r="R280" s="58">
        <f>R176*R216*R224*R249</f>
        <v>0.67813196558997679</v>
      </c>
      <c r="S280" s="58">
        <f t="shared" ref="S280:AW280" si="310">S176*S216*S224*S249</f>
        <v>0.61161952815521936</v>
      </c>
      <c r="T280" s="58">
        <f t="shared" si="310"/>
        <v>0.51117347008634462</v>
      </c>
      <c r="U280" s="58">
        <f t="shared" si="310"/>
        <v>0.43692481860234217</v>
      </c>
      <c r="V280" s="58">
        <f t="shared" si="310"/>
        <v>0.39698369096536013</v>
      </c>
      <c r="W280" s="58">
        <f t="shared" si="310"/>
        <v>0.34739370248825024</v>
      </c>
      <c r="X280" s="58">
        <f t="shared" si="310"/>
        <v>0.26470058247383826</v>
      </c>
      <c r="Y280" s="58">
        <f t="shared" si="310"/>
        <v>0.23681029700157658</v>
      </c>
      <c r="Z280" s="58">
        <f t="shared" si="310"/>
        <v>0.20334598231281426</v>
      </c>
      <c r="AA280" s="58">
        <f t="shared" si="310"/>
        <v>0.17440442008607465</v>
      </c>
      <c r="AB280" s="58">
        <f t="shared" si="310"/>
        <v>0.10899272340177336</v>
      </c>
      <c r="AC280" s="58">
        <f t="shared" si="310"/>
        <v>8.4875926138074043E-2</v>
      </c>
      <c r="AD280" s="58">
        <f t="shared" si="310"/>
        <v>7.6923418353640083E-2</v>
      </c>
      <c r="AE280" s="58">
        <f t="shared" si="310"/>
        <v>7.1025356546000423E-2</v>
      </c>
      <c r="AF280" s="58">
        <f t="shared" si="310"/>
        <v>6.4491982992923844E-2</v>
      </c>
      <c r="AG280" s="58">
        <f t="shared" si="310"/>
        <v>6.0388149212345775E-2</v>
      </c>
      <c r="AH280" s="58">
        <f t="shared" si="310"/>
        <v>5.6921676434967004E-2</v>
      </c>
      <c r="AI280" s="58">
        <f t="shared" si="310"/>
        <v>5.4383708090979921E-2</v>
      </c>
      <c r="AJ280" s="58">
        <f t="shared" si="310"/>
        <v>5.199877615458641E-2</v>
      </c>
      <c r="AK280" s="58">
        <f t="shared" si="310"/>
        <v>4.9754914880378691E-2</v>
      </c>
      <c r="AL280" s="58">
        <f t="shared" si="310"/>
        <v>4.934718250036596E-2</v>
      </c>
      <c r="AM280" s="58">
        <f t="shared" si="310"/>
        <v>4.9694007610295791E-2</v>
      </c>
      <c r="AN280" s="58">
        <f t="shared" si="310"/>
        <v>5.0017643812096994E-2</v>
      </c>
      <c r="AO280" s="58">
        <f t="shared" si="310"/>
        <v>5.0324741478392943E-2</v>
      </c>
      <c r="AP280" s="58">
        <f t="shared" si="310"/>
        <v>5.0626932501229738E-2</v>
      </c>
      <c r="AQ280" s="58">
        <f t="shared" si="310"/>
        <v>5.0927647168595505E-2</v>
      </c>
      <c r="AR280" s="58">
        <f t="shared" si="310"/>
        <v>5.1214047166811251E-2</v>
      </c>
      <c r="AS280" s="58">
        <f t="shared" si="310"/>
        <v>5.1479297338943054E-2</v>
      </c>
      <c r="AT280" s="58">
        <f t="shared" si="310"/>
        <v>5.1727412345272394E-2</v>
      </c>
      <c r="AU280" s="58">
        <f t="shared" si="310"/>
        <v>5.1961346742378789E-2</v>
      </c>
      <c r="AV280" s="58">
        <f t="shared" si="310"/>
        <v>5.2180315855810941E-2</v>
      </c>
      <c r="AW280" s="58">
        <f t="shared" si="310"/>
        <v>5.2382035501812002E-2</v>
      </c>
      <c r="AX280" s="58">
        <f t="shared" ref="AX280:BN280" si="311">AX176*AX216*AX224*AX249</f>
        <v>5.2566541000971821E-2</v>
      </c>
      <c r="AY280" s="58">
        <f t="shared" si="311"/>
        <v>5.2735998295707243E-2</v>
      </c>
      <c r="AZ280" s="58">
        <f t="shared" si="311"/>
        <v>5.2891941810362789E-2</v>
      </c>
      <c r="BA280" s="58">
        <f t="shared" si="311"/>
        <v>5.3033066802294977E-2</v>
      </c>
      <c r="BB280" s="58">
        <f t="shared" si="311"/>
        <v>5.3157048556311093E-2</v>
      </c>
      <c r="BC280" s="58">
        <f t="shared" si="311"/>
        <v>5.3263534277394234E-2</v>
      </c>
      <c r="BD280" s="58">
        <f t="shared" si="311"/>
        <v>5.3354087009286968E-2</v>
      </c>
      <c r="BE280" s="58">
        <f t="shared" si="311"/>
        <v>5.343001555288214E-2</v>
      </c>
      <c r="BF280" s="58">
        <f t="shared" si="311"/>
        <v>5.3490447383063258E-2</v>
      </c>
      <c r="BG280" s="58">
        <f t="shared" si="311"/>
        <v>5.3533594303780629E-2</v>
      </c>
      <c r="BH280" s="58">
        <f t="shared" si="311"/>
        <v>5.3559190126654652E-2</v>
      </c>
      <c r="BI280" s="58">
        <f t="shared" si="311"/>
        <v>5.3573403488955139E-2</v>
      </c>
      <c r="BJ280" s="58">
        <f t="shared" si="311"/>
        <v>5.3582569298079974E-2</v>
      </c>
      <c r="BK280" s="58">
        <f t="shared" si="311"/>
        <v>5.3589516630940325E-2</v>
      </c>
      <c r="BL280" s="58">
        <f t="shared" si="311"/>
        <v>5.3596464583659277E-2</v>
      </c>
      <c r="BM280" s="58">
        <f t="shared" si="311"/>
        <v>5.3603413156239489E-2</v>
      </c>
      <c r="BN280" s="58">
        <f t="shared" si="311"/>
        <v>5.361036234868341E-2</v>
      </c>
      <c r="BO280" s="58">
        <f>BO176*BO216*BO224*BO249</f>
        <v>5.3617312160993628E-2</v>
      </c>
      <c r="BP280" s="58">
        <f>BP176*BP216*BP224*BP249</f>
        <v>5.3624262593172677E-2</v>
      </c>
      <c r="BQ280" s="58">
        <f t="shared" ref="BQ280:CD280" si="312">BQ176*BQ216*BQ224*BQ249</f>
        <v>5.3631213645223094E-2</v>
      </c>
      <c r="BR280" s="58">
        <f t="shared" si="312"/>
        <v>5.3638165317147352E-2</v>
      </c>
      <c r="BS280" s="58">
        <f t="shared" si="312"/>
        <v>5.3645117608947898E-2</v>
      </c>
      <c r="BT280" s="58">
        <f t="shared" si="312"/>
        <v>5.3652070520627336E-2</v>
      </c>
      <c r="BU280" s="58">
        <f t="shared" si="312"/>
        <v>5.3659024052188059E-2</v>
      </c>
      <c r="BV280" s="58">
        <f t="shared" si="312"/>
        <v>5.36659782036326E-2</v>
      </c>
      <c r="BW280" s="58">
        <f t="shared" si="312"/>
        <v>5.367293297496338E-2</v>
      </c>
      <c r="BX280" s="58">
        <f t="shared" si="312"/>
        <v>5.3679888366182815E-2</v>
      </c>
      <c r="BY280" s="58">
        <f t="shared" si="312"/>
        <v>5.3686844377293416E-2</v>
      </c>
      <c r="BZ280" s="58">
        <f t="shared" si="312"/>
        <v>5.3693801008297543E-2</v>
      </c>
      <c r="CA280" s="58">
        <f t="shared" si="312"/>
        <v>5.370075825919763E-2</v>
      </c>
      <c r="CB280" s="58">
        <f t="shared" si="312"/>
        <v>5.3707716129996114E-2</v>
      </c>
      <c r="CC280" s="58">
        <f t="shared" si="312"/>
        <v>5.3714674620695388E-2</v>
      </c>
      <c r="CD280" s="58">
        <f t="shared" si="312"/>
        <v>5.3721633731297791E-2</v>
      </c>
    </row>
    <row r="281" spans="4:86" outlineLevel="1">
      <c r="E281" s="57" t="s">
        <v>193</v>
      </c>
      <c r="K281" s="82" t="e">
        <f>IF(AND(R281:BM281=1),"ok","error")</f>
        <v>#VALUE!</v>
      </c>
      <c r="Q281" s="84"/>
      <c r="R281" s="163">
        <f>SUM(R267:R280)</f>
        <v>1.0008616982492948</v>
      </c>
      <c r="S281" s="163">
        <f t="shared" ref="S281:BM281" si="313">SUM(S267:S280)</f>
        <v>0.99999999999999989</v>
      </c>
      <c r="T281" s="163">
        <f t="shared" si="313"/>
        <v>1</v>
      </c>
      <c r="U281" s="163">
        <f t="shared" si="313"/>
        <v>1.0000000000000002</v>
      </c>
      <c r="V281" s="163">
        <f t="shared" si="313"/>
        <v>1</v>
      </c>
      <c r="W281" s="163">
        <f t="shared" si="313"/>
        <v>1</v>
      </c>
      <c r="X281" s="163">
        <f t="shared" si="313"/>
        <v>1.0000000000000002</v>
      </c>
      <c r="Y281" s="163">
        <f t="shared" si="313"/>
        <v>1</v>
      </c>
      <c r="Z281" s="163">
        <f t="shared" si="313"/>
        <v>1</v>
      </c>
      <c r="AA281" s="163">
        <f t="shared" si="313"/>
        <v>1</v>
      </c>
      <c r="AB281" s="163">
        <f t="shared" si="313"/>
        <v>1.0000000000000002</v>
      </c>
      <c r="AC281" s="163">
        <f t="shared" si="313"/>
        <v>1</v>
      </c>
      <c r="AD281" s="163">
        <f t="shared" si="313"/>
        <v>1</v>
      </c>
      <c r="AE281" s="163">
        <f t="shared" si="313"/>
        <v>1</v>
      </c>
      <c r="AF281" s="163">
        <f t="shared" si="313"/>
        <v>1.0000000000000002</v>
      </c>
      <c r="AG281" s="163">
        <f t="shared" si="313"/>
        <v>1</v>
      </c>
      <c r="AH281" s="163">
        <f t="shared" si="313"/>
        <v>1</v>
      </c>
      <c r="AI281" s="163">
        <f t="shared" si="313"/>
        <v>1</v>
      </c>
      <c r="AJ281" s="163">
        <f t="shared" si="313"/>
        <v>1</v>
      </c>
      <c r="AK281" s="163">
        <f t="shared" si="313"/>
        <v>1.0000000000000002</v>
      </c>
      <c r="AL281" s="163">
        <f t="shared" si="313"/>
        <v>0.99999999999999989</v>
      </c>
      <c r="AM281" s="163">
        <f t="shared" si="313"/>
        <v>1</v>
      </c>
      <c r="AN281" s="163">
        <f t="shared" si="313"/>
        <v>1</v>
      </c>
      <c r="AO281" s="163">
        <f t="shared" si="313"/>
        <v>1</v>
      </c>
      <c r="AP281" s="163">
        <f t="shared" si="313"/>
        <v>1</v>
      </c>
      <c r="AQ281" s="163">
        <f t="shared" si="313"/>
        <v>1</v>
      </c>
      <c r="AR281" s="163">
        <f t="shared" si="313"/>
        <v>1</v>
      </c>
      <c r="AS281" s="163">
        <f t="shared" si="313"/>
        <v>1</v>
      </c>
      <c r="AT281" s="163">
        <f t="shared" si="313"/>
        <v>1.0000000000000002</v>
      </c>
      <c r="AU281" s="163">
        <f t="shared" si="313"/>
        <v>0.99999999999999978</v>
      </c>
      <c r="AV281" s="163">
        <f t="shared" si="313"/>
        <v>1.0000000000000002</v>
      </c>
      <c r="AW281" s="163">
        <f t="shared" si="313"/>
        <v>0.99999999999999989</v>
      </c>
      <c r="AX281" s="163">
        <f t="shared" si="313"/>
        <v>1</v>
      </c>
      <c r="AY281" s="163">
        <f t="shared" si="313"/>
        <v>1.0000000000000002</v>
      </c>
      <c r="AZ281" s="163">
        <f t="shared" si="313"/>
        <v>1</v>
      </c>
      <c r="BA281" s="163">
        <f t="shared" si="313"/>
        <v>0.99999999999999989</v>
      </c>
      <c r="BB281" s="163">
        <f t="shared" si="313"/>
        <v>1</v>
      </c>
      <c r="BC281" s="163">
        <f t="shared" si="313"/>
        <v>1</v>
      </c>
      <c r="BD281" s="163">
        <f t="shared" si="313"/>
        <v>1</v>
      </c>
      <c r="BE281" s="163">
        <f t="shared" si="313"/>
        <v>0.99999999999999989</v>
      </c>
      <c r="BF281" s="163">
        <f t="shared" si="313"/>
        <v>1</v>
      </c>
      <c r="BG281" s="163">
        <f t="shared" si="313"/>
        <v>0.99999999999999978</v>
      </c>
      <c r="BH281" s="163">
        <f t="shared" si="313"/>
        <v>0.99999999999999978</v>
      </c>
      <c r="BI281" s="163">
        <f t="shared" si="313"/>
        <v>1.0000000000000002</v>
      </c>
      <c r="BJ281" s="163">
        <f t="shared" si="313"/>
        <v>1</v>
      </c>
      <c r="BK281" s="163">
        <f t="shared" si="313"/>
        <v>1</v>
      </c>
      <c r="BL281" s="163">
        <f t="shared" si="313"/>
        <v>1</v>
      </c>
      <c r="BM281" s="163">
        <f t="shared" si="313"/>
        <v>1</v>
      </c>
      <c r="BN281" s="163">
        <f>SUM(BN267:BN280)</f>
        <v>1</v>
      </c>
      <c r="BO281" s="163">
        <f>SUM(BO267:BO280)</f>
        <v>1.0000000000000002</v>
      </c>
      <c r="BP281" s="163">
        <f>SUM(BP267:BP280)</f>
        <v>1</v>
      </c>
      <c r="BQ281" s="163">
        <f t="shared" ref="BQ281:CD281" si="314">SUM(BQ267:BQ280)</f>
        <v>1.0000000000000002</v>
      </c>
      <c r="BR281" s="163">
        <f t="shared" si="314"/>
        <v>1</v>
      </c>
      <c r="BS281" s="163">
        <f t="shared" si="314"/>
        <v>0.99999999999999978</v>
      </c>
      <c r="BT281" s="163">
        <f t="shared" si="314"/>
        <v>1</v>
      </c>
      <c r="BU281" s="163">
        <f t="shared" si="314"/>
        <v>1</v>
      </c>
      <c r="BV281" s="163">
        <f t="shared" si="314"/>
        <v>1</v>
      </c>
      <c r="BW281" s="163">
        <f t="shared" si="314"/>
        <v>0.99999999999999989</v>
      </c>
      <c r="BX281" s="163">
        <f t="shared" si="314"/>
        <v>1</v>
      </c>
      <c r="BY281" s="163">
        <f t="shared" si="314"/>
        <v>1.0000000000000002</v>
      </c>
      <c r="BZ281" s="163">
        <f t="shared" si="314"/>
        <v>0.99999999999999989</v>
      </c>
      <c r="CA281" s="163">
        <f t="shared" si="314"/>
        <v>1</v>
      </c>
      <c r="CB281" s="163">
        <f t="shared" si="314"/>
        <v>1</v>
      </c>
      <c r="CC281" s="163">
        <f t="shared" si="314"/>
        <v>0.99999999999999989</v>
      </c>
      <c r="CD281" s="163">
        <f t="shared" si="314"/>
        <v>1</v>
      </c>
    </row>
    <row r="282" spans="4:86" outlineLevel="1">
      <c r="D282" s="52"/>
      <c r="BR282"/>
      <c r="BS282"/>
    </row>
    <row r="283" spans="4:86" outlineLevel="1">
      <c r="D283" s="60" t="s">
        <v>177</v>
      </c>
      <c r="BR283"/>
      <c r="BS283"/>
    </row>
    <row r="284" spans="4:86" outlineLevel="1">
      <c r="E284" s="60" t="s">
        <v>178</v>
      </c>
      <c r="BR284"/>
      <c r="BS284"/>
      <c r="CG284" s="13"/>
      <c r="CH284" s="13"/>
    </row>
    <row r="285" spans="4:86" outlineLevel="1">
      <c r="E285" s="65" t="s">
        <v>173</v>
      </c>
      <c r="J285" t="s">
        <v>99</v>
      </c>
      <c r="R285" s="164">
        <f t="shared" ref="R285:BM285" si="315">R268*R$298</f>
        <v>17611513853.818184</v>
      </c>
      <c r="S285" s="164">
        <f t="shared" si="315"/>
        <v>16712193544.347183</v>
      </c>
      <c r="T285" s="164">
        <f t="shared" si="315"/>
        <v>14959564746.000002</v>
      </c>
      <c r="U285" s="164">
        <f t="shared" si="315"/>
        <v>14228291997.903738</v>
      </c>
      <c r="V285" s="164">
        <f t="shared" si="315"/>
        <v>15578674608.632776</v>
      </c>
      <c r="W285" s="164">
        <f t="shared" si="315"/>
        <v>19166576257.580772</v>
      </c>
      <c r="X285" s="164">
        <f t="shared" si="315"/>
        <v>23793576442.539104</v>
      </c>
      <c r="Y285" s="164">
        <f t="shared" si="315"/>
        <v>26182005418.922569</v>
      </c>
      <c r="Z285" s="164">
        <f t="shared" si="315"/>
        <v>27831567026.310165</v>
      </c>
      <c r="AA285" s="164">
        <f t="shared" si="315"/>
        <v>29501461047.888779</v>
      </c>
      <c r="AB285" s="164">
        <f t="shared" si="315"/>
        <v>31271548710.762104</v>
      </c>
      <c r="AC285" s="164">
        <f t="shared" si="315"/>
        <v>32522410659.192593</v>
      </c>
      <c r="AD285" s="164">
        <f t="shared" si="315"/>
        <v>33498082978.968369</v>
      </c>
      <c r="AE285" s="164">
        <f t="shared" si="315"/>
        <v>34335535053.442577</v>
      </c>
      <c r="AF285" s="164">
        <f t="shared" si="315"/>
        <v>35022245754.511429</v>
      </c>
      <c r="AG285" s="164">
        <f t="shared" si="315"/>
        <v>35547579440.829094</v>
      </c>
      <c r="AH285" s="164">
        <f t="shared" si="315"/>
        <v>35903055235.237389</v>
      </c>
      <c r="AI285" s="164">
        <f t="shared" si="315"/>
        <v>36262085787.58976</v>
      </c>
      <c r="AJ285" s="164">
        <f t="shared" si="315"/>
        <v>36624706645.46566</v>
      </c>
      <c r="AK285" s="164">
        <f t="shared" si="315"/>
        <v>36990953711.920319</v>
      </c>
      <c r="AL285" s="164">
        <f t="shared" si="315"/>
        <v>37321150812.883934</v>
      </c>
      <c r="AM285" s="164">
        <f t="shared" si="315"/>
        <v>37817802072.922462</v>
      </c>
      <c r="AN285" s="164">
        <f t="shared" si="315"/>
        <v>38296210777.032501</v>
      </c>
      <c r="AO285" s="164">
        <f t="shared" si="315"/>
        <v>38759882245.384674</v>
      </c>
      <c r="AP285" s="164">
        <f t="shared" si="315"/>
        <v>39215691347.062752</v>
      </c>
      <c r="AQ285" s="164">
        <f t="shared" si="315"/>
        <v>39666129111.078194</v>
      </c>
      <c r="AR285" s="164">
        <f t="shared" si="315"/>
        <v>40103286024.380951</v>
      </c>
      <c r="AS285" s="164">
        <f t="shared" si="315"/>
        <v>40522309101.813423</v>
      </c>
      <c r="AT285" s="164">
        <f t="shared" si="315"/>
        <v>40925228213.846298</v>
      </c>
      <c r="AU285" s="164">
        <f t="shared" si="315"/>
        <v>41313618770.801781</v>
      </c>
      <c r="AV285" s="164">
        <f t="shared" si="315"/>
        <v>41686676965.614418</v>
      </c>
      <c r="AW285" s="164">
        <f t="shared" si="315"/>
        <v>42042599642.626823</v>
      </c>
      <c r="AX285" s="164">
        <f t="shared" si="315"/>
        <v>42381094906.516823</v>
      </c>
      <c r="AY285" s="164">
        <f t="shared" si="315"/>
        <v>42703330338.573082</v>
      </c>
      <c r="AZ285" s="164">
        <f t="shared" si="315"/>
        <v>43010137312.321297</v>
      </c>
      <c r="BA285" s="164">
        <f t="shared" si="315"/>
        <v>43300482471.947517</v>
      </c>
      <c r="BB285" s="164">
        <f t="shared" si="315"/>
        <v>43572613672.627373</v>
      </c>
      <c r="BC285" s="164">
        <f t="shared" si="315"/>
        <v>43826095518.867081</v>
      </c>
      <c r="BD285" s="164">
        <f t="shared" si="315"/>
        <v>44061834612.28949</v>
      </c>
      <c r="BE285" s="164">
        <f t="shared" si="315"/>
        <v>44280630895.502998</v>
      </c>
      <c r="BF285" s="164">
        <f t="shared" si="315"/>
        <v>44481831017.636467</v>
      </c>
      <c r="BG285" s="164">
        <f t="shared" si="315"/>
        <v>44664145280.558609</v>
      </c>
      <c r="BH285" s="164">
        <f t="shared" si="315"/>
        <v>44827330223.475548</v>
      </c>
      <c r="BI285" s="164">
        <f t="shared" si="315"/>
        <v>44972282658.052299</v>
      </c>
      <c r="BJ285" s="164">
        <f t="shared" si="315"/>
        <v>45072291714.821556</v>
      </c>
      <c r="BK285" s="164">
        <f t="shared" si="315"/>
        <v>45136201009.264091</v>
      </c>
      <c r="BL285" s="164">
        <f t="shared" si="315"/>
        <v>45200200922.527206</v>
      </c>
      <c r="BM285" s="164">
        <f t="shared" si="315"/>
        <v>45264291583.101929</v>
      </c>
      <c r="BN285" s="164">
        <f t="shared" ref="BN285:BP286" si="316">BN268*BN$298</f>
        <v>45328473119.661476</v>
      </c>
      <c r="BO285" s="164">
        <f t="shared" si="316"/>
        <v>45392745661.061501</v>
      </c>
      <c r="BP285" s="164">
        <f t="shared" si="316"/>
        <v>45457109336.340393</v>
      </c>
      <c r="BQ285" s="164">
        <f t="shared" ref="BQ285:CD285" si="317">BQ268*BQ$298</f>
        <v>45521564274.71946</v>
      </c>
      <c r="BR285" s="164">
        <f t="shared" si="317"/>
        <v>45586110605.60331</v>
      </c>
      <c r="BS285" s="164">
        <f t="shared" si="317"/>
        <v>45650748458.579964</v>
      </c>
      <c r="BT285" s="164">
        <f t="shared" si="317"/>
        <v>45715477963.421227</v>
      </c>
      <c r="BU285" s="164">
        <f t="shared" si="317"/>
        <v>45780299250.082916</v>
      </c>
      <c r="BV285" s="164">
        <f t="shared" si="317"/>
        <v>45845212448.705086</v>
      </c>
      <c r="BW285" s="164">
        <f t="shared" si="317"/>
        <v>45910217689.612366</v>
      </c>
      <c r="BX285" s="164">
        <f t="shared" si="317"/>
        <v>45975315103.314133</v>
      </c>
      <c r="BY285" s="164">
        <f t="shared" si="317"/>
        <v>46040504820.504845</v>
      </c>
      <c r="BZ285" s="164">
        <f t="shared" si="317"/>
        <v>46105786972.064247</v>
      </c>
      <c r="CA285" s="164">
        <f t="shared" si="317"/>
        <v>46171161689.057701</v>
      </c>
      <c r="CB285" s="164">
        <f t="shared" si="317"/>
        <v>46236629102.736366</v>
      </c>
      <c r="CC285" s="164">
        <f t="shared" si="317"/>
        <v>46302189344.537552</v>
      </c>
      <c r="CD285" s="164">
        <f t="shared" si="317"/>
        <v>46367842546.0849</v>
      </c>
      <c r="CG285" s="13"/>
      <c r="CH285" s="13"/>
    </row>
    <row r="286" spans="4:86" outlineLevel="1">
      <c r="E286" s="65" t="s">
        <v>172</v>
      </c>
      <c r="J286" t="s">
        <v>99</v>
      </c>
      <c r="R286" s="164">
        <f t="shared" ref="R286:BM286" si="318">R269*R$298</f>
        <v>2113381662.4581819</v>
      </c>
      <c r="S286" s="164">
        <f t="shared" si="318"/>
        <v>2005463225.3216619</v>
      </c>
      <c r="T286" s="164">
        <f t="shared" si="318"/>
        <v>1795147769.5199997</v>
      </c>
      <c r="U286" s="164">
        <f t="shared" si="318"/>
        <v>1707395039.7484486</v>
      </c>
      <c r="V286" s="164">
        <f t="shared" si="318"/>
        <v>1869440953.0359328</v>
      </c>
      <c r="W286" s="164">
        <f t="shared" si="318"/>
        <v>2299989150.9096928</v>
      </c>
      <c r="X286" s="164">
        <f t="shared" si="318"/>
        <v>2855229173.1046925</v>
      </c>
      <c r="Y286" s="164">
        <f t="shared" si="318"/>
        <v>3141840650.2707081</v>
      </c>
      <c r="Z286" s="164">
        <f t="shared" si="318"/>
        <v>3618103713.4203215</v>
      </c>
      <c r="AA286" s="164">
        <f t="shared" si="318"/>
        <v>4130204546.7044296</v>
      </c>
      <c r="AB286" s="164">
        <f>AB269*AB$298</f>
        <v>9381464613.228632</v>
      </c>
      <c r="AC286" s="164">
        <f t="shared" si="318"/>
        <v>9756723197.7577782</v>
      </c>
      <c r="AD286" s="164">
        <f t="shared" si="318"/>
        <v>10049424893.690512</v>
      </c>
      <c r="AE286" s="164">
        <f t="shared" si="318"/>
        <v>10300660516.032772</v>
      </c>
      <c r="AF286" s="164">
        <f t="shared" si="318"/>
        <v>10506673726.353428</v>
      </c>
      <c r="AG286" s="164">
        <f t="shared" si="318"/>
        <v>10664273832.248728</v>
      </c>
      <c r="AH286" s="164">
        <f t="shared" si="318"/>
        <v>10770916570.571217</v>
      </c>
      <c r="AI286" s="164">
        <f t="shared" si="318"/>
        <v>10878625736.276928</v>
      </c>
      <c r="AJ286" s="164">
        <f t="shared" si="318"/>
        <v>10987411993.639698</v>
      </c>
      <c r="AK286" s="164">
        <f t="shared" si="318"/>
        <v>11097286113.576096</v>
      </c>
      <c r="AL286" s="164">
        <f t="shared" si="318"/>
        <v>11196345243.865179</v>
      </c>
      <c r="AM286" s="164">
        <f t="shared" si="318"/>
        <v>11345340621.876738</v>
      </c>
      <c r="AN286" s="164">
        <f t="shared" si="318"/>
        <v>11488863233.109751</v>
      </c>
      <c r="AO286" s="164">
        <f t="shared" si="318"/>
        <v>11627964673.615402</v>
      </c>
      <c r="AP286" s="164">
        <f t="shared" si="318"/>
        <v>11764707404.118826</v>
      </c>
      <c r="AQ286" s="164">
        <f t="shared" si="318"/>
        <v>11899838733.323458</v>
      </c>
      <c r="AR286" s="164">
        <f t="shared" si="318"/>
        <v>12030985807.314285</v>
      </c>
      <c r="AS286" s="164">
        <f t="shared" si="318"/>
        <v>12156692730.544027</v>
      </c>
      <c r="AT286" s="164">
        <f t="shared" si="318"/>
        <v>12277568464.153889</v>
      </c>
      <c r="AU286" s="164">
        <f t="shared" si="318"/>
        <v>12394085631.240534</v>
      </c>
      <c r="AV286" s="164">
        <f t="shared" si="318"/>
        <v>12506003089.684324</v>
      </c>
      <c r="AW286" s="164">
        <f t="shared" si="318"/>
        <v>12612779892.788046</v>
      </c>
      <c r="AX286" s="164">
        <f t="shared" si="318"/>
        <v>12714328471.95505</v>
      </c>
      <c r="AY286" s="164">
        <f t="shared" si="318"/>
        <v>12810999101.571924</v>
      </c>
      <c r="AZ286" s="164">
        <f t="shared" si="318"/>
        <v>12903041193.696388</v>
      </c>
      <c r="BA286" s="164">
        <f t="shared" si="318"/>
        <v>12990144741.584255</v>
      </c>
      <c r="BB286" s="164">
        <f t="shared" si="318"/>
        <v>13071784101.788212</v>
      </c>
      <c r="BC286" s="164">
        <f t="shared" si="318"/>
        <v>13147828655.660124</v>
      </c>
      <c r="BD286" s="164">
        <f t="shared" si="318"/>
        <v>13218550383.686846</v>
      </c>
      <c r="BE286" s="164">
        <f t="shared" si="318"/>
        <v>13284189268.6509</v>
      </c>
      <c r="BF286" s="164">
        <f t="shared" si="318"/>
        <v>13344549305.290939</v>
      </c>
      <c r="BG286" s="164">
        <f t="shared" si="318"/>
        <v>13399243584.16758</v>
      </c>
      <c r="BH286" s="164">
        <f t="shared" si="318"/>
        <v>13448199067.042664</v>
      </c>
      <c r="BI286" s="164">
        <f t="shared" si="318"/>
        <v>13491684797.415689</v>
      </c>
      <c r="BJ286" s="164">
        <f t="shared" si="318"/>
        <v>13521687514.446465</v>
      </c>
      <c r="BK286" s="164">
        <f t="shared" si="318"/>
        <v>13540860302.779226</v>
      </c>
      <c r="BL286" s="164">
        <f t="shared" si="318"/>
        <v>13560060276.758163</v>
      </c>
      <c r="BM286" s="164">
        <f t="shared" si="318"/>
        <v>13579287474.93058</v>
      </c>
      <c r="BN286" s="164">
        <f t="shared" si="316"/>
        <v>13598541935.898441</v>
      </c>
      <c r="BO286" s="164">
        <f t="shared" si="316"/>
        <v>13617823698.318449</v>
      </c>
      <c r="BP286" s="164">
        <f t="shared" si="316"/>
        <v>13637132800.902117</v>
      </c>
      <c r="BQ286" s="164">
        <f t="shared" ref="BQ286:CD286" si="319">BQ269*BQ$298</f>
        <v>13656469282.415838</v>
      </c>
      <c r="BR286" s="164">
        <f t="shared" si="319"/>
        <v>13675833181.680988</v>
      </c>
      <c r="BS286" s="164">
        <f t="shared" si="319"/>
        <v>13695224537.57399</v>
      </c>
      <c r="BT286" s="164">
        <f t="shared" si="319"/>
        <v>13714643389.026367</v>
      </c>
      <c r="BU286" s="164">
        <f t="shared" si="319"/>
        <v>13734089775.024874</v>
      </c>
      <c r="BV286" s="164">
        <f t="shared" si="319"/>
        <v>13753563734.611525</v>
      </c>
      <c r="BW286" s="164">
        <f t="shared" si="319"/>
        <v>13773065306.883709</v>
      </c>
      <c r="BX286" s="164">
        <f t="shared" si="319"/>
        <v>13792594530.99424</v>
      </c>
      <c r="BY286" s="164">
        <f t="shared" si="319"/>
        <v>13812151446.151453</v>
      </c>
      <c r="BZ286" s="164">
        <f t="shared" si="319"/>
        <v>13831736091.619274</v>
      </c>
      <c r="CA286" s="164">
        <f t="shared" si="319"/>
        <v>13851348506.71731</v>
      </c>
      <c r="CB286" s="164">
        <f t="shared" si="319"/>
        <v>13870988730.82091</v>
      </c>
      <c r="CC286" s="164">
        <f t="shared" si="319"/>
        <v>13890656803.361265</v>
      </c>
      <c r="CD286" s="164">
        <f t="shared" si="319"/>
        <v>13910352763.82547</v>
      </c>
      <c r="CG286" s="13"/>
      <c r="CH286" s="13"/>
    </row>
    <row r="287" spans="4:86" outlineLevel="1">
      <c r="E287" s="57" t="s">
        <v>179</v>
      </c>
      <c r="Z287" s="36"/>
      <c r="BR287"/>
      <c r="BS287"/>
      <c r="CG287" s="13"/>
      <c r="CH287" s="13"/>
    </row>
    <row r="288" spans="4:86" outlineLevel="1">
      <c r="E288" s="47" t="s">
        <v>180</v>
      </c>
      <c r="J288" t="s">
        <v>99</v>
      </c>
      <c r="R288" s="165">
        <f t="shared" ref="R288:BM288" si="320">R271*R$298</f>
        <v>159944205.93579865</v>
      </c>
      <c r="S288" s="165">
        <f t="shared" si="320"/>
        <v>451081990.03456241</v>
      </c>
      <c r="T288" s="165">
        <f t="shared" si="320"/>
        <v>663558146.76064622</v>
      </c>
      <c r="U288" s="165">
        <f t="shared" si="320"/>
        <v>835526346.08448136</v>
      </c>
      <c r="V288" s="165">
        <f t="shared" si="320"/>
        <v>891762305.17122447</v>
      </c>
      <c r="W288" s="165">
        <f t="shared" si="320"/>
        <v>1019829681.7574198</v>
      </c>
      <c r="X288" s="165">
        <f t="shared" si="320"/>
        <v>1198832179.234216</v>
      </c>
      <c r="Y288" s="165">
        <f t="shared" si="320"/>
        <v>1261173909.801451</v>
      </c>
      <c r="Z288" s="165">
        <f t="shared" si="320"/>
        <v>1278245044.9978728</v>
      </c>
      <c r="AA288" s="165">
        <f t="shared" si="320"/>
        <v>1514461195.8325644</v>
      </c>
      <c r="AB288" s="165">
        <f t="shared" si="320"/>
        <v>7768915170.5900002</v>
      </c>
      <c r="AC288" s="165">
        <f t="shared" si="320"/>
        <v>11531590443.954002</v>
      </c>
      <c r="AD288" s="165">
        <f t="shared" si="320"/>
        <v>12484453593.727501</v>
      </c>
      <c r="AE288" s="165">
        <f t="shared" si="320"/>
        <v>13177315529.386618</v>
      </c>
      <c r="AF288" s="165">
        <f t="shared" si="320"/>
        <v>13791391184.612894</v>
      </c>
      <c r="AG288" s="165">
        <f t="shared" si="320"/>
        <v>14489601604.580027</v>
      </c>
      <c r="AH288" s="165">
        <f t="shared" si="320"/>
        <v>15116991277.531998</v>
      </c>
      <c r="AI288" s="165">
        <f t="shared" si="320"/>
        <v>15742370791.42168</v>
      </c>
      <c r="AJ288" s="165">
        <f t="shared" si="320"/>
        <v>16365805651.506187</v>
      </c>
      <c r="AK288" s="165">
        <f t="shared" si="320"/>
        <v>16987390853.232327</v>
      </c>
      <c r="AL288" s="165">
        <f t="shared" si="320"/>
        <v>17254705989.450584</v>
      </c>
      <c r="AM288" s="165">
        <f t="shared" si="320"/>
        <v>17384522133.946228</v>
      </c>
      <c r="AN288" s="165">
        <f t="shared" si="320"/>
        <v>17511100801.243191</v>
      </c>
      <c r="AO288" s="165">
        <f t="shared" si="320"/>
        <v>17634329564.477482</v>
      </c>
      <c r="AP288" s="165">
        <f t="shared" si="320"/>
        <v>17754121970.312836</v>
      </c>
      <c r="AQ288" s="165">
        <f t="shared" si="320"/>
        <v>17870687770.836304</v>
      </c>
      <c r="AR288" s="165">
        <f t="shared" si="320"/>
        <v>17984255603.178417</v>
      </c>
      <c r="AS288" s="165">
        <f t="shared" si="320"/>
        <v>18094771205.896748</v>
      </c>
      <c r="AT288" s="165">
        <f t="shared" si="320"/>
        <v>18202129020.068127</v>
      </c>
      <c r="AU288" s="165">
        <f t="shared" si="320"/>
        <v>18306297392.850636</v>
      </c>
      <c r="AV288" s="165">
        <f t="shared" si="320"/>
        <v>18407263433.492748</v>
      </c>
      <c r="AW288" s="165">
        <f t="shared" si="320"/>
        <v>18505015863.271275</v>
      </c>
      <c r="AX288" s="165">
        <f t="shared" si="320"/>
        <v>18599534111.216991</v>
      </c>
      <c r="AY288" s="165">
        <f t="shared" si="320"/>
        <v>18690801804.82061</v>
      </c>
      <c r="AZ288" s="165">
        <f t="shared" si="320"/>
        <v>18778824134.11327</v>
      </c>
      <c r="BA288" s="165">
        <f t="shared" si="320"/>
        <v>18863622725.592377</v>
      </c>
      <c r="BB288" s="165">
        <f t="shared" si="320"/>
        <v>18945212878.001087</v>
      </c>
      <c r="BC288" s="165">
        <f t="shared" si="320"/>
        <v>19023600282.794403</v>
      </c>
      <c r="BD288" s="165">
        <f t="shared" si="320"/>
        <v>19098795019.93161</v>
      </c>
      <c r="BE288" s="165">
        <f t="shared" si="320"/>
        <v>19170823918.353291</v>
      </c>
      <c r="BF288" s="165">
        <f t="shared" si="320"/>
        <v>19239730308.952286</v>
      </c>
      <c r="BG288" s="165">
        <f t="shared" si="320"/>
        <v>19305557587.565594</v>
      </c>
      <c r="BH288" s="165">
        <f t="shared" si="320"/>
        <v>19368342536.689857</v>
      </c>
      <c r="BI288" s="165">
        <f t="shared" si="320"/>
        <v>19426656523.267231</v>
      </c>
      <c r="BJ288" s="165">
        <f t="shared" si="320"/>
        <v>19467069531.314915</v>
      </c>
      <c r="BK288" s="165">
        <f t="shared" si="320"/>
        <v>19492556845.900681</v>
      </c>
      <c r="BL288" s="165">
        <f t="shared" si="320"/>
        <v>19518077529.823509</v>
      </c>
      <c r="BM288" s="165">
        <f t="shared" si="320"/>
        <v>19543631626.772293</v>
      </c>
      <c r="BN288" s="165">
        <f t="shared" ref="BN288:BP291" si="321">BN271*BN$298</f>
        <v>19569219180.493137</v>
      </c>
      <c r="BO288" s="165">
        <f t="shared" si="321"/>
        <v>19594840234.789406</v>
      </c>
      <c r="BP288" s="165">
        <f t="shared" si="321"/>
        <v>19620494833.521812</v>
      </c>
      <c r="BQ288" s="165">
        <f t="shared" ref="BQ288:CD288" si="322">BQ271*BQ$298</f>
        <v>19646183020.608524</v>
      </c>
      <c r="BR288" s="165">
        <f t="shared" si="322"/>
        <v>19671904840.025166</v>
      </c>
      <c r="BS288" s="165">
        <f t="shared" si="322"/>
        <v>19697660335.804974</v>
      </c>
      <c r="BT288" s="165">
        <f t="shared" si="322"/>
        <v>19723449552.038811</v>
      </c>
      <c r="BU288" s="165">
        <f t="shared" si="322"/>
        <v>19749272532.875278</v>
      </c>
      <c r="BV288" s="165">
        <f t="shared" si="322"/>
        <v>19775129322.520763</v>
      </c>
      <c r="BW288" s="165">
        <f t="shared" si="322"/>
        <v>19801019965.239563</v>
      </c>
      <c r="BX288" s="165">
        <f t="shared" si="322"/>
        <v>19826944505.353901</v>
      </c>
      <c r="BY288" s="165">
        <f t="shared" si="322"/>
        <v>19852902987.244022</v>
      </c>
      <c r="BZ288" s="165">
        <f t="shared" si="322"/>
        <v>19878895455.348309</v>
      </c>
      <c r="CA288" s="165">
        <f t="shared" si="322"/>
        <v>19904921954.163292</v>
      </c>
      <c r="CB288" s="165">
        <f t="shared" si="322"/>
        <v>19930982528.243786</v>
      </c>
      <c r="CC288" s="165">
        <f t="shared" si="322"/>
        <v>19957077222.202911</v>
      </c>
      <c r="CD288" s="165">
        <f t="shared" si="322"/>
        <v>19983206080.712223</v>
      </c>
      <c r="CG288" s="13"/>
      <c r="CH288" s="13"/>
    </row>
    <row r="289" spans="2:86" outlineLevel="1">
      <c r="E289" s="47" t="s">
        <v>181</v>
      </c>
      <c r="J289" t="s">
        <v>99</v>
      </c>
      <c r="R289" s="165">
        <f t="shared" ref="R289:BM289" si="323">R272*R$298</f>
        <v>2735045921.5021567</v>
      </c>
      <c r="S289" s="165">
        <f t="shared" si="323"/>
        <v>7713502029.5910158</v>
      </c>
      <c r="T289" s="165">
        <f t="shared" si="323"/>
        <v>10716464070.184435</v>
      </c>
      <c r="U289" s="165">
        <f t="shared" si="323"/>
        <v>12700000460.484118</v>
      </c>
      <c r="V289" s="165">
        <f t="shared" si="323"/>
        <v>7116263195.2663708</v>
      </c>
      <c r="W289" s="165">
        <f t="shared" si="323"/>
        <v>8138240860.4242096</v>
      </c>
      <c r="X289" s="165">
        <f t="shared" si="323"/>
        <v>9566680790.2890453</v>
      </c>
      <c r="Y289" s="165">
        <f t="shared" si="323"/>
        <v>10064167800.215578</v>
      </c>
      <c r="Z289" s="165">
        <f t="shared" si="323"/>
        <v>10200395459.083023</v>
      </c>
      <c r="AA289" s="165">
        <f t="shared" si="323"/>
        <v>9965154668.5782738</v>
      </c>
      <c r="AB289" s="165">
        <f t="shared" si="323"/>
        <v>20043801140.1222</v>
      </c>
      <c r="AC289" s="165">
        <f t="shared" si="323"/>
        <v>29751503345.401321</v>
      </c>
      <c r="AD289" s="165">
        <f t="shared" si="323"/>
        <v>32209890271.816956</v>
      </c>
      <c r="AE289" s="165">
        <f t="shared" si="323"/>
        <v>33997474065.817478</v>
      </c>
      <c r="AF289" s="165">
        <f t="shared" si="323"/>
        <v>35581789256.30127</v>
      </c>
      <c r="AG289" s="165">
        <f t="shared" si="323"/>
        <v>37383172139.816467</v>
      </c>
      <c r="AH289" s="165">
        <f t="shared" si="323"/>
        <v>39001837496.032562</v>
      </c>
      <c r="AI289" s="165">
        <f t="shared" si="323"/>
        <v>40615316641.867935</v>
      </c>
      <c r="AJ289" s="165">
        <f t="shared" si="323"/>
        <v>42223778580.885963</v>
      </c>
      <c r="AK289" s="165">
        <f t="shared" si="323"/>
        <v>43827468401.339401</v>
      </c>
      <c r="AL289" s="165">
        <f t="shared" si="323"/>
        <v>44517141452.782509</v>
      </c>
      <c r="AM289" s="165">
        <f t="shared" si="323"/>
        <v>44852067105.581268</v>
      </c>
      <c r="AN289" s="165">
        <f t="shared" si="323"/>
        <v>45178640067.207428</v>
      </c>
      <c r="AO289" s="165">
        <f t="shared" si="323"/>
        <v>45496570276.351906</v>
      </c>
      <c r="AP289" s="165">
        <f t="shared" si="323"/>
        <v>45805634683.407112</v>
      </c>
      <c r="AQ289" s="165">
        <f t="shared" si="323"/>
        <v>46106374448.757668</v>
      </c>
      <c r="AR289" s="165">
        <f t="shared" si="323"/>
        <v>46399379456.200317</v>
      </c>
      <c r="AS289" s="165">
        <f t="shared" si="323"/>
        <v>46684509711.213608</v>
      </c>
      <c r="AT289" s="165">
        <f t="shared" si="323"/>
        <v>46961492871.775772</v>
      </c>
      <c r="AU289" s="165">
        <f t="shared" si="323"/>
        <v>47230247273.554642</v>
      </c>
      <c r="AV289" s="165">
        <f t="shared" si="323"/>
        <v>47490739658.411285</v>
      </c>
      <c r="AW289" s="165">
        <f t="shared" si="323"/>
        <v>47742940927.239891</v>
      </c>
      <c r="AX289" s="165">
        <f t="shared" si="323"/>
        <v>47986798006.939835</v>
      </c>
      <c r="AY289" s="165">
        <f t="shared" si="323"/>
        <v>48222268656.437157</v>
      </c>
      <c r="AZ289" s="165">
        <f t="shared" si="323"/>
        <v>48449366266.012238</v>
      </c>
      <c r="BA289" s="165">
        <f t="shared" si="323"/>
        <v>48668146632.028328</v>
      </c>
      <c r="BB289" s="165">
        <f t="shared" si="323"/>
        <v>48878649225.242798</v>
      </c>
      <c r="BC289" s="165">
        <f t="shared" si="323"/>
        <v>49080888729.60955</v>
      </c>
      <c r="BD289" s="165">
        <f t="shared" si="323"/>
        <v>49274891151.423561</v>
      </c>
      <c r="BE289" s="165">
        <f t="shared" si="323"/>
        <v>49460725709.351494</v>
      </c>
      <c r="BF289" s="165">
        <f t="shared" si="323"/>
        <v>49638504197.096886</v>
      </c>
      <c r="BG289" s="165">
        <f t="shared" si="323"/>
        <v>49808338575.91922</v>
      </c>
      <c r="BH289" s="165">
        <f t="shared" si="323"/>
        <v>49970323744.659821</v>
      </c>
      <c r="BI289" s="165">
        <f t="shared" si="323"/>
        <v>50120773830.029449</v>
      </c>
      <c r="BJ289" s="165">
        <f t="shared" si="323"/>
        <v>50225039390.79248</v>
      </c>
      <c r="BK289" s="165">
        <f t="shared" si="323"/>
        <v>50290796662.423759</v>
      </c>
      <c r="BL289" s="165">
        <f t="shared" si="323"/>
        <v>50356640026.944656</v>
      </c>
      <c r="BM289" s="165">
        <f t="shared" si="323"/>
        <v>50422569597.072517</v>
      </c>
      <c r="BN289" s="165">
        <f t="shared" si="321"/>
        <v>50488585485.672295</v>
      </c>
      <c r="BO289" s="165">
        <f t="shared" si="321"/>
        <v>50554687805.75666</v>
      </c>
      <c r="BP289" s="165">
        <f t="shared" si="321"/>
        <v>50620876670.486282</v>
      </c>
      <c r="BQ289" s="165">
        <f t="shared" ref="BQ289:CD289" si="324">BQ272*BQ$298</f>
        <v>50687152193.169975</v>
      </c>
      <c r="BR289" s="165">
        <f t="shared" si="324"/>
        <v>50753514487.264931</v>
      </c>
      <c r="BS289" s="165">
        <f t="shared" si="324"/>
        <v>50819963666.376839</v>
      </c>
      <c r="BT289" s="165">
        <f t="shared" si="324"/>
        <v>50886499844.260124</v>
      </c>
      <c r="BU289" s="165">
        <f t="shared" si="324"/>
        <v>50953123134.818214</v>
      </c>
      <c r="BV289" s="165">
        <f t="shared" si="324"/>
        <v>51019833652.103569</v>
      </c>
      <c r="BW289" s="165">
        <f t="shared" si="324"/>
        <v>51086631510.318077</v>
      </c>
      <c r="BX289" s="165">
        <f t="shared" si="324"/>
        <v>51153516823.813049</v>
      </c>
      <c r="BY289" s="165">
        <f t="shared" si="324"/>
        <v>51220489707.089577</v>
      </c>
      <c r="BZ289" s="165">
        <f t="shared" si="324"/>
        <v>51287550274.798637</v>
      </c>
      <c r="CA289" s="165">
        <f t="shared" si="324"/>
        <v>51354698641.741302</v>
      </c>
      <c r="CB289" s="165">
        <f t="shared" si="324"/>
        <v>51421934922.868958</v>
      </c>
      <c r="CC289" s="165">
        <f t="shared" si="324"/>
        <v>51489259233.283501</v>
      </c>
      <c r="CD289" s="165">
        <f t="shared" si="324"/>
        <v>51556671688.237541</v>
      </c>
      <c r="CG289" s="13"/>
      <c r="CH289" s="13"/>
    </row>
    <row r="290" spans="2:86" outlineLevel="1">
      <c r="E290" s="47" t="s">
        <v>182</v>
      </c>
      <c r="J290" t="s">
        <v>99</v>
      </c>
      <c r="R290" s="165">
        <f t="shared" ref="R290:BM290" si="325">R273*R$298</f>
        <v>303893991.2780174</v>
      </c>
      <c r="S290" s="165">
        <f t="shared" si="325"/>
        <v>857055781.06566846</v>
      </c>
      <c r="T290" s="165">
        <f t="shared" si="325"/>
        <v>1891140718.2678416</v>
      </c>
      <c r="U290" s="165">
        <f t="shared" si="325"/>
        <v>3175000115.1210294</v>
      </c>
      <c r="V290" s="165">
        <f t="shared" si="325"/>
        <v>9827220602.9868908</v>
      </c>
      <c r="W290" s="165">
        <f t="shared" si="325"/>
        <v>11238523092.966764</v>
      </c>
      <c r="X290" s="165">
        <f t="shared" si="325"/>
        <v>13211130615.16106</v>
      </c>
      <c r="Y290" s="165">
        <f t="shared" si="325"/>
        <v>13898136486.011986</v>
      </c>
      <c r="Z290" s="165">
        <f t="shared" si="325"/>
        <v>14086260395.876554</v>
      </c>
      <c r="AA290" s="165">
        <f t="shared" si="325"/>
        <v>13761404066.131899</v>
      </c>
      <c r="AB290" s="165">
        <f t="shared" si="325"/>
        <v>27679534907.787792</v>
      </c>
      <c r="AC290" s="165">
        <f t="shared" si="325"/>
        <v>41085409381.744682</v>
      </c>
      <c r="AD290" s="165">
        <f t="shared" si="325"/>
        <v>44480324661.080544</v>
      </c>
      <c r="AE290" s="165">
        <f t="shared" si="325"/>
        <v>46948892757.557457</v>
      </c>
      <c r="AF290" s="165">
        <f t="shared" si="325"/>
        <v>49136756592.035072</v>
      </c>
      <c r="AG290" s="165">
        <f t="shared" si="325"/>
        <v>51624380574.032257</v>
      </c>
      <c r="AH290" s="165">
        <f t="shared" si="325"/>
        <v>53859680351.663994</v>
      </c>
      <c r="AI290" s="165">
        <f t="shared" si="325"/>
        <v>56087818219.722382</v>
      </c>
      <c r="AJ290" s="165">
        <f t="shared" si="325"/>
        <v>58309027564.080612</v>
      </c>
      <c r="AK290" s="165">
        <f t="shared" si="325"/>
        <v>60523646839.944885</v>
      </c>
      <c r="AL290" s="165">
        <f t="shared" si="325"/>
        <v>61476052482.413918</v>
      </c>
      <c r="AM290" s="165">
        <f t="shared" si="325"/>
        <v>61938568860.088417</v>
      </c>
      <c r="AN290" s="165">
        <f t="shared" si="325"/>
        <v>62389550569.000725</v>
      </c>
      <c r="AO290" s="165">
        <f t="shared" si="325"/>
        <v>62828597048.295494</v>
      </c>
      <c r="AP290" s="165">
        <f t="shared" si="325"/>
        <v>63255400277.086006</v>
      </c>
      <c r="AQ290" s="165">
        <f t="shared" si="325"/>
        <v>63670707572.09391</v>
      </c>
      <c r="AR290" s="165">
        <f t="shared" si="325"/>
        <v>64075333534.752808</v>
      </c>
      <c r="AS290" s="165">
        <f t="shared" si="325"/>
        <v>64469084839.294983</v>
      </c>
      <c r="AT290" s="165">
        <f t="shared" si="325"/>
        <v>64851585394.35701</v>
      </c>
      <c r="AU290" s="165">
        <f t="shared" si="325"/>
        <v>65222722425.384956</v>
      </c>
      <c r="AV290" s="165">
        <f t="shared" si="325"/>
        <v>65582450004.47271</v>
      </c>
      <c r="AW290" s="165">
        <f t="shared" si="325"/>
        <v>65930727947.140785</v>
      </c>
      <c r="AX290" s="165">
        <f t="shared" si="325"/>
        <v>66267482961.964516</v>
      </c>
      <c r="AY290" s="165">
        <f t="shared" si="325"/>
        <v>66592656716.032265</v>
      </c>
      <c r="AZ290" s="165">
        <f t="shared" si="325"/>
        <v>66906267700.683556</v>
      </c>
      <c r="BA290" s="165">
        <f t="shared" si="325"/>
        <v>67208392968.039116</v>
      </c>
      <c r="BB290" s="165">
        <f t="shared" si="325"/>
        <v>67499087025.335289</v>
      </c>
      <c r="BC290" s="165">
        <f t="shared" si="325"/>
        <v>67778370150.413193</v>
      </c>
      <c r="BD290" s="165">
        <f t="shared" si="325"/>
        <v>68046278256.727768</v>
      </c>
      <c r="BE290" s="165">
        <f t="shared" si="325"/>
        <v>68302906931.961571</v>
      </c>
      <c r="BF290" s="165">
        <f t="shared" si="325"/>
        <v>68548410557.895699</v>
      </c>
      <c r="BG290" s="165">
        <f t="shared" si="325"/>
        <v>68782943747.697968</v>
      </c>
      <c r="BH290" s="165">
        <f t="shared" si="325"/>
        <v>69006637552.149261</v>
      </c>
      <c r="BI290" s="165">
        <f t="shared" si="325"/>
        <v>69214401955.754944</v>
      </c>
      <c r="BJ290" s="165">
        <f t="shared" si="325"/>
        <v>69358387730.141983</v>
      </c>
      <c r="BK290" s="165">
        <f t="shared" si="325"/>
        <v>69449195390.966125</v>
      </c>
      <c r="BL290" s="165">
        <f t="shared" si="325"/>
        <v>69540121941.971191</v>
      </c>
      <c r="BM290" s="165">
        <f t="shared" si="325"/>
        <v>69631167538.814407</v>
      </c>
      <c r="BN290" s="165">
        <f t="shared" si="321"/>
        <v>69722332337.356964</v>
      </c>
      <c r="BO290" s="165">
        <f t="shared" si="321"/>
        <v>69813616493.66394</v>
      </c>
      <c r="BP290" s="165">
        <f t="shared" si="321"/>
        <v>69905020164.004852</v>
      </c>
      <c r="BQ290" s="165">
        <f t="shared" ref="BQ290:CD290" si="326">BQ273*BQ$298</f>
        <v>69996543504.853775</v>
      </c>
      <c r="BR290" s="165">
        <f t="shared" si="326"/>
        <v>70088186672.889648</v>
      </c>
      <c r="BS290" s="165">
        <f t="shared" si="326"/>
        <v>70179949824.996567</v>
      </c>
      <c r="BT290" s="165">
        <f t="shared" si="326"/>
        <v>70271833118.263962</v>
      </c>
      <c r="BU290" s="165">
        <f t="shared" si="326"/>
        <v>70363836709.987045</v>
      </c>
      <c r="BV290" s="165">
        <f t="shared" si="326"/>
        <v>70455960757.66684</v>
      </c>
      <c r="BW290" s="165">
        <f t="shared" si="326"/>
        <v>70548205419.010651</v>
      </c>
      <c r="BX290" s="165">
        <f t="shared" si="326"/>
        <v>70640570851.932297</v>
      </c>
      <c r="BY290" s="165">
        <f t="shared" si="326"/>
        <v>70733057214.552261</v>
      </c>
      <c r="BZ290" s="165">
        <f t="shared" si="326"/>
        <v>70825664665.198105</v>
      </c>
      <c r="CA290" s="165">
        <f t="shared" si="326"/>
        <v>70918393362.404633</v>
      </c>
      <c r="CB290" s="165">
        <f t="shared" si="326"/>
        <v>71011243464.914261</v>
      </c>
      <c r="CC290" s="165">
        <f t="shared" si="326"/>
        <v>71104215131.677216</v>
      </c>
      <c r="CD290" s="165">
        <f t="shared" si="326"/>
        <v>71197308521.851822</v>
      </c>
      <c r="CG290" s="13"/>
      <c r="CH290" s="13"/>
    </row>
    <row r="291" spans="2:86" outlineLevel="1">
      <c r="E291" s="47" t="s">
        <v>183</v>
      </c>
      <c r="J291" t="s">
        <v>99</v>
      </c>
      <c r="R291" s="165">
        <f t="shared" ref="R291:BM291" si="327">R274*R$298</f>
        <v>23840645029.905758</v>
      </c>
      <c r="S291" s="165">
        <f t="shared" si="327"/>
        <v>41804499921.512962</v>
      </c>
      <c r="T291" s="165">
        <f t="shared" si="327"/>
        <v>61495952192.747215</v>
      </c>
      <c r="U291" s="165">
        <f t="shared" si="327"/>
        <v>77433286721.632217</v>
      </c>
      <c r="V291" s="165">
        <f t="shared" si="327"/>
        <v>82645013634.178268</v>
      </c>
      <c r="W291" s="165">
        <f t="shared" si="327"/>
        <v>94513793041.743973</v>
      </c>
      <c r="X291" s="165">
        <f>X274*X$298</f>
        <v>111103038582.55132</v>
      </c>
      <c r="Y291" s="165">
        <f t="shared" si="327"/>
        <v>116880624316.81052</v>
      </c>
      <c r="Z291" s="165">
        <f t="shared" si="327"/>
        <v>118462709804.0282</v>
      </c>
      <c r="AA291" s="165">
        <f t="shared" si="327"/>
        <v>116961909255.61354</v>
      </c>
      <c r="AB291" s="165">
        <f t="shared" si="327"/>
        <v>166476753655.5</v>
      </c>
      <c r="AC291" s="165">
        <f t="shared" si="327"/>
        <v>192193174065.89996</v>
      </c>
      <c r="AD291" s="165">
        <f t="shared" si="327"/>
        <v>205617624123.375</v>
      </c>
      <c r="AE291" s="165">
        <f t="shared" si="327"/>
        <v>214478554869.40753</v>
      </c>
      <c r="AF291" s="165">
        <f t="shared" si="327"/>
        <v>221847581773.38986</v>
      </c>
      <c r="AG291" s="165">
        <f t="shared" si="327"/>
        <v>230364633805.53513</v>
      </c>
      <c r="AH291" s="165">
        <f t="shared" si="327"/>
        <v>237552720075.50305</v>
      </c>
      <c r="AI291" s="165">
        <f t="shared" si="327"/>
        <v>244524353562.89944</v>
      </c>
      <c r="AJ291" s="165">
        <f t="shared" si="327"/>
        <v>251285992286.9064</v>
      </c>
      <c r="AK291" s="165">
        <f t="shared" si="327"/>
        <v>257844325450.84827</v>
      </c>
      <c r="AL291" s="165">
        <f t="shared" si="327"/>
        <v>261901787339.87537</v>
      </c>
      <c r="AM291" s="165">
        <f t="shared" si="327"/>
        <v>263872210961.68433</v>
      </c>
      <c r="AN291" s="165">
        <f t="shared" si="327"/>
        <v>265793494304.58456</v>
      </c>
      <c r="AO291" s="165">
        <f t="shared" si="327"/>
        <v>267663930889.39087</v>
      </c>
      <c r="AP291" s="165">
        <f t="shared" si="327"/>
        <v>269482208477.9631</v>
      </c>
      <c r="AQ291" s="165">
        <f t="shared" si="327"/>
        <v>271251510807.33725</v>
      </c>
      <c r="AR291" s="165">
        <f t="shared" si="327"/>
        <v>272975308262.53</v>
      </c>
      <c r="AS291" s="165">
        <f t="shared" si="327"/>
        <v>274652777232.36185</v>
      </c>
      <c r="AT291" s="165">
        <f t="shared" si="327"/>
        <v>276282315483.17743</v>
      </c>
      <c r="AU291" s="165">
        <f t="shared" si="327"/>
        <v>277863442570.05475</v>
      </c>
      <c r="AV291" s="165">
        <f t="shared" si="327"/>
        <v>279395962829.80109</v>
      </c>
      <c r="AW291" s="165">
        <f t="shared" si="327"/>
        <v>280879705067.51086</v>
      </c>
      <c r="AX291" s="165">
        <f t="shared" si="327"/>
        <v>282314357045.25836</v>
      </c>
      <c r="AY291" s="165">
        <f t="shared" si="327"/>
        <v>283699670251.74182</v>
      </c>
      <c r="AZ291" s="165">
        <f t="shared" si="327"/>
        <v>285035723464.21973</v>
      </c>
      <c r="BA291" s="165">
        <f t="shared" si="327"/>
        <v>286322844942.02759</v>
      </c>
      <c r="BB291" s="165">
        <f t="shared" si="327"/>
        <v>287561266898.23126</v>
      </c>
      <c r="BC291" s="165">
        <f t="shared" si="327"/>
        <v>288751075720.98694</v>
      </c>
      <c r="BD291" s="165">
        <f t="shared" si="327"/>
        <v>289892424409.67676</v>
      </c>
      <c r="BE291" s="165">
        <f t="shared" si="327"/>
        <v>290985720189.2915</v>
      </c>
      <c r="BF291" s="165">
        <f t="shared" si="327"/>
        <v>292031620760.88336</v>
      </c>
      <c r="BG291" s="165">
        <f t="shared" si="327"/>
        <v>293030784811.26392</v>
      </c>
      <c r="BH291" s="165">
        <f t="shared" si="327"/>
        <v>293983770646.18579</v>
      </c>
      <c r="BI291" s="165">
        <f t="shared" si="327"/>
        <v>294868893656.73523</v>
      </c>
      <c r="BJ291" s="165">
        <f t="shared" si="327"/>
        <v>295482305386.03046</v>
      </c>
      <c r="BK291" s="165">
        <f t="shared" si="327"/>
        <v>295869166410.99298</v>
      </c>
      <c r="BL291" s="165">
        <f t="shared" si="327"/>
        <v>296256533934.82166</v>
      </c>
      <c r="BM291" s="165">
        <f t="shared" si="327"/>
        <v>296644408620.65137</v>
      </c>
      <c r="BN291" s="165">
        <f t="shared" si="321"/>
        <v>297032791132.48566</v>
      </c>
      <c r="BO291" s="165">
        <f t="shared" si="321"/>
        <v>297421682135.19678</v>
      </c>
      <c r="BP291" s="165">
        <f t="shared" si="321"/>
        <v>297811082294.52802</v>
      </c>
      <c r="BQ291" s="165">
        <f t="shared" ref="BQ291:CD291" si="328">BQ274*BQ$298</f>
        <v>298200992277.09412</v>
      </c>
      <c r="BR291" s="165">
        <f t="shared" si="328"/>
        <v>298591412750.38251</v>
      </c>
      <c r="BS291" s="165">
        <f t="shared" si="328"/>
        <v>298982344382.75458</v>
      </c>
      <c r="BT291" s="165">
        <f t="shared" si="328"/>
        <v>299373787843.44672</v>
      </c>
      <c r="BU291" s="165">
        <f t="shared" si="328"/>
        <v>299765743802.57166</v>
      </c>
      <c r="BV291" s="165">
        <f t="shared" si="328"/>
        <v>300158212931.11926</v>
      </c>
      <c r="BW291" s="165">
        <f t="shared" si="328"/>
        <v>300551195900.95819</v>
      </c>
      <c r="BX291" s="165">
        <f t="shared" si="328"/>
        <v>300944693384.83643</v>
      </c>
      <c r="BY291" s="165">
        <f t="shared" si="328"/>
        <v>301338706056.383</v>
      </c>
      <c r="BZ291" s="165">
        <f t="shared" si="328"/>
        <v>301733234590.10876</v>
      </c>
      <c r="CA291" s="165">
        <f t="shared" si="328"/>
        <v>302128279661.40765</v>
      </c>
      <c r="CB291" s="165">
        <f t="shared" si="328"/>
        <v>302523841946.55792</v>
      </c>
      <c r="CC291" s="165">
        <f t="shared" si="328"/>
        <v>302919922122.72327</v>
      </c>
      <c r="CD291" s="165">
        <f t="shared" si="328"/>
        <v>303316520867.95392</v>
      </c>
      <c r="CG291" s="13"/>
      <c r="CH291" s="13"/>
    </row>
    <row r="292" spans="2:86" outlineLevel="1">
      <c r="E292" s="57" t="s">
        <v>184</v>
      </c>
      <c r="X292" s="36"/>
      <c r="Y292" s="36"/>
      <c r="BR292"/>
      <c r="BS292"/>
      <c r="CG292" s="13"/>
      <c r="CH292" s="13"/>
    </row>
    <row r="293" spans="2:86" outlineLevel="1">
      <c r="E293" s="47" t="s">
        <v>185</v>
      </c>
      <c r="J293" t="s">
        <v>99</v>
      </c>
      <c r="R293" s="165">
        <f t="shared" ref="R293:BM294" si="329">R276*R$298</f>
        <v>2516952827.9204645</v>
      </c>
      <c r="S293" s="165">
        <f t="shared" si="329"/>
        <v>2804525230.3784266</v>
      </c>
      <c r="T293" s="165">
        <f t="shared" si="329"/>
        <v>3173872066.7417693</v>
      </c>
      <c r="U293" s="165">
        <f t="shared" si="329"/>
        <v>3096156324.3961339</v>
      </c>
      <c r="V293" s="165">
        <f t="shared" si="329"/>
        <v>2952415015.9870949</v>
      </c>
      <c r="W293" s="165">
        <f t="shared" si="329"/>
        <v>3086057385.0520968</v>
      </c>
      <c r="X293" s="165">
        <f t="shared" si="329"/>
        <v>3111334209.2370577</v>
      </c>
      <c r="Y293" s="165">
        <f t="shared" si="329"/>
        <v>3271669337.7528443</v>
      </c>
      <c r="Z293" s="165">
        <f t="shared" si="329"/>
        <v>3330853362.3360543</v>
      </c>
      <c r="AA293" s="165">
        <f t="shared" si="329"/>
        <v>3291616353.8512607</v>
      </c>
      <c r="AB293" s="165">
        <f t="shared" si="329"/>
        <v>3200630059.0425615</v>
      </c>
      <c r="AC293" s="165">
        <f t="shared" si="329"/>
        <v>3094935998.1144114</v>
      </c>
      <c r="AD293" s="165">
        <f t="shared" si="329"/>
        <v>3041119723.2803111</v>
      </c>
      <c r="AE293" s="165">
        <f t="shared" si="329"/>
        <v>2971685191.2795701</v>
      </c>
      <c r="AF293" s="165">
        <f t="shared" si="329"/>
        <v>2845924657.4831681</v>
      </c>
      <c r="AG293" s="165">
        <f t="shared" si="329"/>
        <v>2807423278.5607414</v>
      </c>
      <c r="AH293" s="165">
        <f t="shared" si="329"/>
        <v>2767669201.6138077</v>
      </c>
      <c r="AI293" s="165">
        <f t="shared" si="329"/>
        <v>2754613599.2764902</v>
      </c>
      <c r="AJ293" s="165">
        <f t="shared" si="329"/>
        <v>2740257051.7534885</v>
      </c>
      <c r="AK293" s="165">
        <f t="shared" si="329"/>
        <v>2724780081.563684</v>
      </c>
      <c r="AL293" s="165">
        <f t="shared" si="329"/>
        <v>2749102635.9563766</v>
      </c>
      <c r="AM293" s="165">
        <f t="shared" si="329"/>
        <v>2785686322.6430054</v>
      </c>
      <c r="AN293" s="165">
        <f t="shared" si="329"/>
        <v>2820926249.6250892</v>
      </c>
      <c r="AO293" s="165">
        <f t="shared" si="329"/>
        <v>2855080621.2910528</v>
      </c>
      <c r="AP293" s="165">
        <f t="shared" si="329"/>
        <v>2888655845.4099069</v>
      </c>
      <c r="AQ293" s="165">
        <f t="shared" si="329"/>
        <v>2921835412.9585485</v>
      </c>
      <c r="AR293" s="165">
        <f t="shared" si="329"/>
        <v>2954036703.5541296</v>
      </c>
      <c r="AS293" s="165">
        <f t="shared" si="329"/>
        <v>2984902242.8423367</v>
      </c>
      <c r="AT293" s="165">
        <f t="shared" si="329"/>
        <v>3014581552.532444</v>
      </c>
      <c r="AU293" s="165">
        <f t="shared" si="329"/>
        <v>3043190678.474463</v>
      </c>
      <c r="AV293" s="165">
        <f t="shared" si="329"/>
        <v>3070670411.6656079</v>
      </c>
      <c r="AW293" s="165">
        <f t="shared" si="329"/>
        <v>3096887930.3717475</v>
      </c>
      <c r="AX293" s="165">
        <f t="shared" si="329"/>
        <v>3121821733.3748841</v>
      </c>
      <c r="AY293" s="165">
        <f t="shared" si="329"/>
        <v>3145557825.5470085</v>
      </c>
      <c r="AZ293" s="165">
        <f t="shared" si="329"/>
        <v>3168157446.4560676</v>
      </c>
      <c r="BA293" s="165">
        <f t="shared" si="329"/>
        <v>3189544478.3744426</v>
      </c>
      <c r="BB293" s="165">
        <f t="shared" si="329"/>
        <v>3209589857.0624089</v>
      </c>
      <c r="BC293" s="165">
        <f t="shared" si="329"/>
        <v>3228261510.9767923</v>
      </c>
      <c r="BD293" s="165">
        <f t="shared" si="329"/>
        <v>3245626221.0409255</v>
      </c>
      <c r="BE293" s="165">
        <f t="shared" si="329"/>
        <v>3261742911.5989256</v>
      </c>
      <c r="BF293" s="165">
        <f t="shared" si="329"/>
        <v>3276563456.3587861</v>
      </c>
      <c r="BG293" s="165">
        <f t="shared" si="329"/>
        <v>3289992855.2346282</v>
      </c>
      <c r="BH293" s="165">
        <f t="shared" si="329"/>
        <v>3302013174.7304168</v>
      </c>
      <c r="BI293" s="165">
        <f t="shared" si="329"/>
        <v>3312690474.6341939</v>
      </c>
      <c r="BJ293" s="165">
        <f t="shared" si="329"/>
        <v>3320057213.215282</v>
      </c>
      <c r="BK293" s="165">
        <f t="shared" si="329"/>
        <v>3324764817.5090232</v>
      </c>
      <c r="BL293" s="165">
        <f t="shared" si="329"/>
        <v>3329479096.8498383</v>
      </c>
      <c r="BM293" s="165">
        <f t="shared" si="329"/>
        <v>3334200060.7024674</v>
      </c>
      <c r="BN293" s="165">
        <f t="shared" ref="BN293:BP297" si="330">BN276*BN$298</f>
        <v>3338927718.5450726</v>
      </c>
      <c r="BO293" s="165">
        <f t="shared" si="330"/>
        <v>3343662079.8692522</v>
      </c>
      <c r="BP293" s="165">
        <f t="shared" si="330"/>
        <v>3348403154.1800675</v>
      </c>
      <c r="BQ293" s="165">
        <f t="shared" ref="BQ293:CD293" si="331">BQ276*BQ$298</f>
        <v>3353150950.9960532</v>
      </c>
      <c r="BR293" s="165">
        <f t="shared" si="331"/>
        <v>3357905479.8492427</v>
      </c>
      <c r="BS293" s="165">
        <f t="shared" si="331"/>
        <v>3362666750.2851834</v>
      </c>
      <c r="BT293" s="165">
        <f t="shared" si="331"/>
        <v>3367434771.8629599</v>
      </c>
      <c r="BU293" s="165">
        <f t="shared" si="331"/>
        <v>3372209554.1552095</v>
      </c>
      <c r="BV293" s="165">
        <f t="shared" si="331"/>
        <v>3376991106.7481418</v>
      </c>
      <c r="BW293" s="165">
        <f t="shared" si="331"/>
        <v>3381779439.2415628</v>
      </c>
      <c r="BX293" s="165">
        <f t="shared" si="331"/>
        <v>3386574561.2488847</v>
      </c>
      <c r="BY293" s="165">
        <f t="shared" si="331"/>
        <v>3391376482.3971572</v>
      </c>
      <c r="BZ293" s="165">
        <f t="shared" si="331"/>
        <v>3396185212.3270741</v>
      </c>
      <c r="CA293" s="165">
        <f t="shared" si="331"/>
        <v>3401000760.6930037</v>
      </c>
      <c r="CB293" s="165">
        <f t="shared" si="331"/>
        <v>3405823137.1630015</v>
      </c>
      <c r="CC293" s="165">
        <f t="shared" si="331"/>
        <v>3410652351.4188313</v>
      </c>
      <c r="CD293" s="165">
        <f t="shared" si="331"/>
        <v>3415488413.1559873</v>
      </c>
      <c r="CG293" s="13"/>
      <c r="CH293" s="13"/>
    </row>
    <row r="294" spans="2:86" outlineLevel="1">
      <c r="E294" s="47" t="s">
        <v>311</v>
      </c>
      <c r="J294" t="s">
        <v>99</v>
      </c>
      <c r="R294" s="165">
        <f t="shared" si="329"/>
        <v>424860587.55099881</v>
      </c>
      <c r="S294" s="165">
        <f t="shared" si="329"/>
        <v>449519967.62896222</v>
      </c>
      <c r="T294" s="165">
        <f t="shared" si="329"/>
        <v>407255067.88721442</v>
      </c>
      <c r="U294" s="165">
        <f t="shared" si="329"/>
        <v>361303381.43859088</v>
      </c>
      <c r="V294" s="165">
        <f t="shared" si="329"/>
        <v>326932610.68678403</v>
      </c>
      <c r="W294" s="165">
        <f t="shared" si="329"/>
        <v>303818516.24125665</v>
      </c>
      <c r="X294" s="165">
        <f t="shared" si="329"/>
        <v>291200613.87885863</v>
      </c>
      <c r="Y294" s="165">
        <f t="shared" si="329"/>
        <v>316296059.52651441</v>
      </c>
      <c r="Z294" s="165">
        <f t="shared" si="329"/>
        <v>303373245.06524038</v>
      </c>
      <c r="AA294" s="165">
        <f t="shared" si="329"/>
        <v>299799548.68902534</v>
      </c>
      <c r="AB294" s="165">
        <f t="shared" si="329"/>
        <v>291512540.97361541</v>
      </c>
      <c r="AC294" s="165">
        <f t="shared" si="329"/>
        <v>281885953.80215025</v>
      </c>
      <c r="AD294" s="165">
        <f t="shared" si="329"/>
        <v>276984381.69502711</v>
      </c>
      <c r="AE294" s="165">
        <f t="shared" si="329"/>
        <v>270660302.8475939</v>
      </c>
      <c r="AF294" s="165">
        <f t="shared" si="329"/>
        <v>259206066.6238192</v>
      </c>
      <c r="AG294" s="165">
        <f t="shared" si="329"/>
        <v>255699371.19397563</v>
      </c>
      <c r="AH294" s="165">
        <f t="shared" si="329"/>
        <v>252078580.35870868</v>
      </c>
      <c r="AI294" s="165">
        <f t="shared" si="329"/>
        <v>250889479.54384252</v>
      </c>
      <c r="AJ294" s="165">
        <f t="shared" si="329"/>
        <v>249581888.98484787</v>
      </c>
      <c r="AK294" s="165">
        <f t="shared" si="329"/>
        <v>248172250.62509552</v>
      </c>
      <c r="AL294" s="165">
        <f t="shared" si="329"/>
        <v>250387542.45926136</v>
      </c>
      <c r="AM294" s="165">
        <f t="shared" si="329"/>
        <v>253719574.98644197</v>
      </c>
      <c r="AN294" s="165">
        <f t="shared" si="329"/>
        <v>256929218.23441702</v>
      </c>
      <c r="AO294" s="165">
        <f t="shared" si="329"/>
        <v>260039989.39073133</v>
      </c>
      <c r="AP294" s="165">
        <f t="shared" si="329"/>
        <v>263098011.94132054</v>
      </c>
      <c r="AQ294" s="165">
        <f t="shared" si="329"/>
        <v>266119998.1959281</v>
      </c>
      <c r="AR294" s="165">
        <f t="shared" si="329"/>
        <v>269052883.24386632</v>
      </c>
      <c r="AS294" s="165">
        <f t="shared" si="329"/>
        <v>271864108.41529948</v>
      </c>
      <c r="AT294" s="165">
        <f t="shared" si="329"/>
        <v>274567292.10804218</v>
      </c>
      <c r="AU294" s="165">
        <f t="shared" si="329"/>
        <v>277173003.74748331</v>
      </c>
      <c r="AV294" s="165">
        <f t="shared" si="329"/>
        <v>279675850.59327716</v>
      </c>
      <c r="AW294" s="165">
        <f t="shared" si="329"/>
        <v>282063735.27693731</v>
      </c>
      <c r="AX294" s="165">
        <f t="shared" si="329"/>
        <v>284334699.47320378</v>
      </c>
      <c r="AY294" s="165">
        <f t="shared" si="329"/>
        <v>286496576.48311657</v>
      </c>
      <c r="AZ294" s="165">
        <f t="shared" si="329"/>
        <v>288554943.99036014</v>
      </c>
      <c r="BA294" s="165">
        <f t="shared" si="329"/>
        <v>290502869.21239418</v>
      </c>
      <c r="BB294" s="165">
        <f t="shared" si="329"/>
        <v>292328597.01233095</v>
      </c>
      <c r="BC294" s="165">
        <f t="shared" si="329"/>
        <v>294029206.32248354</v>
      </c>
      <c r="BD294" s="165">
        <f t="shared" si="329"/>
        <v>295610779.53172213</v>
      </c>
      <c r="BE294" s="165">
        <f t="shared" si="329"/>
        <v>297078683.45375597</v>
      </c>
      <c r="BF294" s="165">
        <f t="shared" si="329"/>
        <v>298428534.7586121</v>
      </c>
      <c r="BG294" s="165">
        <f t="shared" si="329"/>
        <v>299651680.86354375</v>
      </c>
      <c r="BH294" s="165">
        <f t="shared" si="329"/>
        <v>300746488.39046556</v>
      </c>
      <c r="BI294" s="165">
        <f t="shared" si="329"/>
        <v>301718974.04743606</v>
      </c>
      <c r="BJ294" s="165">
        <f t="shared" si="329"/>
        <v>302389934.65295619</v>
      </c>
      <c r="BK294" s="165">
        <f t="shared" si="329"/>
        <v>302818702.00946134</v>
      </c>
      <c r="BL294" s="165">
        <f t="shared" si="329"/>
        <v>303248077.32749224</v>
      </c>
      <c r="BM294" s="165">
        <f t="shared" si="329"/>
        <v>303678061.46909469</v>
      </c>
      <c r="BN294" s="165">
        <f t="shared" si="330"/>
        <v>304108655.29753727</v>
      </c>
      <c r="BO294" s="165">
        <f t="shared" si="330"/>
        <v>304539859.67731237</v>
      </c>
      <c r="BP294" s="165">
        <f t="shared" si="330"/>
        <v>304971675.47413832</v>
      </c>
      <c r="BQ294" s="165">
        <f t="shared" ref="BQ294:CD294" si="332">BQ277*BQ$298</f>
        <v>305404103.55496079</v>
      </c>
      <c r="BR294" s="165">
        <f t="shared" si="332"/>
        <v>305837144.78795481</v>
      </c>
      <c r="BS294" s="165">
        <f t="shared" si="332"/>
        <v>306270800.04252648</v>
      </c>
      <c r="BT294" s="165">
        <f t="shared" si="332"/>
        <v>306705070.18931448</v>
      </c>
      <c r="BU294" s="165">
        <f t="shared" si="332"/>
        <v>307139956.10019225</v>
      </c>
      <c r="BV294" s="165">
        <f t="shared" si="332"/>
        <v>307575458.64826924</v>
      </c>
      <c r="BW294" s="165">
        <f t="shared" si="332"/>
        <v>308011578.70789307</v>
      </c>
      <c r="BX294" s="165">
        <f t="shared" si="332"/>
        <v>308448317.15465105</v>
      </c>
      <c r="BY294" s="165">
        <f t="shared" si="332"/>
        <v>308885674.86537206</v>
      </c>
      <c r="BZ294" s="165">
        <f t="shared" si="332"/>
        <v>309323652.71812814</v>
      </c>
      <c r="CA294" s="165">
        <f t="shared" si="332"/>
        <v>309762251.59223646</v>
      </c>
      <c r="CB294" s="165">
        <f t="shared" si="332"/>
        <v>310201472.36826116</v>
      </c>
      <c r="CC294" s="165">
        <f t="shared" si="332"/>
        <v>310641315.92801452</v>
      </c>
      <c r="CD294" s="165">
        <f t="shared" si="332"/>
        <v>311081783.15455967</v>
      </c>
      <c r="CG294" s="13"/>
      <c r="CH294" s="13"/>
    </row>
    <row r="295" spans="2:86" outlineLevel="1">
      <c r="E295" s="47" t="s">
        <v>186</v>
      </c>
      <c r="J295" t="s">
        <v>99</v>
      </c>
      <c r="R295" s="165">
        <f t="shared" ref="R295:BM295" si="333">R278*R$298</f>
        <v>11091080135.638029</v>
      </c>
      <c r="S295" s="165">
        <f t="shared" si="333"/>
        <v>12406536515.972883</v>
      </c>
      <c r="T295" s="165">
        <f t="shared" si="333"/>
        <v>15994369848.561319</v>
      </c>
      <c r="U295" s="165">
        <f t="shared" si="333"/>
        <v>16259730108.334887</v>
      </c>
      <c r="V295" s="165">
        <f t="shared" si="333"/>
        <v>15620242743.940926</v>
      </c>
      <c r="W295" s="165">
        <f t="shared" si="333"/>
        <v>15324922112.942774</v>
      </c>
      <c r="X295" s="165">
        <f t="shared" si="333"/>
        <v>15076902938.729099</v>
      </c>
      <c r="Y295" s="165">
        <f t="shared" si="333"/>
        <v>16842056035.111071</v>
      </c>
      <c r="Z295" s="165">
        <f t="shared" si="333"/>
        <v>16551365156.456676</v>
      </c>
      <c r="AA295" s="165">
        <f t="shared" si="333"/>
        <v>21344051210.215504</v>
      </c>
      <c r="AB295" s="165">
        <f t="shared" si="333"/>
        <v>29377064246.422848</v>
      </c>
      <c r="AC295" s="165">
        <f t="shared" si="333"/>
        <v>33412363101.44363</v>
      </c>
      <c r="AD295" s="165">
        <f t="shared" si="333"/>
        <v>34688427469.286667</v>
      </c>
      <c r="AE295" s="165">
        <f t="shared" si="333"/>
        <v>35331621750.448509</v>
      </c>
      <c r="AF295" s="165">
        <f t="shared" si="333"/>
        <v>35467747975.151772</v>
      </c>
      <c r="AG295" s="165">
        <f t="shared" si="333"/>
        <v>36095308204.011703</v>
      </c>
      <c r="AH295" s="165">
        <f t="shared" si="333"/>
        <v>36556926638.246719</v>
      </c>
      <c r="AI295" s="165">
        <f t="shared" si="333"/>
        <v>37130367970.765182</v>
      </c>
      <c r="AJ295" s="165">
        <f t="shared" si="333"/>
        <v>37658301659.797157</v>
      </c>
      <c r="AK295" s="165">
        <f t="shared" si="333"/>
        <v>38143460914.707764</v>
      </c>
      <c r="AL295" s="165">
        <f t="shared" si="333"/>
        <v>38619023150.426529</v>
      </c>
      <c r="AM295" s="165">
        <f t="shared" si="333"/>
        <v>39016464506.832909</v>
      </c>
      <c r="AN295" s="165">
        <f t="shared" si="333"/>
        <v>39400516908.312935</v>
      </c>
      <c r="AO295" s="165">
        <f t="shared" si="333"/>
        <v>39772867942.478935</v>
      </c>
      <c r="AP295" s="165">
        <f t="shared" si="333"/>
        <v>40136827156.449104</v>
      </c>
      <c r="AQ295" s="165">
        <f t="shared" si="333"/>
        <v>40493864690.516418</v>
      </c>
      <c r="AR295" s="165">
        <f t="shared" si="333"/>
        <v>40840450017.455139</v>
      </c>
      <c r="AS295" s="165">
        <f t="shared" si="333"/>
        <v>41174252112.65696</v>
      </c>
      <c r="AT295" s="165">
        <f t="shared" si="333"/>
        <v>41496194369.513824</v>
      </c>
      <c r="AU295" s="165">
        <f t="shared" si="333"/>
        <v>41807049053.586929</v>
      </c>
      <c r="AV295" s="165">
        <f t="shared" si="333"/>
        <v>42106468408.771477</v>
      </c>
      <c r="AW295" s="165">
        <f t="shared" si="333"/>
        <v>42393636615.250252</v>
      </c>
      <c r="AX295" s="165">
        <f t="shared" si="333"/>
        <v>42668443442.90361</v>
      </c>
      <c r="AY295" s="165">
        <f t="shared" si="333"/>
        <v>42931464146.519646</v>
      </c>
      <c r="AZ295" s="165">
        <f t="shared" si="333"/>
        <v>43183132356.280869</v>
      </c>
      <c r="BA295" s="165">
        <f t="shared" si="333"/>
        <v>43423024591.357544</v>
      </c>
      <c r="BB295" s="165">
        <f t="shared" si="333"/>
        <v>43650376172.817642</v>
      </c>
      <c r="BC295" s="165">
        <f t="shared" si="333"/>
        <v>43865024785.461021</v>
      </c>
      <c r="BD295" s="165">
        <f t="shared" si="333"/>
        <v>44067432626.731827</v>
      </c>
      <c r="BE295" s="165">
        <f t="shared" si="333"/>
        <v>44258026226.354218</v>
      </c>
      <c r="BF295" s="165">
        <f t="shared" si="333"/>
        <v>44436574380.244354</v>
      </c>
      <c r="BG295" s="165">
        <f t="shared" si="333"/>
        <v>44602549255.584526</v>
      </c>
      <c r="BH295" s="165">
        <f t="shared" si="333"/>
        <v>44755895877.625862</v>
      </c>
      <c r="BI295" s="165">
        <f t="shared" si="333"/>
        <v>44895263303.699554</v>
      </c>
      <c r="BJ295" s="165">
        <f t="shared" si="333"/>
        <v>44991641312.208389</v>
      </c>
      <c r="BK295" s="165">
        <f t="shared" si="333"/>
        <v>45052810452.220375</v>
      </c>
      <c r="BL295" s="165">
        <f t="shared" si="333"/>
        <v>45114062623.648582</v>
      </c>
      <c r="BM295" s="165">
        <f t="shared" si="333"/>
        <v>45175397939.021492</v>
      </c>
      <c r="BN295" s="165">
        <f t="shared" si="330"/>
        <v>45236816511.02005</v>
      </c>
      <c r="BO295" s="165">
        <f t="shared" si="330"/>
        <v>45298318452.477539</v>
      </c>
      <c r="BP295" s="165">
        <f t="shared" si="330"/>
        <v>45359903876.379967</v>
      </c>
      <c r="BQ295" s="165">
        <f t="shared" ref="BQ295:CD295" si="334">BQ278*BQ$298</f>
        <v>45421572895.86615</v>
      </c>
      <c r="BR295" s="165">
        <f t="shared" si="334"/>
        <v>45483325624.228127</v>
      </c>
      <c r="BS295" s="165">
        <f t="shared" si="334"/>
        <v>45545162174.91114</v>
      </c>
      <c r="BT295" s="165">
        <f t="shared" si="334"/>
        <v>45607082661.513916</v>
      </c>
      <c r="BU295" s="165">
        <f t="shared" si="334"/>
        <v>45669087197.788971</v>
      </c>
      <c r="BV295" s="165">
        <f t="shared" si="334"/>
        <v>45731175897.642639</v>
      </c>
      <c r="BW295" s="165">
        <f t="shared" si="334"/>
        <v>45793348875.13546</v>
      </c>
      <c r="BX295" s="165">
        <f t="shared" si="334"/>
        <v>45855606244.482292</v>
      </c>
      <c r="BY295" s="165">
        <f t="shared" si="334"/>
        <v>45917948120.052513</v>
      </c>
      <c r="BZ295" s="165">
        <f t="shared" si="334"/>
        <v>45980374616.370247</v>
      </c>
      <c r="CA295" s="165">
        <f t="shared" si="334"/>
        <v>46042885848.114616</v>
      </c>
      <c r="CB295" s="165">
        <f t="shared" si="334"/>
        <v>46105481930.119865</v>
      </c>
      <c r="CC295" s="165">
        <f t="shared" si="334"/>
        <v>46168162977.375641</v>
      </c>
      <c r="CD295" s="165">
        <f t="shared" si="334"/>
        <v>46230929105.027214</v>
      </c>
      <c r="CG295" s="13"/>
      <c r="CH295" s="13"/>
    </row>
    <row r="296" spans="2:86" outlineLevel="1">
      <c r="E296" s="47" t="s">
        <v>187</v>
      </c>
      <c r="J296" t="s">
        <v>99</v>
      </c>
      <c r="R296" s="165">
        <f t="shared" ref="R296:BM296" si="335">R279*R$298</f>
        <v>0</v>
      </c>
      <c r="S296" s="165">
        <f t="shared" si="335"/>
        <v>0</v>
      </c>
      <c r="T296" s="165">
        <f t="shared" si="335"/>
        <v>0</v>
      </c>
      <c r="U296" s="165">
        <f t="shared" si="335"/>
        <v>0</v>
      </c>
      <c r="V296" s="165">
        <f t="shared" si="335"/>
        <v>0</v>
      </c>
      <c r="W296" s="165">
        <f t="shared" si="335"/>
        <v>0</v>
      </c>
      <c r="X296" s="165">
        <f t="shared" si="335"/>
        <v>10084151242.208927</v>
      </c>
      <c r="Y296" s="165">
        <f t="shared" si="335"/>
        <v>19438707059.398106</v>
      </c>
      <c r="Z296" s="165">
        <f t="shared" si="335"/>
        <v>24692979580.728378</v>
      </c>
      <c r="AA296" s="165">
        <f t="shared" si="335"/>
        <v>26902596439.387333</v>
      </c>
      <c r="AB296" s="165">
        <f t="shared" si="335"/>
        <v>25086835907.26857</v>
      </c>
      <c r="AC296" s="165">
        <f t="shared" si="335"/>
        <v>22305531802.661671</v>
      </c>
      <c r="AD296" s="165">
        <f t="shared" si="335"/>
        <v>21193146479.271774</v>
      </c>
      <c r="AE296" s="165">
        <f t="shared" si="335"/>
        <v>20149333232.312408</v>
      </c>
      <c r="AF296" s="165">
        <f t="shared" si="335"/>
        <v>18660163806.532467</v>
      </c>
      <c r="AG296" s="165">
        <f t="shared" si="335"/>
        <v>17975678515.473042</v>
      </c>
      <c r="AH296" s="165">
        <f t="shared" si="335"/>
        <v>17341629689.09008</v>
      </c>
      <c r="AI296" s="165">
        <f t="shared" si="335"/>
        <v>16968824076.567204</v>
      </c>
      <c r="AJ296" s="165">
        <f t="shared" si="335"/>
        <v>16598917424.569382</v>
      </c>
      <c r="AK296" s="165">
        <f t="shared" si="335"/>
        <v>16232904772.722006</v>
      </c>
      <c r="AL296" s="165">
        <f t="shared" si="335"/>
        <v>16325107266.618731</v>
      </c>
      <c r="AM296" s="165">
        <f t="shared" si="335"/>
        <v>16587797929.09029</v>
      </c>
      <c r="AN296" s="165">
        <f t="shared" si="335"/>
        <v>16840367789.024588</v>
      </c>
      <c r="AO296" s="165">
        <f t="shared" si="335"/>
        <v>17085106884.39467</v>
      </c>
      <c r="AP296" s="165">
        <f t="shared" si="335"/>
        <v>17326506693.959419</v>
      </c>
      <c r="AQ296" s="165">
        <f t="shared" si="335"/>
        <v>17566088938.321411</v>
      </c>
      <c r="AR296" s="165">
        <f t="shared" si="335"/>
        <v>17798578080.18869</v>
      </c>
      <c r="AS296" s="165">
        <f t="shared" si="335"/>
        <v>18020801549.248264</v>
      </c>
      <c r="AT296" s="165">
        <f t="shared" si="335"/>
        <v>18234106479.888313</v>
      </c>
      <c r="AU296" s="165">
        <f t="shared" si="335"/>
        <v>18439516706.847797</v>
      </c>
      <c r="AV296" s="165">
        <f t="shared" si="335"/>
        <v>18636491796.572193</v>
      </c>
      <c r="AW296" s="165">
        <f t="shared" si="335"/>
        <v>18823833342.77898</v>
      </c>
      <c r="AX296" s="165">
        <f t="shared" si="335"/>
        <v>19001338828.37952</v>
      </c>
      <c r="AY296" s="165">
        <f t="shared" si="335"/>
        <v>19169765912.255802</v>
      </c>
      <c r="AZ296" s="165">
        <f t="shared" si="335"/>
        <v>19329644711.899799</v>
      </c>
      <c r="BA296" s="165">
        <f t="shared" si="335"/>
        <v>19480271256.359791</v>
      </c>
      <c r="BB296" s="165">
        <f t="shared" si="335"/>
        <v>19620470093.984711</v>
      </c>
      <c r="BC296" s="165">
        <f t="shared" si="335"/>
        <v>19749938325.680801</v>
      </c>
      <c r="BD296" s="165">
        <f t="shared" si="335"/>
        <v>19869258200.409122</v>
      </c>
      <c r="BE296" s="165">
        <f t="shared" si="335"/>
        <v>19978936168.298634</v>
      </c>
      <c r="BF296" s="165">
        <f t="shared" si="335"/>
        <v>20078512877.464417</v>
      </c>
      <c r="BG296" s="165">
        <f t="shared" si="335"/>
        <v>20167109451.330048</v>
      </c>
      <c r="BH296" s="165">
        <f t="shared" si="335"/>
        <v>20244542555.19183</v>
      </c>
      <c r="BI296" s="165">
        <f t="shared" si="335"/>
        <v>20312093585.694633</v>
      </c>
      <c r="BJ296" s="165">
        <f t="shared" si="335"/>
        <v>20358613284.706627</v>
      </c>
      <c r="BK296" s="165">
        <f t="shared" si="335"/>
        <v>20388504780.442123</v>
      </c>
      <c r="BL296" s="165">
        <f t="shared" si="335"/>
        <v>20418440104.516155</v>
      </c>
      <c r="BM296" s="165">
        <f t="shared" si="335"/>
        <v>20448419321.104523</v>
      </c>
      <c r="BN296" s="165">
        <f t="shared" si="330"/>
        <v>20478442494.476814</v>
      </c>
      <c r="BO296" s="165">
        <f t="shared" si="330"/>
        <v>20508509688.996632</v>
      </c>
      <c r="BP296" s="165">
        <f t="shared" si="330"/>
        <v>20538620969.121693</v>
      </c>
      <c r="BQ296" s="165">
        <f t="shared" ref="BQ296:CD296" si="336">BQ279*BQ$298</f>
        <v>20568776399.403969</v>
      </c>
      <c r="BR296" s="165">
        <f t="shared" si="336"/>
        <v>20598976044.489811</v>
      </c>
      <c r="BS296" s="165">
        <f t="shared" si="336"/>
        <v>20629219969.120087</v>
      </c>
      <c r="BT296" s="165">
        <f t="shared" si="336"/>
        <v>20659508238.130379</v>
      </c>
      <c r="BU296" s="165">
        <f t="shared" si="336"/>
        <v>20689840916.451015</v>
      </c>
      <c r="BV296" s="165">
        <f t="shared" si="336"/>
        <v>20720218069.107338</v>
      </c>
      <c r="BW296" s="165">
        <f t="shared" si="336"/>
        <v>20750639761.219719</v>
      </c>
      <c r="BX296" s="165">
        <f t="shared" si="336"/>
        <v>20781106058.003738</v>
      </c>
      <c r="BY296" s="165">
        <f t="shared" si="336"/>
        <v>20811617024.770401</v>
      </c>
      <c r="BZ296" s="165">
        <f t="shared" si="336"/>
        <v>20842172726.926155</v>
      </c>
      <c r="CA296" s="165">
        <f t="shared" si="336"/>
        <v>20872773229.973114</v>
      </c>
      <c r="CB296" s="165">
        <f t="shared" si="336"/>
        <v>20903418599.509174</v>
      </c>
      <c r="CC296" s="165">
        <f t="shared" si="336"/>
        <v>20934108901.228134</v>
      </c>
      <c r="CD296" s="165">
        <f t="shared" si="336"/>
        <v>20964844200.919846</v>
      </c>
      <c r="CG296" s="13"/>
      <c r="CH296" s="13"/>
    </row>
    <row r="297" spans="2:86" outlineLevel="1">
      <c r="E297" s="47" t="s">
        <v>188</v>
      </c>
      <c r="J297" t="s">
        <v>99</v>
      </c>
      <c r="R297" s="165">
        <f t="shared" ref="R297:BM297" si="337">R280*R$298</f>
        <v>127749632996.91548</v>
      </c>
      <c r="S297" s="165">
        <f>S280*S$298</f>
        <v>134179407495.67378</v>
      </c>
      <c r="T297" s="165">
        <f t="shared" si="337"/>
        <v>116176192312.54782</v>
      </c>
      <c r="U297" s="165">
        <f t="shared" si="337"/>
        <v>100717270665.36069</v>
      </c>
      <c r="V297" s="165">
        <f t="shared" si="337"/>
        <v>90077946524.979889</v>
      </c>
      <c r="W297" s="165">
        <f t="shared" si="337"/>
        <v>82558040732.849426</v>
      </c>
      <c r="X297" s="165">
        <f t="shared" si="337"/>
        <v>68503282288.898926</v>
      </c>
      <c r="Y297" s="165">
        <f t="shared" si="337"/>
        <v>65563291350.382927</v>
      </c>
      <c r="Z297" s="165">
        <f t="shared" si="337"/>
        <v>56245843677.160446</v>
      </c>
      <c r="AA297" s="165">
        <f t="shared" si="337"/>
        <v>48095119344.198662</v>
      </c>
      <c r="AB297" s="165">
        <f t="shared" si="337"/>
        <v>39214804237.497559</v>
      </c>
      <c r="AC297" s="165">
        <f t="shared" si="337"/>
        <v>34867267744.694885</v>
      </c>
      <c r="AD297" s="165">
        <f t="shared" si="337"/>
        <v>33128449178.141918</v>
      </c>
      <c r="AE297" s="165">
        <f t="shared" si="337"/>
        <v>31496800472.309891</v>
      </c>
      <c r="AF297" s="165">
        <f t="shared" si="337"/>
        <v>29168979702.148514</v>
      </c>
      <c r="AG297" s="165">
        <f t="shared" si="337"/>
        <v>28099014362.085751</v>
      </c>
      <c r="AH297" s="165">
        <f t="shared" si="337"/>
        <v>27107889343.593559</v>
      </c>
      <c r="AI297" s="165">
        <f t="shared" si="337"/>
        <v>26525131388.461456</v>
      </c>
      <c r="AJ297" s="165">
        <f t="shared" si="337"/>
        <v>25946904969.844418</v>
      </c>
      <c r="AK297" s="165">
        <f t="shared" si="337"/>
        <v>25374765522.079956</v>
      </c>
      <c r="AL297" s="165">
        <f t="shared" si="337"/>
        <v>25518893557.626213</v>
      </c>
      <c r="AM297" s="165">
        <f t="shared" si="337"/>
        <v>25929523328.594677</v>
      </c>
      <c r="AN297" s="165">
        <f t="shared" si="337"/>
        <v>26324332579.608643</v>
      </c>
      <c r="AO297" s="165">
        <f t="shared" si="337"/>
        <v>26706901026.021732</v>
      </c>
      <c r="AP297" s="165">
        <f t="shared" si="337"/>
        <v>27084249606.013767</v>
      </c>
      <c r="AQ297" s="165">
        <f t="shared" si="337"/>
        <v>27458757025.317055</v>
      </c>
      <c r="AR297" s="165">
        <f t="shared" si="337"/>
        <v>27822176730.180271</v>
      </c>
      <c r="AS297" s="165">
        <f t="shared" si="337"/>
        <v>28169549458.603638</v>
      </c>
      <c r="AT297" s="165">
        <f t="shared" si="337"/>
        <v>28502981008.638119</v>
      </c>
      <c r="AU297" s="165">
        <f t="shared" si="337"/>
        <v>28824071806.504421</v>
      </c>
      <c r="AV297" s="165">
        <f t="shared" si="337"/>
        <v>29131977063.489826</v>
      </c>
      <c r="AW297" s="165">
        <f t="shared" si="337"/>
        <v>29424823468.634529</v>
      </c>
      <c r="AX297" s="165">
        <f t="shared" si="337"/>
        <v>29702294453.603363</v>
      </c>
      <c r="AY297" s="165">
        <f t="shared" si="337"/>
        <v>29965574366.899967</v>
      </c>
      <c r="AZ297" s="165">
        <f t="shared" si="337"/>
        <v>30215491871.492962</v>
      </c>
      <c r="BA297" s="165">
        <f t="shared" si="337"/>
        <v>30450946542.160553</v>
      </c>
      <c r="BB297" s="165">
        <f t="shared" si="337"/>
        <v>30670100949.89991</v>
      </c>
      <c r="BC297" s="165">
        <f t="shared" si="337"/>
        <v>30872481612.386757</v>
      </c>
      <c r="BD297" s="165">
        <f t="shared" si="337"/>
        <v>31058998682.86047</v>
      </c>
      <c r="BE297" s="165">
        <f t="shared" si="337"/>
        <v>31230443828.21315</v>
      </c>
      <c r="BF297" s="165">
        <f t="shared" si="337"/>
        <v>31386099004.044525</v>
      </c>
      <c r="BG297" s="165">
        <f t="shared" si="337"/>
        <v>31524590378.168499</v>
      </c>
      <c r="BH297" s="165">
        <f t="shared" si="337"/>
        <v>31645631367.549934</v>
      </c>
      <c r="BI297" s="165">
        <f t="shared" si="337"/>
        <v>31751225011.069519</v>
      </c>
      <c r="BJ297" s="165">
        <f t="shared" si="337"/>
        <v>31823943139.535473</v>
      </c>
      <c r="BK297" s="165">
        <f t="shared" si="337"/>
        <v>31870668584.306149</v>
      </c>
      <c r="BL297" s="165">
        <f t="shared" si="337"/>
        <v>31917462540.15535</v>
      </c>
      <c r="BM297" s="165">
        <f t="shared" si="337"/>
        <v>31964325107.400669</v>
      </c>
      <c r="BN297" s="165">
        <f t="shared" si="330"/>
        <v>32011256386.506298</v>
      </c>
      <c r="BO297" s="165">
        <f t="shared" si="330"/>
        <v>32058256478.083401</v>
      </c>
      <c r="BP297" s="165">
        <f t="shared" si="330"/>
        <v>32105325482.890247</v>
      </c>
      <c r="BQ297" s="165">
        <f t="shared" ref="BQ297:CD297" si="338">BQ280*BQ$298</f>
        <v>32152463501.832455</v>
      </c>
      <c r="BR297" s="165">
        <f t="shared" si="338"/>
        <v>32199670635.963142</v>
      </c>
      <c r="BS297" s="165">
        <f t="shared" si="338"/>
        <v>32246946986.483204</v>
      </c>
      <c r="BT297" s="165">
        <f t="shared" si="338"/>
        <v>32294292654.741589</v>
      </c>
      <c r="BU297" s="165">
        <f t="shared" si="338"/>
        <v>32341707742.235348</v>
      </c>
      <c r="BV297" s="165">
        <f t="shared" si="338"/>
        <v>32389192350.610023</v>
      </c>
      <c r="BW297" s="165">
        <f t="shared" si="338"/>
        <v>32436746581.659737</v>
      </c>
      <c r="BX297" s="165">
        <f t="shared" si="338"/>
        <v>32484370537.327442</v>
      </c>
      <c r="BY297" s="165">
        <f t="shared" si="338"/>
        <v>32532064319.705246</v>
      </c>
      <c r="BZ297" s="165">
        <f t="shared" si="338"/>
        <v>32579828031.034435</v>
      </c>
      <c r="CA297" s="165">
        <f t="shared" si="338"/>
        <v>32627661773.705853</v>
      </c>
      <c r="CB297" s="165">
        <f t="shared" si="338"/>
        <v>32675565650.260067</v>
      </c>
      <c r="CC297" s="165">
        <f t="shared" si="338"/>
        <v>32723539763.387558</v>
      </c>
      <c r="CD297" s="165">
        <f t="shared" si="338"/>
        <v>32771584215.928947</v>
      </c>
      <c r="CG297" s="13"/>
      <c r="CH297" s="13"/>
    </row>
    <row r="298" spans="2:86" outlineLevel="1">
      <c r="E298" s="57" t="s">
        <v>193</v>
      </c>
      <c r="J298" t="s">
        <v>99</v>
      </c>
      <c r="R298" s="146">
        <f t="shared" ref="R298:AW298" si="339">R142</f>
        <v>188384620515.23102</v>
      </c>
      <c r="S298" s="146">
        <f t="shared" si="339"/>
        <v>219383785701.52713</v>
      </c>
      <c r="T298" s="146">
        <f t="shared" si="339"/>
        <v>227273516939.21826</v>
      </c>
      <c r="U298" s="146">
        <f t="shared" si="339"/>
        <v>230513961160.5043</v>
      </c>
      <c r="V298" s="146">
        <f t="shared" si="339"/>
        <v>226905912194.86615</v>
      </c>
      <c r="W298" s="146">
        <f t="shared" si="339"/>
        <v>237649790832.46838</v>
      </c>
      <c r="X298" s="146">
        <f t="shared" si="339"/>
        <v>258795359075.83228</v>
      </c>
      <c r="Y298" s="146">
        <f t="shared" si="339"/>
        <v>276859968424.20428</v>
      </c>
      <c r="Z298" s="146">
        <f t="shared" si="339"/>
        <v>276601696465.46295</v>
      </c>
      <c r="AA298" s="146">
        <f t="shared" si="339"/>
        <v>275767777677.09125</v>
      </c>
      <c r="AB298" s="146">
        <f t="shared" si="339"/>
        <v>359792865189.19586</v>
      </c>
      <c r="AC298" s="146">
        <f t="shared" si="339"/>
        <v>410802795694.66711</v>
      </c>
      <c r="AD298" s="146">
        <f t="shared" si="339"/>
        <v>430667927754.33453</v>
      </c>
      <c r="AE298" s="146">
        <f t="shared" si="339"/>
        <v>443458533740.84241</v>
      </c>
      <c r="AF298" s="146">
        <f t="shared" si="339"/>
        <v>452288460495.14368</v>
      </c>
      <c r="AG298" s="146">
        <f t="shared" si="339"/>
        <v>465306765128.36688</v>
      </c>
      <c r="AH298" s="146">
        <f t="shared" si="339"/>
        <v>476231394459.44312</v>
      </c>
      <c r="AI298" s="146">
        <f t="shared" si="339"/>
        <v>487740397254.39233</v>
      </c>
      <c r="AJ298" s="146">
        <f t="shared" si="339"/>
        <v>498990685717.43378</v>
      </c>
      <c r="AK298" s="146">
        <f t="shared" si="339"/>
        <v>509995154912.55975</v>
      </c>
      <c r="AL298" s="146">
        <f t="shared" si="339"/>
        <v>517129697474.35864</v>
      </c>
      <c r="AM298" s="146">
        <f t="shared" si="339"/>
        <v>521783703418.24677</v>
      </c>
      <c r="AN298" s="146">
        <f t="shared" si="339"/>
        <v>526300932496.98383</v>
      </c>
      <c r="AO298" s="146">
        <f t="shared" si="339"/>
        <v>530691271161.09296</v>
      </c>
      <c r="AP298" s="146">
        <f t="shared" si="339"/>
        <v>534977101473.72418</v>
      </c>
      <c r="AQ298" s="146">
        <f t="shared" si="339"/>
        <v>539171914508.73615</v>
      </c>
      <c r="AR298" s="146">
        <f t="shared" si="339"/>
        <v>543252843102.97882</v>
      </c>
      <c r="AS298" s="146">
        <f t="shared" si="339"/>
        <v>547201514292.89111</v>
      </c>
      <c r="AT298" s="146">
        <f t="shared" si="339"/>
        <v>551022750150.0592</v>
      </c>
      <c r="AU298" s="146">
        <f t="shared" si="339"/>
        <v>554721415313.04846</v>
      </c>
      <c r="AV298" s="146">
        <f t="shared" si="339"/>
        <v>558294379512.56885</v>
      </c>
      <c r="AW298" s="146">
        <f t="shared" si="339"/>
        <v>561735014432.89014</v>
      </c>
      <c r="AX298" s="146">
        <f t="shared" ref="AX298:BN298" si="340">AX142</f>
        <v>565041828661.58618</v>
      </c>
      <c r="AY298" s="146">
        <f t="shared" si="340"/>
        <v>568218585696.88232</v>
      </c>
      <c r="AZ298" s="146">
        <f t="shared" si="340"/>
        <v>571268341401.1665</v>
      </c>
      <c r="BA298" s="146">
        <f t="shared" si="340"/>
        <v>574187924218.68396</v>
      </c>
      <c r="BB298" s="146">
        <f t="shared" si="340"/>
        <v>576971479472.00293</v>
      </c>
      <c r="BC298" s="146">
        <f t="shared" si="340"/>
        <v>579617594499.15918</v>
      </c>
      <c r="BD298" s="146">
        <f t="shared" si="340"/>
        <v>582129700344.31006</v>
      </c>
      <c r="BE298" s="146">
        <f t="shared" si="340"/>
        <v>584511224731.03052</v>
      </c>
      <c r="BF298" s="146">
        <f t="shared" si="340"/>
        <v>586760824400.62634</v>
      </c>
      <c r="BG298" s="146">
        <f t="shared" si="340"/>
        <v>588874907208.35425</v>
      </c>
      <c r="BH298" s="146">
        <f t="shared" si="340"/>
        <v>590853433233.69153</v>
      </c>
      <c r="BI298" s="146">
        <f t="shared" si="340"/>
        <v>592667684770.40015</v>
      </c>
      <c r="BJ298" s="146">
        <f t="shared" si="340"/>
        <v>593923426151.86658</v>
      </c>
      <c r="BK298" s="146">
        <f t="shared" si="340"/>
        <v>594718343958.81396</v>
      </c>
      <c r="BL298" s="146">
        <f t="shared" si="340"/>
        <v>595514327075.34375</v>
      </c>
      <c r="BM298" s="146">
        <f t="shared" si="340"/>
        <v>596311376931.04138</v>
      </c>
      <c r="BN298" s="146">
        <f t="shared" si="340"/>
        <v>597109494957.4137</v>
      </c>
      <c r="BO298" s="146">
        <f>BO142</f>
        <v>597908682587.89087</v>
      </c>
      <c r="BP298" s="146">
        <f>BP142</f>
        <v>598708941257.82959</v>
      </c>
      <c r="BQ298" s="146">
        <f t="shared" ref="BQ298:CD298" si="341">BQ142</f>
        <v>599510272404.51526</v>
      </c>
      <c r="BR298" s="146">
        <f t="shared" si="341"/>
        <v>600312677467.16479</v>
      </c>
      <c r="BS298" s="146">
        <f t="shared" si="341"/>
        <v>601116157886.92908</v>
      </c>
      <c r="BT298" s="146">
        <f t="shared" si="341"/>
        <v>601920715106.89539</v>
      </c>
      <c r="BU298" s="146">
        <f t="shared" si="341"/>
        <v>602726350572.0907</v>
      </c>
      <c r="BV298" s="146">
        <f t="shared" si="341"/>
        <v>603533065729.48352</v>
      </c>
      <c r="BW298" s="146">
        <f t="shared" si="341"/>
        <v>604340862027.98694</v>
      </c>
      <c r="BX298" s="146">
        <f t="shared" si="341"/>
        <v>605149740918.46106</v>
      </c>
      <c r="BY298" s="146">
        <f t="shared" si="341"/>
        <v>605959703853.71582</v>
      </c>
      <c r="BZ298" s="146">
        <f t="shared" si="341"/>
        <v>606770752288.51331</v>
      </c>
      <c r="CA298" s="146">
        <f t="shared" si="341"/>
        <v>607582887679.57068</v>
      </c>
      <c r="CB298" s="146">
        <f t="shared" si="341"/>
        <v>608396111485.56262</v>
      </c>
      <c r="CC298" s="146">
        <f t="shared" si="341"/>
        <v>609210425167.1239</v>
      </c>
      <c r="CD298" s="146">
        <f t="shared" si="341"/>
        <v>610025830186.85242</v>
      </c>
      <c r="CG298" s="13"/>
      <c r="CH298" s="13"/>
    </row>
    <row r="299" spans="2:86" outlineLevel="1">
      <c r="E299" s="52" t="s">
        <v>97</v>
      </c>
      <c r="K299" s="82" t="str">
        <f>IF(AND(R299:BM299),"ok","error")</f>
        <v>ok</v>
      </c>
      <c r="R299" s="166"/>
      <c r="S299" s="166" t="b">
        <f t="shared" ref="S299:BM299" si="342">(ROUND(SUM(S284:S297)-S298,0)=0)</f>
        <v>1</v>
      </c>
      <c r="T299" s="166" t="b">
        <f t="shared" si="342"/>
        <v>1</v>
      </c>
      <c r="U299" s="166" t="b">
        <f t="shared" si="342"/>
        <v>1</v>
      </c>
      <c r="V299" s="166" t="b">
        <f t="shared" si="342"/>
        <v>1</v>
      </c>
      <c r="W299" s="166" t="b">
        <f t="shared" si="342"/>
        <v>1</v>
      </c>
      <c r="X299" s="166" t="b">
        <f t="shared" si="342"/>
        <v>1</v>
      </c>
      <c r="Y299" s="166" t="b">
        <f t="shared" si="342"/>
        <v>1</v>
      </c>
      <c r="Z299" s="166" t="b">
        <f t="shared" si="342"/>
        <v>1</v>
      </c>
      <c r="AA299" s="166" t="b">
        <f t="shared" si="342"/>
        <v>1</v>
      </c>
      <c r="AB299" s="166" t="b">
        <f t="shared" si="342"/>
        <v>1</v>
      </c>
      <c r="AC299" s="166" t="b">
        <f t="shared" si="342"/>
        <v>1</v>
      </c>
      <c r="AD299" s="166" t="b">
        <f t="shared" si="342"/>
        <v>1</v>
      </c>
      <c r="AE299" s="166" t="b">
        <f t="shared" si="342"/>
        <v>1</v>
      </c>
      <c r="AF299" s="166" t="b">
        <f t="shared" si="342"/>
        <v>1</v>
      </c>
      <c r="AG299" s="166" t="b">
        <f t="shared" si="342"/>
        <v>1</v>
      </c>
      <c r="AH299" s="166" t="b">
        <f t="shared" si="342"/>
        <v>1</v>
      </c>
      <c r="AI299" s="166" t="b">
        <f t="shared" si="342"/>
        <v>1</v>
      </c>
      <c r="AJ299" s="166" t="b">
        <f t="shared" si="342"/>
        <v>1</v>
      </c>
      <c r="AK299" s="166" t="b">
        <f t="shared" si="342"/>
        <v>1</v>
      </c>
      <c r="AL299" s="166" t="b">
        <f t="shared" si="342"/>
        <v>1</v>
      </c>
      <c r="AM299" s="166" t="b">
        <f t="shared" si="342"/>
        <v>1</v>
      </c>
      <c r="AN299" s="166" t="b">
        <f t="shared" si="342"/>
        <v>1</v>
      </c>
      <c r="AO299" s="166" t="b">
        <f t="shared" si="342"/>
        <v>1</v>
      </c>
      <c r="AP299" s="166" t="b">
        <f t="shared" si="342"/>
        <v>1</v>
      </c>
      <c r="AQ299" s="166" t="b">
        <f t="shared" si="342"/>
        <v>1</v>
      </c>
      <c r="AR299" s="166" t="b">
        <f t="shared" si="342"/>
        <v>1</v>
      </c>
      <c r="AS299" s="166" t="b">
        <f t="shared" si="342"/>
        <v>1</v>
      </c>
      <c r="AT299" s="166" t="b">
        <f t="shared" si="342"/>
        <v>1</v>
      </c>
      <c r="AU299" s="166" t="b">
        <f t="shared" si="342"/>
        <v>1</v>
      </c>
      <c r="AV299" s="166" t="b">
        <f t="shared" si="342"/>
        <v>1</v>
      </c>
      <c r="AW299" s="166" t="b">
        <f t="shared" si="342"/>
        <v>1</v>
      </c>
      <c r="AX299" s="166" t="b">
        <f t="shared" si="342"/>
        <v>1</v>
      </c>
      <c r="AY299" s="166" t="b">
        <f t="shared" si="342"/>
        <v>1</v>
      </c>
      <c r="AZ299" s="166" t="b">
        <f t="shared" si="342"/>
        <v>1</v>
      </c>
      <c r="BA299" s="166" t="b">
        <f t="shared" si="342"/>
        <v>1</v>
      </c>
      <c r="BB299" s="166" t="b">
        <f t="shared" si="342"/>
        <v>1</v>
      </c>
      <c r="BC299" s="166" t="b">
        <f t="shared" si="342"/>
        <v>1</v>
      </c>
      <c r="BD299" s="166" t="b">
        <f t="shared" si="342"/>
        <v>1</v>
      </c>
      <c r="BE299" s="166" t="b">
        <f t="shared" si="342"/>
        <v>1</v>
      </c>
      <c r="BF299" s="166" t="b">
        <f t="shared" si="342"/>
        <v>1</v>
      </c>
      <c r="BG299" s="166" t="b">
        <f t="shared" si="342"/>
        <v>1</v>
      </c>
      <c r="BH299" s="166" t="b">
        <f t="shared" si="342"/>
        <v>1</v>
      </c>
      <c r="BI299" s="166" t="b">
        <f t="shared" si="342"/>
        <v>1</v>
      </c>
      <c r="BJ299" s="166" t="b">
        <f t="shared" si="342"/>
        <v>1</v>
      </c>
      <c r="BK299" s="166" t="b">
        <f t="shared" si="342"/>
        <v>1</v>
      </c>
      <c r="BL299" s="166" t="b">
        <f t="shared" si="342"/>
        <v>1</v>
      </c>
      <c r="BM299" s="166" t="b">
        <f t="shared" si="342"/>
        <v>1</v>
      </c>
      <c r="BN299" s="166" t="b">
        <f>(ROUND(SUM(BN284:BN297)-BN298,0)=0)</f>
        <v>1</v>
      </c>
      <c r="BO299" s="166" t="b">
        <f>(ROUND(SUM(BO284:BO297)-BO298,0)=0)</f>
        <v>1</v>
      </c>
      <c r="BP299" s="166" t="b">
        <f>(ROUND(SUM(BP284:BP297)-BP298,0)=0)</f>
        <v>1</v>
      </c>
      <c r="BQ299" s="166" t="b">
        <f t="shared" ref="BQ299:CD299" si="343">(ROUND(SUM(BQ284:BQ297)-BQ298,0)=0)</f>
        <v>1</v>
      </c>
      <c r="BR299" s="166" t="b">
        <f t="shared" si="343"/>
        <v>1</v>
      </c>
      <c r="BS299" s="166" t="b">
        <f t="shared" si="343"/>
        <v>1</v>
      </c>
      <c r="BT299" s="166" t="b">
        <f t="shared" si="343"/>
        <v>1</v>
      </c>
      <c r="BU299" s="166" t="b">
        <f t="shared" si="343"/>
        <v>1</v>
      </c>
      <c r="BV299" s="166" t="b">
        <f t="shared" si="343"/>
        <v>1</v>
      </c>
      <c r="BW299" s="166" t="b">
        <f t="shared" si="343"/>
        <v>1</v>
      </c>
      <c r="BX299" s="166" t="b">
        <f t="shared" si="343"/>
        <v>1</v>
      </c>
      <c r="BY299" s="166" t="b">
        <f t="shared" si="343"/>
        <v>1</v>
      </c>
      <c r="BZ299" s="166" t="b">
        <f t="shared" si="343"/>
        <v>1</v>
      </c>
      <c r="CA299" s="166" t="b">
        <f t="shared" si="343"/>
        <v>1</v>
      </c>
      <c r="CB299" s="166" t="b">
        <f t="shared" si="343"/>
        <v>1</v>
      </c>
      <c r="CC299" s="166" t="b">
        <f t="shared" si="343"/>
        <v>1</v>
      </c>
      <c r="CD299" s="166" t="b">
        <f t="shared" si="343"/>
        <v>1</v>
      </c>
      <c r="CG299" s="13"/>
      <c r="CH299" s="13"/>
    </row>
    <row r="300" spans="2:86" outlineLevel="1">
      <c r="E300" s="52"/>
      <c r="S300" s="166"/>
      <c r="T300" s="166"/>
      <c r="U300" s="166"/>
      <c r="V300" s="166"/>
      <c r="W300" s="166"/>
      <c r="X300" s="166"/>
      <c r="Y300" s="166"/>
      <c r="Z300" s="166"/>
      <c r="AA300" s="166"/>
      <c r="AB300" s="166"/>
      <c r="AC300" s="166"/>
      <c r="AD300" s="166"/>
      <c r="AE300" s="166"/>
      <c r="AF300" s="166"/>
      <c r="AG300" s="166"/>
      <c r="AH300" s="166"/>
      <c r="AI300" s="166"/>
      <c r="AJ300" s="166"/>
      <c r="AK300" s="166"/>
      <c r="AL300" s="166"/>
      <c r="AM300" s="166"/>
      <c r="AN300" s="166"/>
      <c r="AO300" s="166"/>
      <c r="AP300" s="166"/>
      <c r="AQ300" s="166"/>
      <c r="AR300" s="166"/>
      <c r="AS300" s="166"/>
      <c r="AT300" s="166"/>
      <c r="AU300" s="166"/>
      <c r="AV300" s="166"/>
      <c r="AW300" s="166"/>
      <c r="AX300" s="166"/>
      <c r="AY300" s="166"/>
      <c r="AZ300" s="166"/>
      <c r="BA300" s="166"/>
      <c r="BB300" s="166"/>
      <c r="BC300" s="166"/>
      <c r="BD300" s="166"/>
      <c r="BE300" s="166"/>
      <c r="BF300" s="166"/>
      <c r="BG300" s="166"/>
      <c r="BH300" s="166"/>
      <c r="BI300" s="166"/>
      <c r="BJ300" s="166"/>
      <c r="BK300" s="166"/>
      <c r="BL300" s="166"/>
      <c r="BM300" s="166"/>
      <c r="BN300" s="166"/>
      <c r="BO300" s="166"/>
      <c r="BP300" s="166"/>
      <c r="BQ300" s="166"/>
      <c r="BR300" s="166"/>
      <c r="BS300" s="166"/>
      <c r="BT300" s="166"/>
      <c r="BU300" s="166"/>
      <c r="BV300" s="166"/>
      <c r="BW300" s="166"/>
      <c r="BX300" s="166"/>
      <c r="BY300" s="166"/>
      <c r="BZ300" s="166"/>
      <c r="CA300" s="166"/>
      <c r="CB300" s="166"/>
      <c r="CC300" s="166"/>
      <c r="CD300" s="166"/>
      <c r="CG300" s="13"/>
      <c r="CH300" s="13"/>
    </row>
    <row r="301" spans="2:86" outlineLevel="1">
      <c r="B301" s="71" t="s">
        <v>245</v>
      </c>
      <c r="BR301"/>
      <c r="BS301"/>
      <c r="CG301" s="13"/>
      <c r="CH301" s="13"/>
    </row>
    <row r="302" spans="2:86" outlineLevel="1">
      <c r="E302" s="15"/>
      <c r="BR302"/>
      <c r="BS302"/>
      <c r="CG302" s="13"/>
      <c r="CH302" s="13"/>
    </row>
    <row r="303" spans="2:86" outlineLevel="1">
      <c r="C303" s="60" t="s">
        <v>247</v>
      </c>
      <c r="BR303"/>
      <c r="BS303"/>
      <c r="CG303" s="13"/>
      <c r="CH303" s="13"/>
    </row>
    <row r="304" spans="2:86" outlineLevel="1">
      <c r="BR304"/>
      <c r="BS304"/>
      <c r="CG304" s="13"/>
      <c r="CH304" s="13"/>
    </row>
    <row r="305" spans="2:86" outlineLevel="1">
      <c r="D305" s="60" t="s">
        <v>246</v>
      </c>
      <c r="BR305"/>
      <c r="BS305"/>
      <c r="CG305" s="13"/>
      <c r="CH305" s="13"/>
    </row>
    <row r="306" spans="2:86" outlineLevel="1">
      <c r="E306" s="47" t="s">
        <v>215</v>
      </c>
      <c r="J306" t="s">
        <v>70</v>
      </c>
      <c r="K306" s="82" t="str">
        <f t="array" ref="K306">IF(OR(L306:BM306&lt;0,L306:BM306&gt;1),"error","ok")</f>
        <v>ok</v>
      </c>
      <c r="T306" s="156">
        <f t="shared" ref="T306:AV306" si="344">T202</f>
        <v>0.17749999999999999</v>
      </c>
      <c r="U306" s="156">
        <f t="shared" si="344"/>
        <v>0.17749999999999999</v>
      </c>
      <c r="V306" s="156">
        <f t="shared" si="344"/>
        <v>0.17749999999999999</v>
      </c>
      <c r="W306" s="156">
        <f t="shared" si="344"/>
        <v>0.17749999999999999</v>
      </c>
      <c r="X306" s="156">
        <f t="shared" si="344"/>
        <v>0.17749999999999999</v>
      </c>
      <c r="Y306" s="156">
        <f t="shared" si="344"/>
        <v>0.17749999999999999</v>
      </c>
      <c r="Z306" s="156">
        <f t="shared" si="344"/>
        <v>0.17749999999999999</v>
      </c>
      <c r="AA306" s="156">
        <f t="shared" si="344"/>
        <v>0.17749999999999999</v>
      </c>
      <c r="AB306" s="156">
        <f t="shared" si="344"/>
        <v>0.25</v>
      </c>
      <c r="AC306" s="156">
        <f t="shared" si="344"/>
        <v>0.30000000000000004</v>
      </c>
      <c r="AD306" s="156">
        <f t="shared" si="344"/>
        <v>0.30249999999999999</v>
      </c>
      <c r="AE306" s="156">
        <f t="shared" si="344"/>
        <v>0.30499999999999994</v>
      </c>
      <c r="AF306" s="156">
        <f t="shared" si="344"/>
        <v>0.30749999999999988</v>
      </c>
      <c r="AG306" s="156">
        <f t="shared" si="344"/>
        <v>0.30999999999999983</v>
      </c>
      <c r="AH306" s="156">
        <f t="shared" si="344"/>
        <v>0.31249999999999978</v>
      </c>
      <c r="AI306" s="156">
        <f t="shared" si="344"/>
        <v>0.31499999999999972</v>
      </c>
      <c r="AJ306" s="156">
        <f t="shared" si="344"/>
        <v>0.31749999999999967</v>
      </c>
      <c r="AK306" s="156">
        <f t="shared" si="344"/>
        <v>0.31999999999999962</v>
      </c>
      <c r="AL306" s="156">
        <f t="shared" si="344"/>
        <v>0.31999999999999962</v>
      </c>
      <c r="AM306" s="156">
        <f t="shared" si="344"/>
        <v>0.31999999999999962</v>
      </c>
      <c r="AN306" s="156">
        <f t="shared" si="344"/>
        <v>0.31999999999999962</v>
      </c>
      <c r="AO306" s="156">
        <f t="shared" si="344"/>
        <v>0.31999999999999962</v>
      </c>
      <c r="AP306" s="156">
        <f t="shared" si="344"/>
        <v>0.31999999999999962</v>
      </c>
      <c r="AQ306" s="156">
        <f t="shared" si="344"/>
        <v>0.31999999999999962</v>
      </c>
      <c r="AR306" s="156">
        <f t="shared" si="344"/>
        <v>0.31999999999999962</v>
      </c>
      <c r="AS306" s="156">
        <f t="shared" si="344"/>
        <v>0.31999999999999962</v>
      </c>
      <c r="AT306" s="156">
        <f t="shared" si="344"/>
        <v>0.31999999999999962</v>
      </c>
      <c r="AU306" s="156">
        <f t="shared" si="344"/>
        <v>0.31999999999999962</v>
      </c>
      <c r="AV306" s="156">
        <f t="shared" si="344"/>
        <v>0.31999999999999962</v>
      </c>
      <c r="AW306" s="156">
        <f t="shared" ref="AW306:BM306" si="345">AW202</f>
        <v>0.31999999999999962</v>
      </c>
      <c r="AX306" s="156">
        <f t="shared" si="345"/>
        <v>0.31999999999999962</v>
      </c>
      <c r="AY306" s="156">
        <f t="shared" si="345"/>
        <v>0.31999999999999962</v>
      </c>
      <c r="AZ306" s="156">
        <f t="shared" si="345"/>
        <v>0.31999999999999962</v>
      </c>
      <c r="BA306" s="156">
        <f t="shared" si="345"/>
        <v>0.31999999999999962</v>
      </c>
      <c r="BB306" s="156">
        <f t="shared" si="345"/>
        <v>0.31999999999999962</v>
      </c>
      <c r="BC306" s="156">
        <f t="shared" si="345"/>
        <v>0.31999999999999962</v>
      </c>
      <c r="BD306" s="156">
        <f t="shared" si="345"/>
        <v>0.31999999999999962</v>
      </c>
      <c r="BE306" s="156">
        <f t="shared" si="345"/>
        <v>0.31999999999999962</v>
      </c>
      <c r="BF306" s="156">
        <f t="shared" si="345"/>
        <v>0.31999999999999962</v>
      </c>
      <c r="BG306" s="156">
        <f t="shared" si="345"/>
        <v>0.31999999999999962</v>
      </c>
      <c r="BH306" s="156">
        <f t="shared" si="345"/>
        <v>0.31999999999999962</v>
      </c>
      <c r="BI306" s="156">
        <f t="shared" si="345"/>
        <v>0.31999999999999962</v>
      </c>
      <c r="BJ306" s="156">
        <f t="shared" si="345"/>
        <v>0.31999999999999962</v>
      </c>
      <c r="BK306" s="156">
        <f t="shared" si="345"/>
        <v>0.31999999999999962</v>
      </c>
      <c r="BL306" s="156">
        <f t="shared" si="345"/>
        <v>0.31999999999999962</v>
      </c>
      <c r="BM306" s="156">
        <f t="shared" si="345"/>
        <v>0.31999999999999962</v>
      </c>
      <c r="BN306" s="156">
        <f>BN202</f>
        <v>0.31999999999999962</v>
      </c>
      <c r="BO306" s="156">
        <f>BO202</f>
        <v>0.31999999999999962</v>
      </c>
      <c r="BP306" s="156">
        <f>BP202</f>
        <v>0.31999999999999962</v>
      </c>
      <c r="BQ306" s="156">
        <f t="shared" ref="BQ306:CD306" si="346">BQ202</f>
        <v>0.31999999999999962</v>
      </c>
      <c r="BR306" s="156">
        <f t="shared" si="346"/>
        <v>0.31999999999999962</v>
      </c>
      <c r="BS306" s="156">
        <f t="shared" si="346"/>
        <v>0.31999999999999962</v>
      </c>
      <c r="BT306" s="156">
        <f t="shared" si="346"/>
        <v>0.31999999999999962</v>
      </c>
      <c r="BU306" s="156">
        <f t="shared" si="346"/>
        <v>0.31999999999999962</v>
      </c>
      <c r="BV306" s="156">
        <f t="shared" si="346"/>
        <v>0.31999999999999962</v>
      </c>
      <c r="BW306" s="156">
        <f t="shared" si="346"/>
        <v>0.31999999999999962</v>
      </c>
      <c r="BX306" s="156">
        <f t="shared" si="346"/>
        <v>0.31999999999999962</v>
      </c>
      <c r="BY306" s="156">
        <f t="shared" si="346"/>
        <v>0.31999999999999962</v>
      </c>
      <c r="BZ306" s="156">
        <f t="shared" si="346"/>
        <v>0.31999999999999962</v>
      </c>
      <c r="CA306" s="156">
        <f t="shared" si="346"/>
        <v>0.31999999999999962</v>
      </c>
      <c r="CB306" s="156">
        <f t="shared" si="346"/>
        <v>0.31999999999999962</v>
      </c>
      <c r="CC306" s="156">
        <f t="shared" si="346"/>
        <v>0.31999999999999962</v>
      </c>
      <c r="CD306" s="156">
        <f t="shared" si="346"/>
        <v>0.31999999999999962</v>
      </c>
      <c r="CG306" s="13"/>
      <c r="CH306" s="13"/>
    </row>
    <row r="307" spans="2:86" outlineLevel="1">
      <c r="E307" s="15"/>
      <c r="BR307"/>
      <c r="BS307"/>
      <c r="CG307" s="13"/>
      <c r="CH307" s="13"/>
    </row>
    <row r="308" spans="2:86" outlineLevel="1">
      <c r="C308" s="60" t="s">
        <v>249</v>
      </c>
      <c r="BR308"/>
      <c r="BS308"/>
      <c r="CG308" s="13"/>
      <c r="CH308" s="13"/>
    </row>
    <row r="309" spans="2:86" outlineLevel="1">
      <c r="BR309"/>
      <c r="BS309"/>
      <c r="CG309" s="13"/>
      <c r="CH309" s="13"/>
    </row>
    <row r="310" spans="2:86" outlineLevel="1">
      <c r="D310" s="60" t="s">
        <v>250</v>
      </c>
      <c r="BR310"/>
      <c r="BS310"/>
      <c r="CG310" s="13"/>
      <c r="CH310" s="13"/>
    </row>
    <row r="311" spans="2:86" outlineLevel="1">
      <c r="E311" s="47" t="s">
        <v>215</v>
      </c>
      <c r="J311" t="s">
        <v>70</v>
      </c>
      <c r="K311" s="82" t="str">
        <f t="array" ref="K311">IF(OR(L311:BM311&lt;0,L311:BM311&gt;1),"error","ok")</f>
        <v>ok</v>
      </c>
      <c r="T311" s="156">
        <f t="shared" ref="T311:BN311" si="347">T255</f>
        <v>0</v>
      </c>
      <c r="U311" s="156">
        <f t="shared" si="347"/>
        <v>0</v>
      </c>
      <c r="V311" s="156">
        <f t="shared" si="347"/>
        <v>0</v>
      </c>
      <c r="W311" s="156">
        <f t="shared" si="347"/>
        <v>0</v>
      </c>
      <c r="X311" s="156">
        <f t="shared" si="347"/>
        <v>0.12831760485239974</v>
      </c>
      <c r="Y311" s="156">
        <f t="shared" si="347"/>
        <v>0.2286852947349215</v>
      </c>
      <c r="Z311" s="156">
        <f t="shared" si="347"/>
        <v>0.30508201857656292</v>
      </c>
      <c r="AA311" s="156">
        <f t="shared" si="347"/>
        <v>0.35871221087609761</v>
      </c>
      <c r="AB311" s="156">
        <f t="shared" si="347"/>
        <v>0.39014301735988499</v>
      </c>
      <c r="AC311" s="156">
        <f t="shared" si="347"/>
        <v>0.3901423750324815</v>
      </c>
      <c r="AD311" s="156">
        <f t="shared" si="347"/>
        <v>0.3901421934092133</v>
      </c>
      <c r="AE311" s="156">
        <f t="shared" si="347"/>
        <v>0.39014214205368591</v>
      </c>
      <c r="AF311" s="156">
        <f t="shared" si="347"/>
        <v>0.39014212753246669</v>
      </c>
      <c r="AG311" s="156">
        <f t="shared" si="347"/>
        <v>0.3901421234264657</v>
      </c>
      <c r="AH311" s="156">
        <f t="shared" si="347"/>
        <v>0.39014212226545841</v>
      </c>
      <c r="AI311" s="156">
        <f t="shared" si="347"/>
        <v>0.39014212193717346</v>
      </c>
      <c r="AJ311" s="156">
        <f t="shared" si="347"/>
        <v>0.39014212184434804</v>
      </c>
      <c r="AK311" s="156">
        <f t="shared" si="347"/>
        <v>0.39014212181810093</v>
      </c>
      <c r="AL311" s="156">
        <f t="shared" si="347"/>
        <v>0.3901421218106792</v>
      </c>
      <c r="AM311" s="156">
        <f t="shared" si="347"/>
        <v>0.39014212180858077</v>
      </c>
      <c r="AN311" s="156">
        <f t="shared" si="347"/>
        <v>0.39014212180798746</v>
      </c>
      <c r="AO311" s="156">
        <f t="shared" si="347"/>
        <v>0.39014212180781949</v>
      </c>
      <c r="AP311" s="156">
        <f t="shared" si="347"/>
        <v>0.39014212180777208</v>
      </c>
      <c r="AQ311" s="156">
        <f t="shared" si="347"/>
        <v>0.39014212180775876</v>
      </c>
      <c r="AR311" s="156">
        <f t="shared" si="347"/>
        <v>0.39014212180775498</v>
      </c>
      <c r="AS311" s="156">
        <f t="shared" si="347"/>
        <v>0.39014212180775387</v>
      </c>
      <c r="AT311" s="156">
        <f t="shared" si="347"/>
        <v>0.39014212180775354</v>
      </c>
      <c r="AU311" s="156">
        <f t="shared" si="347"/>
        <v>0.39014212180775343</v>
      </c>
      <c r="AV311" s="156">
        <f t="shared" si="347"/>
        <v>0.39014212180775343</v>
      </c>
      <c r="AW311" s="156">
        <f t="shared" si="347"/>
        <v>0.39014212180775343</v>
      </c>
      <c r="AX311" s="156">
        <f t="shared" si="347"/>
        <v>0.39014212180775343</v>
      </c>
      <c r="AY311" s="156">
        <f t="shared" si="347"/>
        <v>0.39014212180775343</v>
      </c>
      <c r="AZ311" s="156">
        <f t="shared" si="347"/>
        <v>0.39014212180775343</v>
      </c>
      <c r="BA311" s="156">
        <f t="shared" si="347"/>
        <v>0.39014212180775343</v>
      </c>
      <c r="BB311" s="156">
        <f t="shared" si="347"/>
        <v>0.39014212180775343</v>
      </c>
      <c r="BC311" s="156">
        <f t="shared" si="347"/>
        <v>0.39014212180775343</v>
      </c>
      <c r="BD311" s="156">
        <f t="shared" si="347"/>
        <v>0.39014212180775343</v>
      </c>
      <c r="BE311" s="156">
        <f t="shared" si="347"/>
        <v>0.39014212180775343</v>
      </c>
      <c r="BF311" s="156">
        <f t="shared" si="347"/>
        <v>0.39014212180775343</v>
      </c>
      <c r="BG311" s="156">
        <f t="shared" si="347"/>
        <v>0.39014212180775343</v>
      </c>
      <c r="BH311" s="156">
        <f t="shared" si="347"/>
        <v>0.39014212180775343</v>
      </c>
      <c r="BI311" s="156">
        <f t="shared" si="347"/>
        <v>0.39014212180775343</v>
      </c>
      <c r="BJ311" s="156">
        <f t="shared" si="347"/>
        <v>0.39014212180775343</v>
      </c>
      <c r="BK311" s="156">
        <f t="shared" si="347"/>
        <v>0.39014212180775343</v>
      </c>
      <c r="BL311" s="156">
        <f t="shared" si="347"/>
        <v>0.39014212180775343</v>
      </c>
      <c r="BM311" s="156">
        <f t="shared" si="347"/>
        <v>0.39014212180775343</v>
      </c>
      <c r="BN311" s="156">
        <f t="shared" si="347"/>
        <v>0.39014212180775343</v>
      </c>
      <c r="BO311" s="156">
        <f>BO255</f>
        <v>0.39014212180775343</v>
      </c>
      <c r="BP311" s="156">
        <f>BP255</f>
        <v>0.39014212180775343</v>
      </c>
      <c r="BQ311" s="156">
        <f t="shared" ref="BQ311:CD311" si="348">BQ255</f>
        <v>0.39014212180775343</v>
      </c>
      <c r="BR311" s="156">
        <f t="shared" si="348"/>
        <v>0.39014212180775343</v>
      </c>
      <c r="BS311" s="156">
        <f t="shared" si="348"/>
        <v>0.39014212180775343</v>
      </c>
      <c r="BT311" s="156">
        <f t="shared" si="348"/>
        <v>0.39014212180775343</v>
      </c>
      <c r="BU311" s="156">
        <f t="shared" si="348"/>
        <v>0.39014212180775343</v>
      </c>
      <c r="BV311" s="156">
        <f t="shared" si="348"/>
        <v>0.39014212180775343</v>
      </c>
      <c r="BW311" s="156">
        <f t="shared" si="348"/>
        <v>0.39014212180775343</v>
      </c>
      <c r="BX311" s="156">
        <f t="shared" si="348"/>
        <v>0.39014212180775343</v>
      </c>
      <c r="BY311" s="156">
        <f t="shared" si="348"/>
        <v>0.39014212180775343</v>
      </c>
      <c r="BZ311" s="156">
        <f t="shared" si="348"/>
        <v>0.39014212180775343</v>
      </c>
      <c r="CA311" s="156">
        <f t="shared" si="348"/>
        <v>0.39014212180775343</v>
      </c>
      <c r="CB311" s="156">
        <f t="shared" si="348"/>
        <v>0.39014212180775343</v>
      </c>
      <c r="CC311" s="156">
        <f t="shared" si="348"/>
        <v>0.39014212180775343</v>
      </c>
      <c r="CD311" s="156">
        <f t="shared" si="348"/>
        <v>0.39014212180775343</v>
      </c>
      <c r="CG311" s="13"/>
      <c r="CH311" s="13"/>
    </row>
    <row r="312" spans="2:86" outlineLevel="1">
      <c r="E312" s="47" t="s">
        <v>238</v>
      </c>
      <c r="J312" t="s">
        <v>70</v>
      </c>
      <c r="K312" s="82" t="e">
        <f t="array" ref="K312">IF(OR(R312:BM312&lt;0,R312:BM312&gt;1),"error","ok")</f>
        <v>#DIV/0!</v>
      </c>
      <c r="T312" s="104" t="e">
        <f t="shared" ref="T312:BN312" si="349">T242*T235/(1-T242)*(T232-1)</f>
        <v>#DIV/0!</v>
      </c>
      <c r="U312" s="104" t="e">
        <f t="shared" si="349"/>
        <v>#DIV/0!</v>
      </c>
      <c r="V312" s="104" t="e">
        <f t="shared" si="349"/>
        <v>#DIV/0!</v>
      </c>
      <c r="W312" s="104" t="e">
        <f t="shared" si="349"/>
        <v>#DIV/0!</v>
      </c>
      <c r="X312" s="104">
        <f t="shared" si="349"/>
        <v>0.91590000000000049</v>
      </c>
      <c r="Y312" s="104">
        <f t="shared" si="349"/>
        <v>0.83179999999999987</v>
      </c>
      <c r="Z312" s="104">
        <f t="shared" si="349"/>
        <v>0.74770000000000003</v>
      </c>
      <c r="AA312" s="104">
        <f t="shared" si="349"/>
        <v>0.66359999999999986</v>
      </c>
      <c r="AB312" s="104">
        <f t="shared" si="349"/>
        <v>0.57950000000000002</v>
      </c>
      <c r="AC312" s="104">
        <f t="shared" si="349"/>
        <v>0.57950000000000002</v>
      </c>
      <c r="AD312" s="104">
        <f t="shared" si="349"/>
        <v>0.57950000000000002</v>
      </c>
      <c r="AE312" s="104">
        <f t="shared" si="349"/>
        <v>0.57950000000000002</v>
      </c>
      <c r="AF312" s="104">
        <f t="shared" si="349"/>
        <v>0.57950000000000002</v>
      </c>
      <c r="AG312" s="104">
        <f t="shared" si="349"/>
        <v>0.57950000000000002</v>
      </c>
      <c r="AH312" s="104">
        <f t="shared" si="349"/>
        <v>0.57950000000000002</v>
      </c>
      <c r="AI312" s="104">
        <f t="shared" si="349"/>
        <v>0.57950000000000002</v>
      </c>
      <c r="AJ312" s="104">
        <f t="shared" si="349"/>
        <v>0.57950000000000002</v>
      </c>
      <c r="AK312" s="104">
        <f t="shared" si="349"/>
        <v>0.57950000000000002</v>
      </c>
      <c r="AL312" s="104">
        <f t="shared" si="349"/>
        <v>0.57950000000000002</v>
      </c>
      <c r="AM312" s="104">
        <f t="shared" si="349"/>
        <v>0.57950000000000002</v>
      </c>
      <c r="AN312" s="104">
        <f t="shared" si="349"/>
        <v>0.57950000000000002</v>
      </c>
      <c r="AO312" s="104">
        <f t="shared" si="349"/>
        <v>0.57950000000000002</v>
      </c>
      <c r="AP312" s="104">
        <f t="shared" si="349"/>
        <v>0.57950000000000002</v>
      </c>
      <c r="AQ312" s="104">
        <f t="shared" si="349"/>
        <v>0.57950000000000002</v>
      </c>
      <c r="AR312" s="104">
        <f t="shared" si="349"/>
        <v>0.57950000000000002</v>
      </c>
      <c r="AS312" s="104">
        <f t="shared" si="349"/>
        <v>0.57950000000000002</v>
      </c>
      <c r="AT312" s="104">
        <f t="shared" si="349"/>
        <v>0.57950000000000002</v>
      </c>
      <c r="AU312" s="104">
        <f t="shared" si="349"/>
        <v>0.57950000000000002</v>
      </c>
      <c r="AV312" s="104">
        <f t="shared" si="349"/>
        <v>0.57950000000000002</v>
      </c>
      <c r="AW312" s="104">
        <f t="shared" si="349"/>
        <v>0.57950000000000002</v>
      </c>
      <c r="AX312" s="104">
        <f t="shared" si="349"/>
        <v>0.57950000000000002</v>
      </c>
      <c r="AY312" s="104">
        <f t="shared" si="349"/>
        <v>0.57950000000000002</v>
      </c>
      <c r="AZ312" s="104">
        <f t="shared" si="349"/>
        <v>0.57950000000000002</v>
      </c>
      <c r="BA312" s="104">
        <f t="shared" si="349"/>
        <v>0.57950000000000002</v>
      </c>
      <c r="BB312" s="104">
        <f t="shared" si="349"/>
        <v>0.57950000000000002</v>
      </c>
      <c r="BC312" s="104">
        <f t="shared" si="349"/>
        <v>0.57950000000000002</v>
      </c>
      <c r="BD312" s="104">
        <f t="shared" si="349"/>
        <v>0.57950000000000002</v>
      </c>
      <c r="BE312" s="104">
        <f t="shared" si="349"/>
        <v>0.57950000000000002</v>
      </c>
      <c r="BF312" s="104">
        <f t="shared" si="349"/>
        <v>0.57950000000000002</v>
      </c>
      <c r="BG312" s="104">
        <f t="shared" si="349"/>
        <v>0.57950000000000002</v>
      </c>
      <c r="BH312" s="104">
        <f t="shared" si="349"/>
        <v>0.57950000000000002</v>
      </c>
      <c r="BI312" s="104">
        <f t="shared" si="349"/>
        <v>0.57950000000000002</v>
      </c>
      <c r="BJ312" s="104">
        <f t="shared" si="349"/>
        <v>0.57950000000000002</v>
      </c>
      <c r="BK312" s="104">
        <f t="shared" si="349"/>
        <v>0.57950000000000002</v>
      </c>
      <c r="BL312" s="104">
        <f t="shared" si="349"/>
        <v>0.57950000000000002</v>
      </c>
      <c r="BM312" s="104">
        <f t="shared" si="349"/>
        <v>0.57950000000000002</v>
      </c>
      <c r="BN312" s="104">
        <f t="shared" si="349"/>
        <v>0.57950000000000002</v>
      </c>
      <c r="BO312" s="104">
        <f>BO242*BO235/(1-BO242)*(BO232-1)</f>
        <v>0.57950000000000002</v>
      </c>
      <c r="BP312" s="104">
        <f>BP242*BP235/(1-BP242)*(BP232-1)</f>
        <v>0.57950000000000002</v>
      </c>
      <c r="BQ312" s="104">
        <f t="shared" ref="BQ312:CD312" si="350">BQ242*BQ235/(1-BQ242)*(BQ232-1)</f>
        <v>0.57950000000000002</v>
      </c>
      <c r="BR312" s="104">
        <f t="shared" si="350"/>
        <v>0.57950000000000002</v>
      </c>
      <c r="BS312" s="104">
        <f t="shared" si="350"/>
        <v>0.57950000000000002</v>
      </c>
      <c r="BT312" s="104">
        <f t="shared" si="350"/>
        <v>0.57950000000000002</v>
      </c>
      <c r="BU312" s="104">
        <f t="shared" si="350"/>
        <v>0.57950000000000002</v>
      </c>
      <c r="BV312" s="104">
        <f t="shared" si="350"/>
        <v>0.57950000000000002</v>
      </c>
      <c r="BW312" s="104">
        <f t="shared" si="350"/>
        <v>0.57950000000000002</v>
      </c>
      <c r="BX312" s="104">
        <f t="shared" si="350"/>
        <v>0.57950000000000002</v>
      </c>
      <c r="BY312" s="104">
        <f t="shared" si="350"/>
        <v>0.57950000000000002</v>
      </c>
      <c r="BZ312" s="104">
        <f t="shared" si="350"/>
        <v>0.57950000000000002</v>
      </c>
      <c r="CA312" s="104">
        <f t="shared" si="350"/>
        <v>0.57950000000000002</v>
      </c>
      <c r="CB312" s="104">
        <f t="shared" si="350"/>
        <v>0.57950000000000002</v>
      </c>
      <c r="CC312" s="104">
        <f t="shared" si="350"/>
        <v>0.57950000000000002</v>
      </c>
      <c r="CD312" s="104">
        <f t="shared" si="350"/>
        <v>0.57950000000000002</v>
      </c>
      <c r="CG312" s="13"/>
      <c r="CH312" s="13"/>
    </row>
    <row r="313" spans="2:86" outlineLevel="1">
      <c r="E313" s="47" t="s">
        <v>248</v>
      </c>
      <c r="J313" t="s">
        <v>70</v>
      </c>
      <c r="K313" s="82" t="e">
        <f t="array" ref="K313">IF(OR(R313:BM313&lt;0,R313:BM313&gt;1),"error","ok")</f>
        <v>#DIV/0!</v>
      </c>
      <c r="T313" s="104" t="e">
        <f t="shared" ref="T313:BN313" si="351">T242*T242/(1-T242)*(T232-2)+T235*(T242/(1-T235))</f>
        <v>#DIV/0!</v>
      </c>
      <c r="U313" s="104" t="e">
        <f t="shared" si="351"/>
        <v>#DIV/0!</v>
      </c>
      <c r="V313" s="104" t="e">
        <f t="shared" si="351"/>
        <v>#DIV/0!</v>
      </c>
      <c r="W313" s="104" t="e">
        <f t="shared" si="351"/>
        <v>#DIV/0!</v>
      </c>
      <c r="X313" s="104">
        <f t="shared" si="351"/>
        <v>8.4099999999999994E-2</v>
      </c>
      <c r="Y313" s="104">
        <f t="shared" si="351"/>
        <v>0.16819999999999999</v>
      </c>
      <c r="Z313" s="104">
        <f t="shared" si="351"/>
        <v>0.25229999999999997</v>
      </c>
      <c r="AA313" s="104">
        <f t="shared" si="351"/>
        <v>0.33639999999999998</v>
      </c>
      <c r="AB313" s="104">
        <f t="shared" si="351"/>
        <v>0.42049999999999998</v>
      </c>
      <c r="AC313" s="104">
        <f t="shared" si="351"/>
        <v>0.42049999999999998</v>
      </c>
      <c r="AD313" s="104">
        <f t="shared" si="351"/>
        <v>0.42049999999999998</v>
      </c>
      <c r="AE313" s="104">
        <f t="shared" si="351"/>
        <v>0.42049999999999998</v>
      </c>
      <c r="AF313" s="104">
        <f t="shared" si="351"/>
        <v>0.42049999999999998</v>
      </c>
      <c r="AG313" s="104">
        <f t="shared" si="351"/>
        <v>0.42049999999999998</v>
      </c>
      <c r="AH313" s="104">
        <f t="shared" si="351"/>
        <v>0.42049999999999998</v>
      </c>
      <c r="AI313" s="104">
        <f t="shared" si="351"/>
        <v>0.42049999999999998</v>
      </c>
      <c r="AJ313" s="104">
        <f t="shared" si="351"/>
        <v>0.42049999999999998</v>
      </c>
      <c r="AK313" s="104">
        <f t="shared" si="351"/>
        <v>0.42049999999999998</v>
      </c>
      <c r="AL313" s="104">
        <f t="shared" si="351"/>
        <v>0.42049999999999998</v>
      </c>
      <c r="AM313" s="104">
        <f t="shared" si="351"/>
        <v>0.42049999999999998</v>
      </c>
      <c r="AN313" s="104">
        <f t="shared" si="351"/>
        <v>0.42049999999999998</v>
      </c>
      <c r="AO313" s="104">
        <f t="shared" si="351"/>
        <v>0.42049999999999998</v>
      </c>
      <c r="AP313" s="104">
        <f t="shared" si="351"/>
        <v>0.42049999999999998</v>
      </c>
      <c r="AQ313" s="104">
        <f t="shared" si="351"/>
        <v>0.42049999999999998</v>
      </c>
      <c r="AR313" s="104">
        <f t="shared" si="351"/>
        <v>0.42049999999999998</v>
      </c>
      <c r="AS313" s="104">
        <f t="shared" si="351"/>
        <v>0.42049999999999998</v>
      </c>
      <c r="AT313" s="104">
        <f t="shared" si="351"/>
        <v>0.42049999999999998</v>
      </c>
      <c r="AU313" s="104">
        <f t="shared" si="351"/>
        <v>0.42049999999999998</v>
      </c>
      <c r="AV313" s="104">
        <f t="shared" si="351"/>
        <v>0.42049999999999998</v>
      </c>
      <c r="AW313" s="104">
        <f t="shared" si="351"/>
        <v>0.42049999999999998</v>
      </c>
      <c r="AX313" s="104">
        <f t="shared" si="351"/>
        <v>0.42049999999999998</v>
      </c>
      <c r="AY313" s="104">
        <f t="shared" si="351"/>
        <v>0.42049999999999998</v>
      </c>
      <c r="AZ313" s="104">
        <f t="shared" si="351"/>
        <v>0.42049999999999998</v>
      </c>
      <c r="BA313" s="104">
        <f t="shared" si="351"/>
        <v>0.42049999999999998</v>
      </c>
      <c r="BB313" s="104">
        <f t="shared" si="351"/>
        <v>0.42049999999999998</v>
      </c>
      <c r="BC313" s="104">
        <f t="shared" si="351"/>
        <v>0.42049999999999998</v>
      </c>
      <c r="BD313" s="104">
        <f t="shared" si="351"/>
        <v>0.42049999999999998</v>
      </c>
      <c r="BE313" s="104">
        <f t="shared" si="351"/>
        <v>0.42049999999999998</v>
      </c>
      <c r="BF313" s="104">
        <f t="shared" si="351"/>
        <v>0.42049999999999998</v>
      </c>
      <c r="BG313" s="104">
        <f t="shared" si="351"/>
        <v>0.42049999999999998</v>
      </c>
      <c r="BH313" s="104">
        <f t="shared" si="351"/>
        <v>0.42049999999999998</v>
      </c>
      <c r="BI313" s="104">
        <f t="shared" si="351"/>
        <v>0.42049999999999998</v>
      </c>
      <c r="BJ313" s="104">
        <f t="shared" si="351"/>
        <v>0.42049999999999998</v>
      </c>
      <c r="BK313" s="104">
        <f t="shared" si="351"/>
        <v>0.42049999999999998</v>
      </c>
      <c r="BL313" s="104">
        <f t="shared" si="351"/>
        <v>0.42049999999999998</v>
      </c>
      <c r="BM313" s="104">
        <f t="shared" si="351"/>
        <v>0.42049999999999998</v>
      </c>
      <c r="BN313" s="104">
        <f t="shared" si="351"/>
        <v>0.42049999999999998</v>
      </c>
      <c r="BO313" s="104">
        <f>BO242*BO242/(1-BO242)*(BO232-2)+BO235*(BO242/(1-BO235))</f>
        <v>0.42049999999999998</v>
      </c>
      <c r="BP313" s="104">
        <f>BP242*BP242/(1-BP242)*(BP232-2)+BP235*(BP242/(1-BP235))</f>
        <v>0.42049999999999998</v>
      </c>
      <c r="BQ313" s="104">
        <f t="shared" ref="BQ313:CD313" si="352">BQ242*BQ242/(1-BQ242)*(BQ232-2)+BQ235*(BQ242/(1-BQ235))</f>
        <v>0.42049999999999998</v>
      </c>
      <c r="BR313" s="104">
        <f t="shared" si="352"/>
        <v>0.42049999999999998</v>
      </c>
      <c r="BS313" s="104">
        <f t="shared" si="352"/>
        <v>0.42049999999999998</v>
      </c>
      <c r="BT313" s="104">
        <f t="shared" si="352"/>
        <v>0.42049999999999998</v>
      </c>
      <c r="BU313" s="104">
        <f t="shared" si="352"/>
        <v>0.42049999999999998</v>
      </c>
      <c r="BV313" s="104">
        <f t="shared" si="352"/>
        <v>0.42049999999999998</v>
      </c>
      <c r="BW313" s="104">
        <f t="shared" si="352"/>
        <v>0.42049999999999998</v>
      </c>
      <c r="BX313" s="104">
        <f t="shared" si="352"/>
        <v>0.42049999999999998</v>
      </c>
      <c r="BY313" s="104">
        <f t="shared" si="352"/>
        <v>0.42049999999999998</v>
      </c>
      <c r="BZ313" s="104">
        <f t="shared" si="352"/>
        <v>0.42049999999999998</v>
      </c>
      <c r="CA313" s="104">
        <f t="shared" si="352"/>
        <v>0.42049999999999998</v>
      </c>
      <c r="CB313" s="104">
        <f t="shared" si="352"/>
        <v>0.42049999999999998</v>
      </c>
      <c r="CC313" s="104">
        <f t="shared" si="352"/>
        <v>0.42049999999999998</v>
      </c>
      <c r="CD313" s="104">
        <f t="shared" si="352"/>
        <v>0.42049999999999998</v>
      </c>
      <c r="CG313" s="13"/>
      <c r="CH313" s="13"/>
    </row>
    <row r="314" spans="2:86" outlineLevel="1">
      <c r="E314" s="66" t="s">
        <v>97</v>
      </c>
      <c r="K314" s="82" t="e">
        <f t="array" ref="K314">IF(OR(R314:BM314&lt;0,R314:BM314&gt;1),"error","ok")</f>
        <v>#DIV/0!</v>
      </c>
      <c r="T314" s="163" t="e">
        <f t="shared" ref="T314:BN314" si="353">ROUND(T312+T313*(T232-1),6)</f>
        <v>#DIV/0!</v>
      </c>
      <c r="U314" s="163" t="e">
        <f t="shared" si="353"/>
        <v>#DIV/0!</v>
      </c>
      <c r="V314" s="163" t="e">
        <f t="shared" si="353"/>
        <v>#DIV/0!</v>
      </c>
      <c r="W314" s="163" t="e">
        <f t="shared" si="353"/>
        <v>#DIV/0!</v>
      </c>
      <c r="X314" s="163">
        <f t="shared" si="353"/>
        <v>1</v>
      </c>
      <c r="Y314" s="163">
        <f t="shared" si="353"/>
        <v>1</v>
      </c>
      <c r="Z314" s="163">
        <f t="shared" si="353"/>
        <v>1</v>
      </c>
      <c r="AA314" s="163">
        <f t="shared" si="353"/>
        <v>1</v>
      </c>
      <c r="AB314" s="163">
        <f t="shared" si="353"/>
        <v>1</v>
      </c>
      <c r="AC314" s="163">
        <f t="shared" si="353"/>
        <v>1</v>
      </c>
      <c r="AD314" s="163">
        <f t="shared" si="353"/>
        <v>1</v>
      </c>
      <c r="AE314" s="163">
        <f t="shared" si="353"/>
        <v>1</v>
      </c>
      <c r="AF314" s="163">
        <f t="shared" si="353"/>
        <v>1</v>
      </c>
      <c r="AG314" s="163">
        <f t="shared" si="353"/>
        <v>1</v>
      </c>
      <c r="AH314" s="163">
        <f t="shared" si="353"/>
        <v>1</v>
      </c>
      <c r="AI314" s="163">
        <f t="shared" si="353"/>
        <v>1</v>
      </c>
      <c r="AJ314" s="163">
        <f t="shared" si="353"/>
        <v>1</v>
      </c>
      <c r="AK314" s="163">
        <f t="shared" si="353"/>
        <v>1</v>
      </c>
      <c r="AL314" s="163">
        <f t="shared" si="353"/>
        <v>1</v>
      </c>
      <c r="AM314" s="163">
        <f t="shared" si="353"/>
        <v>1</v>
      </c>
      <c r="AN314" s="163">
        <f t="shared" si="353"/>
        <v>1</v>
      </c>
      <c r="AO314" s="163">
        <f t="shared" si="353"/>
        <v>1</v>
      </c>
      <c r="AP314" s="163">
        <f t="shared" si="353"/>
        <v>1</v>
      </c>
      <c r="AQ314" s="163">
        <f t="shared" si="353"/>
        <v>1</v>
      </c>
      <c r="AR314" s="163">
        <f t="shared" si="353"/>
        <v>1</v>
      </c>
      <c r="AS314" s="163">
        <f t="shared" si="353"/>
        <v>1</v>
      </c>
      <c r="AT314" s="163">
        <f t="shared" si="353"/>
        <v>1</v>
      </c>
      <c r="AU314" s="163">
        <f t="shared" si="353"/>
        <v>1</v>
      </c>
      <c r="AV314" s="163">
        <f t="shared" si="353"/>
        <v>1</v>
      </c>
      <c r="AW314" s="163">
        <f t="shared" si="353"/>
        <v>1</v>
      </c>
      <c r="AX314" s="163">
        <f t="shared" si="353"/>
        <v>1</v>
      </c>
      <c r="AY314" s="163">
        <f t="shared" si="353"/>
        <v>1</v>
      </c>
      <c r="AZ314" s="163">
        <f t="shared" si="353"/>
        <v>1</v>
      </c>
      <c r="BA314" s="163">
        <f t="shared" si="353"/>
        <v>1</v>
      </c>
      <c r="BB314" s="163">
        <f t="shared" si="353"/>
        <v>1</v>
      </c>
      <c r="BC314" s="163">
        <f t="shared" si="353"/>
        <v>1</v>
      </c>
      <c r="BD314" s="163">
        <f t="shared" si="353"/>
        <v>1</v>
      </c>
      <c r="BE314" s="163">
        <f t="shared" si="353"/>
        <v>1</v>
      </c>
      <c r="BF314" s="163">
        <f t="shared" si="353"/>
        <v>1</v>
      </c>
      <c r="BG314" s="163">
        <f t="shared" si="353"/>
        <v>1</v>
      </c>
      <c r="BH314" s="163">
        <f t="shared" si="353"/>
        <v>1</v>
      </c>
      <c r="BI314" s="163">
        <f t="shared" si="353"/>
        <v>1</v>
      </c>
      <c r="BJ314" s="163">
        <f t="shared" si="353"/>
        <v>1</v>
      </c>
      <c r="BK314" s="163">
        <f t="shared" si="353"/>
        <v>1</v>
      </c>
      <c r="BL314" s="163">
        <f t="shared" si="353"/>
        <v>1</v>
      </c>
      <c r="BM314" s="163">
        <f t="shared" si="353"/>
        <v>1</v>
      </c>
      <c r="BN314" s="163">
        <f t="shared" si="353"/>
        <v>1</v>
      </c>
      <c r="BO314" s="163">
        <f>ROUND(BO312+BO313*(BO232-1),6)</f>
        <v>1</v>
      </c>
      <c r="BP314" s="163">
        <f>ROUND(BP312+BP313*(BP232-1),6)</f>
        <v>1</v>
      </c>
      <c r="BQ314" s="163">
        <f t="shared" ref="BQ314:CD314" si="354">ROUND(BQ312+BQ313*(BQ232-1),6)</f>
        <v>1</v>
      </c>
      <c r="BR314" s="163">
        <f t="shared" si="354"/>
        <v>1</v>
      </c>
      <c r="BS314" s="163">
        <f t="shared" si="354"/>
        <v>1</v>
      </c>
      <c r="BT314" s="163">
        <f t="shared" si="354"/>
        <v>1</v>
      </c>
      <c r="BU314" s="163">
        <f t="shared" si="354"/>
        <v>1</v>
      </c>
      <c r="BV314" s="163">
        <f t="shared" si="354"/>
        <v>1</v>
      </c>
      <c r="BW314" s="163">
        <f t="shared" si="354"/>
        <v>1</v>
      </c>
      <c r="BX314" s="163">
        <f t="shared" si="354"/>
        <v>1</v>
      </c>
      <c r="BY314" s="163">
        <f t="shared" si="354"/>
        <v>1</v>
      </c>
      <c r="BZ314" s="163">
        <f t="shared" si="354"/>
        <v>1</v>
      </c>
      <c r="CA314" s="163">
        <f t="shared" si="354"/>
        <v>1</v>
      </c>
      <c r="CB314" s="163">
        <f t="shared" si="354"/>
        <v>1</v>
      </c>
      <c r="CC314" s="163">
        <f t="shared" si="354"/>
        <v>1</v>
      </c>
      <c r="CD314" s="163">
        <f t="shared" si="354"/>
        <v>1</v>
      </c>
      <c r="CG314" s="13"/>
      <c r="CH314" s="13"/>
    </row>
    <row r="315" spans="2:86" outlineLevel="1">
      <c r="B315" s="71"/>
      <c r="BR315"/>
      <c r="BS315"/>
      <c r="CG315" s="13"/>
      <c r="CH315" s="13"/>
    </row>
    <row r="316" spans="2:86" outlineLevel="1">
      <c r="B316" s="71"/>
      <c r="C316" s="71" t="s">
        <v>195</v>
      </c>
      <c r="BR316"/>
      <c r="BS316"/>
      <c r="CG316" s="13"/>
      <c r="CH316" s="13"/>
    </row>
    <row r="317" spans="2:86" outlineLevel="1">
      <c r="E317" s="57" t="s">
        <v>189</v>
      </c>
      <c r="BR317"/>
      <c r="BS317"/>
      <c r="CG317" s="13"/>
      <c r="CH317" s="13"/>
    </row>
    <row r="318" spans="2:86" outlineLevel="1">
      <c r="E318" s="65" t="s">
        <v>172</v>
      </c>
      <c r="J318" t="s">
        <v>99</v>
      </c>
      <c r="R318" s="167">
        <f t="shared" ref="R318:AW318" si="355">R146</f>
        <v>2113381662.4581821</v>
      </c>
      <c r="S318" s="167">
        <f t="shared" si="355"/>
        <v>2005463225.3216619</v>
      </c>
      <c r="T318" s="167">
        <f t="shared" si="355"/>
        <v>1795147769.52</v>
      </c>
      <c r="U318" s="167">
        <f t="shared" si="355"/>
        <v>1707395039.7484486</v>
      </c>
      <c r="V318" s="167">
        <f t="shared" si="355"/>
        <v>1869440953.035933</v>
      </c>
      <c r="W318" s="167">
        <f t="shared" si="355"/>
        <v>2299989150.9096928</v>
      </c>
      <c r="X318" s="167">
        <f t="shared" si="355"/>
        <v>2855229173.1046925</v>
      </c>
      <c r="Y318" s="167">
        <f t="shared" si="355"/>
        <v>3141840650.2707081</v>
      </c>
      <c r="Z318" s="167">
        <f t="shared" si="355"/>
        <v>3618103713.4203215</v>
      </c>
      <c r="AA318" s="167">
        <f t="shared" si="355"/>
        <v>4130204546.7044296</v>
      </c>
      <c r="AB318" s="167">
        <f t="shared" si="355"/>
        <v>9381464613.228632</v>
      </c>
      <c r="AC318" s="167">
        <f t="shared" si="355"/>
        <v>9756723197.7577782</v>
      </c>
      <c r="AD318" s="167">
        <f t="shared" si="355"/>
        <v>10049424893.690512</v>
      </c>
      <c r="AE318" s="167">
        <f t="shared" si="355"/>
        <v>10300660516.032772</v>
      </c>
      <c r="AF318" s="167">
        <f t="shared" si="355"/>
        <v>10506673726.353428</v>
      </c>
      <c r="AG318" s="167">
        <f t="shared" si="355"/>
        <v>10664273832.248728</v>
      </c>
      <c r="AH318" s="167">
        <f t="shared" si="355"/>
        <v>10770916570.571217</v>
      </c>
      <c r="AI318" s="167">
        <f t="shared" si="355"/>
        <v>10878625736.276928</v>
      </c>
      <c r="AJ318" s="167">
        <f t="shared" si="355"/>
        <v>10987411993.639698</v>
      </c>
      <c r="AK318" s="167">
        <f t="shared" si="355"/>
        <v>11097286113.576096</v>
      </c>
      <c r="AL318" s="167">
        <f t="shared" si="355"/>
        <v>11196345243.865179</v>
      </c>
      <c r="AM318" s="167">
        <f t="shared" si="355"/>
        <v>11345340621.876738</v>
      </c>
      <c r="AN318" s="167">
        <f t="shared" si="355"/>
        <v>11488863233.109751</v>
      </c>
      <c r="AO318" s="167">
        <f t="shared" si="355"/>
        <v>11627964673.615402</v>
      </c>
      <c r="AP318" s="167">
        <f t="shared" si="355"/>
        <v>11764707404.118826</v>
      </c>
      <c r="AQ318" s="167">
        <f t="shared" si="355"/>
        <v>11899838733.323458</v>
      </c>
      <c r="AR318" s="167">
        <f t="shared" si="355"/>
        <v>12030985807.314285</v>
      </c>
      <c r="AS318" s="167">
        <f t="shared" si="355"/>
        <v>12156692730.544027</v>
      </c>
      <c r="AT318" s="167">
        <f t="shared" si="355"/>
        <v>12277568464.153889</v>
      </c>
      <c r="AU318" s="167">
        <f t="shared" si="355"/>
        <v>12394085631.240534</v>
      </c>
      <c r="AV318" s="167">
        <f t="shared" si="355"/>
        <v>12506003089.684324</v>
      </c>
      <c r="AW318" s="167">
        <f t="shared" si="355"/>
        <v>12612779892.788046</v>
      </c>
      <c r="AX318" s="167">
        <f t="shared" ref="AX318:BN318" si="356">AX146</f>
        <v>12714328471.95505</v>
      </c>
      <c r="AY318" s="167">
        <f t="shared" si="356"/>
        <v>12810999101.571924</v>
      </c>
      <c r="AZ318" s="167">
        <f t="shared" si="356"/>
        <v>12903041193.696388</v>
      </c>
      <c r="BA318" s="167">
        <f t="shared" si="356"/>
        <v>12990144741.584255</v>
      </c>
      <c r="BB318" s="167">
        <f t="shared" si="356"/>
        <v>13071784101.788212</v>
      </c>
      <c r="BC318" s="167">
        <f t="shared" si="356"/>
        <v>13147828655.660124</v>
      </c>
      <c r="BD318" s="167">
        <f t="shared" si="356"/>
        <v>13218550383.686846</v>
      </c>
      <c r="BE318" s="167">
        <f t="shared" si="356"/>
        <v>13284189268.6509</v>
      </c>
      <c r="BF318" s="167">
        <f t="shared" si="356"/>
        <v>13344549305.290939</v>
      </c>
      <c r="BG318" s="167">
        <f t="shared" si="356"/>
        <v>13399243584.16758</v>
      </c>
      <c r="BH318" s="167">
        <f t="shared" si="356"/>
        <v>13448199067.042664</v>
      </c>
      <c r="BI318" s="167">
        <f t="shared" si="356"/>
        <v>13491684797.415689</v>
      </c>
      <c r="BJ318" s="167">
        <f t="shared" si="356"/>
        <v>13521687514.446466</v>
      </c>
      <c r="BK318" s="167">
        <f t="shared" si="356"/>
        <v>13540860302.779226</v>
      </c>
      <c r="BL318" s="167">
        <f t="shared" si="356"/>
        <v>13560060276.758163</v>
      </c>
      <c r="BM318" s="167">
        <f t="shared" si="356"/>
        <v>13579287474.93058</v>
      </c>
      <c r="BN318" s="167">
        <f t="shared" si="356"/>
        <v>13598541935.898443</v>
      </c>
      <c r="BO318" s="167">
        <f>BO146</f>
        <v>13617823698.318449</v>
      </c>
      <c r="BP318" s="167">
        <f>BP146</f>
        <v>13637132800.902117</v>
      </c>
      <c r="BQ318" s="167">
        <f t="shared" ref="BQ318:CD318" si="357">BQ146</f>
        <v>13656469282.415838</v>
      </c>
      <c r="BR318" s="167">
        <f t="shared" si="357"/>
        <v>13675833181.68099</v>
      </c>
      <c r="BS318" s="167">
        <f t="shared" si="357"/>
        <v>13695224537.573988</v>
      </c>
      <c r="BT318" s="167">
        <f t="shared" si="357"/>
        <v>13714643389.026367</v>
      </c>
      <c r="BU318" s="167">
        <f t="shared" si="357"/>
        <v>13734089775.024874</v>
      </c>
      <c r="BV318" s="167">
        <f t="shared" si="357"/>
        <v>13753563734.611525</v>
      </c>
      <c r="BW318" s="167">
        <f t="shared" si="357"/>
        <v>13773065306.883709</v>
      </c>
      <c r="BX318" s="167">
        <f t="shared" si="357"/>
        <v>13792594530.99424</v>
      </c>
      <c r="BY318" s="167">
        <f t="shared" si="357"/>
        <v>13812151446.151453</v>
      </c>
      <c r="BZ318" s="167">
        <f t="shared" si="357"/>
        <v>13831736091.619274</v>
      </c>
      <c r="CA318" s="167">
        <f t="shared" si="357"/>
        <v>13851348506.71731</v>
      </c>
      <c r="CB318" s="167">
        <f t="shared" si="357"/>
        <v>13870988730.82091</v>
      </c>
      <c r="CC318" s="167">
        <f t="shared" si="357"/>
        <v>13890656803.361265</v>
      </c>
      <c r="CD318" s="167">
        <f t="shared" si="357"/>
        <v>13910352763.82547</v>
      </c>
      <c r="CG318" s="13"/>
      <c r="CH318" s="13"/>
    </row>
    <row r="319" spans="2:86" outlineLevel="1">
      <c r="E319" s="47" t="s">
        <v>186</v>
      </c>
      <c r="J319" t="s">
        <v>99</v>
      </c>
      <c r="R319" s="146">
        <f t="shared" ref="R319:AW319" si="358">R295</f>
        <v>11091080135.638029</v>
      </c>
      <c r="S319" s="146">
        <f t="shared" si="358"/>
        <v>12406536515.972883</v>
      </c>
      <c r="T319" s="146">
        <f t="shared" si="358"/>
        <v>15994369848.561319</v>
      </c>
      <c r="U319" s="146">
        <f t="shared" si="358"/>
        <v>16259730108.334887</v>
      </c>
      <c r="V319" s="146">
        <f t="shared" si="358"/>
        <v>15620242743.940926</v>
      </c>
      <c r="W319" s="146">
        <f t="shared" si="358"/>
        <v>15324922112.942774</v>
      </c>
      <c r="X319" s="146">
        <f t="shared" si="358"/>
        <v>15076902938.729099</v>
      </c>
      <c r="Y319" s="146">
        <f t="shared" si="358"/>
        <v>16842056035.111071</v>
      </c>
      <c r="Z319" s="146">
        <f t="shared" si="358"/>
        <v>16551365156.456676</v>
      </c>
      <c r="AA319" s="146">
        <f t="shared" si="358"/>
        <v>21344051210.215504</v>
      </c>
      <c r="AB319" s="146">
        <f t="shared" si="358"/>
        <v>29377064246.422848</v>
      </c>
      <c r="AC319" s="146">
        <f t="shared" si="358"/>
        <v>33412363101.44363</v>
      </c>
      <c r="AD319" s="146">
        <f t="shared" si="358"/>
        <v>34688427469.286667</v>
      </c>
      <c r="AE319" s="146">
        <f t="shared" si="358"/>
        <v>35331621750.448509</v>
      </c>
      <c r="AF319" s="146">
        <f t="shared" si="358"/>
        <v>35467747975.151772</v>
      </c>
      <c r="AG319" s="146">
        <f t="shared" si="358"/>
        <v>36095308204.011703</v>
      </c>
      <c r="AH319" s="146">
        <f t="shared" si="358"/>
        <v>36556926638.246719</v>
      </c>
      <c r="AI319" s="146">
        <f t="shared" si="358"/>
        <v>37130367970.765182</v>
      </c>
      <c r="AJ319" s="146">
        <f t="shared" si="358"/>
        <v>37658301659.797157</v>
      </c>
      <c r="AK319" s="146">
        <f t="shared" si="358"/>
        <v>38143460914.707764</v>
      </c>
      <c r="AL319" s="146">
        <f t="shared" si="358"/>
        <v>38619023150.426529</v>
      </c>
      <c r="AM319" s="146">
        <f t="shared" si="358"/>
        <v>39016464506.832909</v>
      </c>
      <c r="AN319" s="146">
        <f t="shared" si="358"/>
        <v>39400516908.312935</v>
      </c>
      <c r="AO319" s="146">
        <f t="shared" si="358"/>
        <v>39772867942.478935</v>
      </c>
      <c r="AP319" s="146">
        <f t="shared" si="358"/>
        <v>40136827156.449104</v>
      </c>
      <c r="AQ319" s="146">
        <f t="shared" si="358"/>
        <v>40493864690.516418</v>
      </c>
      <c r="AR319" s="146">
        <f t="shared" si="358"/>
        <v>40840450017.455139</v>
      </c>
      <c r="AS319" s="146">
        <f t="shared" si="358"/>
        <v>41174252112.65696</v>
      </c>
      <c r="AT319" s="146">
        <f t="shared" si="358"/>
        <v>41496194369.513824</v>
      </c>
      <c r="AU319" s="146">
        <f t="shared" si="358"/>
        <v>41807049053.586929</v>
      </c>
      <c r="AV319" s="146">
        <f t="shared" si="358"/>
        <v>42106468408.771477</v>
      </c>
      <c r="AW319" s="146">
        <f t="shared" si="358"/>
        <v>42393636615.250252</v>
      </c>
      <c r="AX319" s="146">
        <f t="shared" ref="AX319:BN319" si="359">AX295</f>
        <v>42668443442.90361</v>
      </c>
      <c r="AY319" s="146">
        <f t="shared" si="359"/>
        <v>42931464146.519646</v>
      </c>
      <c r="AZ319" s="146">
        <f t="shared" si="359"/>
        <v>43183132356.280869</v>
      </c>
      <c r="BA319" s="146">
        <f t="shared" si="359"/>
        <v>43423024591.357544</v>
      </c>
      <c r="BB319" s="146">
        <f t="shared" si="359"/>
        <v>43650376172.817642</v>
      </c>
      <c r="BC319" s="146">
        <f t="shared" si="359"/>
        <v>43865024785.461021</v>
      </c>
      <c r="BD319" s="146">
        <f t="shared" si="359"/>
        <v>44067432626.731827</v>
      </c>
      <c r="BE319" s="146">
        <f t="shared" si="359"/>
        <v>44258026226.354218</v>
      </c>
      <c r="BF319" s="146">
        <f t="shared" si="359"/>
        <v>44436574380.244354</v>
      </c>
      <c r="BG319" s="146">
        <f t="shared" si="359"/>
        <v>44602549255.584526</v>
      </c>
      <c r="BH319" s="146">
        <f t="shared" si="359"/>
        <v>44755895877.625862</v>
      </c>
      <c r="BI319" s="146">
        <f t="shared" si="359"/>
        <v>44895263303.699554</v>
      </c>
      <c r="BJ319" s="146">
        <f t="shared" si="359"/>
        <v>44991641312.208389</v>
      </c>
      <c r="BK319" s="146">
        <f t="shared" si="359"/>
        <v>45052810452.220375</v>
      </c>
      <c r="BL319" s="146">
        <f t="shared" si="359"/>
        <v>45114062623.648582</v>
      </c>
      <c r="BM319" s="146">
        <f t="shared" si="359"/>
        <v>45175397939.021492</v>
      </c>
      <c r="BN319" s="146">
        <f t="shared" si="359"/>
        <v>45236816511.02005</v>
      </c>
      <c r="BO319" s="146">
        <f>BO295</f>
        <v>45298318452.477539</v>
      </c>
      <c r="BP319" s="146">
        <f>BP295</f>
        <v>45359903876.379967</v>
      </c>
      <c r="BQ319" s="146">
        <f t="shared" ref="BQ319:CD319" si="360">BQ295</f>
        <v>45421572895.86615</v>
      </c>
      <c r="BR319" s="146">
        <f t="shared" si="360"/>
        <v>45483325624.228127</v>
      </c>
      <c r="BS319" s="146">
        <f t="shared" si="360"/>
        <v>45545162174.91114</v>
      </c>
      <c r="BT319" s="146">
        <f t="shared" si="360"/>
        <v>45607082661.513916</v>
      </c>
      <c r="BU319" s="146">
        <f t="shared" si="360"/>
        <v>45669087197.788971</v>
      </c>
      <c r="BV319" s="146">
        <f t="shared" si="360"/>
        <v>45731175897.642639</v>
      </c>
      <c r="BW319" s="146">
        <f t="shared" si="360"/>
        <v>45793348875.13546</v>
      </c>
      <c r="BX319" s="146">
        <f t="shared" si="360"/>
        <v>45855606244.482292</v>
      </c>
      <c r="BY319" s="146">
        <f t="shared" si="360"/>
        <v>45917948120.052513</v>
      </c>
      <c r="BZ319" s="146">
        <f t="shared" si="360"/>
        <v>45980374616.370247</v>
      </c>
      <c r="CA319" s="146">
        <f t="shared" si="360"/>
        <v>46042885848.114616</v>
      </c>
      <c r="CB319" s="146">
        <f t="shared" si="360"/>
        <v>46105481930.119865</v>
      </c>
      <c r="CC319" s="146">
        <f t="shared" si="360"/>
        <v>46168162977.375641</v>
      </c>
      <c r="CD319" s="146">
        <f t="shared" si="360"/>
        <v>46230929105.027214</v>
      </c>
      <c r="CG319" s="13"/>
      <c r="CH319" s="13"/>
    </row>
    <row r="320" spans="2:86" outlineLevel="1">
      <c r="E320" s="47" t="s">
        <v>182</v>
      </c>
      <c r="J320" t="s">
        <v>99</v>
      </c>
      <c r="R320" s="146">
        <f t="shared" ref="R320:AW320" si="361">R290</f>
        <v>303893991.2780174</v>
      </c>
      <c r="S320" s="146">
        <f t="shared" si="361"/>
        <v>857055781.06566846</v>
      </c>
      <c r="T320" s="146">
        <f t="shared" si="361"/>
        <v>1891140718.2678416</v>
      </c>
      <c r="U320" s="146">
        <f t="shared" si="361"/>
        <v>3175000115.1210294</v>
      </c>
      <c r="V320" s="146">
        <f t="shared" si="361"/>
        <v>9827220602.9868908</v>
      </c>
      <c r="W320" s="146">
        <f t="shared" si="361"/>
        <v>11238523092.966764</v>
      </c>
      <c r="X320" s="146">
        <f t="shared" si="361"/>
        <v>13211130615.16106</v>
      </c>
      <c r="Y320" s="146">
        <f t="shared" si="361"/>
        <v>13898136486.011986</v>
      </c>
      <c r="Z320" s="146">
        <f t="shared" si="361"/>
        <v>14086260395.876554</v>
      </c>
      <c r="AA320" s="146">
        <f t="shared" si="361"/>
        <v>13761404066.131899</v>
      </c>
      <c r="AB320" s="146">
        <f t="shared" si="361"/>
        <v>27679534907.787792</v>
      </c>
      <c r="AC320" s="146">
        <f t="shared" si="361"/>
        <v>41085409381.744682</v>
      </c>
      <c r="AD320" s="146">
        <f t="shared" si="361"/>
        <v>44480324661.080544</v>
      </c>
      <c r="AE320" s="146">
        <f t="shared" si="361"/>
        <v>46948892757.557457</v>
      </c>
      <c r="AF320" s="146">
        <f t="shared" si="361"/>
        <v>49136756592.035072</v>
      </c>
      <c r="AG320" s="146">
        <f t="shared" si="361"/>
        <v>51624380574.032257</v>
      </c>
      <c r="AH320" s="146">
        <f t="shared" si="361"/>
        <v>53859680351.663994</v>
      </c>
      <c r="AI320" s="146">
        <f t="shared" si="361"/>
        <v>56087818219.722382</v>
      </c>
      <c r="AJ320" s="146">
        <f t="shared" si="361"/>
        <v>58309027564.080612</v>
      </c>
      <c r="AK320" s="146">
        <f t="shared" si="361"/>
        <v>60523646839.944885</v>
      </c>
      <c r="AL320" s="146">
        <f t="shared" si="361"/>
        <v>61476052482.413918</v>
      </c>
      <c r="AM320" s="146">
        <f t="shared" si="361"/>
        <v>61938568860.088417</v>
      </c>
      <c r="AN320" s="146">
        <f t="shared" si="361"/>
        <v>62389550569.000725</v>
      </c>
      <c r="AO320" s="146">
        <f t="shared" si="361"/>
        <v>62828597048.295494</v>
      </c>
      <c r="AP320" s="146">
        <f t="shared" si="361"/>
        <v>63255400277.086006</v>
      </c>
      <c r="AQ320" s="146">
        <f t="shared" si="361"/>
        <v>63670707572.09391</v>
      </c>
      <c r="AR320" s="146">
        <f t="shared" si="361"/>
        <v>64075333534.752808</v>
      </c>
      <c r="AS320" s="146">
        <f t="shared" si="361"/>
        <v>64469084839.294983</v>
      </c>
      <c r="AT320" s="146">
        <f t="shared" si="361"/>
        <v>64851585394.35701</v>
      </c>
      <c r="AU320" s="146">
        <f t="shared" si="361"/>
        <v>65222722425.384956</v>
      </c>
      <c r="AV320" s="146">
        <f t="shared" si="361"/>
        <v>65582450004.47271</v>
      </c>
      <c r="AW320" s="146">
        <f t="shared" si="361"/>
        <v>65930727947.140785</v>
      </c>
      <c r="AX320" s="146">
        <f t="shared" ref="AX320:BN320" si="362">AX290</f>
        <v>66267482961.964516</v>
      </c>
      <c r="AY320" s="146">
        <f t="shared" si="362"/>
        <v>66592656716.032265</v>
      </c>
      <c r="AZ320" s="146">
        <f t="shared" si="362"/>
        <v>66906267700.683556</v>
      </c>
      <c r="BA320" s="146">
        <f t="shared" si="362"/>
        <v>67208392968.039116</v>
      </c>
      <c r="BB320" s="146">
        <f t="shared" si="362"/>
        <v>67499087025.335289</v>
      </c>
      <c r="BC320" s="146">
        <f t="shared" si="362"/>
        <v>67778370150.413193</v>
      </c>
      <c r="BD320" s="146">
        <f t="shared" si="362"/>
        <v>68046278256.727768</v>
      </c>
      <c r="BE320" s="146">
        <f t="shared" si="362"/>
        <v>68302906931.961571</v>
      </c>
      <c r="BF320" s="146">
        <f t="shared" si="362"/>
        <v>68548410557.895699</v>
      </c>
      <c r="BG320" s="146">
        <f t="shared" si="362"/>
        <v>68782943747.697968</v>
      </c>
      <c r="BH320" s="146">
        <f t="shared" si="362"/>
        <v>69006637552.149261</v>
      </c>
      <c r="BI320" s="146">
        <f t="shared" si="362"/>
        <v>69214401955.754944</v>
      </c>
      <c r="BJ320" s="146">
        <f t="shared" si="362"/>
        <v>69358387730.141983</v>
      </c>
      <c r="BK320" s="146">
        <f t="shared" si="362"/>
        <v>69449195390.966125</v>
      </c>
      <c r="BL320" s="146">
        <f t="shared" si="362"/>
        <v>69540121941.971191</v>
      </c>
      <c r="BM320" s="146">
        <f t="shared" si="362"/>
        <v>69631167538.814407</v>
      </c>
      <c r="BN320" s="146">
        <f t="shared" si="362"/>
        <v>69722332337.356964</v>
      </c>
      <c r="BO320" s="146">
        <f>BO290</f>
        <v>69813616493.66394</v>
      </c>
      <c r="BP320" s="146">
        <f>BP290</f>
        <v>69905020164.004852</v>
      </c>
      <c r="BQ320" s="146">
        <f t="shared" ref="BQ320:CD320" si="363">BQ290</f>
        <v>69996543504.853775</v>
      </c>
      <c r="BR320" s="146">
        <f t="shared" si="363"/>
        <v>70088186672.889648</v>
      </c>
      <c r="BS320" s="146">
        <f t="shared" si="363"/>
        <v>70179949824.996567</v>
      </c>
      <c r="BT320" s="146">
        <f t="shared" si="363"/>
        <v>70271833118.263962</v>
      </c>
      <c r="BU320" s="146">
        <f t="shared" si="363"/>
        <v>70363836709.987045</v>
      </c>
      <c r="BV320" s="146">
        <f t="shared" si="363"/>
        <v>70455960757.66684</v>
      </c>
      <c r="BW320" s="146">
        <f t="shared" si="363"/>
        <v>70548205419.010651</v>
      </c>
      <c r="BX320" s="146">
        <f t="shared" si="363"/>
        <v>70640570851.932297</v>
      </c>
      <c r="BY320" s="146">
        <f t="shared" si="363"/>
        <v>70733057214.552261</v>
      </c>
      <c r="BZ320" s="146">
        <f t="shared" si="363"/>
        <v>70825664665.198105</v>
      </c>
      <c r="CA320" s="146">
        <f t="shared" si="363"/>
        <v>70918393362.404633</v>
      </c>
      <c r="CB320" s="146">
        <f t="shared" si="363"/>
        <v>71011243464.914261</v>
      </c>
      <c r="CC320" s="146">
        <f t="shared" si="363"/>
        <v>71104215131.677216</v>
      </c>
      <c r="CD320" s="146">
        <f t="shared" si="363"/>
        <v>71197308521.851822</v>
      </c>
      <c r="CG320" s="13"/>
      <c r="CH320" s="13"/>
    </row>
    <row r="321" spans="2:86" outlineLevel="1">
      <c r="E321" s="47" t="s">
        <v>183</v>
      </c>
      <c r="J321" t="s">
        <v>99</v>
      </c>
      <c r="R321" s="146">
        <f t="shared" ref="R321:AW321" si="364">R291</f>
        <v>23840645029.905758</v>
      </c>
      <c r="S321" s="146">
        <f t="shared" si="364"/>
        <v>41804499921.512962</v>
      </c>
      <c r="T321" s="146">
        <f t="shared" si="364"/>
        <v>61495952192.747215</v>
      </c>
      <c r="U321" s="146">
        <f t="shared" si="364"/>
        <v>77433286721.632217</v>
      </c>
      <c r="V321" s="146">
        <f t="shared" si="364"/>
        <v>82645013634.178268</v>
      </c>
      <c r="W321" s="146">
        <f t="shared" si="364"/>
        <v>94513793041.743973</v>
      </c>
      <c r="X321" s="146">
        <f t="shared" si="364"/>
        <v>111103038582.55132</v>
      </c>
      <c r="Y321" s="146">
        <f t="shared" si="364"/>
        <v>116880624316.81052</v>
      </c>
      <c r="Z321" s="146">
        <f t="shared" si="364"/>
        <v>118462709804.0282</v>
      </c>
      <c r="AA321" s="146">
        <f t="shared" si="364"/>
        <v>116961909255.61354</v>
      </c>
      <c r="AB321" s="146">
        <f t="shared" si="364"/>
        <v>166476753655.5</v>
      </c>
      <c r="AC321" s="146">
        <f t="shared" si="364"/>
        <v>192193174065.89996</v>
      </c>
      <c r="AD321" s="146">
        <f t="shared" si="364"/>
        <v>205617624123.375</v>
      </c>
      <c r="AE321" s="146">
        <f t="shared" si="364"/>
        <v>214478554869.40753</v>
      </c>
      <c r="AF321" s="146">
        <f t="shared" si="364"/>
        <v>221847581773.38986</v>
      </c>
      <c r="AG321" s="146">
        <f t="shared" si="364"/>
        <v>230364633805.53513</v>
      </c>
      <c r="AH321" s="146">
        <f t="shared" si="364"/>
        <v>237552720075.50305</v>
      </c>
      <c r="AI321" s="146">
        <f t="shared" si="364"/>
        <v>244524353562.89944</v>
      </c>
      <c r="AJ321" s="146">
        <f t="shared" si="364"/>
        <v>251285992286.9064</v>
      </c>
      <c r="AK321" s="146">
        <f t="shared" si="364"/>
        <v>257844325450.84827</v>
      </c>
      <c r="AL321" s="146">
        <f t="shared" si="364"/>
        <v>261901787339.87537</v>
      </c>
      <c r="AM321" s="146">
        <f t="shared" si="364"/>
        <v>263872210961.68433</v>
      </c>
      <c r="AN321" s="146">
        <f t="shared" si="364"/>
        <v>265793494304.58456</v>
      </c>
      <c r="AO321" s="146">
        <f t="shared" si="364"/>
        <v>267663930889.39087</v>
      </c>
      <c r="AP321" s="146">
        <f t="shared" si="364"/>
        <v>269482208477.9631</v>
      </c>
      <c r="AQ321" s="146">
        <f t="shared" si="364"/>
        <v>271251510807.33725</v>
      </c>
      <c r="AR321" s="146">
        <f t="shared" si="364"/>
        <v>272975308262.53</v>
      </c>
      <c r="AS321" s="146">
        <f t="shared" si="364"/>
        <v>274652777232.36185</v>
      </c>
      <c r="AT321" s="146">
        <f t="shared" si="364"/>
        <v>276282315483.17743</v>
      </c>
      <c r="AU321" s="146">
        <f t="shared" si="364"/>
        <v>277863442570.05475</v>
      </c>
      <c r="AV321" s="146">
        <f t="shared" si="364"/>
        <v>279395962829.80109</v>
      </c>
      <c r="AW321" s="146">
        <f t="shared" si="364"/>
        <v>280879705067.51086</v>
      </c>
      <c r="AX321" s="146">
        <f t="shared" ref="AX321:BN321" si="365">AX291</f>
        <v>282314357045.25836</v>
      </c>
      <c r="AY321" s="146">
        <f t="shared" si="365"/>
        <v>283699670251.74182</v>
      </c>
      <c r="AZ321" s="146">
        <f t="shared" si="365"/>
        <v>285035723464.21973</v>
      </c>
      <c r="BA321" s="146">
        <f t="shared" si="365"/>
        <v>286322844942.02759</v>
      </c>
      <c r="BB321" s="146">
        <f t="shared" si="365"/>
        <v>287561266898.23126</v>
      </c>
      <c r="BC321" s="146">
        <f t="shared" si="365"/>
        <v>288751075720.98694</v>
      </c>
      <c r="BD321" s="146">
        <f t="shared" si="365"/>
        <v>289892424409.67676</v>
      </c>
      <c r="BE321" s="146">
        <f t="shared" si="365"/>
        <v>290985720189.2915</v>
      </c>
      <c r="BF321" s="146">
        <f t="shared" si="365"/>
        <v>292031620760.88336</v>
      </c>
      <c r="BG321" s="146">
        <f t="shared" si="365"/>
        <v>293030784811.26392</v>
      </c>
      <c r="BH321" s="146">
        <f t="shared" si="365"/>
        <v>293983770646.18579</v>
      </c>
      <c r="BI321" s="146">
        <f t="shared" si="365"/>
        <v>294868893656.73523</v>
      </c>
      <c r="BJ321" s="146">
        <f t="shared" si="365"/>
        <v>295482305386.03046</v>
      </c>
      <c r="BK321" s="146">
        <f t="shared" si="365"/>
        <v>295869166410.99298</v>
      </c>
      <c r="BL321" s="146">
        <f t="shared" si="365"/>
        <v>296256533934.82166</v>
      </c>
      <c r="BM321" s="146">
        <f t="shared" si="365"/>
        <v>296644408620.65137</v>
      </c>
      <c r="BN321" s="146">
        <f t="shared" si="365"/>
        <v>297032791132.48566</v>
      </c>
      <c r="BO321" s="146">
        <f>BO291</f>
        <v>297421682135.19678</v>
      </c>
      <c r="BP321" s="146">
        <f>BP291</f>
        <v>297811082294.52802</v>
      </c>
      <c r="BQ321" s="146">
        <f t="shared" ref="BQ321:CD321" si="366">BQ291</f>
        <v>298200992277.09412</v>
      </c>
      <c r="BR321" s="146">
        <f t="shared" si="366"/>
        <v>298591412750.38251</v>
      </c>
      <c r="BS321" s="146">
        <f t="shared" si="366"/>
        <v>298982344382.75458</v>
      </c>
      <c r="BT321" s="146">
        <f t="shared" si="366"/>
        <v>299373787843.44672</v>
      </c>
      <c r="BU321" s="146">
        <f t="shared" si="366"/>
        <v>299765743802.57166</v>
      </c>
      <c r="BV321" s="146">
        <f t="shared" si="366"/>
        <v>300158212931.11926</v>
      </c>
      <c r="BW321" s="146">
        <f t="shared" si="366"/>
        <v>300551195900.95819</v>
      </c>
      <c r="BX321" s="146">
        <f t="shared" si="366"/>
        <v>300944693384.83643</v>
      </c>
      <c r="BY321" s="146">
        <f t="shared" si="366"/>
        <v>301338706056.383</v>
      </c>
      <c r="BZ321" s="146">
        <f t="shared" si="366"/>
        <v>301733234590.10876</v>
      </c>
      <c r="CA321" s="146">
        <f t="shared" si="366"/>
        <v>302128279661.40765</v>
      </c>
      <c r="CB321" s="146">
        <f t="shared" si="366"/>
        <v>302523841946.55792</v>
      </c>
      <c r="CC321" s="146">
        <f t="shared" si="366"/>
        <v>302919922122.72327</v>
      </c>
      <c r="CD321" s="146">
        <f t="shared" si="366"/>
        <v>303316520867.95392</v>
      </c>
      <c r="CG321" s="13"/>
      <c r="CH321" s="13"/>
    </row>
    <row r="322" spans="2:86" outlineLevel="1">
      <c r="E322" s="57" t="s">
        <v>190</v>
      </c>
      <c r="BR322"/>
      <c r="BS322"/>
      <c r="CG322" s="13"/>
      <c r="CH322" s="13"/>
    </row>
    <row r="323" spans="2:86" outlineLevel="1">
      <c r="D323" s="57"/>
      <c r="E323" s="65" t="s">
        <v>173</v>
      </c>
      <c r="J323" t="s">
        <v>99</v>
      </c>
      <c r="R323" s="146">
        <f t="shared" ref="R323:AW323" si="367">R147</f>
        <v>17611513853.818184</v>
      </c>
      <c r="S323" s="146">
        <f t="shared" si="367"/>
        <v>16712193544.347183</v>
      </c>
      <c r="T323" s="146">
        <f t="shared" si="367"/>
        <v>14959564746</v>
      </c>
      <c r="U323" s="146">
        <f t="shared" si="367"/>
        <v>14228291997.903738</v>
      </c>
      <c r="V323" s="146">
        <f t="shared" si="367"/>
        <v>15578674608.632776</v>
      </c>
      <c r="W323" s="146">
        <f t="shared" si="367"/>
        <v>19166576257.580772</v>
      </c>
      <c r="X323" s="146">
        <f t="shared" si="367"/>
        <v>23793576442.539104</v>
      </c>
      <c r="Y323" s="146">
        <f t="shared" si="367"/>
        <v>26182005418.922569</v>
      </c>
      <c r="Z323" s="146">
        <f t="shared" si="367"/>
        <v>27831567026.310165</v>
      </c>
      <c r="AA323" s="146">
        <f t="shared" si="367"/>
        <v>29501461047.888779</v>
      </c>
      <c r="AB323" s="146">
        <f t="shared" si="367"/>
        <v>31271548710.762108</v>
      </c>
      <c r="AC323" s="146">
        <f t="shared" si="367"/>
        <v>32522410659.192593</v>
      </c>
      <c r="AD323" s="146">
        <f t="shared" si="367"/>
        <v>33498082978.968372</v>
      </c>
      <c r="AE323" s="146">
        <f t="shared" si="367"/>
        <v>34335535053.442577</v>
      </c>
      <c r="AF323" s="146">
        <f t="shared" si="367"/>
        <v>35022245754.511429</v>
      </c>
      <c r="AG323" s="146">
        <f t="shared" si="367"/>
        <v>35547579440.829094</v>
      </c>
      <c r="AH323" s="146">
        <f t="shared" si="367"/>
        <v>35903055235.237389</v>
      </c>
      <c r="AI323" s="146">
        <f t="shared" si="367"/>
        <v>36262085787.58976</v>
      </c>
      <c r="AJ323" s="146">
        <f t="shared" si="367"/>
        <v>36624706645.46566</v>
      </c>
      <c r="AK323" s="146">
        <f t="shared" si="367"/>
        <v>36990953711.920319</v>
      </c>
      <c r="AL323" s="146">
        <f t="shared" si="367"/>
        <v>37321150812.883934</v>
      </c>
      <c r="AM323" s="146">
        <f t="shared" si="367"/>
        <v>37817802072.922462</v>
      </c>
      <c r="AN323" s="146">
        <f t="shared" si="367"/>
        <v>38296210777.032501</v>
      </c>
      <c r="AO323" s="146">
        <f t="shared" si="367"/>
        <v>38759882245.384674</v>
      </c>
      <c r="AP323" s="146">
        <f t="shared" si="367"/>
        <v>39215691347.062752</v>
      </c>
      <c r="AQ323" s="146">
        <f t="shared" si="367"/>
        <v>39666129111.078194</v>
      </c>
      <c r="AR323" s="146">
        <f t="shared" si="367"/>
        <v>40103286024.380951</v>
      </c>
      <c r="AS323" s="146">
        <f t="shared" si="367"/>
        <v>40522309101.813423</v>
      </c>
      <c r="AT323" s="146">
        <f t="shared" si="367"/>
        <v>40925228213.846298</v>
      </c>
      <c r="AU323" s="146">
        <f t="shared" si="367"/>
        <v>41313618770.801781</v>
      </c>
      <c r="AV323" s="146">
        <f t="shared" si="367"/>
        <v>41686676965.614418</v>
      </c>
      <c r="AW323" s="146">
        <f t="shared" si="367"/>
        <v>42042599642.626823</v>
      </c>
      <c r="AX323" s="146">
        <f t="shared" ref="AX323:BN323" si="368">AX147</f>
        <v>42381094906.51683</v>
      </c>
      <c r="AY323" s="146">
        <f t="shared" si="368"/>
        <v>42703330338.573082</v>
      </c>
      <c r="AZ323" s="146">
        <f t="shared" si="368"/>
        <v>43010137312.321297</v>
      </c>
      <c r="BA323" s="146">
        <f t="shared" si="368"/>
        <v>43300482471.947517</v>
      </c>
      <c r="BB323" s="146">
        <f t="shared" si="368"/>
        <v>43572613672.627373</v>
      </c>
      <c r="BC323" s="146">
        <f t="shared" si="368"/>
        <v>43826095518.867081</v>
      </c>
      <c r="BD323" s="146">
        <f t="shared" si="368"/>
        <v>44061834612.28949</v>
      </c>
      <c r="BE323" s="146">
        <f t="shared" si="368"/>
        <v>44280630895.502998</v>
      </c>
      <c r="BF323" s="146">
        <f t="shared" si="368"/>
        <v>44481831017.636467</v>
      </c>
      <c r="BG323" s="146">
        <f t="shared" si="368"/>
        <v>44664145280.558601</v>
      </c>
      <c r="BH323" s="146">
        <f t="shared" si="368"/>
        <v>44827330223.475548</v>
      </c>
      <c r="BI323" s="146">
        <f t="shared" si="368"/>
        <v>44972282658.052299</v>
      </c>
      <c r="BJ323" s="146">
        <f t="shared" si="368"/>
        <v>45072291714.821556</v>
      </c>
      <c r="BK323" s="146">
        <f t="shared" si="368"/>
        <v>45136201009.264091</v>
      </c>
      <c r="BL323" s="146">
        <f t="shared" si="368"/>
        <v>45200200922.527214</v>
      </c>
      <c r="BM323" s="146">
        <f t="shared" si="368"/>
        <v>45264291583.101936</v>
      </c>
      <c r="BN323" s="146">
        <f t="shared" si="368"/>
        <v>45328473119.661476</v>
      </c>
      <c r="BO323" s="146">
        <f>BO147</f>
        <v>45392745661.061501</v>
      </c>
      <c r="BP323" s="146">
        <f>BP147</f>
        <v>45457109336.340393</v>
      </c>
      <c r="BQ323" s="146">
        <f t="shared" ref="BQ323:CD323" si="369">BQ147</f>
        <v>45521564274.71946</v>
      </c>
      <c r="BR323" s="146">
        <f t="shared" si="369"/>
        <v>45586110605.603302</v>
      </c>
      <c r="BS323" s="146">
        <f t="shared" si="369"/>
        <v>45650748458.579964</v>
      </c>
      <c r="BT323" s="146">
        <f t="shared" si="369"/>
        <v>45715477963.421227</v>
      </c>
      <c r="BU323" s="146">
        <f t="shared" si="369"/>
        <v>45780299250.082916</v>
      </c>
      <c r="BV323" s="146">
        <f t="shared" si="369"/>
        <v>45845212448.705086</v>
      </c>
      <c r="BW323" s="146">
        <f t="shared" si="369"/>
        <v>45910217689.612366</v>
      </c>
      <c r="BX323" s="146">
        <f t="shared" si="369"/>
        <v>45975315103.314133</v>
      </c>
      <c r="BY323" s="146">
        <f t="shared" si="369"/>
        <v>46040504820.504845</v>
      </c>
      <c r="BZ323" s="146">
        <f t="shared" si="369"/>
        <v>46105786972.064247</v>
      </c>
      <c r="CA323" s="146">
        <f t="shared" si="369"/>
        <v>46171161689.057701</v>
      </c>
      <c r="CB323" s="146">
        <f t="shared" si="369"/>
        <v>46236629102.736366</v>
      </c>
      <c r="CC323" s="146">
        <f t="shared" si="369"/>
        <v>46302189344.537552</v>
      </c>
      <c r="CD323" s="146">
        <f t="shared" si="369"/>
        <v>46367842546.0849</v>
      </c>
      <c r="CG323" s="13"/>
      <c r="CH323" s="13"/>
    </row>
    <row r="324" spans="2:86" outlineLevel="1">
      <c r="E324" s="47" t="s">
        <v>181</v>
      </c>
      <c r="J324" t="s">
        <v>99</v>
      </c>
      <c r="R324" s="146">
        <f t="shared" ref="R324:AW324" si="370">R289</f>
        <v>2735045921.5021567</v>
      </c>
      <c r="S324" s="146">
        <f t="shared" si="370"/>
        <v>7713502029.5910158</v>
      </c>
      <c r="T324" s="146">
        <f t="shared" si="370"/>
        <v>10716464070.184435</v>
      </c>
      <c r="U324" s="146">
        <f t="shared" si="370"/>
        <v>12700000460.484118</v>
      </c>
      <c r="V324" s="146">
        <f t="shared" si="370"/>
        <v>7116263195.2663708</v>
      </c>
      <c r="W324" s="146">
        <f t="shared" si="370"/>
        <v>8138240860.4242096</v>
      </c>
      <c r="X324" s="146">
        <f t="shared" si="370"/>
        <v>9566680790.2890453</v>
      </c>
      <c r="Y324" s="146">
        <f t="shared" si="370"/>
        <v>10064167800.215578</v>
      </c>
      <c r="Z324" s="146">
        <f t="shared" si="370"/>
        <v>10200395459.083023</v>
      </c>
      <c r="AA324" s="146">
        <f t="shared" si="370"/>
        <v>9965154668.5782738</v>
      </c>
      <c r="AB324" s="146">
        <f t="shared" si="370"/>
        <v>20043801140.1222</v>
      </c>
      <c r="AC324" s="146">
        <f t="shared" si="370"/>
        <v>29751503345.401321</v>
      </c>
      <c r="AD324" s="146">
        <f t="shared" si="370"/>
        <v>32209890271.816956</v>
      </c>
      <c r="AE324" s="146">
        <f t="shared" si="370"/>
        <v>33997474065.817478</v>
      </c>
      <c r="AF324" s="146">
        <f t="shared" si="370"/>
        <v>35581789256.30127</v>
      </c>
      <c r="AG324" s="146">
        <f t="shared" si="370"/>
        <v>37383172139.816467</v>
      </c>
      <c r="AH324" s="146">
        <f t="shared" si="370"/>
        <v>39001837496.032562</v>
      </c>
      <c r="AI324" s="146">
        <f t="shared" si="370"/>
        <v>40615316641.867935</v>
      </c>
      <c r="AJ324" s="146">
        <f t="shared" si="370"/>
        <v>42223778580.885963</v>
      </c>
      <c r="AK324" s="146">
        <f t="shared" si="370"/>
        <v>43827468401.339401</v>
      </c>
      <c r="AL324" s="146">
        <f t="shared" si="370"/>
        <v>44517141452.782509</v>
      </c>
      <c r="AM324" s="146">
        <f t="shared" si="370"/>
        <v>44852067105.581268</v>
      </c>
      <c r="AN324" s="146">
        <f t="shared" si="370"/>
        <v>45178640067.207428</v>
      </c>
      <c r="AO324" s="146">
        <f t="shared" si="370"/>
        <v>45496570276.351906</v>
      </c>
      <c r="AP324" s="146">
        <f t="shared" si="370"/>
        <v>45805634683.407112</v>
      </c>
      <c r="AQ324" s="146">
        <f t="shared" si="370"/>
        <v>46106374448.757668</v>
      </c>
      <c r="AR324" s="146">
        <f t="shared" si="370"/>
        <v>46399379456.200317</v>
      </c>
      <c r="AS324" s="146">
        <f t="shared" si="370"/>
        <v>46684509711.213608</v>
      </c>
      <c r="AT324" s="146">
        <f t="shared" si="370"/>
        <v>46961492871.775772</v>
      </c>
      <c r="AU324" s="146">
        <f t="shared" si="370"/>
        <v>47230247273.554642</v>
      </c>
      <c r="AV324" s="146">
        <f t="shared" si="370"/>
        <v>47490739658.411285</v>
      </c>
      <c r="AW324" s="146">
        <f t="shared" si="370"/>
        <v>47742940927.239891</v>
      </c>
      <c r="AX324" s="146">
        <f t="shared" ref="AX324:BN324" si="371">AX289</f>
        <v>47986798006.939835</v>
      </c>
      <c r="AY324" s="146">
        <f t="shared" si="371"/>
        <v>48222268656.437157</v>
      </c>
      <c r="AZ324" s="146">
        <f t="shared" si="371"/>
        <v>48449366266.012238</v>
      </c>
      <c r="BA324" s="146">
        <f t="shared" si="371"/>
        <v>48668146632.028328</v>
      </c>
      <c r="BB324" s="146">
        <f t="shared" si="371"/>
        <v>48878649225.242798</v>
      </c>
      <c r="BC324" s="146">
        <f t="shared" si="371"/>
        <v>49080888729.60955</v>
      </c>
      <c r="BD324" s="146">
        <f t="shared" si="371"/>
        <v>49274891151.423561</v>
      </c>
      <c r="BE324" s="146">
        <f t="shared" si="371"/>
        <v>49460725709.351494</v>
      </c>
      <c r="BF324" s="146">
        <f t="shared" si="371"/>
        <v>49638504197.096886</v>
      </c>
      <c r="BG324" s="146">
        <f t="shared" si="371"/>
        <v>49808338575.91922</v>
      </c>
      <c r="BH324" s="146">
        <f t="shared" si="371"/>
        <v>49970323744.659821</v>
      </c>
      <c r="BI324" s="146">
        <f t="shared" si="371"/>
        <v>50120773830.029449</v>
      </c>
      <c r="BJ324" s="146">
        <f t="shared" si="371"/>
        <v>50225039390.79248</v>
      </c>
      <c r="BK324" s="146">
        <f t="shared" si="371"/>
        <v>50290796662.423759</v>
      </c>
      <c r="BL324" s="146">
        <f t="shared" si="371"/>
        <v>50356640026.944656</v>
      </c>
      <c r="BM324" s="146">
        <f t="shared" si="371"/>
        <v>50422569597.072517</v>
      </c>
      <c r="BN324" s="146">
        <f t="shared" si="371"/>
        <v>50488585485.672295</v>
      </c>
      <c r="BO324" s="146">
        <f>BO289</f>
        <v>50554687805.75666</v>
      </c>
      <c r="BP324" s="146">
        <f>BP289</f>
        <v>50620876670.486282</v>
      </c>
      <c r="BQ324" s="146">
        <f t="shared" ref="BQ324:CD324" si="372">BQ289</f>
        <v>50687152193.169975</v>
      </c>
      <c r="BR324" s="146">
        <f t="shared" si="372"/>
        <v>50753514487.264931</v>
      </c>
      <c r="BS324" s="146">
        <f t="shared" si="372"/>
        <v>50819963666.376839</v>
      </c>
      <c r="BT324" s="146">
        <f t="shared" si="372"/>
        <v>50886499844.260124</v>
      </c>
      <c r="BU324" s="146">
        <f t="shared" si="372"/>
        <v>50953123134.818214</v>
      </c>
      <c r="BV324" s="146">
        <f t="shared" si="372"/>
        <v>51019833652.103569</v>
      </c>
      <c r="BW324" s="146">
        <f t="shared" si="372"/>
        <v>51086631510.318077</v>
      </c>
      <c r="BX324" s="146">
        <f t="shared" si="372"/>
        <v>51153516823.813049</v>
      </c>
      <c r="BY324" s="146">
        <f t="shared" si="372"/>
        <v>51220489707.089577</v>
      </c>
      <c r="BZ324" s="146">
        <f t="shared" si="372"/>
        <v>51287550274.798637</v>
      </c>
      <c r="CA324" s="146">
        <f t="shared" si="372"/>
        <v>51354698641.741302</v>
      </c>
      <c r="CB324" s="146">
        <f t="shared" si="372"/>
        <v>51421934922.868958</v>
      </c>
      <c r="CC324" s="146">
        <f t="shared" si="372"/>
        <v>51489259233.283501</v>
      </c>
      <c r="CD324" s="146">
        <f t="shared" si="372"/>
        <v>51556671688.237541</v>
      </c>
      <c r="CG324" s="13"/>
      <c r="CH324" s="13"/>
    </row>
    <row r="325" spans="2:86" outlineLevel="1">
      <c r="E325" s="47" t="s">
        <v>313</v>
      </c>
      <c r="J325" t="s">
        <v>99</v>
      </c>
      <c r="R325" s="146">
        <f t="shared" ref="R325:AW325" si="373">R294</f>
        <v>424860587.55099881</v>
      </c>
      <c r="S325" s="146">
        <f t="shared" si="373"/>
        <v>449519967.62896222</v>
      </c>
      <c r="T325" s="146">
        <f t="shared" si="373"/>
        <v>407255067.88721442</v>
      </c>
      <c r="U325" s="146">
        <f t="shared" si="373"/>
        <v>361303381.43859088</v>
      </c>
      <c r="V325" s="146">
        <f t="shared" si="373"/>
        <v>326932610.68678403</v>
      </c>
      <c r="W325" s="146">
        <f t="shared" si="373"/>
        <v>303818516.24125665</v>
      </c>
      <c r="X325" s="146">
        <f t="shared" si="373"/>
        <v>291200613.87885863</v>
      </c>
      <c r="Y325" s="146">
        <f t="shared" si="373"/>
        <v>316296059.52651441</v>
      </c>
      <c r="Z325" s="146">
        <f t="shared" si="373"/>
        <v>303373245.06524038</v>
      </c>
      <c r="AA325" s="146">
        <f t="shared" si="373"/>
        <v>299799548.68902534</v>
      </c>
      <c r="AB325" s="146">
        <f t="shared" si="373"/>
        <v>291512540.97361541</v>
      </c>
      <c r="AC325" s="146">
        <f t="shared" si="373"/>
        <v>281885953.80215025</v>
      </c>
      <c r="AD325" s="146">
        <f t="shared" si="373"/>
        <v>276984381.69502711</v>
      </c>
      <c r="AE325" s="146">
        <f t="shared" si="373"/>
        <v>270660302.8475939</v>
      </c>
      <c r="AF325" s="146">
        <f t="shared" si="373"/>
        <v>259206066.6238192</v>
      </c>
      <c r="AG325" s="146">
        <f t="shared" si="373"/>
        <v>255699371.19397563</v>
      </c>
      <c r="AH325" s="146">
        <f t="shared" si="373"/>
        <v>252078580.35870868</v>
      </c>
      <c r="AI325" s="146">
        <f t="shared" si="373"/>
        <v>250889479.54384252</v>
      </c>
      <c r="AJ325" s="146">
        <f t="shared" si="373"/>
        <v>249581888.98484787</v>
      </c>
      <c r="AK325" s="146">
        <f t="shared" si="373"/>
        <v>248172250.62509552</v>
      </c>
      <c r="AL325" s="146">
        <f t="shared" si="373"/>
        <v>250387542.45926136</v>
      </c>
      <c r="AM325" s="146">
        <f t="shared" si="373"/>
        <v>253719574.98644197</v>
      </c>
      <c r="AN325" s="146">
        <f t="shared" si="373"/>
        <v>256929218.23441702</v>
      </c>
      <c r="AO325" s="146">
        <f t="shared" si="373"/>
        <v>260039989.39073133</v>
      </c>
      <c r="AP325" s="146">
        <f t="shared" si="373"/>
        <v>263098011.94132054</v>
      </c>
      <c r="AQ325" s="146">
        <f t="shared" si="373"/>
        <v>266119998.1959281</v>
      </c>
      <c r="AR325" s="146">
        <f t="shared" si="373"/>
        <v>269052883.24386632</v>
      </c>
      <c r="AS325" s="146">
        <f t="shared" si="373"/>
        <v>271864108.41529948</v>
      </c>
      <c r="AT325" s="146">
        <f t="shared" si="373"/>
        <v>274567292.10804218</v>
      </c>
      <c r="AU325" s="146">
        <f t="shared" si="373"/>
        <v>277173003.74748331</v>
      </c>
      <c r="AV325" s="146">
        <f t="shared" si="373"/>
        <v>279675850.59327716</v>
      </c>
      <c r="AW325" s="146">
        <f t="shared" si="373"/>
        <v>282063735.27693731</v>
      </c>
      <c r="AX325" s="146">
        <f t="shared" ref="AX325:BN325" si="374">AX294</f>
        <v>284334699.47320378</v>
      </c>
      <c r="AY325" s="146">
        <f t="shared" si="374"/>
        <v>286496576.48311657</v>
      </c>
      <c r="AZ325" s="146">
        <f t="shared" si="374"/>
        <v>288554943.99036014</v>
      </c>
      <c r="BA325" s="146">
        <f t="shared" si="374"/>
        <v>290502869.21239418</v>
      </c>
      <c r="BB325" s="146">
        <f t="shared" si="374"/>
        <v>292328597.01233095</v>
      </c>
      <c r="BC325" s="146">
        <f t="shared" si="374"/>
        <v>294029206.32248354</v>
      </c>
      <c r="BD325" s="146">
        <f t="shared" si="374"/>
        <v>295610779.53172213</v>
      </c>
      <c r="BE325" s="146">
        <f t="shared" si="374"/>
        <v>297078683.45375597</v>
      </c>
      <c r="BF325" s="146">
        <f t="shared" si="374"/>
        <v>298428534.7586121</v>
      </c>
      <c r="BG325" s="146">
        <f t="shared" si="374"/>
        <v>299651680.86354375</v>
      </c>
      <c r="BH325" s="146">
        <f t="shared" si="374"/>
        <v>300746488.39046556</v>
      </c>
      <c r="BI325" s="146">
        <f t="shared" si="374"/>
        <v>301718974.04743606</v>
      </c>
      <c r="BJ325" s="146">
        <f t="shared" si="374"/>
        <v>302389934.65295619</v>
      </c>
      <c r="BK325" s="146">
        <f t="shared" si="374"/>
        <v>302818702.00946134</v>
      </c>
      <c r="BL325" s="146">
        <f t="shared" si="374"/>
        <v>303248077.32749224</v>
      </c>
      <c r="BM325" s="146">
        <f t="shared" si="374"/>
        <v>303678061.46909469</v>
      </c>
      <c r="BN325" s="146">
        <f t="shared" si="374"/>
        <v>304108655.29753727</v>
      </c>
      <c r="BO325" s="146">
        <f>BO294</f>
        <v>304539859.67731237</v>
      </c>
      <c r="BP325" s="146">
        <f>BP294</f>
        <v>304971675.47413832</v>
      </c>
      <c r="BQ325" s="146">
        <f t="shared" ref="BQ325:CD325" si="375">BQ294</f>
        <v>305404103.55496079</v>
      </c>
      <c r="BR325" s="146">
        <f t="shared" si="375"/>
        <v>305837144.78795481</v>
      </c>
      <c r="BS325" s="146">
        <f t="shared" si="375"/>
        <v>306270800.04252648</v>
      </c>
      <c r="BT325" s="146">
        <f t="shared" si="375"/>
        <v>306705070.18931448</v>
      </c>
      <c r="BU325" s="146">
        <f t="shared" si="375"/>
        <v>307139956.10019225</v>
      </c>
      <c r="BV325" s="146">
        <f t="shared" si="375"/>
        <v>307575458.64826924</v>
      </c>
      <c r="BW325" s="146">
        <f t="shared" si="375"/>
        <v>308011578.70789307</v>
      </c>
      <c r="BX325" s="146">
        <f t="shared" si="375"/>
        <v>308448317.15465105</v>
      </c>
      <c r="BY325" s="146">
        <f t="shared" si="375"/>
        <v>308885674.86537206</v>
      </c>
      <c r="BZ325" s="146">
        <f t="shared" si="375"/>
        <v>309323652.71812814</v>
      </c>
      <c r="CA325" s="146">
        <f t="shared" si="375"/>
        <v>309762251.59223646</v>
      </c>
      <c r="CB325" s="146">
        <f t="shared" si="375"/>
        <v>310201472.36826116</v>
      </c>
      <c r="CC325" s="146">
        <f t="shared" si="375"/>
        <v>310641315.92801452</v>
      </c>
      <c r="CD325" s="146">
        <f t="shared" si="375"/>
        <v>311081783.15455967</v>
      </c>
      <c r="CG325" s="13"/>
      <c r="CH325" s="13"/>
    </row>
    <row r="326" spans="2:86" outlineLevel="1">
      <c r="E326" s="47" t="s">
        <v>187</v>
      </c>
      <c r="J326" t="s">
        <v>99</v>
      </c>
      <c r="R326" s="146">
        <f t="shared" ref="R326:AW326" si="376">R296</f>
        <v>0</v>
      </c>
      <c r="S326" s="146">
        <f t="shared" si="376"/>
        <v>0</v>
      </c>
      <c r="T326" s="146">
        <f t="shared" si="376"/>
        <v>0</v>
      </c>
      <c r="U326" s="146">
        <f t="shared" si="376"/>
        <v>0</v>
      </c>
      <c r="V326" s="146">
        <f t="shared" si="376"/>
        <v>0</v>
      </c>
      <c r="W326" s="146">
        <f t="shared" si="376"/>
        <v>0</v>
      </c>
      <c r="X326" s="146">
        <f t="shared" si="376"/>
        <v>10084151242.208927</v>
      </c>
      <c r="Y326" s="146">
        <f t="shared" si="376"/>
        <v>19438707059.398106</v>
      </c>
      <c r="Z326" s="146">
        <f t="shared" si="376"/>
        <v>24692979580.728378</v>
      </c>
      <c r="AA326" s="146">
        <f t="shared" si="376"/>
        <v>26902596439.387333</v>
      </c>
      <c r="AB326" s="146">
        <f t="shared" si="376"/>
        <v>25086835907.26857</v>
      </c>
      <c r="AC326" s="146">
        <f t="shared" si="376"/>
        <v>22305531802.661671</v>
      </c>
      <c r="AD326" s="146">
        <f t="shared" si="376"/>
        <v>21193146479.271774</v>
      </c>
      <c r="AE326" s="146">
        <f t="shared" si="376"/>
        <v>20149333232.312408</v>
      </c>
      <c r="AF326" s="146">
        <f t="shared" si="376"/>
        <v>18660163806.532467</v>
      </c>
      <c r="AG326" s="146">
        <f t="shared" si="376"/>
        <v>17975678515.473042</v>
      </c>
      <c r="AH326" s="146">
        <f t="shared" si="376"/>
        <v>17341629689.09008</v>
      </c>
      <c r="AI326" s="146">
        <f t="shared" si="376"/>
        <v>16968824076.567204</v>
      </c>
      <c r="AJ326" s="146">
        <f t="shared" si="376"/>
        <v>16598917424.569382</v>
      </c>
      <c r="AK326" s="146">
        <f t="shared" si="376"/>
        <v>16232904772.722006</v>
      </c>
      <c r="AL326" s="146">
        <f t="shared" si="376"/>
        <v>16325107266.618731</v>
      </c>
      <c r="AM326" s="146">
        <f t="shared" si="376"/>
        <v>16587797929.09029</v>
      </c>
      <c r="AN326" s="146">
        <f t="shared" si="376"/>
        <v>16840367789.024588</v>
      </c>
      <c r="AO326" s="146">
        <f t="shared" si="376"/>
        <v>17085106884.39467</v>
      </c>
      <c r="AP326" s="146">
        <f t="shared" si="376"/>
        <v>17326506693.959419</v>
      </c>
      <c r="AQ326" s="146">
        <f t="shared" si="376"/>
        <v>17566088938.321411</v>
      </c>
      <c r="AR326" s="146">
        <f t="shared" si="376"/>
        <v>17798578080.18869</v>
      </c>
      <c r="AS326" s="146">
        <f t="shared" si="376"/>
        <v>18020801549.248264</v>
      </c>
      <c r="AT326" s="146">
        <f t="shared" si="376"/>
        <v>18234106479.888313</v>
      </c>
      <c r="AU326" s="146">
        <f t="shared" si="376"/>
        <v>18439516706.847797</v>
      </c>
      <c r="AV326" s="146">
        <f t="shared" si="376"/>
        <v>18636491796.572193</v>
      </c>
      <c r="AW326" s="146">
        <f t="shared" si="376"/>
        <v>18823833342.77898</v>
      </c>
      <c r="AX326" s="146">
        <f t="shared" ref="AX326:BN326" si="377">AX296</f>
        <v>19001338828.37952</v>
      </c>
      <c r="AY326" s="146">
        <f t="shared" si="377"/>
        <v>19169765912.255802</v>
      </c>
      <c r="AZ326" s="146">
        <f t="shared" si="377"/>
        <v>19329644711.899799</v>
      </c>
      <c r="BA326" s="146">
        <f t="shared" si="377"/>
        <v>19480271256.359791</v>
      </c>
      <c r="BB326" s="146">
        <f t="shared" si="377"/>
        <v>19620470093.984711</v>
      </c>
      <c r="BC326" s="146">
        <f t="shared" si="377"/>
        <v>19749938325.680801</v>
      </c>
      <c r="BD326" s="146">
        <f t="shared" si="377"/>
        <v>19869258200.409122</v>
      </c>
      <c r="BE326" s="146">
        <f t="shared" si="377"/>
        <v>19978936168.298634</v>
      </c>
      <c r="BF326" s="146">
        <f t="shared" si="377"/>
        <v>20078512877.464417</v>
      </c>
      <c r="BG326" s="146">
        <f t="shared" si="377"/>
        <v>20167109451.330048</v>
      </c>
      <c r="BH326" s="146">
        <f t="shared" si="377"/>
        <v>20244542555.19183</v>
      </c>
      <c r="BI326" s="146">
        <f t="shared" si="377"/>
        <v>20312093585.694633</v>
      </c>
      <c r="BJ326" s="146">
        <f t="shared" si="377"/>
        <v>20358613284.706627</v>
      </c>
      <c r="BK326" s="146">
        <f t="shared" si="377"/>
        <v>20388504780.442123</v>
      </c>
      <c r="BL326" s="146">
        <f t="shared" si="377"/>
        <v>20418440104.516155</v>
      </c>
      <c r="BM326" s="146">
        <f t="shared" si="377"/>
        <v>20448419321.104523</v>
      </c>
      <c r="BN326" s="146">
        <f t="shared" si="377"/>
        <v>20478442494.476814</v>
      </c>
      <c r="BO326" s="146">
        <f>BO296</f>
        <v>20508509688.996632</v>
      </c>
      <c r="BP326" s="146">
        <f>BP296</f>
        <v>20538620969.121693</v>
      </c>
      <c r="BQ326" s="146">
        <f t="shared" ref="BQ326:CD326" si="378">BQ296</f>
        <v>20568776399.403969</v>
      </c>
      <c r="BR326" s="146">
        <f t="shared" si="378"/>
        <v>20598976044.489811</v>
      </c>
      <c r="BS326" s="146">
        <f t="shared" si="378"/>
        <v>20629219969.120087</v>
      </c>
      <c r="BT326" s="146">
        <f t="shared" si="378"/>
        <v>20659508238.130379</v>
      </c>
      <c r="BU326" s="146">
        <f t="shared" si="378"/>
        <v>20689840916.451015</v>
      </c>
      <c r="BV326" s="146">
        <f t="shared" si="378"/>
        <v>20720218069.107338</v>
      </c>
      <c r="BW326" s="146">
        <f t="shared" si="378"/>
        <v>20750639761.219719</v>
      </c>
      <c r="BX326" s="146">
        <f t="shared" si="378"/>
        <v>20781106058.003738</v>
      </c>
      <c r="BY326" s="146">
        <f t="shared" si="378"/>
        <v>20811617024.770401</v>
      </c>
      <c r="BZ326" s="146">
        <f t="shared" si="378"/>
        <v>20842172726.926155</v>
      </c>
      <c r="CA326" s="146">
        <f t="shared" si="378"/>
        <v>20872773229.973114</v>
      </c>
      <c r="CB326" s="146">
        <f t="shared" si="378"/>
        <v>20903418599.509174</v>
      </c>
      <c r="CC326" s="146">
        <f t="shared" si="378"/>
        <v>20934108901.228134</v>
      </c>
      <c r="CD326" s="146">
        <f t="shared" si="378"/>
        <v>20964844200.919846</v>
      </c>
      <c r="CG326" s="13"/>
      <c r="CH326" s="13"/>
    </row>
    <row r="327" spans="2:86" outlineLevel="1">
      <c r="E327" s="47" t="s">
        <v>188</v>
      </c>
      <c r="J327" t="s">
        <v>99</v>
      </c>
      <c r="R327" s="146">
        <f t="shared" ref="R327:AW327" si="379">R297</f>
        <v>127749632996.91548</v>
      </c>
      <c r="S327" s="146">
        <f t="shared" si="379"/>
        <v>134179407495.67378</v>
      </c>
      <c r="T327" s="146">
        <f t="shared" si="379"/>
        <v>116176192312.54782</v>
      </c>
      <c r="U327" s="146">
        <f t="shared" si="379"/>
        <v>100717270665.36069</v>
      </c>
      <c r="V327" s="146">
        <f t="shared" si="379"/>
        <v>90077946524.979889</v>
      </c>
      <c r="W327" s="146">
        <f t="shared" si="379"/>
        <v>82558040732.849426</v>
      </c>
      <c r="X327" s="146">
        <f t="shared" si="379"/>
        <v>68503282288.898926</v>
      </c>
      <c r="Y327" s="146">
        <f t="shared" si="379"/>
        <v>65563291350.382927</v>
      </c>
      <c r="Z327" s="146">
        <f t="shared" si="379"/>
        <v>56245843677.160446</v>
      </c>
      <c r="AA327" s="146">
        <f t="shared" si="379"/>
        <v>48095119344.198662</v>
      </c>
      <c r="AB327" s="146">
        <f t="shared" si="379"/>
        <v>39214804237.497559</v>
      </c>
      <c r="AC327" s="146">
        <f t="shared" si="379"/>
        <v>34867267744.694885</v>
      </c>
      <c r="AD327" s="146">
        <f t="shared" si="379"/>
        <v>33128449178.141918</v>
      </c>
      <c r="AE327" s="146">
        <f t="shared" si="379"/>
        <v>31496800472.309891</v>
      </c>
      <c r="AF327" s="146">
        <f t="shared" si="379"/>
        <v>29168979702.148514</v>
      </c>
      <c r="AG327" s="146">
        <f t="shared" si="379"/>
        <v>28099014362.085751</v>
      </c>
      <c r="AH327" s="146">
        <f t="shared" si="379"/>
        <v>27107889343.593559</v>
      </c>
      <c r="AI327" s="146">
        <f t="shared" si="379"/>
        <v>26525131388.461456</v>
      </c>
      <c r="AJ327" s="146">
        <f t="shared" si="379"/>
        <v>25946904969.844418</v>
      </c>
      <c r="AK327" s="146">
        <f t="shared" si="379"/>
        <v>25374765522.079956</v>
      </c>
      <c r="AL327" s="146">
        <f t="shared" si="379"/>
        <v>25518893557.626213</v>
      </c>
      <c r="AM327" s="146">
        <f t="shared" si="379"/>
        <v>25929523328.594677</v>
      </c>
      <c r="AN327" s="146">
        <f t="shared" si="379"/>
        <v>26324332579.608643</v>
      </c>
      <c r="AO327" s="146">
        <f t="shared" si="379"/>
        <v>26706901026.021732</v>
      </c>
      <c r="AP327" s="146">
        <f t="shared" si="379"/>
        <v>27084249606.013767</v>
      </c>
      <c r="AQ327" s="146">
        <f t="shared" si="379"/>
        <v>27458757025.317055</v>
      </c>
      <c r="AR327" s="146">
        <f t="shared" si="379"/>
        <v>27822176730.180271</v>
      </c>
      <c r="AS327" s="146">
        <f t="shared" si="379"/>
        <v>28169549458.603638</v>
      </c>
      <c r="AT327" s="146">
        <f t="shared" si="379"/>
        <v>28502981008.638119</v>
      </c>
      <c r="AU327" s="146">
        <f t="shared" si="379"/>
        <v>28824071806.504421</v>
      </c>
      <c r="AV327" s="146">
        <f t="shared" si="379"/>
        <v>29131977063.489826</v>
      </c>
      <c r="AW327" s="146">
        <f t="shared" si="379"/>
        <v>29424823468.634529</v>
      </c>
      <c r="AX327" s="146">
        <f t="shared" ref="AX327:BN327" si="380">AX297</f>
        <v>29702294453.603363</v>
      </c>
      <c r="AY327" s="146">
        <f t="shared" si="380"/>
        <v>29965574366.899967</v>
      </c>
      <c r="AZ327" s="146">
        <f t="shared" si="380"/>
        <v>30215491871.492962</v>
      </c>
      <c r="BA327" s="146">
        <f t="shared" si="380"/>
        <v>30450946542.160553</v>
      </c>
      <c r="BB327" s="146">
        <f t="shared" si="380"/>
        <v>30670100949.89991</v>
      </c>
      <c r="BC327" s="146">
        <f t="shared" si="380"/>
        <v>30872481612.386757</v>
      </c>
      <c r="BD327" s="146">
        <f t="shared" si="380"/>
        <v>31058998682.86047</v>
      </c>
      <c r="BE327" s="146">
        <f t="shared" si="380"/>
        <v>31230443828.21315</v>
      </c>
      <c r="BF327" s="146">
        <f t="shared" si="380"/>
        <v>31386099004.044525</v>
      </c>
      <c r="BG327" s="146">
        <f t="shared" si="380"/>
        <v>31524590378.168499</v>
      </c>
      <c r="BH327" s="146">
        <f t="shared" si="380"/>
        <v>31645631367.549934</v>
      </c>
      <c r="BI327" s="146">
        <f t="shared" si="380"/>
        <v>31751225011.069519</v>
      </c>
      <c r="BJ327" s="146">
        <f t="shared" si="380"/>
        <v>31823943139.535473</v>
      </c>
      <c r="BK327" s="146">
        <f t="shared" si="380"/>
        <v>31870668584.306149</v>
      </c>
      <c r="BL327" s="146">
        <f t="shared" si="380"/>
        <v>31917462540.15535</v>
      </c>
      <c r="BM327" s="146">
        <f t="shared" si="380"/>
        <v>31964325107.400669</v>
      </c>
      <c r="BN327" s="146">
        <f t="shared" si="380"/>
        <v>32011256386.506298</v>
      </c>
      <c r="BO327" s="146">
        <f>BO297</f>
        <v>32058256478.083401</v>
      </c>
      <c r="BP327" s="146">
        <f>BP297</f>
        <v>32105325482.890247</v>
      </c>
      <c r="BQ327" s="146">
        <f t="shared" ref="BQ327:CD327" si="381">BQ297</f>
        <v>32152463501.832455</v>
      </c>
      <c r="BR327" s="146">
        <f t="shared" si="381"/>
        <v>32199670635.963142</v>
      </c>
      <c r="BS327" s="146">
        <f t="shared" si="381"/>
        <v>32246946986.483204</v>
      </c>
      <c r="BT327" s="146">
        <f t="shared" si="381"/>
        <v>32294292654.741589</v>
      </c>
      <c r="BU327" s="146">
        <f t="shared" si="381"/>
        <v>32341707742.235348</v>
      </c>
      <c r="BV327" s="146">
        <f t="shared" si="381"/>
        <v>32389192350.610023</v>
      </c>
      <c r="BW327" s="146">
        <f t="shared" si="381"/>
        <v>32436746581.659737</v>
      </c>
      <c r="BX327" s="146">
        <f t="shared" si="381"/>
        <v>32484370537.327442</v>
      </c>
      <c r="BY327" s="146">
        <f t="shared" si="381"/>
        <v>32532064319.705246</v>
      </c>
      <c r="BZ327" s="146">
        <f t="shared" si="381"/>
        <v>32579828031.034435</v>
      </c>
      <c r="CA327" s="146">
        <f t="shared" si="381"/>
        <v>32627661773.705853</v>
      </c>
      <c r="CB327" s="146">
        <f t="shared" si="381"/>
        <v>32675565650.260067</v>
      </c>
      <c r="CC327" s="146">
        <f t="shared" si="381"/>
        <v>32723539763.387558</v>
      </c>
      <c r="CD327" s="146">
        <f t="shared" si="381"/>
        <v>32771584215.928947</v>
      </c>
      <c r="CG327" s="13"/>
      <c r="CH327" s="13"/>
    </row>
    <row r="328" spans="2:86" outlineLevel="1">
      <c r="E328" s="57" t="s">
        <v>191</v>
      </c>
      <c r="BR328"/>
      <c r="BS328"/>
      <c r="CG328" s="13"/>
      <c r="CH328" s="13"/>
    </row>
    <row r="329" spans="2:86" outlineLevel="1">
      <c r="D329" s="57"/>
      <c r="E329" s="47" t="s">
        <v>180</v>
      </c>
      <c r="J329" t="s">
        <v>99</v>
      </c>
      <c r="R329" s="146">
        <f t="shared" ref="R329:AW329" si="382">R288</f>
        <v>159944205.93579865</v>
      </c>
      <c r="S329" s="146">
        <f t="shared" si="382"/>
        <v>451081990.03456241</v>
      </c>
      <c r="T329" s="146">
        <f t="shared" si="382"/>
        <v>663558146.76064622</v>
      </c>
      <c r="U329" s="146">
        <f t="shared" si="382"/>
        <v>835526346.08448136</v>
      </c>
      <c r="V329" s="146">
        <f t="shared" si="382"/>
        <v>891762305.17122447</v>
      </c>
      <c r="W329" s="146">
        <f t="shared" si="382"/>
        <v>1019829681.7574198</v>
      </c>
      <c r="X329" s="146">
        <f t="shared" si="382"/>
        <v>1198832179.234216</v>
      </c>
      <c r="Y329" s="146">
        <f t="shared" si="382"/>
        <v>1261173909.801451</v>
      </c>
      <c r="Z329" s="146">
        <f t="shared" si="382"/>
        <v>1278245044.9978728</v>
      </c>
      <c r="AA329" s="146">
        <f t="shared" si="382"/>
        <v>1514461195.8325644</v>
      </c>
      <c r="AB329" s="146">
        <f t="shared" si="382"/>
        <v>7768915170.5900002</v>
      </c>
      <c r="AC329" s="146">
        <f t="shared" si="382"/>
        <v>11531590443.954002</v>
      </c>
      <c r="AD329" s="146">
        <f t="shared" si="382"/>
        <v>12484453593.727501</v>
      </c>
      <c r="AE329" s="146">
        <f t="shared" si="382"/>
        <v>13177315529.386618</v>
      </c>
      <c r="AF329" s="146">
        <f t="shared" si="382"/>
        <v>13791391184.612894</v>
      </c>
      <c r="AG329" s="146">
        <f t="shared" si="382"/>
        <v>14489601604.580027</v>
      </c>
      <c r="AH329" s="146">
        <f t="shared" si="382"/>
        <v>15116991277.531998</v>
      </c>
      <c r="AI329" s="146">
        <f t="shared" si="382"/>
        <v>15742370791.42168</v>
      </c>
      <c r="AJ329" s="146">
        <f t="shared" si="382"/>
        <v>16365805651.506187</v>
      </c>
      <c r="AK329" s="146">
        <f t="shared" si="382"/>
        <v>16987390853.232327</v>
      </c>
      <c r="AL329" s="146">
        <f t="shared" si="382"/>
        <v>17254705989.450584</v>
      </c>
      <c r="AM329" s="146">
        <f t="shared" si="382"/>
        <v>17384522133.946228</v>
      </c>
      <c r="AN329" s="146">
        <f t="shared" si="382"/>
        <v>17511100801.243191</v>
      </c>
      <c r="AO329" s="146">
        <f t="shared" si="382"/>
        <v>17634329564.477482</v>
      </c>
      <c r="AP329" s="146">
        <f t="shared" si="382"/>
        <v>17754121970.312836</v>
      </c>
      <c r="AQ329" s="146">
        <f t="shared" si="382"/>
        <v>17870687770.836304</v>
      </c>
      <c r="AR329" s="146">
        <f t="shared" si="382"/>
        <v>17984255603.178417</v>
      </c>
      <c r="AS329" s="146">
        <f t="shared" si="382"/>
        <v>18094771205.896748</v>
      </c>
      <c r="AT329" s="146">
        <f t="shared" si="382"/>
        <v>18202129020.068127</v>
      </c>
      <c r="AU329" s="146">
        <f t="shared" si="382"/>
        <v>18306297392.850636</v>
      </c>
      <c r="AV329" s="146">
        <f t="shared" si="382"/>
        <v>18407263433.492748</v>
      </c>
      <c r="AW329" s="146">
        <f t="shared" si="382"/>
        <v>18505015863.271275</v>
      </c>
      <c r="AX329" s="146">
        <f t="shared" ref="AX329:BN329" si="383">AX288</f>
        <v>18599534111.216991</v>
      </c>
      <c r="AY329" s="146">
        <f t="shared" si="383"/>
        <v>18690801804.82061</v>
      </c>
      <c r="AZ329" s="146">
        <f t="shared" si="383"/>
        <v>18778824134.11327</v>
      </c>
      <c r="BA329" s="146">
        <f t="shared" si="383"/>
        <v>18863622725.592377</v>
      </c>
      <c r="BB329" s="146">
        <f t="shared" si="383"/>
        <v>18945212878.001087</v>
      </c>
      <c r="BC329" s="146">
        <f t="shared" si="383"/>
        <v>19023600282.794403</v>
      </c>
      <c r="BD329" s="146">
        <f t="shared" si="383"/>
        <v>19098795019.93161</v>
      </c>
      <c r="BE329" s="146">
        <f t="shared" si="383"/>
        <v>19170823918.353291</v>
      </c>
      <c r="BF329" s="146">
        <f t="shared" si="383"/>
        <v>19239730308.952286</v>
      </c>
      <c r="BG329" s="146">
        <f t="shared" si="383"/>
        <v>19305557587.565594</v>
      </c>
      <c r="BH329" s="146">
        <f t="shared" si="383"/>
        <v>19368342536.689857</v>
      </c>
      <c r="BI329" s="146">
        <f t="shared" si="383"/>
        <v>19426656523.267231</v>
      </c>
      <c r="BJ329" s="146">
        <f t="shared" si="383"/>
        <v>19467069531.314915</v>
      </c>
      <c r="BK329" s="146">
        <f t="shared" si="383"/>
        <v>19492556845.900681</v>
      </c>
      <c r="BL329" s="146">
        <f t="shared" si="383"/>
        <v>19518077529.823509</v>
      </c>
      <c r="BM329" s="146">
        <f t="shared" si="383"/>
        <v>19543631626.772293</v>
      </c>
      <c r="BN329" s="146">
        <f t="shared" si="383"/>
        <v>19569219180.493137</v>
      </c>
      <c r="BO329" s="146">
        <f>BO288</f>
        <v>19594840234.789406</v>
      </c>
      <c r="BP329" s="146">
        <f>BP288</f>
        <v>19620494833.521812</v>
      </c>
      <c r="BQ329" s="146">
        <f t="shared" ref="BQ329:CD329" si="384">BQ288</f>
        <v>19646183020.608524</v>
      </c>
      <c r="BR329" s="146">
        <f t="shared" si="384"/>
        <v>19671904840.025166</v>
      </c>
      <c r="BS329" s="146">
        <f t="shared" si="384"/>
        <v>19697660335.804974</v>
      </c>
      <c r="BT329" s="146">
        <f t="shared" si="384"/>
        <v>19723449552.038811</v>
      </c>
      <c r="BU329" s="146">
        <f t="shared" si="384"/>
        <v>19749272532.875278</v>
      </c>
      <c r="BV329" s="146">
        <f t="shared" si="384"/>
        <v>19775129322.520763</v>
      </c>
      <c r="BW329" s="146">
        <f t="shared" si="384"/>
        <v>19801019965.239563</v>
      </c>
      <c r="BX329" s="146">
        <f t="shared" si="384"/>
        <v>19826944505.353901</v>
      </c>
      <c r="BY329" s="146">
        <f t="shared" si="384"/>
        <v>19852902987.244022</v>
      </c>
      <c r="BZ329" s="146">
        <f t="shared" si="384"/>
        <v>19878895455.348309</v>
      </c>
      <c r="CA329" s="146">
        <f t="shared" si="384"/>
        <v>19904921954.163292</v>
      </c>
      <c r="CB329" s="146">
        <f t="shared" si="384"/>
        <v>19930982528.243786</v>
      </c>
      <c r="CC329" s="146">
        <f t="shared" si="384"/>
        <v>19957077222.202911</v>
      </c>
      <c r="CD329" s="146">
        <f t="shared" si="384"/>
        <v>19983206080.712223</v>
      </c>
      <c r="CG329" s="13"/>
      <c r="CH329" s="13"/>
    </row>
    <row r="330" spans="2:86" outlineLevel="1">
      <c r="D330" s="57"/>
      <c r="E330" s="47" t="s">
        <v>185</v>
      </c>
      <c r="J330" t="s">
        <v>99</v>
      </c>
      <c r="R330" s="146">
        <f t="shared" ref="R330:AW330" si="385">R293</f>
        <v>2516952827.9204645</v>
      </c>
      <c r="S330" s="146">
        <f t="shared" si="385"/>
        <v>2804525230.3784266</v>
      </c>
      <c r="T330" s="146">
        <f t="shared" si="385"/>
        <v>3173872066.7417693</v>
      </c>
      <c r="U330" s="146">
        <f t="shared" si="385"/>
        <v>3096156324.3961339</v>
      </c>
      <c r="V330" s="146">
        <f t="shared" si="385"/>
        <v>2952415015.9870949</v>
      </c>
      <c r="W330" s="146">
        <f t="shared" si="385"/>
        <v>3086057385.0520968</v>
      </c>
      <c r="X330" s="146">
        <f t="shared" si="385"/>
        <v>3111334209.2370577</v>
      </c>
      <c r="Y330" s="146">
        <f t="shared" si="385"/>
        <v>3271669337.7528443</v>
      </c>
      <c r="Z330" s="146">
        <f t="shared" si="385"/>
        <v>3330853362.3360543</v>
      </c>
      <c r="AA330" s="146">
        <f t="shared" si="385"/>
        <v>3291616353.8512607</v>
      </c>
      <c r="AB330" s="146">
        <f t="shared" si="385"/>
        <v>3200630059.0425615</v>
      </c>
      <c r="AC330" s="146">
        <f t="shared" si="385"/>
        <v>3094935998.1144114</v>
      </c>
      <c r="AD330" s="146">
        <f t="shared" si="385"/>
        <v>3041119723.2803111</v>
      </c>
      <c r="AE330" s="146">
        <f t="shared" si="385"/>
        <v>2971685191.2795701</v>
      </c>
      <c r="AF330" s="146">
        <f t="shared" si="385"/>
        <v>2845924657.4831681</v>
      </c>
      <c r="AG330" s="146">
        <f t="shared" si="385"/>
        <v>2807423278.5607414</v>
      </c>
      <c r="AH330" s="146">
        <f t="shared" si="385"/>
        <v>2767669201.6138077</v>
      </c>
      <c r="AI330" s="146">
        <f t="shared" si="385"/>
        <v>2754613599.2764902</v>
      </c>
      <c r="AJ330" s="146">
        <f t="shared" si="385"/>
        <v>2740257051.7534885</v>
      </c>
      <c r="AK330" s="146">
        <f t="shared" si="385"/>
        <v>2724780081.563684</v>
      </c>
      <c r="AL330" s="146">
        <f t="shared" si="385"/>
        <v>2749102635.9563766</v>
      </c>
      <c r="AM330" s="146">
        <f t="shared" si="385"/>
        <v>2785686322.6430054</v>
      </c>
      <c r="AN330" s="146">
        <f t="shared" si="385"/>
        <v>2820926249.6250892</v>
      </c>
      <c r="AO330" s="146">
        <f t="shared" si="385"/>
        <v>2855080621.2910528</v>
      </c>
      <c r="AP330" s="146">
        <f t="shared" si="385"/>
        <v>2888655845.4099069</v>
      </c>
      <c r="AQ330" s="146">
        <f t="shared" si="385"/>
        <v>2921835412.9585485</v>
      </c>
      <c r="AR330" s="146">
        <f t="shared" si="385"/>
        <v>2954036703.5541296</v>
      </c>
      <c r="AS330" s="146">
        <f t="shared" si="385"/>
        <v>2984902242.8423367</v>
      </c>
      <c r="AT330" s="146">
        <f t="shared" si="385"/>
        <v>3014581552.532444</v>
      </c>
      <c r="AU330" s="146">
        <f t="shared" si="385"/>
        <v>3043190678.474463</v>
      </c>
      <c r="AV330" s="146">
        <f t="shared" si="385"/>
        <v>3070670411.6656079</v>
      </c>
      <c r="AW330" s="146">
        <f t="shared" si="385"/>
        <v>3096887930.3717475</v>
      </c>
      <c r="AX330" s="146">
        <f t="shared" ref="AX330:BN330" si="386">AX293</f>
        <v>3121821733.3748841</v>
      </c>
      <c r="AY330" s="146">
        <f t="shared" si="386"/>
        <v>3145557825.5470085</v>
      </c>
      <c r="AZ330" s="146">
        <f t="shared" si="386"/>
        <v>3168157446.4560676</v>
      </c>
      <c r="BA330" s="146">
        <f t="shared" si="386"/>
        <v>3189544478.3744426</v>
      </c>
      <c r="BB330" s="146">
        <f t="shared" si="386"/>
        <v>3209589857.0624089</v>
      </c>
      <c r="BC330" s="146">
        <f t="shared" si="386"/>
        <v>3228261510.9767923</v>
      </c>
      <c r="BD330" s="146">
        <f t="shared" si="386"/>
        <v>3245626221.0409255</v>
      </c>
      <c r="BE330" s="146">
        <f t="shared" si="386"/>
        <v>3261742911.5989256</v>
      </c>
      <c r="BF330" s="146">
        <f t="shared" si="386"/>
        <v>3276563456.3587861</v>
      </c>
      <c r="BG330" s="146">
        <f t="shared" si="386"/>
        <v>3289992855.2346282</v>
      </c>
      <c r="BH330" s="146">
        <f t="shared" si="386"/>
        <v>3302013174.7304168</v>
      </c>
      <c r="BI330" s="146">
        <f t="shared" si="386"/>
        <v>3312690474.6341939</v>
      </c>
      <c r="BJ330" s="146">
        <f t="shared" si="386"/>
        <v>3320057213.215282</v>
      </c>
      <c r="BK330" s="146">
        <f t="shared" si="386"/>
        <v>3324764817.5090232</v>
      </c>
      <c r="BL330" s="146">
        <f t="shared" si="386"/>
        <v>3329479096.8498383</v>
      </c>
      <c r="BM330" s="146">
        <f t="shared" si="386"/>
        <v>3334200060.7024674</v>
      </c>
      <c r="BN330" s="146">
        <f t="shared" si="386"/>
        <v>3338927718.5450726</v>
      </c>
      <c r="BO330" s="146">
        <f>BO293</f>
        <v>3343662079.8692522</v>
      </c>
      <c r="BP330" s="146">
        <f>BP293</f>
        <v>3348403154.1800675</v>
      </c>
      <c r="BQ330" s="146">
        <f t="shared" ref="BQ330:CD330" si="387">BQ293</f>
        <v>3353150950.9960532</v>
      </c>
      <c r="BR330" s="146">
        <f t="shared" si="387"/>
        <v>3357905479.8492427</v>
      </c>
      <c r="BS330" s="146">
        <f t="shared" si="387"/>
        <v>3362666750.2851834</v>
      </c>
      <c r="BT330" s="146">
        <f t="shared" si="387"/>
        <v>3367434771.8629599</v>
      </c>
      <c r="BU330" s="146">
        <f t="shared" si="387"/>
        <v>3372209554.1552095</v>
      </c>
      <c r="BV330" s="146">
        <f t="shared" si="387"/>
        <v>3376991106.7481418</v>
      </c>
      <c r="BW330" s="146">
        <f t="shared" si="387"/>
        <v>3381779439.2415628</v>
      </c>
      <c r="BX330" s="146">
        <f t="shared" si="387"/>
        <v>3386574561.2488847</v>
      </c>
      <c r="BY330" s="146">
        <f t="shared" si="387"/>
        <v>3391376482.3971572</v>
      </c>
      <c r="BZ330" s="146">
        <f t="shared" si="387"/>
        <v>3396185212.3270741</v>
      </c>
      <c r="CA330" s="146">
        <f t="shared" si="387"/>
        <v>3401000760.6930037</v>
      </c>
      <c r="CB330" s="146">
        <f t="shared" si="387"/>
        <v>3405823137.1630015</v>
      </c>
      <c r="CC330" s="146">
        <f t="shared" si="387"/>
        <v>3410652351.4188313</v>
      </c>
      <c r="CD330" s="146">
        <f t="shared" si="387"/>
        <v>3415488413.1559873</v>
      </c>
      <c r="CG330" s="13"/>
      <c r="CH330" s="13"/>
    </row>
    <row r="331" spans="2:86" outlineLevel="1">
      <c r="D331" s="57"/>
      <c r="E331" s="57" t="s">
        <v>192</v>
      </c>
      <c r="J331" t="s">
        <v>99</v>
      </c>
      <c r="R331" s="139">
        <f>SUM(R318:R330)</f>
        <v>188546951212.92307</v>
      </c>
      <c r="S331" s="139">
        <f t="shared" ref="S331:BM331" si="388">SUM(S318:S330)</f>
        <v>219383785701.52713</v>
      </c>
      <c r="T331" s="139">
        <f t="shared" si="388"/>
        <v>227273516939.21823</v>
      </c>
      <c r="U331" s="139">
        <f t="shared" si="388"/>
        <v>230513961160.5043</v>
      </c>
      <c r="V331" s="139">
        <f t="shared" si="388"/>
        <v>226905912194.86618</v>
      </c>
      <c r="W331" s="139">
        <f t="shared" si="388"/>
        <v>237649790832.46835</v>
      </c>
      <c r="X331" s="139">
        <f t="shared" si="388"/>
        <v>258795359075.83228</v>
      </c>
      <c r="Y331" s="139">
        <f t="shared" si="388"/>
        <v>276859968424.20428</v>
      </c>
      <c r="Z331" s="139">
        <f t="shared" si="388"/>
        <v>276601696465.46295</v>
      </c>
      <c r="AA331" s="139">
        <f t="shared" si="388"/>
        <v>275767777677.09125</v>
      </c>
      <c r="AB331" s="139">
        <f t="shared" si="388"/>
        <v>359792865189.19592</v>
      </c>
      <c r="AC331" s="139">
        <f t="shared" si="388"/>
        <v>410802795694.66705</v>
      </c>
      <c r="AD331" s="139">
        <f t="shared" si="388"/>
        <v>430667927754.33459</v>
      </c>
      <c r="AE331" s="139">
        <f t="shared" si="388"/>
        <v>443458533740.84235</v>
      </c>
      <c r="AF331" s="139">
        <f t="shared" si="388"/>
        <v>452288460495.14374</v>
      </c>
      <c r="AG331" s="139">
        <f t="shared" si="388"/>
        <v>465306765128.36688</v>
      </c>
      <c r="AH331" s="139">
        <f t="shared" si="388"/>
        <v>476231394459.44305</v>
      </c>
      <c r="AI331" s="139">
        <f t="shared" si="388"/>
        <v>487740397254.39227</v>
      </c>
      <c r="AJ331" s="139">
        <f t="shared" si="388"/>
        <v>498990685717.43384</v>
      </c>
      <c r="AK331" s="139">
        <f t="shared" si="388"/>
        <v>509995154912.55975</v>
      </c>
      <c r="AL331" s="139">
        <f t="shared" si="388"/>
        <v>517129697474.35858</v>
      </c>
      <c r="AM331" s="139">
        <f t="shared" si="388"/>
        <v>521783703418.24683</v>
      </c>
      <c r="AN331" s="139">
        <f t="shared" si="388"/>
        <v>526300932496.9837</v>
      </c>
      <c r="AO331" s="139">
        <f t="shared" si="388"/>
        <v>530691271161.09302</v>
      </c>
      <c r="AP331" s="139">
        <f t="shared" si="388"/>
        <v>534977101473.72424</v>
      </c>
      <c r="AQ331" s="139">
        <f t="shared" si="388"/>
        <v>539171914508.73615</v>
      </c>
      <c r="AR331" s="139">
        <f t="shared" si="388"/>
        <v>543252843102.979</v>
      </c>
      <c r="AS331" s="139">
        <f t="shared" si="388"/>
        <v>547201514292.89111</v>
      </c>
      <c r="AT331" s="139">
        <f t="shared" si="388"/>
        <v>551022750150.0592</v>
      </c>
      <c r="AU331" s="139">
        <f t="shared" si="388"/>
        <v>554721415313.04834</v>
      </c>
      <c r="AV331" s="139">
        <f t="shared" si="388"/>
        <v>558294379512.56909</v>
      </c>
      <c r="AW331" s="139">
        <f t="shared" si="388"/>
        <v>561735014432.89001</v>
      </c>
      <c r="AX331" s="139">
        <f t="shared" si="388"/>
        <v>565041828661.58618</v>
      </c>
      <c r="AY331" s="139">
        <f t="shared" si="388"/>
        <v>568218585696.88232</v>
      </c>
      <c r="AZ331" s="139">
        <f t="shared" si="388"/>
        <v>571268341401.1665</v>
      </c>
      <c r="BA331" s="139">
        <f t="shared" si="388"/>
        <v>574187924218.68396</v>
      </c>
      <c r="BB331" s="139">
        <f t="shared" si="388"/>
        <v>576971479472.00293</v>
      </c>
      <c r="BC331" s="139">
        <f t="shared" si="388"/>
        <v>579617594499.15918</v>
      </c>
      <c r="BD331" s="139">
        <f t="shared" si="388"/>
        <v>582129700344.31006</v>
      </c>
      <c r="BE331" s="139">
        <f t="shared" si="388"/>
        <v>584511224731.0304</v>
      </c>
      <c r="BF331" s="139">
        <f t="shared" si="388"/>
        <v>586760824400.62622</v>
      </c>
      <c r="BG331" s="139">
        <f t="shared" si="388"/>
        <v>588874907208.354</v>
      </c>
      <c r="BH331" s="139">
        <f t="shared" si="388"/>
        <v>590853433233.69141</v>
      </c>
      <c r="BI331" s="139">
        <f t="shared" si="388"/>
        <v>592667684770.40015</v>
      </c>
      <c r="BJ331" s="139">
        <f t="shared" si="388"/>
        <v>593923426151.86658</v>
      </c>
      <c r="BK331" s="139">
        <f t="shared" si="388"/>
        <v>594718343958.81396</v>
      </c>
      <c r="BL331" s="139">
        <f t="shared" si="388"/>
        <v>595514327075.34387</v>
      </c>
      <c r="BM331" s="139">
        <f t="shared" si="388"/>
        <v>596311376931.04138</v>
      </c>
      <c r="BN331" s="139">
        <f>SUM(BN318:BN330)</f>
        <v>597109494957.41382</v>
      </c>
      <c r="BO331" s="139">
        <f>SUM(BO318:BO330)</f>
        <v>597908682587.89099</v>
      </c>
      <c r="BP331" s="139">
        <f>SUM(BP318:BP330)</f>
        <v>598708941257.82959</v>
      </c>
      <c r="BQ331" s="139">
        <f t="shared" ref="BQ331:CD331" si="389">SUM(BQ318:BQ330)</f>
        <v>599510272404.51526</v>
      </c>
      <c r="BR331" s="139">
        <f t="shared" si="389"/>
        <v>600312677467.16479</v>
      </c>
      <c r="BS331" s="139">
        <f t="shared" si="389"/>
        <v>601116157886.92896</v>
      </c>
      <c r="BT331" s="139">
        <f t="shared" si="389"/>
        <v>601920715106.89539</v>
      </c>
      <c r="BU331" s="139">
        <f t="shared" si="389"/>
        <v>602726350572.09058</v>
      </c>
      <c r="BV331" s="139">
        <f t="shared" si="389"/>
        <v>603533065729.48352</v>
      </c>
      <c r="BW331" s="139">
        <f t="shared" si="389"/>
        <v>604340862027.98694</v>
      </c>
      <c r="BX331" s="139">
        <f t="shared" si="389"/>
        <v>605149740918.46106</v>
      </c>
      <c r="BY331" s="139">
        <f t="shared" si="389"/>
        <v>605959703853.71582</v>
      </c>
      <c r="BZ331" s="139">
        <f t="shared" si="389"/>
        <v>606770752288.51331</v>
      </c>
      <c r="CA331" s="139">
        <f t="shared" si="389"/>
        <v>607582887679.57068</v>
      </c>
      <c r="CB331" s="139">
        <f t="shared" si="389"/>
        <v>608396111485.5625</v>
      </c>
      <c r="CC331" s="139">
        <f t="shared" si="389"/>
        <v>609210425167.1239</v>
      </c>
      <c r="CD331" s="139">
        <f t="shared" si="389"/>
        <v>610025830186.85254</v>
      </c>
      <c r="CG331" s="13"/>
      <c r="CH331" s="13"/>
    </row>
    <row r="332" spans="2:86" outlineLevel="1">
      <c r="D332" s="52" t="s">
        <v>97</v>
      </c>
      <c r="K332" s="82" t="str">
        <f>IF(AND(R332:BM332),"ok","error")</f>
        <v>ok</v>
      </c>
      <c r="R332" s="166"/>
      <c r="S332" s="166" t="b">
        <f t="shared" ref="S332:AW332" si="390">(ROUND(S331-S298,0)=0)</f>
        <v>1</v>
      </c>
      <c r="T332" s="166" t="b">
        <f t="shared" si="390"/>
        <v>1</v>
      </c>
      <c r="U332" s="166" t="b">
        <f t="shared" si="390"/>
        <v>1</v>
      </c>
      <c r="V332" s="166" t="b">
        <f t="shared" si="390"/>
        <v>1</v>
      </c>
      <c r="W332" s="166" t="b">
        <f t="shared" si="390"/>
        <v>1</v>
      </c>
      <c r="X332" s="166" t="b">
        <f t="shared" si="390"/>
        <v>1</v>
      </c>
      <c r="Y332" s="166" t="b">
        <f t="shared" si="390"/>
        <v>1</v>
      </c>
      <c r="Z332" s="166" t="b">
        <f t="shared" si="390"/>
        <v>1</v>
      </c>
      <c r="AA332" s="166" t="b">
        <f t="shared" si="390"/>
        <v>1</v>
      </c>
      <c r="AB332" s="166" t="b">
        <f t="shared" si="390"/>
        <v>1</v>
      </c>
      <c r="AC332" s="166" t="b">
        <f t="shared" si="390"/>
        <v>1</v>
      </c>
      <c r="AD332" s="166" t="b">
        <f t="shared" si="390"/>
        <v>1</v>
      </c>
      <c r="AE332" s="166" t="b">
        <f t="shared" si="390"/>
        <v>1</v>
      </c>
      <c r="AF332" s="166" t="b">
        <f t="shared" si="390"/>
        <v>1</v>
      </c>
      <c r="AG332" s="166" t="b">
        <f t="shared" si="390"/>
        <v>1</v>
      </c>
      <c r="AH332" s="166" t="b">
        <f t="shared" si="390"/>
        <v>1</v>
      </c>
      <c r="AI332" s="166" t="b">
        <f t="shared" si="390"/>
        <v>1</v>
      </c>
      <c r="AJ332" s="166" t="b">
        <f t="shared" si="390"/>
        <v>1</v>
      </c>
      <c r="AK332" s="166" t="b">
        <f t="shared" si="390"/>
        <v>1</v>
      </c>
      <c r="AL332" s="166" t="b">
        <f t="shared" si="390"/>
        <v>1</v>
      </c>
      <c r="AM332" s="166" t="b">
        <f t="shared" si="390"/>
        <v>1</v>
      </c>
      <c r="AN332" s="166" t="b">
        <f t="shared" si="390"/>
        <v>1</v>
      </c>
      <c r="AO332" s="166" t="b">
        <f t="shared" si="390"/>
        <v>1</v>
      </c>
      <c r="AP332" s="166" t="b">
        <f t="shared" si="390"/>
        <v>1</v>
      </c>
      <c r="AQ332" s="166" t="b">
        <f t="shared" si="390"/>
        <v>1</v>
      </c>
      <c r="AR332" s="166" t="b">
        <f t="shared" si="390"/>
        <v>1</v>
      </c>
      <c r="AS332" s="166" t="b">
        <f t="shared" si="390"/>
        <v>1</v>
      </c>
      <c r="AT332" s="166" t="b">
        <f t="shared" si="390"/>
        <v>1</v>
      </c>
      <c r="AU332" s="166" t="b">
        <f t="shared" si="390"/>
        <v>1</v>
      </c>
      <c r="AV332" s="166" t="b">
        <f t="shared" si="390"/>
        <v>1</v>
      </c>
      <c r="AW332" s="166" t="b">
        <f t="shared" si="390"/>
        <v>1</v>
      </c>
      <c r="AX332" s="166" t="b">
        <f t="shared" ref="AX332:BN332" si="391">(ROUND(AX331-AX298,0)=0)</f>
        <v>1</v>
      </c>
      <c r="AY332" s="166" t="b">
        <f t="shared" si="391"/>
        <v>1</v>
      </c>
      <c r="AZ332" s="166" t="b">
        <f t="shared" si="391"/>
        <v>1</v>
      </c>
      <c r="BA332" s="166" t="b">
        <f t="shared" si="391"/>
        <v>1</v>
      </c>
      <c r="BB332" s="166" t="b">
        <f t="shared" si="391"/>
        <v>1</v>
      </c>
      <c r="BC332" s="166" t="b">
        <f t="shared" si="391"/>
        <v>1</v>
      </c>
      <c r="BD332" s="166" t="b">
        <f t="shared" si="391"/>
        <v>1</v>
      </c>
      <c r="BE332" s="166" t="b">
        <f t="shared" si="391"/>
        <v>1</v>
      </c>
      <c r="BF332" s="166" t="b">
        <f t="shared" si="391"/>
        <v>1</v>
      </c>
      <c r="BG332" s="166" t="b">
        <f t="shared" si="391"/>
        <v>1</v>
      </c>
      <c r="BH332" s="166" t="b">
        <f t="shared" si="391"/>
        <v>1</v>
      </c>
      <c r="BI332" s="166" t="b">
        <f t="shared" si="391"/>
        <v>1</v>
      </c>
      <c r="BJ332" s="166" t="b">
        <f t="shared" si="391"/>
        <v>1</v>
      </c>
      <c r="BK332" s="166" t="b">
        <f t="shared" si="391"/>
        <v>1</v>
      </c>
      <c r="BL332" s="166" t="b">
        <f t="shared" si="391"/>
        <v>1</v>
      </c>
      <c r="BM332" s="166" t="b">
        <f t="shared" si="391"/>
        <v>1</v>
      </c>
      <c r="BN332" s="166" t="b">
        <f t="shared" si="391"/>
        <v>1</v>
      </c>
      <c r="BO332" s="166" t="b">
        <f>(ROUND(BO331-BO298,0)=0)</f>
        <v>1</v>
      </c>
      <c r="BP332" s="166" t="b">
        <f>(ROUND(BP331-BP298,0)=0)</f>
        <v>1</v>
      </c>
      <c r="BQ332" s="166" t="b">
        <f t="shared" ref="BQ332:CD332" si="392">(ROUND(BQ331-BQ298,0)=0)</f>
        <v>1</v>
      </c>
      <c r="BR332" s="166" t="b">
        <f t="shared" si="392"/>
        <v>1</v>
      </c>
      <c r="BS332" s="166" t="b">
        <f t="shared" si="392"/>
        <v>1</v>
      </c>
      <c r="BT332" s="166" t="b">
        <f t="shared" si="392"/>
        <v>1</v>
      </c>
      <c r="BU332" s="166" t="b">
        <f t="shared" si="392"/>
        <v>1</v>
      </c>
      <c r="BV332" s="166" t="b">
        <f t="shared" si="392"/>
        <v>1</v>
      </c>
      <c r="BW332" s="166" t="b">
        <f t="shared" si="392"/>
        <v>1</v>
      </c>
      <c r="BX332" s="166" t="b">
        <f t="shared" si="392"/>
        <v>1</v>
      </c>
      <c r="BY332" s="166" t="b">
        <f t="shared" si="392"/>
        <v>1</v>
      </c>
      <c r="BZ332" s="166" t="b">
        <f t="shared" si="392"/>
        <v>1</v>
      </c>
      <c r="CA332" s="166" t="b">
        <f t="shared" si="392"/>
        <v>1</v>
      </c>
      <c r="CB332" s="166" t="b">
        <f t="shared" si="392"/>
        <v>1</v>
      </c>
      <c r="CC332" s="166" t="b">
        <f t="shared" si="392"/>
        <v>1</v>
      </c>
      <c r="CD332" s="166" t="b">
        <f t="shared" si="392"/>
        <v>1</v>
      </c>
      <c r="CG332" s="13"/>
      <c r="CH332" s="13"/>
    </row>
    <row r="333" spans="2:86" outlineLevel="1">
      <c r="D333" s="52"/>
      <c r="R333" s="166"/>
      <c r="S333" s="166"/>
      <c r="T333" s="166"/>
      <c r="U333" s="166"/>
      <c r="V333" s="166"/>
      <c r="W333" s="166"/>
      <c r="X333" s="166"/>
      <c r="Y333" s="166"/>
      <c r="Z333" s="166"/>
      <c r="AA333" s="166"/>
      <c r="AB333" s="166"/>
      <c r="AC333" s="166"/>
      <c r="AD333" s="166"/>
      <c r="AE333" s="166"/>
      <c r="AF333" s="166"/>
      <c r="AG333" s="166"/>
      <c r="AH333" s="166"/>
      <c r="AI333" s="166"/>
      <c r="AJ333" s="166"/>
      <c r="AK333" s="166"/>
      <c r="AL333" s="166"/>
      <c r="AM333" s="166"/>
      <c r="AN333" s="166"/>
      <c r="AO333" s="166"/>
      <c r="AP333" s="166"/>
      <c r="AQ333" s="166"/>
      <c r="AR333" s="166"/>
      <c r="AS333" s="166"/>
      <c r="AT333" s="166"/>
      <c r="AU333" s="166"/>
      <c r="AV333" s="166"/>
      <c r="AW333" s="166"/>
      <c r="AX333" s="166"/>
      <c r="AY333" s="166"/>
      <c r="AZ333" s="166"/>
      <c r="BA333" s="166"/>
      <c r="BB333" s="166"/>
      <c r="BC333" s="166"/>
      <c r="BD333" s="166"/>
      <c r="BE333" s="166"/>
      <c r="BF333" s="166"/>
      <c r="BG333" s="166"/>
      <c r="BH333" s="166"/>
      <c r="BI333" s="166"/>
      <c r="BJ333" s="166"/>
      <c r="BK333" s="166"/>
      <c r="BL333" s="166"/>
      <c r="BM333" s="166"/>
      <c r="BN333" s="166"/>
      <c r="BO333" s="166"/>
      <c r="BP333" s="166"/>
      <c r="BQ333" s="166"/>
      <c r="BR333" s="166"/>
      <c r="BS333" s="166"/>
      <c r="BT333" s="166"/>
      <c r="BU333" s="166"/>
      <c r="BV333" s="166"/>
      <c r="BW333" s="166"/>
      <c r="BX333" s="166"/>
      <c r="BY333" s="166"/>
      <c r="BZ333" s="166"/>
      <c r="CA333" s="166"/>
      <c r="CB333" s="166"/>
      <c r="CC333" s="166"/>
      <c r="CD333" s="166"/>
      <c r="CG333" s="13"/>
      <c r="CH333" s="13"/>
    </row>
    <row r="334" spans="2:86" outlineLevel="1">
      <c r="D334" s="57"/>
      <c r="R334" s="36"/>
      <c r="BR334"/>
      <c r="BS334"/>
      <c r="CG334" s="13"/>
      <c r="CH334" s="13"/>
    </row>
    <row r="335" spans="2:86" outlineLevel="1">
      <c r="B335" s="71" t="s">
        <v>251</v>
      </c>
      <c r="BR335"/>
      <c r="BS335"/>
      <c r="CG335" s="13"/>
      <c r="CH335" s="13"/>
    </row>
    <row r="336" spans="2:86" outlineLevel="1">
      <c r="D336" s="48" t="s">
        <v>226</v>
      </c>
      <c r="Q336" s="146">
        <f t="shared" ref="Q336:AV336" si="393">Q167</f>
        <v>173445927.18402907</v>
      </c>
      <c r="R336" s="146">
        <f t="shared" si="393"/>
        <v>216316233.18897381</v>
      </c>
      <c r="S336" s="146">
        <f t="shared" si="393"/>
        <v>406609117.77763373</v>
      </c>
      <c r="T336" s="146">
        <f t="shared" si="393"/>
        <v>598136921.02368116</v>
      </c>
      <c r="U336" s="146">
        <f t="shared" si="393"/>
        <v>753150509.14657474</v>
      </c>
      <c r="V336" s="146">
        <f t="shared" si="393"/>
        <v>803842077.90082216</v>
      </c>
      <c r="W336" s="146">
        <f t="shared" si="393"/>
        <v>919283093.41513908</v>
      </c>
      <c r="X336" s="146">
        <f t="shared" si="393"/>
        <v>1080637457.3378849</v>
      </c>
      <c r="Y336" s="146">
        <f t="shared" si="393"/>
        <v>1136832820.1027162</v>
      </c>
      <c r="Z336" s="146">
        <f t="shared" si="393"/>
        <v>1152220885.6318853</v>
      </c>
      <c r="AA336" s="146">
        <f t="shared" si="393"/>
        <v>1137623433.4892502</v>
      </c>
      <c r="AB336" s="146">
        <f t="shared" si="393"/>
        <v>1775752038.9920003</v>
      </c>
      <c r="AC336" s="146">
        <f t="shared" si="393"/>
        <v>2196493417.8959999</v>
      </c>
      <c r="AD336" s="146">
        <f t="shared" si="393"/>
        <v>2358338341.2000003</v>
      </c>
      <c r="AE336" s="146">
        <f t="shared" si="393"/>
        <v>2468817897.7773528</v>
      </c>
      <c r="AF336" s="146">
        <f t="shared" si="393"/>
        <v>2562860150.4507132</v>
      </c>
      <c r="AG336" s="146">
        <f t="shared" si="393"/>
        <v>2670894304.9917111</v>
      </c>
      <c r="AH336" s="146">
        <f t="shared" si="393"/>
        <v>2764249833.6058536</v>
      </c>
      <c r="AI336" s="146">
        <f t="shared" si="393"/>
        <v>2855758873.7272916</v>
      </c>
      <c r="AJ336" s="146">
        <f t="shared" si="393"/>
        <v>2945476832.6670337</v>
      </c>
      <c r="AK336" s="146">
        <f t="shared" si="393"/>
        <v>3033462652.3629189</v>
      </c>
      <c r="AL336" s="146">
        <f t="shared" si="393"/>
        <v>3081197498.1161795</v>
      </c>
      <c r="AM336" s="146">
        <f t="shared" si="393"/>
        <v>3104378952.4904022</v>
      </c>
      <c r="AN336" s="146">
        <f t="shared" si="393"/>
        <v>3126982285.9362874</v>
      </c>
      <c r="AO336" s="146">
        <f t="shared" si="393"/>
        <v>3148987422.2281265</v>
      </c>
      <c r="AP336" s="146">
        <f t="shared" si="393"/>
        <v>3170378923.270153</v>
      </c>
      <c r="AQ336" s="146">
        <f t="shared" si="393"/>
        <v>3191194244.7922015</v>
      </c>
      <c r="AR336" s="146">
        <f t="shared" si="393"/>
        <v>3211474214.8532925</v>
      </c>
      <c r="AS336" s="146">
        <f t="shared" si="393"/>
        <v>3231209143.9101372</v>
      </c>
      <c r="AT336" s="146">
        <f t="shared" si="393"/>
        <v>3250380182.1550264</v>
      </c>
      <c r="AU336" s="146">
        <f t="shared" si="393"/>
        <v>3268981677.2947602</v>
      </c>
      <c r="AV336" s="146">
        <f t="shared" si="393"/>
        <v>3287011327.4094224</v>
      </c>
      <c r="AW336" s="146">
        <f t="shared" ref="AW336:BN336" si="394">AW167</f>
        <v>3304467118.4413033</v>
      </c>
      <c r="AX336" s="146">
        <f t="shared" si="394"/>
        <v>3321345377.0030379</v>
      </c>
      <c r="AY336" s="146">
        <f t="shared" si="394"/>
        <v>3337643179.4322548</v>
      </c>
      <c r="AZ336" s="146">
        <f t="shared" si="394"/>
        <v>3353361452.5202308</v>
      </c>
      <c r="BA336" s="146">
        <f t="shared" si="394"/>
        <v>3368504058.1415</v>
      </c>
      <c r="BB336" s="146">
        <f t="shared" si="394"/>
        <v>3383073728.2144837</v>
      </c>
      <c r="BC336" s="146">
        <f t="shared" si="394"/>
        <v>3397071479.0704327</v>
      </c>
      <c r="BD336" s="146">
        <f t="shared" si="394"/>
        <v>3410499110.7020774</v>
      </c>
      <c r="BE336" s="146">
        <f t="shared" si="394"/>
        <v>3423361413.991663</v>
      </c>
      <c r="BF336" s="146">
        <f t="shared" si="394"/>
        <v>3435666126.5986261</v>
      </c>
      <c r="BG336" s="146">
        <f t="shared" si="394"/>
        <v>3447420997.7795749</v>
      </c>
      <c r="BH336" s="146">
        <f t="shared" si="394"/>
        <v>3458632595.8374782</v>
      </c>
      <c r="BI336" s="146">
        <f t="shared" si="394"/>
        <v>3469045807.726295</v>
      </c>
      <c r="BJ336" s="146">
        <f t="shared" si="394"/>
        <v>3476262416.3062387</v>
      </c>
      <c r="BK336" s="146">
        <f t="shared" si="394"/>
        <v>3480813722.4822688</v>
      </c>
      <c r="BL336" s="146">
        <f t="shared" si="394"/>
        <v>3485370987.4684877</v>
      </c>
      <c r="BM336" s="146">
        <f t="shared" si="394"/>
        <v>3489934219.0664849</v>
      </c>
      <c r="BN336" s="146">
        <f t="shared" si="394"/>
        <v>3494503425.0880642</v>
      </c>
      <c r="BO336" s="146">
        <f>BO167</f>
        <v>3499078613.3552547</v>
      </c>
      <c r="BP336" s="146">
        <f>BP167</f>
        <v>3503659791.7003284</v>
      </c>
      <c r="BQ336" s="146">
        <f t="shared" ref="BQ336:CD336" si="395">BQ167</f>
        <v>3508246967.9658113</v>
      </c>
      <c r="BR336" s="146">
        <f t="shared" si="395"/>
        <v>3512840150.0044975</v>
      </c>
      <c r="BS336" s="146">
        <f t="shared" si="395"/>
        <v>3517439345.6794634</v>
      </c>
      <c r="BT336" s="146">
        <f t="shared" si="395"/>
        <v>3522044562.8640771</v>
      </c>
      <c r="BU336" s="146">
        <f t="shared" si="395"/>
        <v>3526655809.4420176</v>
      </c>
      <c r="BV336" s="146">
        <f t="shared" si="395"/>
        <v>3531273093.3072839</v>
      </c>
      <c r="BW336" s="146">
        <f t="shared" si="395"/>
        <v>3535896422.364212</v>
      </c>
      <c r="BX336" s="146">
        <f t="shared" si="395"/>
        <v>3540525804.5274858</v>
      </c>
      <c r="BY336" s="146">
        <f t="shared" si="395"/>
        <v>3545161247.7221513</v>
      </c>
      <c r="BZ336" s="146">
        <f t="shared" si="395"/>
        <v>3549802759.8836308</v>
      </c>
      <c r="CA336" s="146">
        <f t="shared" si="395"/>
        <v>3554450348.9577351</v>
      </c>
      <c r="CB336" s="146">
        <f t="shared" si="395"/>
        <v>3559104022.9006801</v>
      </c>
      <c r="CC336" s="146">
        <f t="shared" si="395"/>
        <v>3563763789.6790957</v>
      </c>
      <c r="CD336" s="146">
        <f t="shared" si="395"/>
        <v>3568429657.2700443</v>
      </c>
      <c r="CG336" s="13"/>
      <c r="CH336" s="13"/>
    </row>
    <row r="337" spans="2:86" outlineLevel="1">
      <c r="D337" s="48" t="s">
        <v>225</v>
      </c>
      <c r="Q337" s="146">
        <f t="shared" ref="Q337:AV337" si="396">Q168</f>
        <v>260168890.77604356</v>
      </c>
      <c r="R337" s="146">
        <f t="shared" si="396"/>
        <v>324474349.78346068</v>
      </c>
      <c r="S337" s="146">
        <f t="shared" si="396"/>
        <v>609913676.6664505</v>
      </c>
      <c r="T337" s="146">
        <f t="shared" si="396"/>
        <v>897205381.53552175</v>
      </c>
      <c r="U337" s="146">
        <f t="shared" si="396"/>
        <v>1129725763.719862</v>
      </c>
      <c r="V337" s="146">
        <f t="shared" si="396"/>
        <v>1205763116.851233</v>
      </c>
      <c r="W337" s="146">
        <f t="shared" si="396"/>
        <v>1378924640.1227086</v>
      </c>
      <c r="X337" s="146">
        <f t="shared" si="396"/>
        <v>1620956186.0068274</v>
      </c>
      <c r="Y337" s="146">
        <f t="shared" si="396"/>
        <v>1705249230.1540744</v>
      </c>
      <c r="Z337" s="146">
        <f t="shared" si="396"/>
        <v>1728331328.4478281</v>
      </c>
      <c r="AA337" s="146">
        <f t="shared" si="396"/>
        <v>1706435150.2338753</v>
      </c>
      <c r="AB337" s="146">
        <f t="shared" si="396"/>
        <v>2663628058.4880004</v>
      </c>
      <c r="AC337" s="146">
        <f t="shared" si="396"/>
        <v>3294740126.8439999</v>
      </c>
      <c r="AD337" s="146">
        <f t="shared" si="396"/>
        <v>3537507511.7999997</v>
      </c>
      <c r="AE337" s="146">
        <f t="shared" si="396"/>
        <v>3703226846.6660285</v>
      </c>
      <c r="AF337" s="146">
        <f t="shared" si="396"/>
        <v>3844290225.6760693</v>
      </c>
      <c r="AG337" s="146">
        <f t="shared" si="396"/>
        <v>4006341457.4875665</v>
      </c>
      <c r="AH337" s="146">
        <f t="shared" si="396"/>
        <v>4146374750.4087796</v>
      </c>
      <c r="AI337" s="146">
        <f t="shared" si="396"/>
        <v>4283638310.5909371</v>
      </c>
      <c r="AJ337" s="146">
        <f t="shared" si="396"/>
        <v>4418215249.0005503</v>
      </c>
      <c r="AK337" s="146">
        <f t="shared" si="396"/>
        <v>4550193978.5443783</v>
      </c>
      <c r="AL337" s="146">
        <f t="shared" si="396"/>
        <v>4621796247.1742687</v>
      </c>
      <c r="AM337" s="146">
        <f t="shared" si="396"/>
        <v>4656568428.7356024</v>
      </c>
      <c r="AN337" s="146">
        <f t="shared" si="396"/>
        <v>4690473428.9044304</v>
      </c>
      <c r="AO337" s="146">
        <f t="shared" si="396"/>
        <v>4723481133.3421888</v>
      </c>
      <c r="AP337" s="146">
        <f t="shared" si="396"/>
        <v>4755568384.9052296</v>
      </c>
      <c r="AQ337" s="146">
        <f t="shared" si="396"/>
        <v>4786791367.188302</v>
      </c>
      <c r="AR337" s="146">
        <f t="shared" si="396"/>
        <v>4817211322.2799377</v>
      </c>
      <c r="AS337" s="146">
        <f t="shared" si="396"/>
        <v>4846813715.8652058</v>
      </c>
      <c r="AT337" s="146">
        <f t="shared" si="396"/>
        <v>4875570273.2325392</v>
      </c>
      <c r="AU337" s="146">
        <f t="shared" si="396"/>
        <v>4903472515.9421396</v>
      </c>
      <c r="AV337" s="146">
        <f t="shared" si="396"/>
        <v>4930516991.1141329</v>
      </c>
      <c r="AW337" s="146">
        <f t="shared" ref="AW337:BN337" si="397">AW168</f>
        <v>4956700677.6619539</v>
      </c>
      <c r="AX337" s="146">
        <f t="shared" si="397"/>
        <v>4982018065.5045567</v>
      </c>
      <c r="AY337" s="146">
        <f t="shared" si="397"/>
        <v>5006464769.1483822</v>
      </c>
      <c r="AZ337" s="146">
        <f t="shared" si="397"/>
        <v>5030042178.7803459</v>
      </c>
      <c r="BA337" s="146">
        <f t="shared" si="397"/>
        <v>5052756087.2122498</v>
      </c>
      <c r="BB337" s="146">
        <f t="shared" si="397"/>
        <v>5074610592.3217249</v>
      </c>
      <c r="BC337" s="146">
        <f t="shared" si="397"/>
        <v>5095607218.605649</v>
      </c>
      <c r="BD337" s="146">
        <f t="shared" si="397"/>
        <v>5115748666.0531158</v>
      </c>
      <c r="BE337" s="146">
        <f t="shared" si="397"/>
        <v>5135042120.9874945</v>
      </c>
      <c r="BF337" s="146">
        <f t="shared" si="397"/>
        <v>5153499189.8979387</v>
      </c>
      <c r="BG337" s="146">
        <f t="shared" si="397"/>
        <v>5171131496.6693621</v>
      </c>
      <c r="BH337" s="146">
        <f t="shared" si="397"/>
        <v>5187948893.756217</v>
      </c>
      <c r="BI337" s="146">
        <f t="shared" si="397"/>
        <v>5203568711.5894423</v>
      </c>
      <c r="BJ337" s="146">
        <f t="shared" si="397"/>
        <v>5214393624.4593573</v>
      </c>
      <c r="BK337" s="146">
        <f t="shared" si="397"/>
        <v>5221220583.723403</v>
      </c>
      <c r="BL337" s="146">
        <f t="shared" si="397"/>
        <v>5228056481.2027311</v>
      </c>
      <c r="BM337" s="146">
        <f t="shared" si="397"/>
        <v>5234901328.5997267</v>
      </c>
      <c r="BN337" s="146">
        <f t="shared" si="397"/>
        <v>5241755137.6320953</v>
      </c>
      <c r="BO337" s="146">
        <f>BO168</f>
        <v>5248617920.0328817</v>
      </c>
      <c r="BP337" s="146">
        <f>BP168</f>
        <v>5255489687.5504923</v>
      </c>
      <c r="BQ337" s="146">
        <f t="shared" ref="BQ337:CD337" si="398">BQ168</f>
        <v>5262370451.9487162</v>
      </c>
      <c r="BR337" s="146">
        <f t="shared" si="398"/>
        <v>5269260225.0067463</v>
      </c>
      <c r="BS337" s="146">
        <f t="shared" si="398"/>
        <v>5276159018.5191946</v>
      </c>
      <c r="BT337" s="146">
        <f t="shared" si="398"/>
        <v>5283066844.2961149</v>
      </c>
      <c r="BU337" s="146">
        <f t="shared" si="398"/>
        <v>5289983714.1630259</v>
      </c>
      <c r="BV337" s="146">
        <f t="shared" si="398"/>
        <v>5296909639.9609251</v>
      </c>
      <c r="BW337" s="146">
        <f t="shared" si="398"/>
        <v>5303844633.5463181</v>
      </c>
      <c r="BX337" s="146">
        <f t="shared" si="398"/>
        <v>5310788706.7912283</v>
      </c>
      <c r="BY337" s="146">
        <f t="shared" si="398"/>
        <v>5317741871.5832262</v>
      </c>
      <c r="BZ337" s="146">
        <f t="shared" si="398"/>
        <v>5324704139.8254452</v>
      </c>
      <c r="CA337" s="146">
        <f t="shared" si="398"/>
        <v>5331675523.4366016</v>
      </c>
      <c r="CB337" s="146">
        <f t="shared" si="398"/>
        <v>5338656034.3510199</v>
      </c>
      <c r="CC337" s="146">
        <f t="shared" si="398"/>
        <v>5345645684.5186434</v>
      </c>
      <c r="CD337" s="146">
        <f t="shared" si="398"/>
        <v>5352644485.9050655</v>
      </c>
      <c r="CG337" s="13"/>
      <c r="CH337" s="13"/>
    </row>
    <row r="338" spans="2:86" outlineLevel="1" collapsed="1">
      <c r="D338" s="57"/>
      <c r="BR338"/>
      <c r="BS338"/>
      <c r="CG338" s="13"/>
      <c r="CH338" s="13"/>
    </row>
    <row r="339" spans="2:86" outlineLevel="1">
      <c r="B339" s="71" t="s">
        <v>314</v>
      </c>
      <c r="D339" s="57"/>
      <c r="BR339"/>
      <c r="BS339"/>
      <c r="CG339" s="13"/>
      <c r="CH339" s="13"/>
    </row>
    <row r="340" spans="2:86" outlineLevel="1">
      <c r="B340" s="71"/>
      <c r="C340" s="57" t="s">
        <v>266</v>
      </c>
      <c r="D340" s="57"/>
      <c r="BR340"/>
      <c r="BS340"/>
      <c r="CG340" s="13"/>
      <c r="CH340" s="13"/>
    </row>
    <row r="341" spans="2:86" outlineLevel="1">
      <c r="B341" s="71"/>
      <c r="D341" t="s">
        <v>13</v>
      </c>
      <c r="G341" s="94"/>
      <c r="J341" t="s">
        <v>70</v>
      </c>
      <c r="R341" s="177">
        <f t="shared" ref="R341:Z341" si="399">R659/SUM(R659,R660)</f>
        <v>0.82861233604127471</v>
      </c>
      <c r="S341" s="177">
        <f t="shared" si="399"/>
        <v>0.82810615436482693</v>
      </c>
      <c r="T341" s="177">
        <f t="shared" si="399"/>
        <v>0.80159654909681266</v>
      </c>
      <c r="U341" s="177">
        <f t="shared" si="399"/>
        <v>0.77667358338467229</v>
      </c>
      <c r="V341" s="177">
        <f t="shared" si="399"/>
        <v>0.72672331730757744</v>
      </c>
      <c r="W341" s="177">
        <f t="shared" si="399"/>
        <v>0.69727747934149709</v>
      </c>
      <c r="X341" s="177">
        <f t="shared" si="399"/>
        <v>0.67665101712002718</v>
      </c>
      <c r="Y341" s="177">
        <f t="shared" si="399"/>
        <v>0.68390740576648212</v>
      </c>
      <c r="Z341" s="177">
        <f t="shared" si="399"/>
        <v>0.65469267763589167</v>
      </c>
      <c r="AA341" s="156">
        <f t="shared" ref="AA341:AH341" si="400">Z341</f>
        <v>0.65469267763589167</v>
      </c>
      <c r="AB341" s="156">
        <f t="shared" si="400"/>
        <v>0.65469267763589167</v>
      </c>
      <c r="AC341" s="156">
        <f t="shared" si="400"/>
        <v>0.65469267763589167</v>
      </c>
      <c r="AD341" s="156">
        <f t="shared" si="400"/>
        <v>0.65469267763589167</v>
      </c>
      <c r="AE341" s="156">
        <f t="shared" si="400"/>
        <v>0.65469267763589167</v>
      </c>
      <c r="AF341" s="156">
        <f t="shared" si="400"/>
        <v>0.65469267763589167</v>
      </c>
      <c r="AG341" s="156">
        <f t="shared" si="400"/>
        <v>0.65469267763589167</v>
      </c>
      <c r="AH341" s="156">
        <f t="shared" si="400"/>
        <v>0.65469267763589167</v>
      </c>
      <c r="AI341" s="156">
        <f t="shared" ref="AI341:BN341" si="401">AH341</f>
        <v>0.65469267763589167</v>
      </c>
      <c r="AJ341" s="156">
        <f t="shared" si="401"/>
        <v>0.65469267763589167</v>
      </c>
      <c r="AK341" s="156">
        <f t="shared" si="401"/>
        <v>0.65469267763589167</v>
      </c>
      <c r="AL341" s="156">
        <f t="shared" si="401"/>
        <v>0.65469267763589167</v>
      </c>
      <c r="AM341" s="156">
        <f t="shared" si="401"/>
        <v>0.65469267763589167</v>
      </c>
      <c r="AN341" s="156">
        <f t="shared" si="401"/>
        <v>0.65469267763589167</v>
      </c>
      <c r="AO341" s="156">
        <f t="shared" si="401"/>
        <v>0.65469267763589167</v>
      </c>
      <c r="AP341" s="156">
        <f t="shared" si="401"/>
        <v>0.65469267763589167</v>
      </c>
      <c r="AQ341" s="156">
        <f t="shared" si="401"/>
        <v>0.65469267763589167</v>
      </c>
      <c r="AR341" s="156">
        <f t="shared" si="401"/>
        <v>0.65469267763589167</v>
      </c>
      <c r="AS341" s="156">
        <f t="shared" si="401"/>
        <v>0.65469267763589167</v>
      </c>
      <c r="AT341" s="156">
        <f t="shared" si="401"/>
        <v>0.65469267763589167</v>
      </c>
      <c r="AU341" s="156">
        <f t="shared" si="401"/>
        <v>0.65469267763589167</v>
      </c>
      <c r="AV341" s="156">
        <f t="shared" si="401"/>
        <v>0.65469267763589167</v>
      </c>
      <c r="AW341" s="156">
        <f t="shared" si="401"/>
        <v>0.65469267763589167</v>
      </c>
      <c r="AX341" s="156">
        <f t="shared" si="401"/>
        <v>0.65469267763589167</v>
      </c>
      <c r="AY341" s="156">
        <f t="shared" si="401"/>
        <v>0.65469267763589167</v>
      </c>
      <c r="AZ341" s="156">
        <f t="shared" si="401"/>
        <v>0.65469267763589167</v>
      </c>
      <c r="BA341" s="156">
        <f t="shared" si="401"/>
        <v>0.65469267763589167</v>
      </c>
      <c r="BB341" s="156">
        <f t="shared" si="401"/>
        <v>0.65469267763589167</v>
      </c>
      <c r="BC341" s="156">
        <f t="shared" si="401"/>
        <v>0.65469267763589167</v>
      </c>
      <c r="BD341" s="156">
        <f t="shared" si="401"/>
        <v>0.65469267763589167</v>
      </c>
      <c r="BE341" s="156">
        <f t="shared" si="401"/>
        <v>0.65469267763589167</v>
      </c>
      <c r="BF341" s="156">
        <f t="shared" si="401"/>
        <v>0.65469267763589167</v>
      </c>
      <c r="BG341" s="156">
        <f t="shared" si="401"/>
        <v>0.65469267763589167</v>
      </c>
      <c r="BH341" s="156">
        <f t="shared" si="401"/>
        <v>0.65469267763589167</v>
      </c>
      <c r="BI341" s="156">
        <f t="shared" si="401"/>
        <v>0.65469267763589167</v>
      </c>
      <c r="BJ341" s="156">
        <f t="shared" si="401"/>
        <v>0.65469267763589167</v>
      </c>
      <c r="BK341" s="156">
        <f t="shared" si="401"/>
        <v>0.65469267763589167</v>
      </c>
      <c r="BL341" s="156">
        <f t="shared" si="401"/>
        <v>0.65469267763589167</v>
      </c>
      <c r="BM341" s="156">
        <f t="shared" si="401"/>
        <v>0.65469267763589167</v>
      </c>
      <c r="BN341" s="156">
        <f t="shared" si="401"/>
        <v>0.65469267763589167</v>
      </c>
      <c r="BO341" s="156">
        <f>BN341</f>
        <v>0.65469267763589167</v>
      </c>
      <c r="BP341" s="156">
        <f>BO341</f>
        <v>0.65469267763589167</v>
      </c>
      <c r="BQ341" s="156">
        <f t="shared" ref="BQ341:CD341" si="402">BP341</f>
        <v>0.65469267763589167</v>
      </c>
      <c r="BR341" s="156">
        <f t="shared" si="402"/>
        <v>0.65469267763589167</v>
      </c>
      <c r="BS341" s="156">
        <f t="shared" si="402"/>
        <v>0.65469267763589167</v>
      </c>
      <c r="BT341" s="156">
        <f t="shared" si="402"/>
        <v>0.65469267763589167</v>
      </c>
      <c r="BU341" s="156">
        <f t="shared" si="402"/>
        <v>0.65469267763589167</v>
      </c>
      <c r="BV341" s="156">
        <f t="shared" si="402"/>
        <v>0.65469267763589167</v>
      </c>
      <c r="BW341" s="156">
        <f t="shared" si="402"/>
        <v>0.65469267763589167</v>
      </c>
      <c r="BX341" s="156">
        <f t="shared" si="402"/>
        <v>0.65469267763589167</v>
      </c>
      <c r="BY341" s="156">
        <f t="shared" si="402"/>
        <v>0.65469267763589167</v>
      </c>
      <c r="BZ341" s="156">
        <f t="shared" si="402"/>
        <v>0.65469267763589167</v>
      </c>
      <c r="CA341" s="156">
        <f t="shared" si="402"/>
        <v>0.65469267763589167</v>
      </c>
      <c r="CB341" s="156">
        <f t="shared" si="402"/>
        <v>0.65469267763589167</v>
      </c>
      <c r="CC341" s="156">
        <f t="shared" si="402"/>
        <v>0.65469267763589167</v>
      </c>
      <c r="CD341" s="156">
        <f t="shared" si="402"/>
        <v>0.65469267763589167</v>
      </c>
      <c r="CG341" s="13"/>
      <c r="CH341" s="13"/>
    </row>
    <row r="342" spans="2:86" outlineLevel="1">
      <c r="B342" s="71"/>
      <c r="D342" t="s">
        <v>243</v>
      </c>
      <c r="G342" s="44"/>
      <c r="J342" t="s">
        <v>70</v>
      </c>
      <c r="R342" s="55">
        <f>1-R341</f>
        <v>0.17138766395872529</v>
      </c>
      <c r="S342" s="55">
        <f t="shared" ref="S342:BM342" si="403">1-S341</f>
        <v>0.17189384563517307</v>
      </c>
      <c r="T342" s="55">
        <f t="shared" si="403"/>
        <v>0.19840345090318734</v>
      </c>
      <c r="U342" s="55">
        <f t="shared" si="403"/>
        <v>0.22332641661532771</v>
      </c>
      <c r="V342" s="55">
        <f t="shared" si="403"/>
        <v>0.27327668269242256</v>
      </c>
      <c r="W342" s="55">
        <f t="shared" si="403"/>
        <v>0.30272252065850291</v>
      </c>
      <c r="X342" s="55">
        <f>1-X341</f>
        <v>0.32334898287997282</v>
      </c>
      <c r="Y342" s="55">
        <f>1-Y341</f>
        <v>0.31609259423351788</v>
      </c>
      <c r="Z342" s="55">
        <f>1-Z341</f>
        <v>0.34530732236410833</v>
      </c>
      <c r="AA342" s="55">
        <f t="shared" si="403"/>
        <v>0.34530732236410833</v>
      </c>
      <c r="AB342" s="55">
        <f t="shared" si="403"/>
        <v>0.34530732236410833</v>
      </c>
      <c r="AC342" s="55">
        <f t="shared" si="403"/>
        <v>0.34530732236410833</v>
      </c>
      <c r="AD342" s="55">
        <f t="shared" si="403"/>
        <v>0.34530732236410833</v>
      </c>
      <c r="AE342" s="55">
        <f t="shared" si="403"/>
        <v>0.34530732236410833</v>
      </c>
      <c r="AF342" s="55">
        <f t="shared" si="403"/>
        <v>0.34530732236410833</v>
      </c>
      <c r="AG342" s="55">
        <f t="shared" si="403"/>
        <v>0.34530732236410833</v>
      </c>
      <c r="AH342" s="55">
        <f t="shared" si="403"/>
        <v>0.34530732236410833</v>
      </c>
      <c r="AI342" s="55">
        <f t="shared" si="403"/>
        <v>0.34530732236410833</v>
      </c>
      <c r="AJ342" s="55">
        <f t="shared" si="403"/>
        <v>0.34530732236410833</v>
      </c>
      <c r="AK342" s="55">
        <f t="shared" si="403"/>
        <v>0.34530732236410833</v>
      </c>
      <c r="AL342" s="55">
        <f t="shared" si="403"/>
        <v>0.34530732236410833</v>
      </c>
      <c r="AM342" s="55">
        <f t="shared" si="403"/>
        <v>0.34530732236410833</v>
      </c>
      <c r="AN342" s="55">
        <f t="shared" si="403"/>
        <v>0.34530732236410833</v>
      </c>
      <c r="AO342" s="55">
        <f t="shared" si="403"/>
        <v>0.34530732236410833</v>
      </c>
      <c r="AP342" s="55">
        <f t="shared" si="403"/>
        <v>0.34530732236410833</v>
      </c>
      <c r="AQ342" s="55">
        <f t="shared" si="403"/>
        <v>0.34530732236410833</v>
      </c>
      <c r="AR342" s="55">
        <f t="shared" si="403"/>
        <v>0.34530732236410833</v>
      </c>
      <c r="AS342" s="55">
        <f t="shared" si="403"/>
        <v>0.34530732236410833</v>
      </c>
      <c r="AT342" s="55">
        <f t="shared" si="403"/>
        <v>0.34530732236410833</v>
      </c>
      <c r="AU342" s="55">
        <f t="shared" si="403"/>
        <v>0.34530732236410833</v>
      </c>
      <c r="AV342" s="55">
        <f t="shared" si="403"/>
        <v>0.34530732236410833</v>
      </c>
      <c r="AW342" s="55">
        <f t="shared" si="403"/>
        <v>0.34530732236410833</v>
      </c>
      <c r="AX342" s="55">
        <f t="shared" si="403"/>
        <v>0.34530732236410833</v>
      </c>
      <c r="AY342" s="55">
        <f t="shared" si="403"/>
        <v>0.34530732236410833</v>
      </c>
      <c r="AZ342" s="55">
        <f t="shared" si="403"/>
        <v>0.34530732236410833</v>
      </c>
      <c r="BA342" s="55">
        <f t="shared" si="403"/>
        <v>0.34530732236410833</v>
      </c>
      <c r="BB342" s="55">
        <f t="shared" si="403"/>
        <v>0.34530732236410833</v>
      </c>
      <c r="BC342" s="55">
        <f t="shared" si="403"/>
        <v>0.34530732236410833</v>
      </c>
      <c r="BD342" s="55">
        <f t="shared" si="403"/>
        <v>0.34530732236410833</v>
      </c>
      <c r="BE342" s="55">
        <f t="shared" si="403"/>
        <v>0.34530732236410833</v>
      </c>
      <c r="BF342" s="55">
        <f t="shared" si="403"/>
        <v>0.34530732236410833</v>
      </c>
      <c r="BG342" s="55">
        <f t="shared" si="403"/>
        <v>0.34530732236410833</v>
      </c>
      <c r="BH342" s="55">
        <f t="shared" si="403"/>
        <v>0.34530732236410833</v>
      </c>
      <c r="BI342" s="55">
        <f t="shared" si="403"/>
        <v>0.34530732236410833</v>
      </c>
      <c r="BJ342" s="55">
        <f t="shared" si="403"/>
        <v>0.34530732236410833</v>
      </c>
      <c r="BK342" s="55">
        <f t="shared" si="403"/>
        <v>0.34530732236410833</v>
      </c>
      <c r="BL342" s="55">
        <f t="shared" si="403"/>
        <v>0.34530732236410833</v>
      </c>
      <c r="BM342" s="55">
        <f t="shared" si="403"/>
        <v>0.34530732236410833</v>
      </c>
      <c r="BN342" s="55">
        <f>1-BN341</f>
        <v>0.34530732236410833</v>
      </c>
      <c r="BO342" s="55">
        <f>1-BO341</f>
        <v>0.34530732236410833</v>
      </c>
      <c r="BP342" s="55">
        <f>1-BP341</f>
        <v>0.34530732236410833</v>
      </c>
      <c r="BQ342" s="55">
        <f t="shared" ref="BQ342:CD342" si="404">1-BQ341</f>
        <v>0.34530732236410833</v>
      </c>
      <c r="BR342" s="55">
        <f t="shared" si="404"/>
        <v>0.34530732236410833</v>
      </c>
      <c r="BS342" s="55">
        <f t="shared" si="404"/>
        <v>0.34530732236410833</v>
      </c>
      <c r="BT342" s="55">
        <f t="shared" si="404"/>
        <v>0.34530732236410833</v>
      </c>
      <c r="BU342" s="55">
        <f t="shared" si="404"/>
        <v>0.34530732236410833</v>
      </c>
      <c r="BV342" s="55">
        <f t="shared" si="404"/>
        <v>0.34530732236410833</v>
      </c>
      <c r="BW342" s="55">
        <f t="shared" si="404"/>
        <v>0.34530732236410833</v>
      </c>
      <c r="BX342" s="55">
        <f t="shared" si="404"/>
        <v>0.34530732236410833</v>
      </c>
      <c r="BY342" s="55">
        <f t="shared" si="404"/>
        <v>0.34530732236410833</v>
      </c>
      <c r="BZ342" s="55">
        <f t="shared" si="404"/>
        <v>0.34530732236410833</v>
      </c>
      <c r="CA342" s="55">
        <f t="shared" si="404"/>
        <v>0.34530732236410833</v>
      </c>
      <c r="CB342" s="55">
        <f t="shared" si="404"/>
        <v>0.34530732236410833</v>
      </c>
      <c r="CC342" s="55">
        <f t="shared" si="404"/>
        <v>0.34530732236410833</v>
      </c>
      <c r="CD342" s="55">
        <f t="shared" si="404"/>
        <v>0.34530732236410833</v>
      </c>
      <c r="CG342" s="13"/>
      <c r="CH342" s="13"/>
    </row>
    <row r="343" spans="2:86" outlineLevel="1">
      <c r="B343" s="71"/>
      <c r="D343" s="57"/>
      <c r="BR343"/>
      <c r="BS343"/>
      <c r="CG343" s="13"/>
      <c r="CH343" s="13"/>
    </row>
    <row r="344" spans="2:86" outlineLevel="1">
      <c r="C344" s="57" t="s">
        <v>215</v>
      </c>
      <c r="J344" t="s">
        <v>83</v>
      </c>
      <c r="R344" s="139">
        <f>SUM(R326)</f>
        <v>0</v>
      </c>
      <c r="S344" s="139">
        <f>SUM(S326)</f>
        <v>0</v>
      </c>
      <c r="T344" s="139">
        <f t="shared" ref="T344:BM344" si="405">SUM(T326)</f>
        <v>0</v>
      </c>
      <c r="U344" s="139">
        <f t="shared" si="405"/>
        <v>0</v>
      </c>
      <c r="V344" s="139">
        <f t="shared" si="405"/>
        <v>0</v>
      </c>
      <c r="W344" s="139">
        <f t="shared" si="405"/>
        <v>0</v>
      </c>
      <c r="X344" s="139">
        <f t="shared" si="405"/>
        <v>10084151242.208927</v>
      </c>
      <c r="Y344" s="139">
        <f t="shared" si="405"/>
        <v>19438707059.398106</v>
      </c>
      <c r="Z344" s="139">
        <f>SUM(Z326)</f>
        <v>24692979580.728378</v>
      </c>
      <c r="AA344" s="139">
        <f t="shared" si="405"/>
        <v>26902596439.387333</v>
      </c>
      <c r="AB344" s="139">
        <f t="shared" si="405"/>
        <v>25086835907.26857</v>
      </c>
      <c r="AC344" s="139">
        <f t="shared" si="405"/>
        <v>22305531802.661671</v>
      </c>
      <c r="AD344" s="139">
        <f t="shared" si="405"/>
        <v>21193146479.271774</v>
      </c>
      <c r="AE344" s="139">
        <f t="shared" si="405"/>
        <v>20149333232.312408</v>
      </c>
      <c r="AF344" s="139">
        <f t="shared" si="405"/>
        <v>18660163806.532467</v>
      </c>
      <c r="AG344" s="139">
        <f t="shared" si="405"/>
        <v>17975678515.473042</v>
      </c>
      <c r="AH344" s="139">
        <f t="shared" si="405"/>
        <v>17341629689.09008</v>
      </c>
      <c r="AI344" s="139">
        <f t="shared" si="405"/>
        <v>16968824076.567204</v>
      </c>
      <c r="AJ344" s="139">
        <f t="shared" si="405"/>
        <v>16598917424.569382</v>
      </c>
      <c r="AK344" s="139">
        <f t="shared" si="405"/>
        <v>16232904772.722006</v>
      </c>
      <c r="AL344" s="139">
        <f t="shared" si="405"/>
        <v>16325107266.618731</v>
      </c>
      <c r="AM344" s="139">
        <f t="shared" si="405"/>
        <v>16587797929.09029</v>
      </c>
      <c r="AN344" s="139">
        <f t="shared" si="405"/>
        <v>16840367789.024588</v>
      </c>
      <c r="AO344" s="139">
        <f t="shared" si="405"/>
        <v>17085106884.39467</v>
      </c>
      <c r="AP344" s="139">
        <f t="shared" si="405"/>
        <v>17326506693.959419</v>
      </c>
      <c r="AQ344" s="139">
        <f t="shared" si="405"/>
        <v>17566088938.321411</v>
      </c>
      <c r="AR344" s="139">
        <f t="shared" si="405"/>
        <v>17798578080.18869</v>
      </c>
      <c r="AS344" s="139">
        <f t="shared" si="405"/>
        <v>18020801549.248264</v>
      </c>
      <c r="AT344" s="139">
        <f t="shared" si="405"/>
        <v>18234106479.888313</v>
      </c>
      <c r="AU344" s="139">
        <f t="shared" si="405"/>
        <v>18439516706.847797</v>
      </c>
      <c r="AV344" s="139">
        <f t="shared" si="405"/>
        <v>18636491796.572193</v>
      </c>
      <c r="AW344" s="139">
        <f t="shared" si="405"/>
        <v>18823833342.77898</v>
      </c>
      <c r="AX344" s="139">
        <f t="shared" si="405"/>
        <v>19001338828.37952</v>
      </c>
      <c r="AY344" s="139">
        <f t="shared" si="405"/>
        <v>19169765912.255802</v>
      </c>
      <c r="AZ344" s="139">
        <f t="shared" si="405"/>
        <v>19329644711.899799</v>
      </c>
      <c r="BA344" s="139">
        <f t="shared" si="405"/>
        <v>19480271256.359791</v>
      </c>
      <c r="BB344" s="139">
        <f t="shared" si="405"/>
        <v>19620470093.984711</v>
      </c>
      <c r="BC344" s="139">
        <f t="shared" si="405"/>
        <v>19749938325.680801</v>
      </c>
      <c r="BD344" s="139">
        <f t="shared" si="405"/>
        <v>19869258200.409122</v>
      </c>
      <c r="BE344" s="139">
        <f t="shared" si="405"/>
        <v>19978936168.298634</v>
      </c>
      <c r="BF344" s="139">
        <f t="shared" si="405"/>
        <v>20078512877.464417</v>
      </c>
      <c r="BG344" s="139">
        <f t="shared" si="405"/>
        <v>20167109451.330048</v>
      </c>
      <c r="BH344" s="139">
        <f t="shared" si="405"/>
        <v>20244542555.19183</v>
      </c>
      <c r="BI344" s="139">
        <f t="shared" si="405"/>
        <v>20312093585.694633</v>
      </c>
      <c r="BJ344" s="139">
        <f t="shared" si="405"/>
        <v>20358613284.706627</v>
      </c>
      <c r="BK344" s="139">
        <f t="shared" si="405"/>
        <v>20388504780.442123</v>
      </c>
      <c r="BL344" s="139">
        <f t="shared" si="405"/>
        <v>20418440104.516155</v>
      </c>
      <c r="BM344" s="139">
        <f t="shared" si="405"/>
        <v>20448419321.104523</v>
      </c>
      <c r="BN344" s="139">
        <f>SUM(BN326)</f>
        <v>20478442494.476814</v>
      </c>
      <c r="BO344" s="139">
        <f>SUM(BO326)</f>
        <v>20508509688.996632</v>
      </c>
      <c r="BP344" s="139">
        <f>SUM(BP326)</f>
        <v>20538620969.121693</v>
      </c>
      <c r="BQ344" s="139">
        <f t="shared" ref="BQ344:CD344" si="406">SUM(BQ326)</f>
        <v>20568776399.403969</v>
      </c>
      <c r="BR344" s="139">
        <f t="shared" si="406"/>
        <v>20598976044.489811</v>
      </c>
      <c r="BS344" s="139">
        <f t="shared" si="406"/>
        <v>20629219969.120087</v>
      </c>
      <c r="BT344" s="139">
        <f t="shared" si="406"/>
        <v>20659508238.130379</v>
      </c>
      <c r="BU344" s="139">
        <f t="shared" si="406"/>
        <v>20689840916.451015</v>
      </c>
      <c r="BV344" s="139">
        <f t="shared" si="406"/>
        <v>20720218069.107338</v>
      </c>
      <c r="BW344" s="139">
        <f t="shared" si="406"/>
        <v>20750639761.219719</v>
      </c>
      <c r="BX344" s="139">
        <f t="shared" si="406"/>
        <v>20781106058.003738</v>
      </c>
      <c r="BY344" s="139">
        <f t="shared" si="406"/>
        <v>20811617024.770401</v>
      </c>
      <c r="BZ344" s="139">
        <f t="shared" si="406"/>
        <v>20842172726.926155</v>
      </c>
      <c r="CA344" s="139">
        <f t="shared" si="406"/>
        <v>20872773229.973114</v>
      </c>
      <c r="CB344" s="139">
        <f t="shared" si="406"/>
        <v>20903418599.509174</v>
      </c>
      <c r="CC344" s="139">
        <f t="shared" si="406"/>
        <v>20934108901.228134</v>
      </c>
      <c r="CD344" s="139">
        <f t="shared" si="406"/>
        <v>20964844200.919846</v>
      </c>
      <c r="CG344" s="13"/>
      <c r="CH344" s="13"/>
    </row>
    <row r="345" spans="2:86" outlineLevel="1">
      <c r="D345" t="s">
        <v>13</v>
      </c>
      <c r="J345" t="s">
        <v>83</v>
      </c>
      <c r="R345" s="139">
        <f t="shared" ref="R345:BM345" si="407">R$344*R341</f>
        <v>0</v>
      </c>
      <c r="S345" s="139">
        <f t="shared" si="407"/>
        <v>0</v>
      </c>
      <c r="T345" s="139">
        <f t="shared" si="407"/>
        <v>0</v>
      </c>
      <c r="U345" s="139">
        <f t="shared" si="407"/>
        <v>0</v>
      </c>
      <c r="V345" s="139">
        <f t="shared" si="407"/>
        <v>0</v>
      </c>
      <c r="W345" s="139">
        <f t="shared" si="407"/>
        <v>0</v>
      </c>
      <c r="X345" s="139">
        <f t="shared" si="407"/>
        <v>6823451194.8328562</v>
      </c>
      <c r="Y345" s="139">
        <f t="shared" si="407"/>
        <v>13294275716.447561</v>
      </c>
      <c r="Z345" s="139">
        <f t="shared" si="407"/>
        <v>16166312920.515459</v>
      </c>
      <c r="AA345" s="139">
        <f t="shared" si="407"/>
        <v>17612932898.2603</v>
      </c>
      <c r="AB345" s="139">
        <f t="shared" si="407"/>
        <v>16424167773.541893</v>
      </c>
      <c r="AC345" s="139">
        <f t="shared" si="407"/>
        <v>14603268341.977106</v>
      </c>
      <c r="AD345" s="139">
        <f t="shared" si="407"/>
        <v>13874997816.044107</v>
      </c>
      <c r="AE345" s="139">
        <f t="shared" si="407"/>
        <v>13191620926.440466</v>
      </c>
      <c r="AF345" s="139">
        <f t="shared" si="407"/>
        <v>12216672607.623095</v>
      </c>
      <c r="AG345" s="139">
        <f t="shared" si="407"/>
        <v>11768545099.617016</v>
      </c>
      <c r="AH345" s="139">
        <f t="shared" si="407"/>
        <v>11353437975.720461</v>
      </c>
      <c r="AI345" s="139">
        <f t="shared" si="407"/>
        <v>11109364871.02017</v>
      </c>
      <c r="AJ345" s="139">
        <f t="shared" si="407"/>
        <v>10867189694.548388</v>
      </c>
      <c r="AK345" s="139">
        <f t="shared" si="407"/>
        <v>10627563891.461815</v>
      </c>
      <c r="AL345" s="139">
        <f t="shared" si="407"/>
        <v>10687928189.075769</v>
      </c>
      <c r="AM345" s="139">
        <f t="shared" si="407"/>
        <v>10859909842.279221</v>
      </c>
      <c r="AN345" s="139">
        <f t="shared" si="407"/>
        <v>11025265480.169727</v>
      </c>
      <c r="AO345" s="139">
        <f t="shared" si="407"/>
        <v>11185494373.839754</v>
      </c>
      <c r="AP345" s="139">
        <f t="shared" si="407"/>
        <v>11343537061.544493</v>
      </c>
      <c r="AQ345" s="139">
        <f t="shared" si="407"/>
        <v>11500389802.619862</v>
      </c>
      <c r="AR345" s="139">
        <f t="shared" si="407"/>
        <v>11652598741.430222</v>
      </c>
      <c r="AS345" s="139">
        <f t="shared" si="407"/>
        <v>11798086819.422371</v>
      </c>
      <c r="AT345" s="139">
        <f t="shared" si="407"/>
        <v>11937735995.616043</v>
      </c>
      <c r="AU345" s="139">
        <f t="shared" si="407"/>
        <v>12072216567.117945</v>
      </c>
      <c r="AV345" s="139">
        <f t="shared" si="407"/>
        <v>12201174716.037178</v>
      </c>
      <c r="AW345" s="139">
        <f t="shared" si="407"/>
        <v>12323825854.555748</v>
      </c>
      <c r="AX345" s="139">
        <f t="shared" si="407"/>
        <v>12440037396.218624</v>
      </c>
      <c r="AY345" s="139">
        <f t="shared" si="407"/>
        <v>12550305374.747993</v>
      </c>
      <c r="AZ345" s="139">
        <f t="shared" si="407"/>
        <v>12654976854.184134</v>
      </c>
      <c r="BA345" s="139">
        <f t="shared" si="407"/>
        <v>12753590949.899687</v>
      </c>
      <c r="BB345" s="139">
        <f t="shared" si="407"/>
        <v>12845378102.305786</v>
      </c>
      <c r="BC345" s="139">
        <f t="shared" si="407"/>
        <v>12930140005.583683</v>
      </c>
      <c r="BD345" s="139">
        <f t="shared" si="407"/>
        <v>13008257853.864746</v>
      </c>
      <c r="BE345" s="139">
        <f t="shared" si="407"/>
        <v>13080063216.339994</v>
      </c>
      <c r="BF345" s="139">
        <f t="shared" si="407"/>
        <v>13145255358.693911</v>
      </c>
      <c r="BG345" s="139">
        <f t="shared" si="407"/>
        <v>13203258886.867367</v>
      </c>
      <c r="BH345" s="139">
        <f t="shared" si="407"/>
        <v>13253953772.972296</v>
      </c>
      <c r="BI345" s="139">
        <f t="shared" si="407"/>
        <v>13298178938.009239</v>
      </c>
      <c r="BJ345" s="139">
        <f t="shared" si="407"/>
        <v>13328635044.318218</v>
      </c>
      <c r="BK345" s="139">
        <f t="shared" si="407"/>
        <v>13348204787.699831</v>
      </c>
      <c r="BL345" s="139">
        <f t="shared" si="407"/>
        <v>13367803225.173758</v>
      </c>
      <c r="BM345" s="139">
        <f t="shared" si="407"/>
        <v>13387430398.755423</v>
      </c>
      <c r="BN345" s="139">
        <f t="shared" ref="BN345:BP346" si="408">BN$344*BN341</f>
        <v>13407086350.521654</v>
      </c>
      <c r="BO345" s="139">
        <f t="shared" si="408"/>
        <v>13426771122.610832</v>
      </c>
      <c r="BP345" s="139">
        <f t="shared" si="408"/>
        <v>13446484757.222954</v>
      </c>
      <c r="BQ345" s="139">
        <f t="shared" ref="BQ345:CD345" si="409">BQ$344*BQ341</f>
        <v>13466227296.619719</v>
      </c>
      <c r="BR345" s="139">
        <f t="shared" si="409"/>
        <v>13485998783.124622</v>
      </c>
      <c r="BS345" s="139">
        <f t="shared" si="409"/>
        <v>13505799259.123035</v>
      </c>
      <c r="BT345" s="139">
        <f t="shared" si="409"/>
        <v>13525628767.06234</v>
      </c>
      <c r="BU345" s="139">
        <f t="shared" si="409"/>
        <v>13545487349.451946</v>
      </c>
      <c r="BV345" s="139">
        <f t="shared" si="409"/>
        <v>13565375048.863468</v>
      </c>
      <c r="BW345" s="139">
        <f t="shared" si="409"/>
        <v>13585291907.930738</v>
      </c>
      <c r="BX345" s="139">
        <f t="shared" si="409"/>
        <v>13605237969.349916</v>
      </c>
      <c r="BY345" s="139">
        <f t="shared" si="409"/>
        <v>13625213275.879642</v>
      </c>
      <c r="BZ345" s="139">
        <f t="shared" si="409"/>
        <v>13645217870.341038</v>
      </c>
      <c r="CA345" s="139">
        <f t="shared" si="409"/>
        <v>13665251795.617857</v>
      </c>
      <c r="CB345" s="139">
        <f t="shared" si="409"/>
        <v>13685315094.656563</v>
      </c>
      <c r="CC345" s="139">
        <f t="shared" si="409"/>
        <v>13705407810.466402</v>
      </c>
      <c r="CD345" s="139">
        <f t="shared" si="409"/>
        <v>13725529986.119509</v>
      </c>
      <c r="CG345" s="13"/>
      <c r="CH345" s="13"/>
    </row>
    <row r="346" spans="2:86" outlineLevel="1">
      <c r="D346" t="s">
        <v>243</v>
      </c>
      <c r="J346" t="s">
        <v>83</v>
      </c>
      <c r="R346" s="139">
        <f t="shared" ref="R346:BM346" si="410">R$344*R342</f>
        <v>0</v>
      </c>
      <c r="S346" s="139">
        <f t="shared" si="410"/>
        <v>0</v>
      </c>
      <c r="T346" s="139">
        <f t="shared" si="410"/>
        <v>0</v>
      </c>
      <c r="U346" s="139">
        <f t="shared" si="410"/>
        <v>0</v>
      </c>
      <c r="V346" s="139">
        <f t="shared" si="410"/>
        <v>0</v>
      </c>
      <c r="W346" s="139">
        <f t="shared" si="410"/>
        <v>0</v>
      </c>
      <c r="X346" s="139">
        <f t="shared" si="410"/>
        <v>3260700047.376071</v>
      </c>
      <c r="Y346" s="139">
        <f t="shared" si="410"/>
        <v>6144431342.9505453</v>
      </c>
      <c r="Z346" s="139">
        <f t="shared" si="410"/>
        <v>8526666660.2129183</v>
      </c>
      <c r="AA346" s="139">
        <f t="shared" si="410"/>
        <v>9289663541.1270351</v>
      </c>
      <c r="AB346" s="139">
        <f t="shared" si="410"/>
        <v>8662668133.7266769</v>
      </c>
      <c r="AC346" s="139">
        <f t="shared" si="410"/>
        <v>7702263460.6845636</v>
      </c>
      <c r="AD346" s="139">
        <f t="shared" si="410"/>
        <v>7318148663.2276659</v>
      </c>
      <c r="AE346" s="139">
        <f t="shared" si="410"/>
        <v>6957712305.8719416</v>
      </c>
      <c r="AF346" s="139">
        <f t="shared" si="410"/>
        <v>6443491198.9093733</v>
      </c>
      <c r="AG346" s="139">
        <f t="shared" si="410"/>
        <v>6207133415.8560257</v>
      </c>
      <c r="AH346" s="139">
        <f t="shared" si="410"/>
        <v>5988191713.3696203</v>
      </c>
      <c r="AI346" s="139">
        <f t="shared" si="410"/>
        <v>5859459205.5470343</v>
      </c>
      <c r="AJ346" s="139">
        <f t="shared" si="410"/>
        <v>5731727730.0209942</v>
      </c>
      <c r="AK346" s="139">
        <f t="shared" si="410"/>
        <v>5605340881.26019</v>
      </c>
      <c r="AL346" s="139">
        <f t="shared" si="410"/>
        <v>5637179077.5429611</v>
      </c>
      <c r="AM346" s="139">
        <f t="shared" si="410"/>
        <v>5727888086.8110695</v>
      </c>
      <c r="AN346" s="139">
        <f t="shared" si="410"/>
        <v>5815102308.8548594</v>
      </c>
      <c r="AO346" s="139">
        <f t="shared" si="410"/>
        <v>5899612510.5549173</v>
      </c>
      <c r="AP346" s="139">
        <f t="shared" si="410"/>
        <v>5982969632.4149256</v>
      </c>
      <c r="AQ346" s="139">
        <f t="shared" si="410"/>
        <v>6065699135.7015486</v>
      </c>
      <c r="AR346" s="139">
        <f t="shared" si="410"/>
        <v>6145979338.7584686</v>
      </c>
      <c r="AS346" s="139">
        <f t="shared" si="410"/>
        <v>6222714729.8258934</v>
      </c>
      <c r="AT346" s="139">
        <f t="shared" si="410"/>
        <v>6296370484.2722702</v>
      </c>
      <c r="AU346" s="139">
        <f t="shared" si="410"/>
        <v>6367300139.7298536</v>
      </c>
      <c r="AV346" s="139">
        <f t="shared" si="410"/>
        <v>6435317080.5350151</v>
      </c>
      <c r="AW346" s="139">
        <f t="shared" si="410"/>
        <v>6500007488.2232323</v>
      </c>
      <c r="AX346" s="139">
        <f t="shared" si="410"/>
        <v>6561301432.1608953</v>
      </c>
      <c r="AY346" s="139">
        <f t="shared" si="410"/>
        <v>6619460537.5078096</v>
      </c>
      <c r="AZ346" s="139">
        <f t="shared" si="410"/>
        <v>6674667857.7156658</v>
      </c>
      <c r="BA346" s="139">
        <f t="shared" si="410"/>
        <v>6726680306.460104</v>
      </c>
      <c r="BB346" s="139">
        <f t="shared" si="410"/>
        <v>6775091991.6789255</v>
      </c>
      <c r="BC346" s="139">
        <f t="shared" si="410"/>
        <v>6819798320.0971184</v>
      </c>
      <c r="BD346" s="139">
        <f t="shared" si="410"/>
        <v>6861000346.5443754</v>
      </c>
      <c r="BE346" s="139">
        <f t="shared" si="410"/>
        <v>6898872951.9586391</v>
      </c>
      <c r="BF346" s="139">
        <f t="shared" si="410"/>
        <v>6933257518.7705059</v>
      </c>
      <c r="BG346" s="139">
        <f t="shared" si="410"/>
        <v>6963850564.4626808</v>
      </c>
      <c r="BH346" s="139">
        <f t="shared" si="410"/>
        <v>6990588782.2195349</v>
      </c>
      <c r="BI346" s="139">
        <f t="shared" si="410"/>
        <v>7013914647.6853933</v>
      </c>
      <c r="BJ346" s="139">
        <f t="shared" si="410"/>
        <v>7029978240.3884096</v>
      </c>
      <c r="BK346" s="139">
        <f t="shared" si="410"/>
        <v>7040299992.7422924</v>
      </c>
      <c r="BL346" s="139">
        <f t="shared" si="410"/>
        <v>7050636879.3423977</v>
      </c>
      <c r="BM346" s="139">
        <f t="shared" si="410"/>
        <v>7060988922.3491001</v>
      </c>
      <c r="BN346" s="139">
        <f t="shared" si="408"/>
        <v>7071356143.9551601</v>
      </c>
      <c r="BO346" s="139">
        <f t="shared" si="408"/>
        <v>7081738566.3857985</v>
      </c>
      <c r="BP346" s="139">
        <f t="shared" si="408"/>
        <v>7092136211.8987389</v>
      </c>
      <c r="BQ346" s="139">
        <f t="shared" ref="BQ346:CD346" si="411">BQ$344*BQ342</f>
        <v>7102549102.7842493</v>
      </c>
      <c r="BR346" s="139">
        <f t="shared" si="411"/>
        <v>7112977261.3651886</v>
      </c>
      <c r="BS346" s="139">
        <f t="shared" si="411"/>
        <v>7123420709.9970503</v>
      </c>
      <c r="BT346" s="139">
        <f t="shared" si="411"/>
        <v>7133879471.068038</v>
      </c>
      <c r="BU346" s="139">
        <f t="shared" si="411"/>
        <v>7144353566.9990692</v>
      </c>
      <c r="BV346" s="139">
        <f t="shared" si="411"/>
        <v>7154843020.2438698</v>
      </c>
      <c r="BW346" s="139">
        <f t="shared" si="411"/>
        <v>7165347853.2889814</v>
      </c>
      <c r="BX346" s="139">
        <f t="shared" si="411"/>
        <v>7175868088.653821</v>
      </c>
      <c r="BY346" s="139">
        <f t="shared" si="411"/>
        <v>7186403748.8907576</v>
      </c>
      <c r="BZ346" s="139">
        <f t="shared" si="411"/>
        <v>7196954856.5851164</v>
      </c>
      <c r="CA346" s="139">
        <f t="shared" si="411"/>
        <v>7207521434.355257</v>
      </c>
      <c r="CB346" s="139">
        <f t="shared" si="411"/>
        <v>7218103504.8526125</v>
      </c>
      <c r="CC346" s="139">
        <f t="shared" si="411"/>
        <v>7228701090.7617331</v>
      </c>
      <c r="CD346" s="139">
        <f t="shared" si="411"/>
        <v>7239314214.8003359</v>
      </c>
    </row>
    <row r="347" spans="2:86" outlineLevel="1">
      <c r="BR347"/>
      <c r="BS347"/>
    </row>
    <row r="348" spans="2:86" outlineLevel="1">
      <c r="B348" s="71" t="s">
        <v>267</v>
      </c>
      <c r="D348" s="57"/>
      <c r="BR348"/>
      <c r="BS348"/>
      <c r="CG348" s="13"/>
      <c r="CH348" s="13"/>
    </row>
    <row r="349" spans="2:86" outlineLevel="1">
      <c r="D349" s="57"/>
      <c r="BR349"/>
      <c r="BS349"/>
      <c r="CG349" s="13"/>
      <c r="CH349" s="13"/>
    </row>
    <row r="350" spans="2:86" outlineLevel="1">
      <c r="C350" t="s">
        <v>270</v>
      </c>
      <c r="D350" s="57"/>
      <c r="G350" s="236" t="s">
        <v>470</v>
      </c>
      <c r="J350" t="s">
        <v>83</v>
      </c>
      <c r="R350" s="139">
        <f t="shared" ref="R350:AW350" si="412">SUM(R289:R290,R295:R296)</f>
        <v>14130020048.418203</v>
      </c>
      <c r="S350" s="139">
        <f t="shared" si="412"/>
        <v>20977094326.629566</v>
      </c>
      <c r="T350" s="139">
        <f t="shared" si="412"/>
        <v>28601974637.013596</v>
      </c>
      <c r="U350" s="139">
        <f t="shared" si="412"/>
        <v>32134730683.940033</v>
      </c>
      <c r="V350" s="139">
        <f t="shared" si="412"/>
        <v>32563726542.194187</v>
      </c>
      <c r="W350" s="139">
        <f t="shared" si="412"/>
        <v>34701686066.333748</v>
      </c>
      <c r="X350" s="139">
        <f t="shared" si="412"/>
        <v>47938865586.388123</v>
      </c>
      <c r="Y350" s="139">
        <f t="shared" si="412"/>
        <v>60243067380.73674</v>
      </c>
      <c r="Z350" s="139">
        <f t="shared" si="412"/>
        <v>65531000592.144638</v>
      </c>
      <c r="AA350" s="139">
        <f t="shared" si="412"/>
        <v>71973206384.313004</v>
      </c>
      <c r="AB350" s="139">
        <f t="shared" si="412"/>
        <v>102187236201.60141</v>
      </c>
      <c r="AC350" s="139">
        <f t="shared" si="412"/>
        <v>126554807631.2513</v>
      </c>
      <c r="AD350" s="139">
        <f t="shared" si="412"/>
        <v>132571788881.45593</v>
      </c>
      <c r="AE350" s="139">
        <f t="shared" si="412"/>
        <v>136427321806.13586</v>
      </c>
      <c r="AF350" s="139">
        <f t="shared" si="412"/>
        <v>138846457630.02057</v>
      </c>
      <c r="AG350" s="139">
        <f t="shared" si="412"/>
        <v>143078539433.33347</v>
      </c>
      <c r="AH350" s="139">
        <f t="shared" si="412"/>
        <v>146760074175.03336</v>
      </c>
      <c r="AI350" s="139">
        <f t="shared" si="412"/>
        <v>150802326908.9227</v>
      </c>
      <c r="AJ350" s="139">
        <f t="shared" si="412"/>
        <v>154790025229.33313</v>
      </c>
      <c r="AK350" s="139">
        <f t="shared" si="412"/>
        <v>158727480928.71408</v>
      </c>
      <c r="AL350" s="139">
        <f t="shared" si="412"/>
        <v>160937324352.2417</v>
      </c>
      <c r="AM350" s="139">
        <f t="shared" si="412"/>
        <v>162394898401.5929</v>
      </c>
      <c r="AN350" s="139">
        <f t="shared" si="412"/>
        <v>163809075333.54568</v>
      </c>
      <c r="AO350" s="139">
        <f t="shared" si="412"/>
        <v>165183142151.52103</v>
      </c>
      <c r="AP350" s="139">
        <f t="shared" si="412"/>
        <v>166524368810.90164</v>
      </c>
      <c r="AQ350" s="139">
        <f t="shared" si="412"/>
        <v>167837035649.68939</v>
      </c>
      <c r="AR350" s="139">
        <f t="shared" si="412"/>
        <v>169113741088.59695</v>
      </c>
      <c r="AS350" s="139">
        <f t="shared" si="412"/>
        <v>170348648212.41382</v>
      </c>
      <c r="AT350" s="139">
        <f t="shared" si="412"/>
        <v>171543379115.53491</v>
      </c>
      <c r="AU350" s="139">
        <f t="shared" si="412"/>
        <v>172699535459.37436</v>
      </c>
      <c r="AV350" s="139">
        <f t="shared" si="412"/>
        <v>173816149868.22769</v>
      </c>
      <c r="AW350" s="139">
        <f t="shared" si="412"/>
        <v>174891138832.40991</v>
      </c>
      <c r="AX350" s="139">
        <f t="shared" ref="AX350:BN350" si="413">SUM(AX289:AX290,AX295:AX296)</f>
        <v>175924063240.1875</v>
      </c>
      <c r="AY350" s="139">
        <f t="shared" si="413"/>
        <v>176916155431.24487</v>
      </c>
      <c r="AZ350" s="139">
        <f t="shared" si="413"/>
        <v>177868411034.8765</v>
      </c>
      <c r="BA350" s="139">
        <f t="shared" si="413"/>
        <v>178779835447.78479</v>
      </c>
      <c r="BB350" s="139">
        <f t="shared" si="413"/>
        <v>179648582517.38046</v>
      </c>
      <c r="BC350" s="139">
        <f t="shared" si="413"/>
        <v>180474221991.16455</v>
      </c>
      <c r="BD350" s="139">
        <f t="shared" si="413"/>
        <v>181257860235.2923</v>
      </c>
      <c r="BE350" s="139">
        <f t="shared" si="413"/>
        <v>182000595035.96594</v>
      </c>
      <c r="BF350" s="139">
        <f t="shared" si="413"/>
        <v>182702002012.70135</v>
      </c>
      <c r="BG350" s="139">
        <f t="shared" si="413"/>
        <v>183360941030.53177</v>
      </c>
      <c r="BH350" s="139">
        <f t="shared" si="413"/>
        <v>183977399729.62677</v>
      </c>
      <c r="BI350" s="139">
        <f t="shared" si="413"/>
        <v>184542532675.17859</v>
      </c>
      <c r="BJ350" s="139">
        <f t="shared" si="413"/>
        <v>184933681717.84949</v>
      </c>
      <c r="BK350" s="139">
        <f t="shared" si="413"/>
        <v>185181307286.05237</v>
      </c>
      <c r="BL350" s="139">
        <f t="shared" si="413"/>
        <v>185429264697.08057</v>
      </c>
      <c r="BM350" s="139">
        <f t="shared" si="413"/>
        <v>185677554396.01294</v>
      </c>
      <c r="BN350" s="139">
        <f t="shared" si="413"/>
        <v>185926176828.52612</v>
      </c>
      <c r="BO350" s="139">
        <f>SUM(BO289:BO290,BO295:BO296)</f>
        <v>186175132440.89478</v>
      </c>
      <c r="BP350" s="139">
        <f>SUM(BP289:BP290,BP295:BP296)</f>
        <v>186424421679.9928</v>
      </c>
      <c r="BQ350" s="139">
        <f t="shared" ref="BQ350:CD350" si="414">SUM(BQ289:BQ290,BQ295:BQ296)</f>
        <v>186674044993.29385</v>
      </c>
      <c r="BR350" s="139">
        <f t="shared" si="414"/>
        <v>186924002828.8725</v>
      </c>
      <c r="BS350" s="139">
        <f t="shared" si="414"/>
        <v>187174295635.40463</v>
      </c>
      <c r="BT350" s="139">
        <f t="shared" si="414"/>
        <v>187424923862.16837</v>
      </c>
      <c r="BU350" s="139">
        <f t="shared" si="414"/>
        <v>187675887959.04526</v>
      </c>
      <c r="BV350" s="139">
        <f t="shared" si="414"/>
        <v>187927188376.52039</v>
      </c>
      <c r="BW350" s="139">
        <f t="shared" si="414"/>
        <v>188178825565.68393</v>
      </c>
      <c r="BX350" s="139">
        <f t="shared" si="414"/>
        <v>188430799978.23138</v>
      </c>
      <c r="BY350" s="139">
        <f t="shared" si="414"/>
        <v>188683112066.46478</v>
      </c>
      <c r="BZ350" s="139">
        <f t="shared" si="414"/>
        <v>188935762283.29312</v>
      </c>
      <c r="CA350" s="139">
        <f t="shared" si="414"/>
        <v>189188751082.23367</v>
      </c>
      <c r="CB350" s="139">
        <f t="shared" si="414"/>
        <v>189442078917.41226</v>
      </c>
      <c r="CC350" s="139">
        <f t="shared" si="414"/>
        <v>189695746243.56451</v>
      </c>
      <c r="CD350" s="139">
        <f t="shared" si="414"/>
        <v>189949753516.03644</v>
      </c>
      <c r="CG350" s="13"/>
      <c r="CH350" s="13"/>
    </row>
    <row r="351" spans="2:86" outlineLevel="1">
      <c r="D351" s="57"/>
      <c r="BR351"/>
      <c r="BS351"/>
    </row>
    <row r="352" spans="2:86" outlineLevel="1">
      <c r="C352" s="57" t="s">
        <v>269</v>
      </c>
      <c r="D352" s="57"/>
      <c r="BR352"/>
      <c r="BS352"/>
    </row>
    <row r="353" spans="3:86" outlineLevel="1">
      <c r="D353" t="s">
        <v>13</v>
      </c>
      <c r="G353" s="44" t="s">
        <v>548</v>
      </c>
      <c r="J353" t="s">
        <v>70</v>
      </c>
      <c r="R353" s="168">
        <v>0.9</v>
      </c>
      <c r="S353" s="156">
        <f t="shared" ref="S353:BN353" si="415">R353</f>
        <v>0.9</v>
      </c>
      <c r="T353" s="156">
        <f t="shared" si="415"/>
        <v>0.9</v>
      </c>
      <c r="U353" s="156">
        <f t="shared" si="415"/>
        <v>0.9</v>
      </c>
      <c r="V353" s="156">
        <f t="shared" si="415"/>
        <v>0.9</v>
      </c>
      <c r="W353" s="156">
        <f t="shared" si="415"/>
        <v>0.9</v>
      </c>
      <c r="X353" s="156">
        <f t="shared" si="415"/>
        <v>0.9</v>
      </c>
      <c r="Y353" s="156">
        <f t="shared" si="415"/>
        <v>0.9</v>
      </c>
      <c r="Z353" s="156">
        <f t="shared" si="415"/>
        <v>0.9</v>
      </c>
      <c r="AA353" s="156">
        <f t="shared" si="415"/>
        <v>0.9</v>
      </c>
      <c r="AB353" s="156">
        <f t="shared" si="415"/>
        <v>0.9</v>
      </c>
      <c r="AC353" s="156">
        <f t="shared" si="415"/>
        <v>0.9</v>
      </c>
      <c r="AD353" s="156">
        <f t="shared" si="415"/>
        <v>0.9</v>
      </c>
      <c r="AE353" s="156">
        <f t="shared" si="415"/>
        <v>0.9</v>
      </c>
      <c r="AF353" s="156">
        <f t="shared" si="415"/>
        <v>0.9</v>
      </c>
      <c r="AG353" s="156">
        <f t="shared" si="415"/>
        <v>0.9</v>
      </c>
      <c r="AH353" s="156">
        <f t="shared" si="415"/>
        <v>0.9</v>
      </c>
      <c r="AI353" s="156">
        <f t="shared" si="415"/>
        <v>0.9</v>
      </c>
      <c r="AJ353" s="156">
        <f t="shared" si="415"/>
        <v>0.9</v>
      </c>
      <c r="AK353" s="156">
        <f t="shared" si="415"/>
        <v>0.9</v>
      </c>
      <c r="AL353" s="156">
        <f t="shared" si="415"/>
        <v>0.9</v>
      </c>
      <c r="AM353" s="156">
        <f t="shared" si="415"/>
        <v>0.9</v>
      </c>
      <c r="AN353" s="156">
        <f t="shared" si="415"/>
        <v>0.9</v>
      </c>
      <c r="AO353" s="156">
        <f t="shared" si="415"/>
        <v>0.9</v>
      </c>
      <c r="AP353" s="156">
        <f t="shared" si="415"/>
        <v>0.9</v>
      </c>
      <c r="AQ353" s="156">
        <f t="shared" si="415"/>
        <v>0.9</v>
      </c>
      <c r="AR353" s="156">
        <f t="shared" si="415"/>
        <v>0.9</v>
      </c>
      <c r="AS353" s="156">
        <f t="shared" si="415"/>
        <v>0.9</v>
      </c>
      <c r="AT353" s="156">
        <f t="shared" si="415"/>
        <v>0.9</v>
      </c>
      <c r="AU353" s="156">
        <f t="shared" si="415"/>
        <v>0.9</v>
      </c>
      <c r="AV353" s="156">
        <f t="shared" si="415"/>
        <v>0.9</v>
      </c>
      <c r="AW353" s="156">
        <f t="shared" si="415"/>
        <v>0.9</v>
      </c>
      <c r="AX353" s="156">
        <f t="shared" si="415"/>
        <v>0.9</v>
      </c>
      <c r="AY353" s="156">
        <f t="shared" si="415"/>
        <v>0.9</v>
      </c>
      <c r="AZ353" s="156">
        <f t="shared" si="415"/>
        <v>0.9</v>
      </c>
      <c r="BA353" s="156">
        <f t="shared" si="415"/>
        <v>0.9</v>
      </c>
      <c r="BB353" s="156">
        <f t="shared" si="415"/>
        <v>0.9</v>
      </c>
      <c r="BC353" s="156">
        <f t="shared" si="415"/>
        <v>0.9</v>
      </c>
      <c r="BD353" s="156">
        <f t="shared" si="415"/>
        <v>0.9</v>
      </c>
      <c r="BE353" s="156">
        <f t="shared" si="415"/>
        <v>0.9</v>
      </c>
      <c r="BF353" s="156">
        <f t="shared" si="415"/>
        <v>0.9</v>
      </c>
      <c r="BG353" s="156">
        <f t="shared" si="415"/>
        <v>0.9</v>
      </c>
      <c r="BH353" s="156">
        <f t="shared" si="415"/>
        <v>0.9</v>
      </c>
      <c r="BI353" s="156">
        <f t="shared" si="415"/>
        <v>0.9</v>
      </c>
      <c r="BJ353" s="156">
        <f t="shared" si="415"/>
        <v>0.9</v>
      </c>
      <c r="BK353" s="156">
        <f t="shared" si="415"/>
        <v>0.9</v>
      </c>
      <c r="BL353" s="156">
        <f t="shared" si="415"/>
        <v>0.9</v>
      </c>
      <c r="BM353" s="156">
        <f t="shared" si="415"/>
        <v>0.9</v>
      </c>
      <c r="BN353" s="156">
        <f t="shared" si="415"/>
        <v>0.9</v>
      </c>
      <c r="BO353" s="156">
        <f>BN353</f>
        <v>0.9</v>
      </c>
      <c r="BP353" s="156">
        <f>BO353</f>
        <v>0.9</v>
      </c>
      <c r="BQ353" s="156">
        <f t="shared" ref="BQ353:CD353" si="416">BP353</f>
        <v>0.9</v>
      </c>
      <c r="BR353" s="156">
        <f t="shared" si="416"/>
        <v>0.9</v>
      </c>
      <c r="BS353" s="156">
        <f t="shared" si="416"/>
        <v>0.9</v>
      </c>
      <c r="BT353" s="156">
        <f t="shared" si="416"/>
        <v>0.9</v>
      </c>
      <c r="BU353" s="156">
        <f t="shared" si="416"/>
        <v>0.9</v>
      </c>
      <c r="BV353" s="156">
        <f t="shared" si="416"/>
        <v>0.9</v>
      </c>
      <c r="BW353" s="156">
        <f t="shared" si="416"/>
        <v>0.9</v>
      </c>
      <c r="BX353" s="156">
        <f t="shared" si="416"/>
        <v>0.9</v>
      </c>
      <c r="BY353" s="156">
        <f t="shared" si="416"/>
        <v>0.9</v>
      </c>
      <c r="BZ353" s="156">
        <f t="shared" si="416"/>
        <v>0.9</v>
      </c>
      <c r="CA353" s="156">
        <f t="shared" si="416"/>
        <v>0.9</v>
      </c>
      <c r="CB353" s="156">
        <f t="shared" si="416"/>
        <v>0.9</v>
      </c>
      <c r="CC353" s="156">
        <f t="shared" si="416"/>
        <v>0.9</v>
      </c>
      <c r="CD353" s="156">
        <f t="shared" si="416"/>
        <v>0.9</v>
      </c>
    </row>
    <row r="354" spans="3:86" outlineLevel="1">
      <c r="D354" t="s">
        <v>243</v>
      </c>
      <c r="G354" s="44"/>
      <c r="J354" t="s">
        <v>70</v>
      </c>
      <c r="R354" s="55">
        <f>1-R353</f>
        <v>9.9999999999999978E-2</v>
      </c>
      <c r="S354" s="55">
        <f t="shared" ref="S354:BM354" si="417">1-S353</f>
        <v>9.9999999999999978E-2</v>
      </c>
      <c r="T354" s="55">
        <f t="shared" si="417"/>
        <v>9.9999999999999978E-2</v>
      </c>
      <c r="U354" s="55">
        <f t="shared" si="417"/>
        <v>9.9999999999999978E-2</v>
      </c>
      <c r="V354" s="55">
        <f t="shared" si="417"/>
        <v>9.9999999999999978E-2</v>
      </c>
      <c r="W354" s="55">
        <f t="shared" si="417"/>
        <v>9.9999999999999978E-2</v>
      </c>
      <c r="X354" s="55">
        <f t="shared" si="417"/>
        <v>9.9999999999999978E-2</v>
      </c>
      <c r="Y354" s="55">
        <f t="shared" si="417"/>
        <v>9.9999999999999978E-2</v>
      </c>
      <c r="Z354" s="55">
        <f t="shared" si="417"/>
        <v>9.9999999999999978E-2</v>
      </c>
      <c r="AA354" s="55">
        <f t="shared" si="417"/>
        <v>9.9999999999999978E-2</v>
      </c>
      <c r="AB354" s="55">
        <f t="shared" si="417"/>
        <v>9.9999999999999978E-2</v>
      </c>
      <c r="AC354" s="55">
        <f t="shared" si="417"/>
        <v>9.9999999999999978E-2</v>
      </c>
      <c r="AD354" s="55">
        <f t="shared" si="417"/>
        <v>9.9999999999999978E-2</v>
      </c>
      <c r="AE354" s="55">
        <f t="shared" si="417"/>
        <v>9.9999999999999978E-2</v>
      </c>
      <c r="AF354" s="55">
        <f t="shared" si="417"/>
        <v>9.9999999999999978E-2</v>
      </c>
      <c r="AG354" s="55">
        <f t="shared" si="417"/>
        <v>9.9999999999999978E-2</v>
      </c>
      <c r="AH354" s="55">
        <f t="shared" si="417"/>
        <v>9.9999999999999978E-2</v>
      </c>
      <c r="AI354" s="55">
        <f t="shared" si="417"/>
        <v>9.9999999999999978E-2</v>
      </c>
      <c r="AJ354" s="55">
        <f t="shared" si="417"/>
        <v>9.9999999999999978E-2</v>
      </c>
      <c r="AK354" s="55">
        <f t="shared" si="417"/>
        <v>9.9999999999999978E-2</v>
      </c>
      <c r="AL354" s="55">
        <f t="shared" si="417"/>
        <v>9.9999999999999978E-2</v>
      </c>
      <c r="AM354" s="55">
        <f t="shared" si="417"/>
        <v>9.9999999999999978E-2</v>
      </c>
      <c r="AN354" s="55">
        <f t="shared" si="417"/>
        <v>9.9999999999999978E-2</v>
      </c>
      <c r="AO354" s="55">
        <f t="shared" si="417"/>
        <v>9.9999999999999978E-2</v>
      </c>
      <c r="AP354" s="55">
        <f t="shared" si="417"/>
        <v>9.9999999999999978E-2</v>
      </c>
      <c r="AQ354" s="55">
        <f t="shared" si="417"/>
        <v>9.9999999999999978E-2</v>
      </c>
      <c r="AR354" s="55">
        <f t="shared" si="417"/>
        <v>9.9999999999999978E-2</v>
      </c>
      <c r="AS354" s="55">
        <f t="shared" si="417"/>
        <v>9.9999999999999978E-2</v>
      </c>
      <c r="AT354" s="55">
        <f t="shared" si="417"/>
        <v>9.9999999999999978E-2</v>
      </c>
      <c r="AU354" s="55">
        <f t="shared" si="417"/>
        <v>9.9999999999999978E-2</v>
      </c>
      <c r="AV354" s="55">
        <f t="shared" si="417"/>
        <v>9.9999999999999978E-2</v>
      </c>
      <c r="AW354" s="55">
        <f t="shared" si="417"/>
        <v>9.9999999999999978E-2</v>
      </c>
      <c r="AX354" s="55">
        <f t="shared" si="417"/>
        <v>9.9999999999999978E-2</v>
      </c>
      <c r="AY354" s="55">
        <f t="shared" si="417"/>
        <v>9.9999999999999978E-2</v>
      </c>
      <c r="AZ354" s="55">
        <f t="shared" si="417"/>
        <v>9.9999999999999978E-2</v>
      </c>
      <c r="BA354" s="55">
        <f t="shared" si="417"/>
        <v>9.9999999999999978E-2</v>
      </c>
      <c r="BB354" s="55">
        <f t="shared" si="417"/>
        <v>9.9999999999999978E-2</v>
      </c>
      <c r="BC354" s="55">
        <f t="shared" si="417"/>
        <v>9.9999999999999978E-2</v>
      </c>
      <c r="BD354" s="55">
        <f t="shared" si="417"/>
        <v>9.9999999999999978E-2</v>
      </c>
      <c r="BE354" s="55">
        <f t="shared" si="417"/>
        <v>9.9999999999999978E-2</v>
      </c>
      <c r="BF354" s="55">
        <f t="shared" si="417"/>
        <v>9.9999999999999978E-2</v>
      </c>
      <c r="BG354" s="55">
        <f t="shared" si="417"/>
        <v>9.9999999999999978E-2</v>
      </c>
      <c r="BH354" s="55">
        <f t="shared" si="417"/>
        <v>9.9999999999999978E-2</v>
      </c>
      <c r="BI354" s="55">
        <f t="shared" si="417"/>
        <v>9.9999999999999978E-2</v>
      </c>
      <c r="BJ354" s="55">
        <f t="shared" si="417"/>
        <v>9.9999999999999978E-2</v>
      </c>
      <c r="BK354" s="55">
        <f t="shared" si="417"/>
        <v>9.9999999999999978E-2</v>
      </c>
      <c r="BL354" s="55">
        <f t="shared" si="417"/>
        <v>9.9999999999999978E-2</v>
      </c>
      <c r="BM354" s="55">
        <f t="shared" si="417"/>
        <v>9.9999999999999978E-2</v>
      </c>
      <c r="BN354" s="55">
        <f>1-BN353</f>
        <v>9.9999999999999978E-2</v>
      </c>
      <c r="BO354" s="55">
        <f>1-BO353</f>
        <v>9.9999999999999978E-2</v>
      </c>
      <c r="BP354" s="55">
        <f>1-BP353</f>
        <v>9.9999999999999978E-2</v>
      </c>
      <c r="BQ354" s="55">
        <f t="shared" ref="BQ354:CD354" si="418">1-BQ353</f>
        <v>9.9999999999999978E-2</v>
      </c>
      <c r="BR354" s="55">
        <f t="shared" si="418"/>
        <v>9.9999999999999978E-2</v>
      </c>
      <c r="BS354" s="55">
        <f t="shared" si="418"/>
        <v>9.9999999999999978E-2</v>
      </c>
      <c r="BT354" s="55">
        <f t="shared" si="418"/>
        <v>9.9999999999999978E-2</v>
      </c>
      <c r="BU354" s="55">
        <f t="shared" si="418"/>
        <v>9.9999999999999978E-2</v>
      </c>
      <c r="BV354" s="55">
        <f t="shared" si="418"/>
        <v>9.9999999999999978E-2</v>
      </c>
      <c r="BW354" s="55">
        <f t="shared" si="418"/>
        <v>9.9999999999999978E-2</v>
      </c>
      <c r="BX354" s="55">
        <f t="shared" si="418"/>
        <v>9.9999999999999978E-2</v>
      </c>
      <c r="BY354" s="55">
        <f t="shared" si="418"/>
        <v>9.9999999999999978E-2</v>
      </c>
      <c r="BZ354" s="55">
        <f t="shared" si="418"/>
        <v>9.9999999999999978E-2</v>
      </c>
      <c r="CA354" s="55">
        <f t="shared" si="418"/>
        <v>9.9999999999999978E-2</v>
      </c>
      <c r="CB354" s="55">
        <f t="shared" si="418"/>
        <v>9.9999999999999978E-2</v>
      </c>
      <c r="CC354" s="55">
        <f t="shared" si="418"/>
        <v>9.9999999999999978E-2</v>
      </c>
      <c r="CD354" s="55">
        <f t="shared" si="418"/>
        <v>9.9999999999999978E-2</v>
      </c>
    </row>
    <row r="355" spans="3:86" outlineLevel="1">
      <c r="G355" s="44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  <c r="AH355" s="55"/>
      <c r="AI355" s="55"/>
      <c r="AJ355" s="55"/>
      <c r="AK355" s="55"/>
      <c r="AL355" s="55"/>
      <c r="AM355" s="55"/>
      <c r="AN355" s="55"/>
      <c r="AO355" s="55"/>
      <c r="AP355" s="55"/>
      <c r="AQ355" s="55"/>
      <c r="AR355" s="55"/>
      <c r="AS355" s="55"/>
      <c r="AT355" s="55"/>
      <c r="AU355" s="55"/>
      <c r="AV355" s="55"/>
      <c r="AW355" s="55"/>
      <c r="AX355" s="55"/>
      <c r="AY355" s="55"/>
      <c r="AZ355" s="55"/>
      <c r="BA355" s="55"/>
      <c r="BB355" s="55"/>
      <c r="BC355" s="55"/>
      <c r="BD355" s="55"/>
      <c r="BE355" s="55"/>
      <c r="BF355" s="55"/>
      <c r="BG355" s="55"/>
      <c r="BH355" s="55"/>
      <c r="BI355" s="55"/>
      <c r="BJ355" s="55"/>
      <c r="BK355" s="55"/>
      <c r="BL355" s="55"/>
      <c r="BM355" s="55"/>
      <c r="BN355" s="55"/>
      <c r="BO355" s="55"/>
      <c r="BP355" s="55"/>
      <c r="BQ355" s="55"/>
      <c r="BR355" s="55"/>
      <c r="BS355" s="55"/>
      <c r="BT355" s="55"/>
      <c r="BU355" s="55"/>
      <c r="BV355" s="55"/>
      <c r="BW355" s="55"/>
      <c r="BX355" s="55"/>
      <c r="BY355" s="55"/>
      <c r="BZ355" s="55"/>
      <c r="CA355" s="55"/>
      <c r="CB355" s="55"/>
      <c r="CC355" s="55"/>
      <c r="CD355" s="55"/>
    </row>
    <row r="356" spans="3:86" outlineLevel="1">
      <c r="C356" s="57" t="s">
        <v>472</v>
      </c>
      <c r="G356" s="44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  <c r="AH356" s="55"/>
      <c r="AI356" s="55"/>
      <c r="AJ356" s="55"/>
      <c r="AK356" s="55"/>
      <c r="AL356" s="55"/>
      <c r="AM356" s="55"/>
      <c r="AN356" s="55"/>
      <c r="AO356" s="55"/>
      <c r="AP356" s="55"/>
      <c r="AQ356" s="55"/>
      <c r="AR356" s="55"/>
      <c r="AS356" s="55"/>
      <c r="AT356" s="55"/>
      <c r="AU356" s="55"/>
      <c r="AV356" s="55"/>
      <c r="AW356" s="55"/>
      <c r="AX356" s="55"/>
      <c r="AY356" s="55"/>
      <c r="AZ356" s="55"/>
      <c r="BA356" s="55"/>
      <c r="BB356" s="55"/>
      <c r="BC356" s="55"/>
      <c r="BD356" s="55"/>
      <c r="BE356" s="55"/>
      <c r="BF356" s="55"/>
      <c r="BG356" s="55"/>
      <c r="BH356" s="55"/>
      <c r="BI356" s="55"/>
      <c r="BJ356" s="55"/>
      <c r="BK356" s="55"/>
      <c r="BL356" s="55"/>
      <c r="BM356" s="55"/>
      <c r="BN356" s="55"/>
      <c r="BO356" s="55"/>
      <c r="BP356" s="55"/>
      <c r="BQ356" s="55"/>
      <c r="BR356" s="55"/>
      <c r="BS356" s="55"/>
      <c r="BT356" s="55"/>
      <c r="BU356" s="55"/>
      <c r="BV356" s="55"/>
      <c r="BW356" s="55"/>
      <c r="BX356" s="55"/>
      <c r="BY356" s="55"/>
      <c r="BZ356" s="55"/>
      <c r="CA356" s="55"/>
      <c r="CB356" s="55"/>
      <c r="CC356" s="55"/>
      <c r="CD356" s="55"/>
    </row>
    <row r="357" spans="3:86" outlineLevel="1">
      <c r="D357" t="s">
        <v>453</v>
      </c>
      <c r="G357" s="44"/>
      <c r="R357" s="269">
        <v>0.05</v>
      </c>
      <c r="S357" s="156">
        <f>R357</f>
        <v>0.05</v>
      </c>
      <c r="T357" s="156">
        <f t="shared" ref="T357:BN357" si="419">S357</f>
        <v>0.05</v>
      </c>
      <c r="U357" s="156">
        <f t="shared" si="419"/>
        <v>0.05</v>
      </c>
      <c r="V357" s="156">
        <f t="shared" si="419"/>
        <v>0.05</v>
      </c>
      <c r="W357" s="156">
        <f t="shared" si="419"/>
        <v>0.05</v>
      </c>
      <c r="X357" s="156">
        <f t="shared" si="419"/>
        <v>0.05</v>
      </c>
      <c r="Y357" s="156">
        <f t="shared" si="419"/>
        <v>0.05</v>
      </c>
      <c r="Z357" s="156">
        <f t="shared" si="419"/>
        <v>0.05</v>
      </c>
      <c r="AA357" s="156">
        <f t="shared" si="419"/>
        <v>0.05</v>
      </c>
      <c r="AB357" s="156">
        <f t="shared" si="419"/>
        <v>0.05</v>
      </c>
      <c r="AC357" s="156">
        <f t="shared" si="419"/>
        <v>0.05</v>
      </c>
      <c r="AD357" s="156">
        <f t="shared" si="419"/>
        <v>0.05</v>
      </c>
      <c r="AE357" s="156">
        <f t="shared" si="419"/>
        <v>0.05</v>
      </c>
      <c r="AF357" s="156">
        <f t="shared" si="419"/>
        <v>0.05</v>
      </c>
      <c r="AG357" s="156">
        <f t="shared" si="419"/>
        <v>0.05</v>
      </c>
      <c r="AH357" s="156">
        <f t="shared" si="419"/>
        <v>0.05</v>
      </c>
      <c r="AI357" s="156">
        <f t="shared" si="419"/>
        <v>0.05</v>
      </c>
      <c r="AJ357" s="156">
        <f t="shared" si="419"/>
        <v>0.05</v>
      </c>
      <c r="AK357" s="156">
        <f t="shared" si="419"/>
        <v>0.05</v>
      </c>
      <c r="AL357" s="156">
        <f t="shared" si="419"/>
        <v>0.05</v>
      </c>
      <c r="AM357" s="156">
        <f t="shared" si="419"/>
        <v>0.05</v>
      </c>
      <c r="AN357" s="156">
        <f t="shared" si="419"/>
        <v>0.05</v>
      </c>
      <c r="AO357" s="156">
        <f t="shared" si="419"/>
        <v>0.05</v>
      </c>
      <c r="AP357" s="156">
        <f t="shared" si="419"/>
        <v>0.05</v>
      </c>
      <c r="AQ357" s="156">
        <f t="shared" si="419"/>
        <v>0.05</v>
      </c>
      <c r="AR357" s="156">
        <f t="shared" si="419"/>
        <v>0.05</v>
      </c>
      <c r="AS357" s="156">
        <f t="shared" si="419"/>
        <v>0.05</v>
      </c>
      <c r="AT357" s="156">
        <f t="shared" si="419"/>
        <v>0.05</v>
      </c>
      <c r="AU357" s="156">
        <f t="shared" si="419"/>
        <v>0.05</v>
      </c>
      <c r="AV357" s="156">
        <f t="shared" si="419"/>
        <v>0.05</v>
      </c>
      <c r="AW357" s="156">
        <f t="shared" si="419"/>
        <v>0.05</v>
      </c>
      <c r="AX357" s="156">
        <f t="shared" si="419"/>
        <v>0.05</v>
      </c>
      <c r="AY357" s="156">
        <f t="shared" si="419"/>
        <v>0.05</v>
      </c>
      <c r="AZ357" s="156">
        <f t="shared" si="419"/>
        <v>0.05</v>
      </c>
      <c r="BA357" s="156">
        <f t="shared" si="419"/>
        <v>0.05</v>
      </c>
      <c r="BB357" s="156">
        <f t="shared" si="419"/>
        <v>0.05</v>
      </c>
      <c r="BC357" s="156">
        <f t="shared" si="419"/>
        <v>0.05</v>
      </c>
      <c r="BD357" s="156">
        <f t="shared" si="419"/>
        <v>0.05</v>
      </c>
      <c r="BE357" s="156">
        <f t="shared" si="419"/>
        <v>0.05</v>
      </c>
      <c r="BF357" s="156">
        <f t="shared" si="419"/>
        <v>0.05</v>
      </c>
      <c r="BG357" s="156">
        <f t="shared" si="419"/>
        <v>0.05</v>
      </c>
      <c r="BH357" s="156">
        <f t="shared" si="419"/>
        <v>0.05</v>
      </c>
      <c r="BI357" s="156">
        <f t="shared" si="419"/>
        <v>0.05</v>
      </c>
      <c r="BJ357" s="156">
        <f t="shared" si="419"/>
        <v>0.05</v>
      </c>
      <c r="BK357" s="156">
        <f t="shared" si="419"/>
        <v>0.05</v>
      </c>
      <c r="BL357" s="156">
        <f t="shared" si="419"/>
        <v>0.05</v>
      </c>
      <c r="BM357" s="156">
        <f t="shared" si="419"/>
        <v>0.05</v>
      </c>
      <c r="BN357" s="156">
        <f t="shared" si="419"/>
        <v>0.05</v>
      </c>
      <c r="BO357" s="156">
        <f>BN357</f>
        <v>0.05</v>
      </c>
      <c r="BP357" s="156">
        <f>BO357</f>
        <v>0.05</v>
      </c>
      <c r="BQ357" s="156">
        <f t="shared" ref="BQ357:CD357" si="420">BP357</f>
        <v>0.05</v>
      </c>
      <c r="BR357" s="156">
        <f t="shared" si="420"/>
        <v>0.05</v>
      </c>
      <c r="BS357" s="156">
        <f t="shared" si="420"/>
        <v>0.05</v>
      </c>
      <c r="BT357" s="156">
        <f t="shared" si="420"/>
        <v>0.05</v>
      </c>
      <c r="BU357" s="156">
        <f t="shared" si="420"/>
        <v>0.05</v>
      </c>
      <c r="BV357" s="156">
        <f t="shared" si="420"/>
        <v>0.05</v>
      </c>
      <c r="BW357" s="156">
        <f t="shared" si="420"/>
        <v>0.05</v>
      </c>
      <c r="BX357" s="156">
        <f t="shared" si="420"/>
        <v>0.05</v>
      </c>
      <c r="BY357" s="156">
        <f t="shared" si="420"/>
        <v>0.05</v>
      </c>
      <c r="BZ357" s="156">
        <f t="shared" si="420"/>
        <v>0.05</v>
      </c>
      <c r="CA357" s="156">
        <f t="shared" si="420"/>
        <v>0.05</v>
      </c>
      <c r="CB357" s="156">
        <f t="shared" si="420"/>
        <v>0.05</v>
      </c>
      <c r="CC357" s="156">
        <f t="shared" si="420"/>
        <v>0.05</v>
      </c>
      <c r="CD357" s="156">
        <f t="shared" si="420"/>
        <v>0.05</v>
      </c>
    </row>
    <row r="358" spans="3:86" outlineLevel="1">
      <c r="D358" t="s">
        <v>454</v>
      </c>
      <c r="R358" s="260">
        <f>1-R357</f>
        <v>0.95</v>
      </c>
      <c r="S358" s="156">
        <f t="shared" ref="S358:BN358" si="421">R358</f>
        <v>0.95</v>
      </c>
      <c r="T358" s="156">
        <f t="shared" si="421"/>
        <v>0.95</v>
      </c>
      <c r="U358" s="156">
        <f t="shared" si="421"/>
        <v>0.95</v>
      </c>
      <c r="V358" s="156">
        <f t="shared" si="421"/>
        <v>0.95</v>
      </c>
      <c r="W358" s="156">
        <f t="shared" si="421"/>
        <v>0.95</v>
      </c>
      <c r="X358" s="156">
        <f t="shared" si="421"/>
        <v>0.95</v>
      </c>
      <c r="Y358" s="156">
        <f t="shared" si="421"/>
        <v>0.95</v>
      </c>
      <c r="Z358" s="156">
        <f t="shared" si="421"/>
        <v>0.95</v>
      </c>
      <c r="AA358" s="156">
        <f t="shared" si="421"/>
        <v>0.95</v>
      </c>
      <c r="AB358" s="156">
        <f t="shared" si="421"/>
        <v>0.95</v>
      </c>
      <c r="AC358" s="156">
        <f t="shared" si="421"/>
        <v>0.95</v>
      </c>
      <c r="AD358" s="156">
        <f t="shared" si="421"/>
        <v>0.95</v>
      </c>
      <c r="AE358" s="156">
        <f t="shared" si="421"/>
        <v>0.95</v>
      </c>
      <c r="AF358" s="156">
        <f t="shared" si="421"/>
        <v>0.95</v>
      </c>
      <c r="AG358" s="156">
        <f t="shared" si="421"/>
        <v>0.95</v>
      </c>
      <c r="AH358" s="156">
        <f t="shared" si="421"/>
        <v>0.95</v>
      </c>
      <c r="AI358" s="156">
        <f t="shared" si="421"/>
        <v>0.95</v>
      </c>
      <c r="AJ358" s="156">
        <f t="shared" si="421"/>
        <v>0.95</v>
      </c>
      <c r="AK358" s="156">
        <f t="shared" si="421"/>
        <v>0.95</v>
      </c>
      <c r="AL358" s="156">
        <f t="shared" si="421"/>
        <v>0.95</v>
      </c>
      <c r="AM358" s="156">
        <f t="shared" si="421"/>
        <v>0.95</v>
      </c>
      <c r="AN358" s="156">
        <f t="shared" si="421"/>
        <v>0.95</v>
      </c>
      <c r="AO358" s="156">
        <f t="shared" si="421"/>
        <v>0.95</v>
      </c>
      <c r="AP358" s="156">
        <f t="shared" si="421"/>
        <v>0.95</v>
      </c>
      <c r="AQ358" s="156">
        <f t="shared" si="421"/>
        <v>0.95</v>
      </c>
      <c r="AR358" s="156">
        <f t="shared" si="421"/>
        <v>0.95</v>
      </c>
      <c r="AS358" s="156">
        <f t="shared" si="421"/>
        <v>0.95</v>
      </c>
      <c r="AT358" s="156">
        <f t="shared" si="421"/>
        <v>0.95</v>
      </c>
      <c r="AU358" s="156">
        <f t="shared" si="421"/>
        <v>0.95</v>
      </c>
      <c r="AV358" s="156">
        <f t="shared" si="421"/>
        <v>0.95</v>
      </c>
      <c r="AW358" s="156">
        <f t="shared" si="421"/>
        <v>0.95</v>
      </c>
      <c r="AX358" s="156">
        <f t="shared" si="421"/>
        <v>0.95</v>
      </c>
      <c r="AY358" s="156">
        <f t="shared" si="421"/>
        <v>0.95</v>
      </c>
      <c r="AZ358" s="156">
        <f t="shared" si="421"/>
        <v>0.95</v>
      </c>
      <c r="BA358" s="156">
        <f t="shared" si="421"/>
        <v>0.95</v>
      </c>
      <c r="BB358" s="156">
        <f t="shared" si="421"/>
        <v>0.95</v>
      </c>
      <c r="BC358" s="156">
        <f t="shared" si="421"/>
        <v>0.95</v>
      </c>
      <c r="BD358" s="156">
        <f t="shared" si="421"/>
        <v>0.95</v>
      </c>
      <c r="BE358" s="156">
        <f t="shared" si="421"/>
        <v>0.95</v>
      </c>
      <c r="BF358" s="156">
        <f t="shared" si="421"/>
        <v>0.95</v>
      </c>
      <c r="BG358" s="156">
        <f t="shared" si="421"/>
        <v>0.95</v>
      </c>
      <c r="BH358" s="156">
        <f t="shared" si="421"/>
        <v>0.95</v>
      </c>
      <c r="BI358" s="156">
        <f t="shared" si="421"/>
        <v>0.95</v>
      </c>
      <c r="BJ358" s="156">
        <f t="shared" si="421"/>
        <v>0.95</v>
      </c>
      <c r="BK358" s="156">
        <f t="shared" si="421"/>
        <v>0.95</v>
      </c>
      <c r="BL358" s="156">
        <f t="shared" si="421"/>
        <v>0.95</v>
      </c>
      <c r="BM358" s="156">
        <f t="shared" si="421"/>
        <v>0.95</v>
      </c>
      <c r="BN358" s="156">
        <f t="shared" si="421"/>
        <v>0.95</v>
      </c>
      <c r="BO358" s="156">
        <f>BN358</f>
        <v>0.95</v>
      </c>
      <c r="BP358" s="156">
        <f>BO358</f>
        <v>0.95</v>
      </c>
      <c r="BQ358" s="156">
        <f t="shared" ref="BQ358:CD358" si="422">BP358</f>
        <v>0.95</v>
      </c>
      <c r="BR358" s="156">
        <f t="shared" si="422"/>
        <v>0.95</v>
      </c>
      <c r="BS358" s="156">
        <f t="shared" si="422"/>
        <v>0.95</v>
      </c>
      <c r="BT358" s="156">
        <f t="shared" si="422"/>
        <v>0.95</v>
      </c>
      <c r="BU358" s="156">
        <f t="shared" si="422"/>
        <v>0.95</v>
      </c>
      <c r="BV358" s="156">
        <f t="shared" si="422"/>
        <v>0.95</v>
      </c>
      <c r="BW358" s="156">
        <f t="shared" si="422"/>
        <v>0.95</v>
      </c>
      <c r="BX358" s="156">
        <f t="shared" si="422"/>
        <v>0.95</v>
      </c>
      <c r="BY358" s="156">
        <f t="shared" si="422"/>
        <v>0.95</v>
      </c>
      <c r="BZ358" s="156">
        <f t="shared" si="422"/>
        <v>0.95</v>
      </c>
      <c r="CA358" s="156">
        <f t="shared" si="422"/>
        <v>0.95</v>
      </c>
      <c r="CB358" s="156">
        <f t="shared" si="422"/>
        <v>0.95</v>
      </c>
      <c r="CC358" s="156">
        <f t="shared" si="422"/>
        <v>0.95</v>
      </c>
      <c r="CD358" s="156">
        <f t="shared" si="422"/>
        <v>0.95</v>
      </c>
    </row>
    <row r="359" spans="3:86" outlineLevel="1">
      <c r="BR359"/>
      <c r="BS359"/>
    </row>
    <row r="360" spans="3:86" outlineLevel="1">
      <c r="C360" s="57" t="s">
        <v>268</v>
      </c>
      <c r="J360" t="s">
        <v>83</v>
      </c>
      <c r="R360" s="146">
        <f>R$350</f>
        <v>14130020048.418203</v>
      </c>
      <c r="S360" s="146">
        <f>S$350</f>
        <v>20977094326.629566</v>
      </c>
      <c r="T360" s="146">
        <f t="shared" ref="T360:CD360" si="423">T$350</f>
        <v>28601974637.013596</v>
      </c>
      <c r="U360" s="146">
        <f t="shared" si="423"/>
        <v>32134730683.940033</v>
      </c>
      <c r="V360" s="146">
        <f t="shared" si="423"/>
        <v>32563726542.194187</v>
      </c>
      <c r="W360" s="146">
        <f t="shared" si="423"/>
        <v>34701686066.333748</v>
      </c>
      <c r="X360" s="146">
        <f t="shared" si="423"/>
        <v>47938865586.388123</v>
      </c>
      <c r="Y360" s="146">
        <f t="shared" si="423"/>
        <v>60243067380.73674</v>
      </c>
      <c r="Z360" s="146">
        <f t="shared" si="423"/>
        <v>65531000592.144638</v>
      </c>
      <c r="AA360" s="146">
        <f t="shared" si="423"/>
        <v>71973206384.313004</v>
      </c>
      <c r="AB360" s="146">
        <f t="shared" si="423"/>
        <v>102187236201.60141</v>
      </c>
      <c r="AC360" s="146">
        <f t="shared" si="423"/>
        <v>126554807631.2513</v>
      </c>
      <c r="AD360" s="146">
        <f t="shared" si="423"/>
        <v>132571788881.45593</v>
      </c>
      <c r="AE360" s="146">
        <f t="shared" si="423"/>
        <v>136427321806.13586</v>
      </c>
      <c r="AF360" s="146">
        <f t="shared" si="423"/>
        <v>138846457630.02057</v>
      </c>
      <c r="AG360" s="146">
        <f t="shared" si="423"/>
        <v>143078539433.33347</v>
      </c>
      <c r="AH360" s="146">
        <f t="shared" si="423"/>
        <v>146760074175.03336</v>
      </c>
      <c r="AI360" s="146">
        <f t="shared" si="423"/>
        <v>150802326908.9227</v>
      </c>
      <c r="AJ360" s="146">
        <f t="shared" si="423"/>
        <v>154790025229.33313</v>
      </c>
      <c r="AK360" s="146">
        <f t="shared" si="423"/>
        <v>158727480928.71408</v>
      </c>
      <c r="AL360" s="146">
        <f t="shared" si="423"/>
        <v>160937324352.2417</v>
      </c>
      <c r="AM360" s="146">
        <f t="shared" si="423"/>
        <v>162394898401.5929</v>
      </c>
      <c r="AN360" s="146">
        <f t="shared" si="423"/>
        <v>163809075333.54568</v>
      </c>
      <c r="AO360" s="146">
        <f t="shared" si="423"/>
        <v>165183142151.52103</v>
      </c>
      <c r="AP360" s="146">
        <f t="shared" si="423"/>
        <v>166524368810.90164</v>
      </c>
      <c r="AQ360" s="146">
        <f t="shared" si="423"/>
        <v>167837035649.68939</v>
      </c>
      <c r="AR360" s="146">
        <f t="shared" si="423"/>
        <v>169113741088.59695</v>
      </c>
      <c r="AS360" s="146">
        <f t="shared" si="423"/>
        <v>170348648212.41382</v>
      </c>
      <c r="AT360" s="146">
        <f t="shared" si="423"/>
        <v>171543379115.53491</v>
      </c>
      <c r="AU360" s="146">
        <f t="shared" si="423"/>
        <v>172699535459.37436</v>
      </c>
      <c r="AV360" s="146">
        <f t="shared" si="423"/>
        <v>173816149868.22769</v>
      </c>
      <c r="AW360" s="146">
        <f t="shared" si="423"/>
        <v>174891138832.40991</v>
      </c>
      <c r="AX360" s="146">
        <f t="shared" si="423"/>
        <v>175924063240.1875</v>
      </c>
      <c r="AY360" s="146">
        <f t="shared" si="423"/>
        <v>176916155431.24487</v>
      </c>
      <c r="AZ360" s="146">
        <f t="shared" si="423"/>
        <v>177868411034.8765</v>
      </c>
      <c r="BA360" s="146">
        <f t="shared" si="423"/>
        <v>178779835447.78479</v>
      </c>
      <c r="BB360" s="146">
        <f t="shared" si="423"/>
        <v>179648582517.38046</v>
      </c>
      <c r="BC360" s="146">
        <f t="shared" si="423"/>
        <v>180474221991.16455</v>
      </c>
      <c r="BD360" s="146">
        <f t="shared" si="423"/>
        <v>181257860235.2923</v>
      </c>
      <c r="BE360" s="146">
        <f t="shared" si="423"/>
        <v>182000595035.96594</v>
      </c>
      <c r="BF360" s="146">
        <f t="shared" si="423"/>
        <v>182702002012.70135</v>
      </c>
      <c r="BG360" s="146">
        <f t="shared" si="423"/>
        <v>183360941030.53177</v>
      </c>
      <c r="BH360" s="146">
        <f t="shared" si="423"/>
        <v>183977399729.62677</v>
      </c>
      <c r="BI360" s="146">
        <f t="shared" si="423"/>
        <v>184542532675.17859</v>
      </c>
      <c r="BJ360" s="146">
        <f t="shared" si="423"/>
        <v>184933681717.84949</v>
      </c>
      <c r="BK360" s="146">
        <f t="shared" si="423"/>
        <v>185181307286.05237</v>
      </c>
      <c r="BL360" s="146">
        <f t="shared" si="423"/>
        <v>185429264697.08057</v>
      </c>
      <c r="BM360" s="146">
        <f t="shared" si="423"/>
        <v>185677554396.01294</v>
      </c>
      <c r="BN360" s="146">
        <f t="shared" si="423"/>
        <v>185926176828.52612</v>
      </c>
      <c r="BO360" s="146">
        <f t="shared" si="423"/>
        <v>186175132440.89478</v>
      </c>
      <c r="BP360" s="146">
        <f t="shared" si="423"/>
        <v>186424421679.9928</v>
      </c>
      <c r="BQ360" s="146">
        <f t="shared" si="423"/>
        <v>186674044993.29385</v>
      </c>
      <c r="BR360" s="146">
        <f t="shared" si="423"/>
        <v>186924002828.8725</v>
      </c>
      <c r="BS360" s="146">
        <f t="shared" si="423"/>
        <v>187174295635.40463</v>
      </c>
      <c r="BT360" s="146">
        <f t="shared" si="423"/>
        <v>187424923862.16837</v>
      </c>
      <c r="BU360" s="146">
        <f t="shared" si="423"/>
        <v>187675887959.04526</v>
      </c>
      <c r="BV360" s="146">
        <f t="shared" si="423"/>
        <v>187927188376.52039</v>
      </c>
      <c r="BW360" s="146">
        <f t="shared" si="423"/>
        <v>188178825565.68393</v>
      </c>
      <c r="BX360" s="146">
        <f t="shared" si="423"/>
        <v>188430799978.23138</v>
      </c>
      <c r="BY360" s="146">
        <f t="shared" si="423"/>
        <v>188683112066.46478</v>
      </c>
      <c r="BZ360" s="146">
        <f t="shared" si="423"/>
        <v>188935762283.29312</v>
      </c>
      <c r="CA360" s="146">
        <f t="shared" si="423"/>
        <v>189188751082.23367</v>
      </c>
      <c r="CB360" s="146">
        <f t="shared" si="423"/>
        <v>189442078917.41226</v>
      </c>
      <c r="CC360" s="146">
        <f t="shared" si="423"/>
        <v>189695746243.56451</v>
      </c>
      <c r="CD360" s="146">
        <f t="shared" si="423"/>
        <v>189949753516.03644</v>
      </c>
      <c r="CG360" s="13"/>
      <c r="CH360" s="13"/>
    </row>
    <row r="361" spans="3:86" outlineLevel="1">
      <c r="C361" s="57"/>
      <c r="D361" s="57" t="s">
        <v>455</v>
      </c>
      <c r="BR361"/>
      <c r="BS361"/>
    </row>
    <row r="362" spans="3:86" outlineLevel="1">
      <c r="D362" s="47" t="s">
        <v>13</v>
      </c>
      <c r="J362" t="s">
        <v>83</v>
      </c>
      <c r="R362" s="115">
        <f>R$360*R353*R$358</f>
        <v>12081167141.397564</v>
      </c>
      <c r="S362" s="115">
        <f t="shared" ref="S362:BN362" si="424">S$360*S353*S$358</f>
        <v>17935415649.26828</v>
      </c>
      <c r="T362" s="115">
        <f t="shared" si="424"/>
        <v>24454688314.646626</v>
      </c>
      <c r="U362" s="115">
        <f t="shared" si="424"/>
        <v>27475194734.76873</v>
      </c>
      <c r="V362" s="115">
        <f t="shared" si="424"/>
        <v>27841986193.576031</v>
      </c>
      <c r="W362" s="115">
        <f t="shared" si="424"/>
        <v>29669941586.715355</v>
      </c>
      <c r="X362" s="115">
        <f t="shared" si="424"/>
        <v>40987730076.361847</v>
      </c>
      <c r="Y362" s="115">
        <f t="shared" si="424"/>
        <v>51507822610.529915</v>
      </c>
      <c r="Z362" s="115">
        <f t="shared" si="424"/>
        <v>56029005506.283661</v>
      </c>
      <c r="AA362" s="115">
        <f t="shared" si="424"/>
        <v>61537091458.587616</v>
      </c>
      <c r="AB362" s="115">
        <f t="shared" si="424"/>
        <v>87370086952.369202</v>
      </c>
      <c r="AC362" s="115">
        <f t="shared" si="424"/>
        <v>108204360524.71986</v>
      </c>
      <c r="AD362" s="115">
        <f t="shared" si="424"/>
        <v>113348879493.64482</v>
      </c>
      <c r="AE362" s="115">
        <f t="shared" si="424"/>
        <v>116645360144.24615</v>
      </c>
      <c r="AF362" s="115">
        <f t="shared" si="424"/>
        <v>118713721273.66757</v>
      </c>
      <c r="AG362" s="115">
        <f t="shared" si="424"/>
        <v>122332151215.50011</v>
      </c>
      <c r="AH362" s="115">
        <f t="shared" si="424"/>
        <v>125479863419.65352</v>
      </c>
      <c r="AI362" s="115">
        <f t="shared" si="424"/>
        <v>128935989507.12891</v>
      </c>
      <c r="AJ362" s="115">
        <f t="shared" si="424"/>
        <v>132345471571.07982</v>
      </c>
      <c r="AK362" s="115">
        <f t="shared" si="424"/>
        <v>135711996194.05054</v>
      </c>
      <c r="AL362" s="115">
        <f t="shared" si="424"/>
        <v>137601412321.16666</v>
      </c>
      <c r="AM362" s="115">
        <f t="shared" si="424"/>
        <v>138847638133.36194</v>
      </c>
      <c r="AN362" s="115">
        <f t="shared" si="424"/>
        <v>140056759410.18158</v>
      </c>
      <c r="AO362" s="115">
        <f t="shared" si="424"/>
        <v>141231586539.55048</v>
      </c>
      <c r="AP362" s="115">
        <f t="shared" si="424"/>
        <v>142378335333.32092</v>
      </c>
      <c r="AQ362" s="115">
        <f t="shared" si="424"/>
        <v>143500665480.48444</v>
      </c>
      <c r="AR362" s="115">
        <f t="shared" si="424"/>
        <v>144592248630.7504</v>
      </c>
      <c r="AS362" s="115">
        <f t="shared" si="424"/>
        <v>145648094221.61383</v>
      </c>
      <c r="AT362" s="115">
        <f t="shared" si="424"/>
        <v>146669589143.78235</v>
      </c>
      <c r="AU362" s="115">
        <f t="shared" si="424"/>
        <v>147658102817.76508</v>
      </c>
      <c r="AV362" s="115">
        <f t="shared" si="424"/>
        <v>148612808137.33469</v>
      </c>
      <c r="AW362" s="115">
        <f t="shared" si="424"/>
        <v>149531923701.71045</v>
      </c>
      <c r="AX362" s="115">
        <f t="shared" si="424"/>
        <v>150415074070.36032</v>
      </c>
      <c r="AY362" s="115">
        <f t="shared" si="424"/>
        <v>151263312893.71436</v>
      </c>
      <c r="AZ362" s="115">
        <f t="shared" si="424"/>
        <v>152077491434.8194</v>
      </c>
      <c r="BA362" s="115">
        <f t="shared" si="424"/>
        <v>152856759307.85599</v>
      </c>
      <c r="BB362" s="115">
        <f t="shared" si="424"/>
        <v>153599538052.36029</v>
      </c>
      <c r="BC362" s="115">
        <f t="shared" si="424"/>
        <v>154305459802.44568</v>
      </c>
      <c r="BD362" s="115">
        <f t="shared" si="424"/>
        <v>154975470501.1749</v>
      </c>
      <c r="BE362" s="115">
        <f t="shared" si="424"/>
        <v>155610508755.75089</v>
      </c>
      <c r="BF362" s="115">
        <f t="shared" si="424"/>
        <v>156210211720.85965</v>
      </c>
      <c r="BG362" s="115">
        <f t="shared" si="424"/>
        <v>156773604581.10468</v>
      </c>
      <c r="BH362" s="115">
        <f t="shared" si="424"/>
        <v>157300676768.83087</v>
      </c>
      <c r="BI362" s="115">
        <f t="shared" si="424"/>
        <v>157783865437.27768</v>
      </c>
      <c r="BJ362" s="115">
        <f t="shared" si="424"/>
        <v>158118297868.76132</v>
      </c>
      <c r="BK362" s="115">
        <f t="shared" si="424"/>
        <v>158330017729.57477</v>
      </c>
      <c r="BL362" s="115">
        <f t="shared" si="424"/>
        <v>158542021316.00391</v>
      </c>
      <c r="BM362" s="115">
        <f t="shared" si="424"/>
        <v>158754309008.59106</v>
      </c>
      <c r="BN362" s="115">
        <f t="shared" si="424"/>
        <v>158966881188.38983</v>
      </c>
      <c r="BO362" s="115">
        <f>BO$360*BO353*BO$358</f>
        <v>159179738236.96503</v>
      </c>
      <c r="BP362" s="115">
        <f>BP$360*BP353*BP$358</f>
        <v>159392880536.39386</v>
      </c>
      <c r="BQ362" s="115">
        <f t="shared" ref="BQ362:CD362" si="425">BQ$360*BQ353*BQ$358</f>
        <v>159606308469.26624</v>
      </c>
      <c r="BR362" s="115">
        <f t="shared" si="425"/>
        <v>159820022418.686</v>
      </c>
      <c r="BS362" s="115">
        <f t="shared" si="425"/>
        <v>160034022768.27097</v>
      </c>
      <c r="BT362" s="115">
        <f t="shared" si="425"/>
        <v>160248309902.15396</v>
      </c>
      <c r="BU362" s="115">
        <f t="shared" si="425"/>
        <v>160462884204.9837</v>
      </c>
      <c r="BV362" s="115">
        <f t="shared" si="425"/>
        <v>160677746061.92493</v>
      </c>
      <c r="BW362" s="115">
        <f t="shared" si="425"/>
        <v>160892895858.65976</v>
      </c>
      <c r="BX362" s="115">
        <f t="shared" si="425"/>
        <v>161108333981.38785</v>
      </c>
      <c r="BY362" s="115">
        <f t="shared" si="425"/>
        <v>161324060816.82736</v>
      </c>
      <c r="BZ362" s="115">
        <f t="shared" si="425"/>
        <v>161540076752.21561</v>
      </c>
      <c r="CA362" s="115">
        <f t="shared" si="425"/>
        <v>161756382175.30978</v>
      </c>
      <c r="CB362" s="115">
        <f t="shared" si="425"/>
        <v>161972977474.38748</v>
      </c>
      <c r="CC362" s="115">
        <f t="shared" si="425"/>
        <v>162189863038.24765</v>
      </c>
      <c r="CD362" s="115">
        <f t="shared" si="425"/>
        <v>162407039256.21115</v>
      </c>
      <c r="CG362" s="13"/>
      <c r="CH362" s="13"/>
    </row>
    <row r="363" spans="3:86" outlineLevel="1">
      <c r="D363" s="47" t="s">
        <v>243</v>
      </c>
      <c r="J363" t="s">
        <v>83</v>
      </c>
      <c r="R363" s="115">
        <f>R$360*R354*R$358</f>
        <v>1342351904.5997288</v>
      </c>
      <c r="S363" s="115">
        <f t="shared" ref="S363:BN363" si="426">S$360*S354*S$358</f>
        <v>1992823961.0298083</v>
      </c>
      <c r="T363" s="115">
        <f t="shared" si="426"/>
        <v>2717187590.5162907</v>
      </c>
      <c r="U363" s="115">
        <f t="shared" si="426"/>
        <v>3052799414.9743023</v>
      </c>
      <c r="V363" s="115">
        <f t="shared" si="426"/>
        <v>3093554021.5084472</v>
      </c>
      <c r="W363" s="115">
        <f t="shared" si="426"/>
        <v>3296660176.3017054</v>
      </c>
      <c r="X363" s="115">
        <f t="shared" si="426"/>
        <v>4554192230.7068701</v>
      </c>
      <c r="Y363" s="115">
        <f t="shared" si="426"/>
        <v>5723091401.1699886</v>
      </c>
      <c r="Z363" s="115">
        <f t="shared" si="426"/>
        <v>6225445056.2537384</v>
      </c>
      <c r="AA363" s="115">
        <f t="shared" si="426"/>
        <v>6837454606.5097342</v>
      </c>
      <c r="AB363" s="115">
        <f t="shared" si="426"/>
        <v>9707787439.152132</v>
      </c>
      <c r="AC363" s="115">
        <f t="shared" si="426"/>
        <v>12022706724.96887</v>
      </c>
      <c r="AD363" s="115">
        <f t="shared" si="426"/>
        <v>12594319943.73831</v>
      </c>
      <c r="AE363" s="115">
        <f t="shared" si="426"/>
        <v>12960595571.582903</v>
      </c>
      <c r="AF363" s="115">
        <f t="shared" si="426"/>
        <v>13190413474.851952</v>
      </c>
      <c r="AG363" s="115">
        <f t="shared" si="426"/>
        <v>13592461246.166676</v>
      </c>
      <c r="AH363" s="115">
        <f t="shared" si="426"/>
        <v>13942207046.628164</v>
      </c>
      <c r="AI363" s="115">
        <f t="shared" si="426"/>
        <v>14326221056.347652</v>
      </c>
      <c r="AJ363" s="115">
        <f t="shared" si="426"/>
        <v>14705052396.786644</v>
      </c>
      <c r="AK363" s="115">
        <f t="shared" si="426"/>
        <v>15079110688.227833</v>
      </c>
      <c r="AL363" s="115">
        <f t="shared" si="426"/>
        <v>15289045813.462957</v>
      </c>
      <c r="AM363" s="115">
        <f t="shared" si="426"/>
        <v>15427515348.151321</v>
      </c>
      <c r="AN363" s="115">
        <f t="shared" si="426"/>
        <v>15561862156.686836</v>
      </c>
      <c r="AO363" s="115">
        <f t="shared" si="426"/>
        <v>15692398504.394493</v>
      </c>
      <c r="AP363" s="115">
        <f t="shared" si="426"/>
        <v>15819815037.035652</v>
      </c>
      <c r="AQ363" s="115">
        <f t="shared" si="426"/>
        <v>15944518386.720488</v>
      </c>
      <c r="AR363" s="115">
        <f t="shared" si="426"/>
        <v>16065805403.416706</v>
      </c>
      <c r="AS363" s="115">
        <f t="shared" si="426"/>
        <v>16183121580.17931</v>
      </c>
      <c r="AT363" s="115">
        <f t="shared" si="426"/>
        <v>16296621015.975813</v>
      </c>
      <c r="AU363" s="115">
        <f t="shared" si="426"/>
        <v>16406455868.640558</v>
      </c>
      <c r="AV363" s="115">
        <f t="shared" si="426"/>
        <v>16512534237.481627</v>
      </c>
      <c r="AW363" s="115">
        <f t="shared" si="426"/>
        <v>16614658189.078936</v>
      </c>
      <c r="AX363" s="115">
        <f t="shared" si="426"/>
        <v>16712786007.817808</v>
      </c>
      <c r="AY363" s="115">
        <f t="shared" si="426"/>
        <v>16807034765.96826</v>
      </c>
      <c r="AZ363" s="115">
        <f t="shared" si="426"/>
        <v>16897499048.313261</v>
      </c>
      <c r="BA363" s="115">
        <f t="shared" si="426"/>
        <v>16984084367.539553</v>
      </c>
      <c r="BB363" s="115">
        <f t="shared" si="426"/>
        <v>17066615339.151138</v>
      </c>
      <c r="BC363" s="115">
        <f t="shared" si="426"/>
        <v>17145051089.160627</v>
      </c>
      <c r="BD363" s="115">
        <f t="shared" si="426"/>
        <v>17219496722.352764</v>
      </c>
      <c r="BE363" s="115">
        <f t="shared" si="426"/>
        <v>17290056528.416763</v>
      </c>
      <c r="BF363" s="115">
        <f t="shared" si="426"/>
        <v>17356690191.206623</v>
      </c>
      <c r="BG363" s="115">
        <f t="shared" si="426"/>
        <v>17419289397.900513</v>
      </c>
      <c r="BH363" s="115">
        <f t="shared" si="426"/>
        <v>17477852974.314537</v>
      </c>
      <c r="BI363" s="115">
        <f t="shared" si="426"/>
        <v>17531540604.141964</v>
      </c>
      <c r="BJ363" s="115">
        <f t="shared" si="426"/>
        <v>17568699763.195698</v>
      </c>
      <c r="BK363" s="115">
        <f t="shared" si="426"/>
        <v>17592224192.174969</v>
      </c>
      <c r="BL363" s="115">
        <f t="shared" si="426"/>
        <v>17615780146.222649</v>
      </c>
      <c r="BM363" s="115">
        <f t="shared" si="426"/>
        <v>17639367667.621227</v>
      </c>
      <c r="BN363" s="115">
        <f t="shared" si="426"/>
        <v>17662986798.709976</v>
      </c>
      <c r="BO363" s="115">
        <f>BO$360*BO354*BO$358</f>
        <v>17686637581.884998</v>
      </c>
      <c r="BP363" s="115">
        <f>BP$360*BP354*BP$358</f>
        <v>17710320059.599312</v>
      </c>
      <c r="BQ363" s="115">
        <f t="shared" ref="BQ363:CD363" si="427">BQ$360*BQ354*BQ$358</f>
        <v>17734034274.362911</v>
      </c>
      <c r="BR363" s="115">
        <f t="shared" si="427"/>
        <v>17757780268.742882</v>
      </c>
      <c r="BS363" s="115">
        <f t="shared" si="427"/>
        <v>17781558085.363434</v>
      </c>
      <c r="BT363" s="115">
        <f t="shared" si="427"/>
        <v>17805367766.905991</v>
      </c>
      <c r="BU363" s="115">
        <f t="shared" si="427"/>
        <v>17829209356.109295</v>
      </c>
      <c r="BV363" s="115">
        <f t="shared" si="427"/>
        <v>17853082895.769432</v>
      </c>
      <c r="BW363" s="115">
        <f t="shared" si="427"/>
        <v>17876988428.739971</v>
      </c>
      <c r="BX363" s="115">
        <f t="shared" si="427"/>
        <v>17900925997.931976</v>
      </c>
      <c r="BY363" s="115">
        <f t="shared" si="427"/>
        <v>17924895646.314148</v>
      </c>
      <c r="BZ363" s="115">
        <f t="shared" si="427"/>
        <v>17948897416.912842</v>
      </c>
      <c r="CA363" s="115">
        <f t="shared" si="427"/>
        <v>17972931352.812195</v>
      </c>
      <c r="CB363" s="115">
        <f t="shared" si="427"/>
        <v>17996997497.15416</v>
      </c>
      <c r="CC363" s="115">
        <f t="shared" si="427"/>
        <v>18021095893.138622</v>
      </c>
      <c r="CD363" s="115">
        <f t="shared" si="427"/>
        <v>18045226584.023457</v>
      </c>
      <c r="CG363" s="13"/>
      <c r="CH363" s="13"/>
    </row>
    <row r="364" spans="3:86" outlineLevel="1">
      <c r="D364" s="67" t="s">
        <v>453</v>
      </c>
      <c r="Q364" s="115"/>
      <c r="R364" s="139">
        <f>R360-SUM(R362:R363)</f>
        <v>706501002.42090988</v>
      </c>
      <c r="S364" s="139">
        <f t="shared" ref="S364:BN364" si="428">S360-SUM(S362:S363)</f>
        <v>1048854716.3314781</v>
      </c>
      <c r="T364" s="139">
        <f t="shared" si="428"/>
        <v>1430098731.8506775</v>
      </c>
      <c r="U364" s="139">
        <f t="shared" si="428"/>
        <v>1606736534.1969986</v>
      </c>
      <c r="V364" s="139">
        <f t="shared" si="428"/>
        <v>1628186327.1097107</v>
      </c>
      <c r="W364" s="139">
        <f t="shared" si="428"/>
        <v>1735084303.3166885</v>
      </c>
      <c r="X364" s="139">
        <f t="shared" si="428"/>
        <v>2396943279.3194046</v>
      </c>
      <c r="Y364" s="139">
        <f t="shared" si="428"/>
        <v>3012153369.0368347</v>
      </c>
      <c r="Z364" s="139">
        <f t="shared" si="428"/>
        <v>3276550029.6072388</v>
      </c>
      <c r="AA364" s="139">
        <f t="shared" si="428"/>
        <v>3598660319.2156525</v>
      </c>
      <c r="AB364" s="139">
        <f t="shared" si="428"/>
        <v>5109361810.0800781</v>
      </c>
      <c r="AC364" s="139">
        <f t="shared" si="428"/>
        <v>6327740381.562561</v>
      </c>
      <c r="AD364" s="139">
        <f t="shared" si="428"/>
        <v>6628589444.0727997</v>
      </c>
      <c r="AE364" s="139">
        <f t="shared" si="428"/>
        <v>6821366090.3068085</v>
      </c>
      <c r="AF364" s="139">
        <f t="shared" si="428"/>
        <v>6942322881.5010376</v>
      </c>
      <c r="AG364" s="139">
        <f t="shared" si="428"/>
        <v>7153926971.666687</v>
      </c>
      <c r="AH364" s="139">
        <f t="shared" si="428"/>
        <v>7338003708.7516785</v>
      </c>
      <c r="AI364" s="139">
        <f t="shared" si="428"/>
        <v>7540116345.4461365</v>
      </c>
      <c r="AJ364" s="139">
        <f t="shared" si="428"/>
        <v>7739501261.4666748</v>
      </c>
      <c r="AK364" s="139">
        <f t="shared" si="428"/>
        <v>7936374046.4356995</v>
      </c>
      <c r="AL364" s="139">
        <f t="shared" si="428"/>
        <v>8046866217.6120911</v>
      </c>
      <c r="AM364" s="139">
        <f t="shared" si="428"/>
        <v>8119744920.0796509</v>
      </c>
      <c r="AN364" s="139">
        <f t="shared" si="428"/>
        <v>8190453766.6772766</v>
      </c>
      <c r="AO364" s="139">
        <f t="shared" si="428"/>
        <v>8259157107.5760498</v>
      </c>
      <c r="AP364" s="139">
        <f t="shared" si="428"/>
        <v>8326218440.5450745</v>
      </c>
      <c r="AQ364" s="139">
        <f t="shared" si="428"/>
        <v>8391851782.4844666</v>
      </c>
      <c r="AR364" s="139">
        <f t="shared" si="428"/>
        <v>8455687054.4298401</v>
      </c>
      <c r="AS364" s="139">
        <f t="shared" si="428"/>
        <v>8517432410.6206665</v>
      </c>
      <c r="AT364" s="139">
        <f t="shared" si="428"/>
        <v>8577168955.7767639</v>
      </c>
      <c r="AU364" s="139">
        <f t="shared" si="428"/>
        <v>8634976772.9687195</v>
      </c>
      <c r="AV364" s="139">
        <f t="shared" si="428"/>
        <v>8690807493.411377</v>
      </c>
      <c r="AW364" s="139">
        <f t="shared" si="428"/>
        <v>8744556941.6205139</v>
      </c>
      <c r="AX364" s="139">
        <f t="shared" si="428"/>
        <v>8796203162.0093689</v>
      </c>
      <c r="AY364" s="139">
        <f t="shared" si="428"/>
        <v>8845807771.5622559</v>
      </c>
      <c r="AZ364" s="139">
        <f t="shared" si="428"/>
        <v>8893420551.7438354</v>
      </c>
      <c r="BA364" s="139">
        <f t="shared" si="428"/>
        <v>8938991772.3892517</v>
      </c>
      <c r="BB364" s="139">
        <f t="shared" si="428"/>
        <v>8982429125.8690491</v>
      </c>
      <c r="BC364" s="139">
        <f t="shared" si="428"/>
        <v>9023711099.5582581</v>
      </c>
      <c r="BD364" s="139">
        <f t="shared" si="428"/>
        <v>9062893011.7646484</v>
      </c>
      <c r="BE364" s="139">
        <f t="shared" si="428"/>
        <v>9100029751.7982788</v>
      </c>
      <c r="BF364" s="139">
        <f t="shared" si="428"/>
        <v>9135100100.6350708</v>
      </c>
      <c r="BG364" s="139">
        <f t="shared" si="428"/>
        <v>9168047051.5265808</v>
      </c>
      <c r="BH364" s="139">
        <f t="shared" si="428"/>
        <v>9198869986.4813538</v>
      </c>
      <c r="BI364" s="139">
        <f t="shared" si="428"/>
        <v>9227126633.7589417</v>
      </c>
      <c r="BJ364" s="139">
        <f t="shared" si="428"/>
        <v>9246684085.8924561</v>
      </c>
      <c r="BK364" s="139">
        <f t="shared" si="428"/>
        <v>9259065364.3026428</v>
      </c>
      <c r="BL364" s="139">
        <f t="shared" si="428"/>
        <v>9271463234.8540039</v>
      </c>
      <c r="BM364" s="139">
        <f t="shared" si="428"/>
        <v>9283877719.8006592</v>
      </c>
      <c r="BN364" s="139">
        <f t="shared" si="428"/>
        <v>9296308841.4263306</v>
      </c>
      <c r="BO364" s="139">
        <f>BO360-SUM(BO362:BO363)</f>
        <v>9308756622.0447388</v>
      </c>
      <c r="BP364" s="139">
        <f>BP360-SUM(BP362:BP363)</f>
        <v>9321221083.9996338</v>
      </c>
      <c r="BQ364" s="139">
        <f t="shared" ref="BQ364:CD364" si="429">BQ360-SUM(BQ362:BQ363)</f>
        <v>9333702249.6647034</v>
      </c>
      <c r="BR364" s="139">
        <f t="shared" si="429"/>
        <v>9346200141.4436035</v>
      </c>
      <c r="BS364" s="139">
        <f t="shared" si="429"/>
        <v>9358714781.7702332</v>
      </c>
      <c r="BT364" s="139">
        <f t="shared" si="429"/>
        <v>9371246193.108429</v>
      </c>
      <c r="BU364" s="139">
        <f t="shared" si="429"/>
        <v>9383794397.9522705</v>
      </c>
      <c r="BV364" s="139">
        <f t="shared" si="429"/>
        <v>9396359418.8260193</v>
      </c>
      <c r="BW364" s="139">
        <f t="shared" si="429"/>
        <v>9408941278.2842102</v>
      </c>
      <c r="BX364" s="139">
        <f t="shared" si="429"/>
        <v>9421539998.9115601</v>
      </c>
      <c r="BY364" s="139">
        <f t="shared" si="429"/>
        <v>9434155603.3232727</v>
      </c>
      <c r="BZ364" s="139">
        <f t="shared" si="429"/>
        <v>9446788114.1646729</v>
      </c>
      <c r="CA364" s="139">
        <f t="shared" si="429"/>
        <v>9459437554.1116943</v>
      </c>
      <c r="CB364" s="139">
        <f t="shared" si="429"/>
        <v>9472103945.870636</v>
      </c>
      <c r="CC364" s="139">
        <f t="shared" si="429"/>
        <v>9484787312.1782532</v>
      </c>
      <c r="CD364" s="139">
        <f t="shared" si="429"/>
        <v>9497487675.8018188</v>
      </c>
      <c r="CG364" s="13"/>
      <c r="CH364" s="13"/>
    </row>
    <row r="365" spans="3:86" outlineLevel="1">
      <c r="D365" s="47" t="s">
        <v>13</v>
      </c>
      <c r="J365" t="s">
        <v>83</v>
      </c>
      <c r="R365" s="20">
        <v>0</v>
      </c>
      <c r="S365" s="20">
        <v>0</v>
      </c>
      <c r="T365" s="20">
        <v>0</v>
      </c>
      <c r="U365" s="20">
        <v>0</v>
      </c>
      <c r="V365" s="20">
        <v>0</v>
      </c>
      <c r="W365" s="20">
        <v>0</v>
      </c>
      <c r="X365" s="20">
        <v>0</v>
      </c>
      <c r="Y365" s="20">
        <v>0</v>
      </c>
      <c r="Z365" s="20">
        <v>0</v>
      </c>
      <c r="AA365" s="20">
        <v>0</v>
      </c>
      <c r="AB365" s="20">
        <v>0</v>
      </c>
      <c r="AC365" s="20">
        <v>0</v>
      </c>
      <c r="AD365" s="20">
        <v>0</v>
      </c>
      <c r="AE365" s="20">
        <v>0</v>
      </c>
      <c r="AF365" s="20">
        <v>0</v>
      </c>
      <c r="AG365" s="20">
        <v>0</v>
      </c>
      <c r="AH365" s="20">
        <v>0</v>
      </c>
      <c r="AI365" s="20">
        <v>0</v>
      </c>
      <c r="AJ365" s="20">
        <v>0</v>
      </c>
      <c r="AK365" s="20">
        <v>0</v>
      </c>
      <c r="AL365" s="20">
        <v>0</v>
      </c>
      <c r="AM365" s="20">
        <v>0</v>
      </c>
      <c r="AN365" s="20">
        <v>0</v>
      </c>
      <c r="AO365" s="20">
        <v>0</v>
      </c>
      <c r="AP365" s="20">
        <v>0</v>
      </c>
      <c r="AQ365" s="20">
        <v>0</v>
      </c>
      <c r="AR365" s="20">
        <v>0</v>
      </c>
      <c r="AS365" s="20">
        <v>0</v>
      </c>
      <c r="AT365" s="20">
        <v>0</v>
      </c>
      <c r="AU365" s="20">
        <v>0</v>
      </c>
      <c r="AV365" s="20">
        <v>0</v>
      </c>
      <c r="AW365" s="20">
        <v>0</v>
      </c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20">
        <v>0</v>
      </c>
      <c r="BE365" s="20">
        <v>0</v>
      </c>
      <c r="BF365" s="20">
        <v>0</v>
      </c>
      <c r="BG365" s="20">
        <v>0</v>
      </c>
      <c r="BH365" s="20">
        <v>0</v>
      </c>
      <c r="BI365" s="20">
        <v>0</v>
      </c>
      <c r="BJ365" s="20">
        <v>0</v>
      </c>
      <c r="BK365" s="20">
        <v>0</v>
      </c>
      <c r="BL365" s="20">
        <v>0</v>
      </c>
      <c r="BM365" s="20">
        <v>0</v>
      </c>
      <c r="BN365" s="20">
        <v>0</v>
      </c>
      <c r="BO365" s="20">
        <v>0</v>
      </c>
      <c r="BP365" s="20">
        <v>0</v>
      </c>
      <c r="BQ365" s="20">
        <v>0</v>
      </c>
      <c r="BR365" s="20">
        <v>0</v>
      </c>
      <c r="BS365" s="20">
        <v>0</v>
      </c>
      <c r="BT365" s="20">
        <v>0</v>
      </c>
      <c r="BU365" s="20">
        <v>0</v>
      </c>
      <c r="BV365" s="20">
        <v>0</v>
      </c>
      <c r="BW365" s="20">
        <v>0</v>
      </c>
      <c r="BX365" s="20">
        <v>0</v>
      </c>
      <c r="BY365" s="20">
        <v>0</v>
      </c>
      <c r="BZ365" s="20">
        <v>0</v>
      </c>
      <c r="CA365" s="20">
        <v>0</v>
      </c>
      <c r="CB365" s="20">
        <v>0</v>
      </c>
      <c r="CC365" s="20">
        <v>0</v>
      </c>
      <c r="CD365" s="20">
        <v>0</v>
      </c>
      <c r="CG365" s="243"/>
      <c r="CH365" s="243"/>
    </row>
    <row r="366" spans="3:86" outlineLevel="1">
      <c r="D366" s="47" t="s">
        <v>243</v>
      </c>
      <c r="J366" t="s">
        <v>83</v>
      </c>
      <c r="R366" s="9">
        <f t="array" ref="R366:BP366">R364:BP364</f>
        <v>706501002.42090988</v>
      </c>
      <c r="S366" s="9">
        <v>1048854716.3314781</v>
      </c>
      <c r="T366" s="9">
        <v>1430098731.8506775</v>
      </c>
      <c r="U366" s="9">
        <v>1606736534.1969986</v>
      </c>
      <c r="V366" s="9">
        <v>1628186327.1097107</v>
      </c>
      <c r="W366" s="9">
        <v>1735084303.3166885</v>
      </c>
      <c r="X366" s="9">
        <v>2396943279.3194046</v>
      </c>
      <c r="Y366" s="9">
        <v>3012153369.0368347</v>
      </c>
      <c r="Z366" s="9">
        <v>3276550029.6072388</v>
      </c>
      <c r="AA366" s="9">
        <v>3598660319.2156525</v>
      </c>
      <c r="AB366" s="9">
        <v>5109361810.0800781</v>
      </c>
      <c r="AC366" s="9">
        <v>6327740381.562561</v>
      </c>
      <c r="AD366" s="9">
        <v>6628589444.0727997</v>
      </c>
      <c r="AE366" s="9">
        <v>6821366090.3068085</v>
      </c>
      <c r="AF366" s="9">
        <v>6942322881.5010376</v>
      </c>
      <c r="AG366" s="9">
        <v>7153926971.666687</v>
      </c>
      <c r="AH366" s="9">
        <v>7338003708.7516785</v>
      </c>
      <c r="AI366" s="9">
        <v>7540116345.4461365</v>
      </c>
      <c r="AJ366" s="9">
        <v>7739501261.4666748</v>
      </c>
      <c r="AK366" s="9">
        <v>7936374046.4356995</v>
      </c>
      <c r="AL366" s="9">
        <v>8046866217.6120911</v>
      </c>
      <c r="AM366" s="9">
        <v>8119744920.0796509</v>
      </c>
      <c r="AN366" s="9">
        <v>8190453766.6772766</v>
      </c>
      <c r="AO366" s="9">
        <v>8259157107.5760498</v>
      </c>
      <c r="AP366" s="9">
        <v>8326218440.5450745</v>
      </c>
      <c r="AQ366" s="9">
        <v>8391851782.4844666</v>
      </c>
      <c r="AR366" s="9">
        <v>8455687054.4298401</v>
      </c>
      <c r="AS366" s="9">
        <v>8517432410.6206665</v>
      </c>
      <c r="AT366" s="9">
        <v>8577168955.7767639</v>
      </c>
      <c r="AU366" s="9">
        <v>8634976772.9687195</v>
      </c>
      <c r="AV366" s="9">
        <v>8690807493.411377</v>
      </c>
      <c r="AW366" s="9">
        <v>8744556941.6205139</v>
      </c>
      <c r="AX366" s="9">
        <v>8796203162.0093689</v>
      </c>
      <c r="AY366" s="9">
        <v>8845807771.5622559</v>
      </c>
      <c r="AZ366" s="9">
        <v>8893420551.7438354</v>
      </c>
      <c r="BA366" s="9">
        <v>8938991772.3892517</v>
      </c>
      <c r="BB366" s="9">
        <v>8982429125.8690491</v>
      </c>
      <c r="BC366" s="9">
        <v>9023711099.5582581</v>
      </c>
      <c r="BD366" s="9">
        <v>9062893011.7646484</v>
      </c>
      <c r="BE366" s="9">
        <v>9100029751.7982788</v>
      </c>
      <c r="BF366" s="9">
        <v>9135100100.6350708</v>
      </c>
      <c r="BG366" s="9">
        <v>9168047051.5265808</v>
      </c>
      <c r="BH366" s="9">
        <v>9198869986.4813538</v>
      </c>
      <c r="BI366" s="9">
        <v>9227126633.7589417</v>
      </c>
      <c r="BJ366" s="9">
        <v>9246684085.8924561</v>
      </c>
      <c r="BK366" s="9">
        <v>9259065364.3026428</v>
      </c>
      <c r="BL366" s="9">
        <v>9271463234.8540039</v>
      </c>
      <c r="BM366" s="9">
        <v>9283877719.8006592</v>
      </c>
      <c r="BN366" s="9">
        <v>9296308841.4263306</v>
      </c>
      <c r="BO366" s="9">
        <v>9308756622.0447388</v>
      </c>
      <c r="BP366" s="9">
        <v>9321221083.9996338</v>
      </c>
      <c r="BQ366" s="9">
        <f t="array" ref="BQ366">BQ364:DO364</f>
        <v>9333702249.6647034</v>
      </c>
      <c r="BR366" s="9">
        <f t="array" ref="BR366">BR364:DP364</f>
        <v>9346200141.4436035</v>
      </c>
      <c r="BS366" s="9">
        <f t="array" ref="BS366">BS364:DQ364</f>
        <v>9358714781.7702332</v>
      </c>
      <c r="BT366" s="9">
        <f t="array" ref="BT366">BT364:DR364</f>
        <v>9371246193.108429</v>
      </c>
      <c r="BU366" s="9">
        <f t="array" ref="BU366">BU364:DS364</f>
        <v>9383794397.9522705</v>
      </c>
      <c r="BV366" s="9">
        <f t="array" ref="BV366">BV364:DT364</f>
        <v>9396359418.8260193</v>
      </c>
      <c r="BW366" s="9">
        <f t="array" ref="BW366">BW364:DU364</f>
        <v>9408941278.2842102</v>
      </c>
      <c r="BX366" s="9">
        <f t="array" ref="BX366">BX364:DV364</f>
        <v>9421539998.9115601</v>
      </c>
      <c r="BY366" s="9">
        <f t="array" ref="BY366">BY364:DW364</f>
        <v>9434155603.3232727</v>
      </c>
      <c r="BZ366" s="9">
        <f t="array" ref="BZ366">BZ364:DX364</f>
        <v>9446788114.1646729</v>
      </c>
      <c r="CA366" s="9">
        <f t="array" ref="CA366">CA364:DY364</f>
        <v>9459437554.1116943</v>
      </c>
      <c r="CB366" s="9">
        <f t="array" ref="CB366">CB364:DZ364</f>
        <v>9472103945.870636</v>
      </c>
      <c r="CC366" s="9">
        <f t="array" ref="CC366">CC364:EA364</f>
        <v>9484787312.1782532</v>
      </c>
      <c r="CD366" s="9">
        <f t="array" ref="CD366">CD364:EB364</f>
        <v>9497487675.8018188</v>
      </c>
      <c r="CG366" s="243"/>
      <c r="CH366" s="243"/>
    </row>
    <row r="367" spans="3:86" outlineLevel="1">
      <c r="D367" s="47"/>
      <c r="R367" s="166" t="b">
        <f>R364=R360*R357</f>
        <v>1</v>
      </c>
      <c r="S367" s="166" t="b">
        <f t="shared" ref="S367:BN367" si="430">S364=S360*S357</f>
        <v>1</v>
      </c>
      <c r="T367" s="166" t="b">
        <f t="shared" si="430"/>
        <v>1</v>
      </c>
      <c r="U367" s="166" t="b">
        <f t="shared" si="430"/>
        <v>1</v>
      </c>
      <c r="V367" s="166" t="b">
        <f t="shared" si="430"/>
        <v>1</v>
      </c>
      <c r="W367" s="166" t="b">
        <f t="shared" si="430"/>
        <v>1</v>
      </c>
      <c r="X367" s="166" t="b">
        <f t="shared" si="430"/>
        <v>0</v>
      </c>
      <c r="Y367" s="166" t="b">
        <f t="shared" si="430"/>
        <v>0</v>
      </c>
      <c r="Z367" s="166" t="b">
        <f t="shared" si="430"/>
        <v>0</v>
      </c>
      <c r="AA367" s="166" t="b">
        <f t="shared" si="430"/>
        <v>1</v>
      </c>
      <c r="AB367" s="166" t="b">
        <f t="shared" si="430"/>
        <v>0</v>
      </c>
      <c r="AC367" s="166" t="b">
        <f t="shared" si="430"/>
        <v>1</v>
      </c>
      <c r="AD367" s="166" t="b">
        <f t="shared" si="430"/>
        <v>1</v>
      </c>
      <c r="AE367" s="166" t="b">
        <f>AE364=AE360*AE357</f>
        <v>0</v>
      </c>
      <c r="AF367" s="166" t="b">
        <f t="shared" si="430"/>
        <v>0</v>
      </c>
      <c r="AG367" s="166" t="b">
        <f t="shared" si="430"/>
        <v>0</v>
      </c>
      <c r="AH367" s="166" t="b">
        <f t="shared" si="430"/>
        <v>0</v>
      </c>
      <c r="AI367" s="166" t="b">
        <f t="shared" si="430"/>
        <v>1</v>
      </c>
      <c r="AJ367" s="166" t="b">
        <f t="shared" si="430"/>
        <v>0</v>
      </c>
      <c r="AK367" s="166" t="b">
        <f t="shared" si="430"/>
        <v>1</v>
      </c>
      <c r="AL367" s="166" t="b">
        <f t="shared" si="430"/>
        <v>1</v>
      </c>
      <c r="AM367" s="166" t="b">
        <f t="shared" si="430"/>
        <v>1</v>
      </c>
      <c r="AN367" s="166" t="b">
        <f t="shared" si="430"/>
        <v>1</v>
      </c>
      <c r="AO367" s="166" t="b">
        <f t="shared" si="430"/>
        <v>1</v>
      </c>
      <c r="AP367" s="166" t="b">
        <f t="shared" si="430"/>
        <v>0</v>
      </c>
      <c r="AQ367" s="166" t="b">
        <f t="shared" si="430"/>
        <v>1</v>
      </c>
      <c r="AR367" s="166" t="b">
        <f t="shared" si="430"/>
        <v>0</v>
      </c>
      <c r="AS367" s="166" t="b">
        <f t="shared" si="430"/>
        <v>0</v>
      </c>
      <c r="AT367" s="166" t="b">
        <f t="shared" si="430"/>
        <v>0</v>
      </c>
      <c r="AU367" s="166" t="b">
        <f t="shared" si="430"/>
        <v>1</v>
      </c>
      <c r="AV367" s="166" t="b">
        <f t="shared" si="430"/>
        <v>1</v>
      </c>
      <c r="AW367" s="166" t="b">
        <f t="shared" si="430"/>
        <v>0</v>
      </c>
      <c r="AX367" s="166" t="b">
        <f t="shared" si="430"/>
        <v>1</v>
      </c>
      <c r="AY367" s="166" t="b">
        <f t="shared" si="430"/>
        <v>0</v>
      </c>
      <c r="AZ367" s="166" t="b">
        <f t="shared" si="430"/>
        <v>0</v>
      </c>
      <c r="BA367" s="166" t="b">
        <f t="shared" si="430"/>
        <v>0</v>
      </c>
      <c r="BB367" s="166" t="b">
        <f t="shared" si="430"/>
        <v>0</v>
      </c>
      <c r="BC367" s="166" t="b">
        <f t="shared" si="430"/>
        <v>0</v>
      </c>
      <c r="BD367" s="166" t="b">
        <f t="shared" si="430"/>
        <v>0</v>
      </c>
      <c r="BE367" s="166" t="b">
        <f t="shared" si="430"/>
        <v>0</v>
      </c>
      <c r="BF367" s="166" t="b">
        <f t="shared" si="430"/>
        <v>1</v>
      </c>
      <c r="BG367" s="166" t="b">
        <f t="shared" si="430"/>
        <v>0</v>
      </c>
      <c r="BH367" s="166" t="b">
        <f t="shared" si="430"/>
        <v>0</v>
      </c>
      <c r="BI367" s="166" t="b">
        <f t="shared" si="430"/>
        <v>0</v>
      </c>
      <c r="BJ367" s="166" t="b">
        <f t="shared" si="430"/>
        <v>0</v>
      </c>
      <c r="BK367" s="166" t="b">
        <f t="shared" si="430"/>
        <v>0</v>
      </c>
      <c r="BL367" s="166" t="b">
        <f t="shared" si="430"/>
        <v>0</v>
      </c>
      <c r="BM367" s="166" t="b">
        <f t="shared" si="430"/>
        <v>0</v>
      </c>
      <c r="BN367" s="166" t="b">
        <f t="shared" si="430"/>
        <v>0</v>
      </c>
      <c r="BO367" s="166" t="b">
        <f>BO364=BO360*BO357</f>
        <v>1</v>
      </c>
      <c r="BP367" s="166" t="b">
        <f>BP364=BP360*BP357</f>
        <v>0</v>
      </c>
      <c r="BQ367" s="166" t="b">
        <f t="shared" ref="BQ367:CD367" si="431">BQ364=BQ360*BQ357</f>
        <v>0</v>
      </c>
      <c r="BR367" s="166" t="b">
        <f t="shared" si="431"/>
        <v>0</v>
      </c>
      <c r="BS367" s="166" t="b">
        <f t="shared" si="431"/>
        <v>1</v>
      </c>
      <c r="BT367" s="166" t="b">
        <f t="shared" si="431"/>
        <v>0</v>
      </c>
      <c r="BU367" s="166" t="b">
        <f t="shared" si="431"/>
        <v>0</v>
      </c>
      <c r="BV367" s="166" t="b">
        <f t="shared" si="431"/>
        <v>1</v>
      </c>
      <c r="BW367" s="166" t="b">
        <f t="shared" si="431"/>
        <v>0</v>
      </c>
      <c r="BX367" s="166" t="b">
        <f t="shared" si="431"/>
        <v>0</v>
      </c>
      <c r="BY367" s="166" t="b">
        <f t="shared" si="431"/>
        <v>0</v>
      </c>
      <c r="BZ367" s="166" t="b">
        <f t="shared" si="431"/>
        <v>0</v>
      </c>
      <c r="CA367" s="166" t="b">
        <f t="shared" si="431"/>
        <v>0</v>
      </c>
      <c r="CB367" s="166" t="b">
        <f t="shared" si="431"/>
        <v>0</v>
      </c>
      <c r="CC367" s="166" t="b">
        <f t="shared" si="431"/>
        <v>0</v>
      </c>
      <c r="CD367" s="166" t="b">
        <f t="shared" si="431"/>
        <v>1</v>
      </c>
      <c r="CG367" s="13"/>
      <c r="CH367" s="13"/>
    </row>
    <row r="368" spans="3:86">
      <c r="C368" s="57"/>
      <c r="D368" s="47"/>
      <c r="R368" s="115"/>
      <c r="S368" s="115"/>
      <c r="T368" s="115"/>
      <c r="U368" s="115"/>
      <c r="V368" s="115"/>
      <c r="W368" s="115"/>
      <c r="X368" s="115"/>
      <c r="Y368" s="115"/>
      <c r="Z368" s="115"/>
      <c r="AA368" s="115"/>
      <c r="AB368" s="115"/>
      <c r="AC368" s="115"/>
      <c r="AD368" s="115"/>
      <c r="AE368" s="115"/>
      <c r="AF368" s="115"/>
      <c r="AG368" s="115"/>
      <c r="AH368" s="115"/>
      <c r="AI368" s="115"/>
      <c r="AJ368" s="115"/>
      <c r="AK368" s="115"/>
      <c r="AL368" s="115"/>
      <c r="AM368" s="115"/>
      <c r="AN368" s="115"/>
      <c r="AO368" s="115"/>
      <c r="AP368" s="115"/>
      <c r="AQ368" s="115"/>
      <c r="AR368" s="115"/>
      <c r="AS368" s="115"/>
      <c r="AT368" s="115"/>
      <c r="AU368" s="115"/>
      <c r="AV368" s="115"/>
      <c r="AW368" s="115"/>
      <c r="AX368" s="115"/>
      <c r="AY368" s="115"/>
      <c r="AZ368" s="115"/>
      <c r="BA368" s="115"/>
      <c r="BB368" s="115"/>
      <c r="BC368" s="115"/>
      <c r="BD368" s="115"/>
      <c r="BE368" s="115"/>
      <c r="BF368" s="115"/>
      <c r="BG368" s="115"/>
      <c r="BH368" s="115"/>
      <c r="BI368" s="115"/>
      <c r="BJ368" s="115"/>
      <c r="BK368" s="115"/>
      <c r="BL368" s="115"/>
      <c r="BM368" s="115"/>
      <c r="BN368" s="115"/>
      <c r="BO368" s="115"/>
      <c r="BP368" s="115"/>
      <c r="BQ368" s="115"/>
      <c r="BR368" s="115"/>
      <c r="BS368" s="115"/>
      <c r="BT368" s="115"/>
      <c r="BU368" s="115"/>
      <c r="BV368" s="115"/>
      <c r="BW368" s="115"/>
      <c r="BX368" s="115"/>
      <c r="BY368" s="115"/>
      <c r="BZ368" s="115"/>
      <c r="CA368" s="115"/>
      <c r="CB368" s="115"/>
      <c r="CC368" s="115"/>
      <c r="CD368" s="115"/>
      <c r="CG368" s="13"/>
      <c r="CH368" s="13"/>
    </row>
    <row r="369" spans="2:86">
      <c r="BR369"/>
      <c r="BS369"/>
      <c r="CG369" s="13"/>
      <c r="CH369" s="13"/>
    </row>
    <row r="370" spans="2:86" ht="15.75">
      <c r="B370" s="16" t="s">
        <v>271</v>
      </c>
      <c r="C370" s="16"/>
      <c r="D370" s="16"/>
      <c r="BR370"/>
      <c r="BS370"/>
      <c r="CG370" s="13"/>
      <c r="CH370" s="13"/>
    </row>
    <row r="371" spans="2:86" outlineLevel="1">
      <c r="E371" s="86"/>
      <c r="J371" s="22"/>
      <c r="L371" s="170"/>
      <c r="M371" s="170"/>
      <c r="N371" s="170"/>
      <c r="O371" s="170"/>
      <c r="BR371"/>
      <c r="BS371"/>
      <c r="CG371" s="13"/>
      <c r="CH371" s="13"/>
    </row>
    <row r="372" spans="2:86" outlineLevel="1">
      <c r="B372" s="57" t="s">
        <v>273</v>
      </c>
      <c r="E372" s="86"/>
      <c r="J372" s="22"/>
      <c r="L372" s="170"/>
      <c r="M372" s="170"/>
      <c r="N372" s="170"/>
      <c r="O372" s="170"/>
      <c r="BR372"/>
      <c r="BS372"/>
      <c r="CG372" s="13"/>
      <c r="CH372" s="13"/>
    </row>
    <row r="373" spans="2:86" outlineLevel="1">
      <c r="C373" s="86" t="s">
        <v>272</v>
      </c>
      <c r="G373" s="102"/>
      <c r="J373" s="22" t="s">
        <v>85</v>
      </c>
      <c r="L373" s="170"/>
      <c r="M373" s="170"/>
      <c r="N373" s="170"/>
      <c r="O373" s="170"/>
      <c r="R373" s="171">
        <f t="shared" ref="R373:Z373" si="432">R676</f>
        <v>21670465089</v>
      </c>
      <c r="S373" s="171">
        <f t="shared" si="432"/>
        <v>24967455144</v>
      </c>
      <c r="T373" s="171">
        <f t="shared" si="432"/>
        <v>39816667485.913567</v>
      </c>
      <c r="U373" s="171">
        <f t="shared" si="432"/>
        <v>51082393000</v>
      </c>
      <c r="V373" s="171">
        <f t="shared" si="432"/>
        <v>62962256000</v>
      </c>
      <c r="W373" s="171">
        <f t="shared" si="432"/>
        <v>83791247000</v>
      </c>
      <c r="X373" s="171">
        <f t="shared" si="432"/>
        <v>96397222000</v>
      </c>
      <c r="Y373" s="171">
        <f t="shared" si="432"/>
        <v>44748875625</v>
      </c>
      <c r="Z373" s="171">
        <f t="shared" si="432"/>
        <v>47838459522</v>
      </c>
      <c r="AA373" s="171">
        <f>AA676</f>
        <v>37205129171</v>
      </c>
      <c r="AB373" s="171">
        <f>AB676</f>
        <v>56975505319</v>
      </c>
      <c r="AC373" s="171">
        <f>AC676</f>
        <v>75033251236</v>
      </c>
      <c r="AD373" s="171">
        <f>AD676</f>
        <v>61787902165</v>
      </c>
      <c r="AE373" s="172">
        <f t="shared" ref="AE373:BI373" si="433">AE374*AVERAGE(AD50:AE50)</f>
        <v>48404348209.803253</v>
      </c>
      <c r="AF373" s="172">
        <f t="shared" si="433"/>
        <v>42288061716.836769</v>
      </c>
      <c r="AG373" s="172">
        <f t="shared" si="433"/>
        <v>39270886848.934677</v>
      </c>
      <c r="AH373" s="172">
        <f t="shared" si="433"/>
        <v>37408213662.37075</v>
      </c>
      <c r="AI373" s="172">
        <f t="shared" si="433"/>
        <v>36531605271.03479</v>
      </c>
      <c r="AJ373" s="172">
        <f t="shared" si="433"/>
        <v>36367086131.533707</v>
      </c>
      <c r="AK373" s="172">
        <f t="shared" si="433"/>
        <v>37267090198.728218</v>
      </c>
      <c r="AL373" s="172">
        <f t="shared" si="433"/>
        <v>37853528538.730011</v>
      </c>
      <c r="AM373" s="172">
        <f t="shared" si="433"/>
        <v>38138320359.202538</v>
      </c>
      <c r="AN373" s="172">
        <f t="shared" si="433"/>
        <v>38416009773.200623</v>
      </c>
      <c r="AO373" s="172">
        <f t="shared" si="433"/>
        <v>38686350137.663147</v>
      </c>
      <c r="AP373" s="172">
        <f t="shared" si="433"/>
        <v>38949151790.486679</v>
      </c>
      <c r="AQ373" s="172">
        <f t="shared" si="433"/>
        <v>39204874887.678413</v>
      </c>
      <c r="AR373" s="172">
        <f t="shared" si="433"/>
        <v>39454021015.423042</v>
      </c>
      <c r="AS373" s="172">
        <f t="shared" si="433"/>
        <v>39696471134.482216</v>
      </c>
      <c r="AT373" s="172">
        <f t="shared" si="433"/>
        <v>39931993668.744843</v>
      </c>
      <c r="AU373" s="172">
        <f t="shared" si="433"/>
        <v>40160519177.922844</v>
      </c>
      <c r="AV373" s="172">
        <f t="shared" si="433"/>
        <v>40382019382.170036</v>
      </c>
      <c r="AW373" s="172">
        <f t="shared" si="433"/>
        <v>40596469538.122513</v>
      </c>
      <c r="AX373" s="172">
        <f t="shared" si="433"/>
        <v>40803824517.003716</v>
      </c>
      <c r="AY373" s="172">
        <f t="shared" si="433"/>
        <v>41004048400.656143</v>
      </c>
      <c r="AZ373" s="172">
        <f t="shared" si="433"/>
        <v>41197152575.016602</v>
      </c>
      <c r="BA373" s="172">
        <f t="shared" si="433"/>
        <v>41383184484.48877</v>
      </c>
      <c r="BB373" s="172">
        <f t="shared" si="433"/>
        <v>41562177691.59243</v>
      </c>
      <c r="BC373" s="172">
        <f t="shared" si="433"/>
        <v>41734144682.292526</v>
      </c>
      <c r="BD373" s="172">
        <f t="shared" si="433"/>
        <v>41899107570.094032</v>
      </c>
      <c r="BE373" s="172">
        <f t="shared" si="433"/>
        <v>42057125212.56707</v>
      </c>
      <c r="BF373" s="172">
        <f t="shared" si="433"/>
        <v>42208292669.412437</v>
      </c>
      <c r="BG373" s="172">
        <f t="shared" si="433"/>
        <v>42352705142.80603</v>
      </c>
      <c r="BH373" s="172">
        <f t="shared" si="433"/>
        <v>42490443326.51841</v>
      </c>
      <c r="BI373" s="172">
        <f t="shared" si="433"/>
        <v>42618373072.551949</v>
      </c>
      <c r="BJ373" s="172">
        <f t="shared" ref="BJ373:CD373" si="434">BJ374*AVERAGE(BI50:BJ50)</f>
        <v>42707031491.559731</v>
      </c>
      <c r="BK373" s="172">
        <f t="shared" si="434"/>
        <v>42762945790.571136</v>
      </c>
      <c r="BL373" s="172">
        <f t="shared" si="434"/>
        <v>42818933295.533043</v>
      </c>
      <c r="BM373" s="172">
        <f t="shared" si="434"/>
        <v>42874994102.290558</v>
      </c>
      <c r="BN373" s="172">
        <f t="shared" si="434"/>
        <v>42931128306.814262</v>
      </c>
      <c r="BO373" s="172">
        <f t="shared" si="434"/>
        <v>42987336005.200371</v>
      </c>
      <c r="BP373" s="172">
        <f t="shared" si="434"/>
        <v>43043617293.670937</v>
      </c>
      <c r="BQ373" s="172">
        <f t="shared" si="434"/>
        <v>43099972268.573982</v>
      </c>
      <c r="BR373" s="172">
        <f t="shared" si="434"/>
        <v>43156401026.383667</v>
      </c>
      <c r="BS373" s="172">
        <f t="shared" si="434"/>
        <v>43212903663.70047</v>
      </c>
      <c r="BT373" s="172">
        <f t="shared" si="434"/>
        <v>43269480277.251343</v>
      </c>
      <c r="BU373" s="172">
        <f t="shared" si="434"/>
        <v>43326130963.88987</v>
      </c>
      <c r="BV373" s="172">
        <f t="shared" si="434"/>
        <v>43382855820.596428</v>
      </c>
      <c r="BW373" s="172">
        <f t="shared" si="434"/>
        <v>43439654944.478424</v>
      </c>
      <c r="BX373" s="172">
        <f t="shared" si="434"/>
        <v>43496528432.770332</v>
      </c>
      <c r="BY373" s="172">
        <f t="shared" si="434"/>
        <v>43553476382.833969</v>
      </c>
      <c r="BZ373" s="172">
        <f t="shared" si="434"/>
        <v>43610498892.158623</v>
      </c>
      <c r="CA373" s="172">
        <f t="shared" si="434"/>
        <v>43667596058.361198</v>
      </c>
      <c r="CB373" s="172">
        <f t="shared" si="434"/>
        <v>43724767979.186432</v>
      </c>
      <c r="CC373" s="172">
        <f t="shared" si="434"/>
        <v>43782014752.507011</v>
      </c>
      <c r="CD373" s="172">
        <f t="shared" si="434"/>
        <v>43839336476.323769</v>
      </c>
    </row>
    <row r="374" spans="2:86" outlineLevel="1">
      <c r="C374" s="86"/>
      <c r="D374" t="s">
        <v>350</v>
      </c>
      <c r="G374" s="102"/>
      <c r="J374" s="22"/>
      <c r="L374" s="170"/>
      <c r="M374" s="170"/>
      <c r="N374" s="170"/>
      <c r="O374" s="170"/>
      <c r="R374" s="105">
        <f t="shared" ref="R374:AC374" si="435">R373/AVERAGE(Q50:R50)</f>
        <v>422.73850679966733</v>
      </c>
      <c r="S374" s="105">
        <f t="shared" si="435"/>
        <v>409.45382982202369</v>
      </c>
      <c r="T374" s="105">
        <f t="shared" si="435"/>
        <v>561.26459191110519</v>
      </c>
      <c r="U374" s="105">
        <f t="shared" si="435"/>
        <v>644.40361114031828</v>
      </c>
      <c r="V374" s="105">
        <f t="shared" si="435"/>
        <v>721.20648343917071</v>
      </c>
      <c r="W374" s="105">
        <f t="shared" si="435"/>
        <v>901.14226120835599</v>
      </c>
      <c r="X374" s="105">
        <f t="shared" si="435"/>
        <v>987.11775739265113</v>
      </c>
      <c r="Y374" s="105">
        <f t="shared" si="435"/>
        <v>431.36532338620071</v>
      </c>
      <c r="Z374" s="105">
        <f t="shared" si="435"/>
        <v>457.45184796823088</v>
      </c>
      <c r="AA374" s="105">
        <f t="shared" si="435"/>
        <v>354.17328651097193</v>
      </c>
      <c r="AB374" s="105">
        <f t="shared" si="435"/>
        <v>519.32194154207684</v>
      </c>
      <c r="AC374" s="105">
        <f t="shared" si="435"/>
        <v>663.83486878712915</v>
      </c>
      <c r="AD374" s="105">
        <f t="shared" ref="AD374:BN374" si="436">AC374*(1+AD376)</f>
        <v>497.87615159034686</v>
      </c>
      <c r="AE374" s="105">
        <f t="shared" si="436"/>
        <v>398.30092127227749</v>
      </c>
      <c r="AF374" s="105">
        <f t="shared" si="436"/>
        <v>338.55578308143583</v>
      </c>
      <c r="AG374" s="105">
        <f t="shared" si="436"/>
        <v>304.70020477329228</v>
      </c>
      <c r="AH374" s="105">
        <f t="shared" si="436"/>
        <v>281.84768941529535</v>
      </c>
      <c r="AI374" s="105">
        <f t="shared" si="436"/>
        <v>267.75530494453056</v>
      </c>
      <c r="AJ374" s="105">
        <f t="shared" si="436"/>
        <v>259.72264579619463</v>
      </c>
      <c r="AK374" s="105">
        <f t="shared" si="436"/>
        <v>259.72264579619463</v>
      </c>
      <c r="AL374" s="105">
        <f t="shared" si="436"/>
        <v>259.72264579619463</v>
      </c>
      <c r="AM374" s="105">
        <f t="shared" si="436"/>
        <v>259.72264579619463</v>
      </c>
      <c r="AN374" s="105">
        <f t="shared" si="436"/>
        <v>259.72264579619463</v>
      </c>
      <c r="AO374" s="105">
        <f t="shared" si="436"/>
        <v>259.72264579619463</v>
      </c>
      <c r="AP374" s="105">
        <f t="shared" si="436"/>
        <v>259.72264579619463</v>
      </c>
      <c r="AQ374" s="105">
        <f t="shared" si="436"/>
        <v>259.72264579619463</v>
      </c>
      <c r="AR374" s="105">
        <f t="shared" si="436"/>
        <v>259.72264579619463</v>
      </c>
      <c r="AS374" s="105">
        <f t="shared" si="436"/>
        <v>259.72264579619463</v>
      </c>
      <c r="AT374" s="105">
        <f t="shared" si="436"/>
        <v>259.72264579619463</v>
      </c>
      <c r="AU374" s="105">
        <f t="shared" si="436"/>
        <v>259.72264579619463</v>
      </c>
      <c r="AV374" s="105">
        <f t="shared" si="436"/>
        <v>259.72264579619463</v>
      </c>
      <c r="AW374" s="105">
        <f t="shared" si="436"/>
        <v>259.72264579619463</v>
      </c>
      <c r="AX374" s="105">
        <f t="shared" si="436"/>
        <v>259.72264579619463</v>
      </c>
      <c r="AY374" s="105">
        <f t="shared" si="436"/>
        <v>259.72264579619463</v>
      </c>
      <c r="AZ374" s="105">
        <f t="shared" si="436"/>
        <v>259.72264579619463</v>
      </c>
      <c r="BA374" s="105">
        <f t="shared" si="436"/>
        <v>259.72264579619463</v>
      </c>
      <c r="BB374" s="105">
        <f t="shared" si="436"/>
        <v>259.72264579619463</v>
      </c>
      <c r="BC374" s="105">
        <f t="shared" si="436"/>
        <v>259.72264579619463</v>
      </c>
      <c r="BD374" s="105">
        <f t="shared" si="436"/>
        <v>259.72264579619463</v>
      </c>
      <c r="BE374" s="105">
        <f t="shared" si="436"/>
        <v>259.72264579619463</v>
      </c>
      <c r="BF374" s="105">
        <f t="shared" si="436"/>
        <v>259.72264579619463</v>
      </c>
      <c r="BG374" s="105">
        <f t="shared" si="436"/>
        <v>259.72264579619463</v>
      </c>
      <c r="BH374" s="105">
        <f t="shared" si="436"/>
        <v>259.72264579619463</v>
      </c>
      <c r="BI374" s="105">
        <f t="shared" si="436"/>
        <v>259.72264579619463</v>
      </c>
      <c r="BJ374" s="105">
        <f t="shared" si="436"/>
        <v>259.72264579619463</v>
      </c>
      <c r="BK374" s="105">
        <f t="shared" si="436"/>
        <v>259.72264579619463</v>
      </c>
      <c r="BL374" s="105">
        <f t="shared" si="436"/>
        <v>259.72264579619463</v>
      </c>
      <c r="BM374" s="105">
        <f t="shared" si="436"/>
        <v>259.72264579619463</v>
      </c>
      <c r="BN374" s="105">
        <f t="shared" si="436"/>
        <v>259.72264579619463</v>
      </c>
      <c r="BO374" s="105">
        <f>BN374*(1+BO376)</f>
        <v>259.72264579619463</v>
      </c>
      <c r="BP374" s="105">
        <f>BO374*(1+BP376)</f>
        <v>259.72264579619463</v>
      </c>
      <c r="BQ374" s="105">
        <f t="shared" ref="BQ374:CB374" si="437">BP374*(1+BQ376)</f>
        <v>259.72264579619463</v>
      </c>
      <c r="BR374" s="105">
        <f t="shared" si="437"/>
        <v>259.72264579619463</v>
      </c>
      <c r="BS374" s="105">
        <f t="shared" si="437"/>
        <v>259.72264579619463</v>
      </c>
      <c r="BT374" s="105">
        <f t="shared" si="437"/>
        <v>259.72264579619463</v>
      </c>
      <c r="BU374" s="105">
        <f t="shared" si="437"/>
        <v>259.72264579619463</v>
      </c>
      <c r="BV374" s="105">
        <f t="shared" si="437"/>
        <v>259.72264579619463</v>
      </c>
      <c r="BW374" s="105">
        <f t="shared" si="437"/>
        <v>259.72264579619463</v>
      </c>
      <c r="BX374" s="105">
        <f t="shared" si="437"/>
        <v>259.72264579619463</v>
      </c>
      <c r="BY374" s="105">
        <f t="shared" si="437"/>
        <v>259.72264579619463</v>
      </c>
      <c r="BZ374" s="105">
        <f t="shared" si="437"/>
        <v>259.72264579619463</v>
      </c>
      <c r="CA374" s="105">
        <f t="shared" si="437"/>
        <v>259.72264579619463</v>
      </c>
      <c r="CB374" s="105">
        <f t="shared" si="437"/>
        <v>259.72264579619463</v>
      </c>
      <c r="CC374" s="105">
        <f>CB374*(1+CC376)</f>
        <v>259.72264579619463</v>
      </c>
      <c r="CD374" s="105">
        <f>CC374*(1+CD376)</f>
        <v>259.72264579619463</v>
      </c>
    </row>
    <row r="375" spans="2:86" outlineLevel="1">
      <c r="C375" s="86"/>
      <c r="D375" s="48" t="s">
        <v>409</v>
      </c>
      <c r="G375" s="102"/>
      <c r="J375" s="22"/>
      <c r="L375" s="170"/>
      <c r="M375" s="170"/>
      <c r="N375" s="170"/>
      <c r="O375" s="170"/>
      <c r="R375" s="105"/>
      <c r="S375" s="105"/>
      <c r="T375" s="105"/>
      <c r="U375" s="105"/>
      <c r="V375" s="105"/>
      <c r="AD375" s="209">
        <v>-0.25</v>
      </c>
      <c r="AE375" s="209">
        <v>-0.2</v>
      </c>
      <c r="AF375" s="209">
        <v>-0.15</v>
      </c>
      <c r="AG375" s="209">
        <v>-0.1</v>
      </c>
      <c r="AH375" s="209">
        <v>-7.4999999999999997E-2</v>
      </c>
      <c r="AI375" s="209">
        <v>-0.05</v>
      </c>
      <c r="AJ375" s="209">
        <v>-0.03</v>
      </c>
      <c r="AK375" s="209">
        <v>0</v>
      </c>
      <c r="BR375"/>
      <c r="BS375"/>
    </row>
    <row r="376" spans="2:86" outlineLevel="1">
      <c r="C376" s="86"/>
      <c r="D376" s="48" t="s">
        <v>410</v>
      </c>
      <c r="G376" s="102"/>
      <c r="J376" t="s">
        <v>70</v>
      </c>
      <c r="K376"/>
      <c r="S376" s="104">
        <f t="shared" ref="S376:X376" si="438">S374/R374-1</f>
        <v>-3.1425282447570257E-2</v>
      </c>
      <c r="T376" s="104">
        <f t="shared" si="438"/>
        <v>0.37076405453349581</v>
      </c>
      <c r="U376" s="104">
        <f t="shared" si="438"/>
        <v>0.14812803164034416</v>
      </c>
      <c r="V376" s="104">
        <f t="shared" si="438"/>
        <v>0.11918442257476536</v>
      </c>
      <c r="W376" s="104">
        <f t="shared" si="438"/>
        <v>0.24949273460651256</v>
      </c>
      <c r="X376" s="104">
        <f t="shared" si="438"/>
        <v>9.5407240216444089E-2</v>
      </c>
      <c r="Y376" s="104">
        <f>Y374/X374-1</f>
        <v>-0.56300520362879647</v>
      </c>
      <c r="Z376" s="104">
        <f>Z374/Y374-1</f>
        <v>6.0474319950551303E-2</v>
      </c>
      <c r="AA376" s="104">
        <f>AA374/Z374-1</f>
        <v>-0.22576925181517993</v>
      </c>
      <c r="AB376" s="104">
        <f>AB374/AA374-1</f>
        <v>0.46629336915275443</v>
      </c>
      <c r="AC376" s="104">
        <f>AC374/AB374-1</f>
        <v>0.2782723310629529</v>
      </c>
      <c r="AD376" s="205">
        <f t="shared" ref="AD376:AI376" si="439">AD375*(1+INDEX(scenario.mobile.SMS, MATCH(scenario.mobile.SMS.selected, scenarios,0)))</f>
        <v>-0.25</v>
      </c>
      <c r="AE376" s="205">
        <f t="shared" si="439"/>
        <v>-0.2</v>
      </c>
      <c r="AF376" s="205">
        <f t="shared" si="439"/>
        <v>-0.15</v>
      </c>
      <c r="AG376" s="205">
        <f t="shared" si="439"/>
        <v>-0.1</v>
      </c>
      <c r="AH376" s="205">
        <f t="shared" si="439"/>
        <v>-7.4999999999999997E-2</v>
      </c>
      <c r="AI376" s="205">
        <f t="shared" si="439"/>
        <v>-0.05</v>
      </c>
      <c r="AJ376" s="205">
        <f>AJ375*(1+INDEX(scenario.mobile.SMS, MATCH(scenario.mobile.SMS.selected, scenarios,0)))</f>
        <v>-0.03</v>
      </c>
      <c r="AK376" s="205">
        <f>AK375*(1+INDEX(scenario.mobile.SMS, MATCH(scenario.mobile.SMS.selected, scenarios,0)))</f>
        <v>0</v>
      </c>
      <c r="AL376" s="156">
        <f t="shared" ref="AL376:BN376" si="440">AK376</f>
        <v>0</v>
      </c>
      <c r="AM376" s="156">
        <f t="shared" si="440"/>
        <v>0</v>
      </c>
      <c r="AN376" s="156">
        <f t="shared" si="440"/>
        <v>0</v>
      </c>
      <c r="AO376" s="156">
        <f t="shared" si="440"/>
        <v>0</v>
      </c>
      <c r="AP376" s="156">
        <f t="shared" si="440"/>
        <v>0</v>
      </c>
      <c r="AQ376" s="156">
        <f t="shared" si="440"/>
        <v>0</v>
      </c>
      <c r="AR376" s="156">
        <f t="shared" si="440"/>
        <v>0</v>
      </c>
      <c r="AS376" s="156">
        <f t="shared" si="440"/>
        <v>0</v>
      </c>
      <c r="AT376" s="156">
        <f t="shared" si="440"/>
        <v>0</v>
      </c>
      <c r="AU376" s="156">
        <f t="shared" si="440"/>
        <v>0</v>
      </c>
      <c r="AV376" s="156">
        <f t="shared" si="440"/>
        <v>0</v>
      </c>
      <c r="AW376" s="156">
        <f t="shared" si="440"/>
        <v>0</v>
      </c>
      <c r="AX376" s="156">
        <f t="shared" si="440"/>
        <v>0</v>
      </c>
      <c r="AY376" s="156">
        <f t="shared" si="440"/>
        <v>0</v>
      </c>
      <c r="AZ376" s="156">
        <f t="shared" si="440"/>
        <v>0</v>
      </c>
      <c r="BA376" s="156">
        <f t="shared" si="440"/>
        <v>0</v>
      </c>
      <c r="BB376" s="156">
        <f t="shared" si="440"/>
        <v>0</v>
      </c>
      <c r="BC376" s="156">
        <f t="shared" si="440"/>
        <v>0</v>
      </c>
      <c r="BD376" s="156">
        <f t="shared" si="440"/>
        <v>0</v>
      </c>
      <c r="BE376" s="156">
        <f t="shared" si="440"/>
        <v>0</v>
      </c>
      <c r="BF376" s="156">
        <f t="shared" si="440"/>
        <v>0</v>
      </c>
      <c r="BG376" s="156">
        <f t="shared" si="440"/>
        <v>0</v>
      </c>
      <c r="BH376" s="156">
        <f t="shared" si="440"/>
        <v>0</v>
      </c>
      <c r="BI376" s="156">
        <f t="shared" si="440"/>
        <v>0</v>
      </c>
      <c r="BJ376" s="156">
        <f t="shared" si="440"/>
        <v>0</v>
      </c>
      <c r="BK376" s="156">
        <f t="shared" si="440"/>
        <v>0</v>
      </c>
      <c r="BL376" s="156">
        <f t="shared" si="440"/>
        <v>0</v>
      </c>
      <c r="BM376" s="156">
        <f t="shared" si="440"/>
        <v>0</v>
      </c>
      <c r="BN376" s="156">
        <f t="shared" si="440"/>
        <v>0</v>
      </c>
      <c r="BO376" s="156">
        <f>BN376</f>
        <v>0</v>
      </c>
      <c r="BP376" s="156">
        <f>BO376</f>
        <v>0</v>
      </c>
      <c r="BQ376" s="156">
        <f t="shared" ref="BQ376:CD376" si="441">BP376</f>
        <v>0</v>
      </c>
      <c r="BR376" s="156">
        <f t="shared" si="441"/>
        <v>0</v>
      </c>
      <c r="BS376" s="156">
        <f t="shared" si="441"/>
        <v>0</v>
      </c>
      <c r="BT376" s="156">
        <f t="shared" si="441"/>
        <v>0</v>
      </c>
      <c r="BU376" s="156">
        <f t="shared" si="441"/>
        <v>0</v>
      </c>
      <c r="BV376" s="156">
        <f t="shared" si="441"/>
        <v>0</v>
      </c>
      <c r="BW376" s="156">
        <f t="shared" si="441"/>
        <v>0</v>
      </c>
      <c r="BX376" s="156">
        <f t="shared" si="441"/>
        <v>0</v>
      </c>
      <c r="BY376" s="156">
        <f t="shared" si="441"/>
        <v>0</v>
      </c>
      <c r="BZ376" s="156">
        <f t="shared" si="441"/>
        <v>0</v>
      </c>
      <c r="CA376" s="156">
        <f t="shared" si="441"/>
        <v>0</v>
      </c>
      <c r="CB376" s="156">
        <f t="shared" si="441"/>
        <v>0</v>
      </c>
      <c r="CC376" s="156">
        <f t="shared" si="441"/>
        <v>0</v>
      </c>
      <c r="CD376" s="156">
        <f t="shared" si="441"/>
        <v>0</v>
      </c>
      <c r="CG376" s="103"/>
    </row>
    <row r="377" spans="2:86" outlineLevel="1">
      <c r="BR377"/>
      <c r="BS377"/>
      <c r="CG377" s="13"/>
      <c r="CH377" s="13"/>
    </row>
    <row r="378" spans="2:86" outlineLevel="1">
      <c r="B378" s="71" t="s">
        <v>274</v>
      </c>
      <c r="BR378"/>
      <c r="BS378"/>
      <c r="CG378" s="13"/>
      <c r="CH378" s="13"/>
    </row>
    <row r="379" spans="2:86" outlineLevel="1">
      <c r="BR379"/>
      <c r="BS379"/>
      <c r="CG379" s="13"/>
      <c r="CH379" s="13"/>
    </row>
    <row r="380" spans="2:86" outlineLevel="1">
      <c r="C380" s="15" t="s">
        <v>61</v>
      </c>
      <c r="BR380"/>
      <c r="BS380"/>
      <c r="CG380" s="13"/>
      <c r="CH380" s="13"/>
    </row>
    <row r="381" spans="2:86" outlineLevel="1">
      <c r="E381" t="s">
        <v>98</v>
      </c>
      <c r="J381" t="s">
        <v>69</v>
      </c>
      <c r="R381" s="193">
        <f>Control!C19</f>
        <v>3</v>
      </c>
      <c r="S381" s="157">
        <f t="shared" ref="S381:BN381" si="442">R381</f>
        <v>3</v>
      </c>
      <c r="T381" s="157">
        <f t="shared" si="442"/>
        <v>3</v>
      </c>
      <c r="U381" s="157">
        <f t="shared" si="442"/>
        <v>3</v>
      </c>
      <c r="V381" s="157">
        <f t="shared" si="442"/>
        <v>3</v>
      </c>
      <c r="W381" s="157">
        <f t="shared" si="442"/>
        <v>3</v>
      </c>
      <c r="X381" s="157">
        <f t="shared" si="442"/>
        <v>3</v>
      </c>
      <c r="Y381" s="157">
        <f t="shared" si="442"/>
        <v>3</v>
      </c>
      <c r="Z381" s="157">
        <f t="shared" si="442"/>
        <v>3</v>
      </c>
      <c r="AA381" s="157">
        <f t="shared" si="442"/>
        <v>3</v>
      </c>
      <c r="AB381" s="157">
        <f t="shared" si="442"/>
        <v>3</v>
      </c>
      <c r="AC381" s="157">
        <f t="shared" si="442"/>
        <v>3</v>
      </c>
      <c r="AD381" s="157">
        <f t="shared" si="442"/>
        <v>3</v>
      </c>
      <c r="AE381" s="157">
        <f t="shared" si="442"/>
        <v>3</v>
      </c>
      <c r="AF381" s="157">
        <f t="shared" si="442"/>
        <v>3</v>
      </c>
      <c r="AG381" s="157">
        <f t="shared" si="442"/>
        <v>3</v>
      </c>
      <c r="AH381" s="157">
        <f t="shared" si="442"/>
        <v>3</v>
      </c>
      <c r="AI381" s="157">
        <f t="shared" si="442"/>
        <v>3</v>
      </c>
      <c r="AJ381" s="157">
        <f t="shared" si="442"/>
        <v>3</v>
      </c>
      <c r="AK381" s="157">
        <f t="shared" si="442"/>
        <v>3</v>
      </c>
      <c r="AL381" s="157">
        <f t="shared" si="442"/>
        <v>3</v>
      </c>
      <c r="AM381" s="157">
        <f t="shared" si="442"/>
        <v>3</v>
      </c>
      <c r="AN381" s="157">
        <f t="shared" si="442"/>
        <v>3</v>
      </c>
      <c r="AO381" s="157">
        <f t="shared" si="442"/>
        <v>3</v>
      </c>
      <c r="AP381" s="157">
        <f t="shared" si="442"/>
        <v>3</v>
      </c>
      <c r="AQ381" s="157">
        <f t="shared" si="442"/>
        <v>3</v>
      </c>
      <c r="AR381" s="157">
        <f t="shared" si="442"/>
        <v>3</v>
      </c>
      <c r="AS381" s="157">
        <f t="shared" si="442"/>
        <v>3</v>
      </c>
      <c r="AT381" s="157">
        <f t="shared" si="442"/>
        <v>3</v>
      </c>
      <c r="AU381" s="157">
        <f t="shared" si="442"/>
        <v>3</v>
      </c>
      <c r="AV381" s="157">
        <f t="shared" si="442"/>
        <v>3</v>
      </c>
      <c r="AW381" s="157">
        <f t="shared" si="442"/>
        <v>3</v>
      </c>
      <c r="AX381" s="157">
        <f t="shared" si="442"/>
        <v>3</v>
      </c>
      <c r="AY381" s="157">
        <f t="shared" si="442"/>
        <v>3</v>
      </c>
      <c r="AZ381" s="157">
        <f t="shared" si="442"/>
        <v>3</v>
      </c>
      <c r="BA381" s="157">
        <f t="shared" si="442"/>
        <v>3</v>
      </c>
      <c r="BB381" s="157">
        <f t="shared" si="442"/>
        <v>3</v>
      </c>
      <c r="BC381" s="157">
        <f t="shared" si="442"/>
        <v>3</v>
      </c>
      <c r="BD381" s="157">
        <f t="shared" si="442"/>
        <v>3</v>
      </c>
      <c r="BE381" s="157">
        <f t="shared" si="442"/>
        <v>3</v>
      </c>
      <c r="BF381" s="157">
        <f t="shared" si="442"/>
        <v>3</v>
      </c>
      <c r="BG381" s="157">
        <f t="shared" si="442"/>
        <v>3</v>
      </c>
      <c r="BH381" s="157">
        <f t="shared" si="442"/>
        <v>3</v>
      </c>
      <c r="BI381" s="157">
        <f t="shared" si="442"/>
        <v>3</v>
      </c>
      <c r="BJ381" s="157">
        <f t="shared" si="442"/>
        <v>3</v>
      </c>
      <c r="BK381" s="157">
        <f t="shared" si="442"/>
        <v>3</v>
      </c>
      <c r="BL381" s="157">
        <f t="shared" si="442"/>
        <v>3</v>
      </c>
      <c r="BM381" s="157">
        <f t="shared" si="442"/>
        <v>3</v>
      </c>
      <c r="BN381" s="157">
        <f t="shared" si="442"/>
        <v>3</v>
      </c>
      <c r="BO381" s="157">
        <f>BN381</f>
        <v>3</v>
      </c>
      <c r="BP381" s="157">
        <f>BO381</f>
        <v>3</v>
      </c>
      <c r="BQ381" s="157">
        <f t="shared" ref="BQ381:CD381" si="443">BP381</f>
        <v>3</v>
      </c>
      <c r="BR381" s="157">
        <f t="shared" si="443"/>
        <v>3</v>
      </c>
      <c r="BS381" s="157">
        <f t="shared" si="443"/>
        <v>3</v>
      </c>
      <c r="BT381" s="157">
        <f t="shared" si="443"/>
        <v>3</v>
      </c>
      <c r="BU381" s="157">
        <f t="shared" si="443"/>
        <v>3</v>
      </c>
      <c r="BV381" s="157">
        <f t="shared" si="443"/>
        <v>3</v>
      </c>
      <c r="BW381" s="157">
        <f t="shared" si="443"/>
        <v>3</v>
      </c>
      <c r="BX381" s="157">
        <f t="shared" si="443"/>
        <v>3</v>
      </c>
      <c r="BY381" s="157">
        <f t="shared" si="443"/>
        <v>3</v>
      </c>
      <c r="BZ381" s="157">
        <f t="shared" si="443"/>
        <v>3</v>
      </c>
      <c r="CA381" s="157">
        <f t="shared" si="443"/>
        <v>3</v>
      </c>
      <c r="CB381" s="157">
        <f t="shared" si="443"/>
        <v>3</v>
      </c>
      <c r="CC381" s="157">
        <f t="shared" si="443"/>
        <v>3</v>
      </c>
      <c r="CD381" s="157">
        <f t="shared" si="443"/>
        <v>3</v>
      </c>
      <c r="CG381" s="13"/>
      <c r="CH381" s="13"/>
    </row>
    <row r="382" spans="2:86" outlineLevel="1">
      <c r="BR382"/>
      <c r="BS382"/>
    </row>
    <row r="383" spans="2:86" outlineLevel="1">
      <c r="E383" s="80" t="s">
        <v>210</v>
      </c>
      <c r="BR383"/>
      <c r="BS383"/>
    </row>
    <row r="384" spans="2:86" outlineLevel="1">
      <c r="E384" s="79" t="s">
        <v>211</v>
      </c>
      <c r="J384" t="s">
        <v>70</v>
      </c>
      <c r="K384" s="82" t="str">
        <f t="array" ref="K384">IF(OR(L384:BM384&lt;0,L384:BM384&gt;1),"error","ok")</f>
        <v>ok</v>
      </c>
      <c r="L384" s="123">
        <f t="array" ref="L384:CD384">Mobile.operator.market.share</f>
        <v>0</v>
      </c>
      <c r="M384" s="123">
        <v>0</v>
      </c>
      <c r="N384" s="123">
        <v>0</v>
      </c>
      <c r="O384" s="123">
        <v>0</v>
      </c>
      <c r="P384" s="123">
        <v>0</v>
      </c>
      <c r="Q384" s="123">
        <v>0</v>
      </c>
      <c r="R384" s="123">
        <v>0</v>
      </c>
      <c r="S384" s="123">
        <v>0</v>
      </c>
      <c r="T384" s="123">
        <v>0</v>
      </c>
      <c r="U384" s="123">
        <v>0</v>
      </c>
      <c r="V384" s="123">
        <v>0</v>
      </c>
      <c r="W384" s="123">
        <v>0</v>
      </c>
      <c r="X384" s="123">
        <v>3.7510000000000002E-2</v>
      </c>
      <c r="Y384" s="123">
        <v>7.5020000000000003E-2</v>
      </c>
      <c r="Z384" s="123">
        <v>0.11253000000000001</v>
      </c>
      <c r="AA384" s="123">
        <v>0.15004000000000001</v>
      </c>
      <c r="AB384" s="123">
        <v>0.18754999999999999</v>
      </c>
      <c r="AC384" s="123">
        <v>0.18754999999999999</v>
      </c>
      <c r="AD384" s="123">
        <v>0.18754999999999999</v>
      </c>
      <c r="AE384" s="123">
        <v>0.18754999999999999</v>
      </c>
      <c r="AF384" s="123">
        <v>0.18754999999999999</v>
      </c>
      <c r="AG384" s="123">
        <v>0.18754999999999999</v>
      </c>
      <c r="AH384" s="123">
        <v>0.18754999999999999</v>
      </c>
      <c r="AI384" s="123">
        <v>0.18754999999999999</v>
      </c>
      <c r="AJ384" s="123">
        <v>0.18754999999999999</v>
      </c>
      <c r="AK384" s="123">
        <v>0.18754999999999999</v>
      </c>
      <c r="AL384" s="123">
        <v>0.18754999999999999</v>
      </c>
      <c r="AM384" s="123">
        <v>0.18754999999999999</v>
      </c>
      <c r="AN384" s="123">
        <v>0.18754999999999999</v>
      </c>
      <c r="AO384" s="123">
        <v>0.18754999999999999</v>
      </c>
      <c r="AP384" s="123">
        <v>0.18754999999999999</v>
      </c>
      <c r="AQ384" s="123">
        <v>0.18754999999999999</v>
      </c>
      <c r="AR384" s="123">
        <v>0.18754999999999999</v>
      </c>
      <c r="AS384" s="123">
        <v>0.18754999999999999</v>
      </c>
      <c r="AT384" s="123">
        <v>0.18754999999999999</v>
      </c>
      <c r="AU384" s="123">
        <v>0.18754999999999999</v>
      </c>
      <c r="AV384" s="123">
        <v>0.18754999999999999</v>
      </c>
      <c r="AW384" s="123">
        <v>0.18754999999999999</v>
      </c>
      <c r="AX384" s="123">
        <v>0.18754999999999999</v>
      </c>
      <c r="AY384" s="123">
        <v>0.18754999999999999</v>
      </c>
      <c r="AZ384" s="123">
        <v>0.18754999999999999</v>
      </c>
      <c r="BA384" s="123">
        <v>0.18754999999999999</v>
      </c>
      <c r="BB384" s="123">
        <v>0.18754999999999999</v>
      </c>
      <c r="BC384" s="123">
        <v>0.18754999999999999</v>
      </c>
      <c r="BD384" s="123">
        <v>0.18754999999999999</v>
      </c>
      <c r="BE384" s="123">
        <v>0.18754999999999999</v>
      </c>
      <c r="BF384" s="123">
        <v>0.18754999999999999</v>
      </c>
      <c r="BG384" s="123">
        <v>0.18754999999999999</v>
      </c>
      <c r="BH384" s="123">
        <v>0.18754999999999999</v>
      </c>
      <c r="BI384" s="123">
        <v>0.18754999999999999</v>
      </c>
      <c r="BJ384" s="123">
        <v>0.18754999999999999</v>
      </c>
      <c r="BK384" s="123">
        <v>0.18754999999999999</v>
      </c>
      <c r="BL384" s="123">
        <v>0.18754999999999999</v>
      </c>
      <c r="BM384" s="123">
        <v>0.18754999999999999</v>
      </c>
      <c r="BN384" s="123">
        <v>0.18754999999999999</v>
      </c>
      <c r="BO384" s="123">
        <v>0.18754999999999999</v>
      </c>
      <c r="BP384" s="123">
        <v>0.18754999999999999</v>
      </c>
      <c r="BQ384" s="123">
        <v>0.18754999999999999</v>
      </c>
      <c r="BR384" s="123">
        <v>0.18754999999999999</v>
      </c>
      <c r="BS384" s="123">
        <v>0.18754999999999999</v>
      </c>
      <c r="BT384" s="123">
        <v>0.18754999999999999</v>
      </c>
      <c r="BU384" s="123">
        <v>0.18754999999999999</v>
      </c>
      <c r="BV384" s="123">
        <v>0.18754999999999999</v>
      </c>
      <c r="BW384" s="123">
        <v>0.18754999999999999</v>
      </c>
      <c r="BX384" s="123">
        <v>0.18754999999999999</v>
      </c>
      <c r="BY384" s="123">
        <v>0.18754999999999999</v>
      </c>
      <c r="BZ384" s="123">
        <v>0.18754999999999999</v>
      </c>
      <c r="CA384" s="123">
        <v>0.18754999999999999</v>
      </c>
      <c r="CB384" s="123">
        <v>0.18754999999999999</v>
      </c>
      <c r="CC384" s="123">
        <v>0.18754999999999999</v>
      </c>
      <c r="CD384" s="123">
        <v>0.18754999999999999</v>
      </c>
    </row>
    <row r="385" spans="2:86" outlineLevel="1">
      <c r="E385" s="47" t="s">
        <v>275</v>
      </c>
      <c r="G385" s="44" t="s">
        <v>546</v>
      </c>
      <c r="J385" t="s">
        <v>70</v>
      </c>
      <c r="R385" s="194">
        <v>2.2000000000000002</v>
      </c>
      <c r="S385" s="194">
        <v>2.2000000000000002</v>
      </c>
      <c r="T385" s="194">
        <v>2.2000000000000002</v>
      </c>
      <c r="U385" s="194">
        <v>2.2000000000000002</v>
      </c>
      <c r="V385" s="194">
        <v>2.2000000000000002</v>
      </c>
      <c r="W385" s="194">
        <v>2.2000000000000002</v>
      </c>
      <c r="X385" s="194">
        <v>2.2000000000000002</v>
      </c>
      <c r="Y385" s="194">
        <v>2.2000000000000002</v>
      </c>
      <c r="Z385" s="194">
        <v>2.2000000000000002</v>
      </c>
      <c r="AA385" s="194">
        <v>2.2000000000000002</v>
      </c>
      <c r="AB385" s="194">
        <v>2.2000000000000002</v>
      </c>
      <c r="AC385" s="194">
        <v>2.2000000000000002</v>
      </c>
      <c r="AD385" s="194">
        <v>2.2000000000000002</v>
      </c>
      <c r="AE385" s="194">
        <v>2.2000000000000002</v>
      </c>
      <c r="AF385" s="194">
        <v>2.2000000000000002</v>
      </c>
      <c r="AG385" s="194">
        <v>2.2000000000000002</v>
      </c>
      <c r="AH385" s="194">
        <v>2.2000000000000002</v>
      </c>
      <c r="AI385" s="194">
        <v>2.2000000000000002</v>
      </c>
      <c r="AJ385" s="194">
        <v>2.2000000000000002</v>
      </c>
      <c r="AK385" s="194">
        <v>2.2000000000000002</v>
      </c>
      <c r="AL385" s="78">
        <f t="shared" ref="AL385:BN385" si="444">AK385</f>
        <v>2.2000000000000002</v>
      </c>
      <c r="AM385" s="78">
        <f t="shared" si="444"/>
        <v>2.2000000000000002</v>
      </c>
      <c r="AN385" s="78">
        <f t="shared" si="444"/>
        <v>2.2000000000000002</v>
      </c>
      <c r="AO385" s="78">
        <f t="shared" si="444"/>
        <v>2.2000000000000002</v>
      </c>
      <c r="AP385" s="78">
        <f t="shared" si="444"/>
        <v>2.2000000000000002</v>
      </c>
      <c r="AQ385" s="78">
        <f t="shared" si="444"/>
        <v>2.2000000000000002</v>
      </c>
      <c r="AR385" s="78">
        <f t="shared" si="444"/>
        <v>2.2000000000000002</v>
      </c>
      <c r="AS385" s="78">
        <f t="shared" si="444"/>
        <v>2.2000000000000002</v>
      </c>
      <c r="AT385" s="78">
        <f t="shared" si="444"/>
        <v>2.2000000000000002</v>
      </c>
      <c r="AU385" s="78">
        <f t="shared" si="444"/>
        <v>2.2000000000000002</v>
      </c>
      <c r="AV385" s="78">
        <f t="shared" si="444"/>
        <v>2.2000000000000002</v>
      </c>
      <c r="AW385" s="78">
        <f t="shared" si="444"/>
        <v>2.2000000000000002</v>
      </c>
      <c r="AX385" s="78">
        <f t="shared" si="444"/>
        <v>2.2000000000000002</v>
      </c>
      <c r="AY385" s="78">
        <f t="shared" si="444"/>
        <v>2.2000000000000002</v>
      </c>
      <c r="AZ385" s="78">
        <f t="shared" si="444"/>
        <v>2.2000000000000002</v>
      </c>
      <c r="BA385" s="78">
        <f t="shared" si="444"/>
        <v>2.2000000000000002</v>
      </c>
      <c r="BB385" s="78">
        <f t="shared" si="444"/>
        <v>2.2000000000000002</v>
      </c>
      <c r="BC385" s="78">
        <f t="shared" si="444"/>
        <v>2.2000000000000002</v>
      </c>
      <c r="BD385" s="78">
        <f t="shared" si="444"/>
        <v>2.2000000000000002</v>
      </c>
      <c r="BE385" s="78">
        <f t="shared" si="444"/>
        <v>2.2000000000000002</v>
      </c>
      <c r="BF385" s="78">
        <f t="shared" si="444"/>
        <v>2.2000000000000002</v>
      </c>
      <c r="BG385" s="78">
        <f t="shared" si="444"/>
        <v>2.2000000000000002</v>
      </c>
      <c r="BH385" s="78">
        <f t="shared" si="444"/>
        <v>2.2000000000000002</v>
      </c>
      <c r="BI385" s="78">
        <f t="shared" si="444"/>
        <v>2.2000000000000002</v>
      </c>
      <c r="BJ385" s="78">
        <f t="shared" si="444"/>
        <v>2.2000000000000002</v>
      </c>
      <c r="BK385" s="78">
        <f t="shared" si="444"/>
        <v>2.2000000000000002</v>
      </c>
      <c r="BL385" s="78">
        <f t="shared" si="444"/>
        <v>2.2000000000000002</v>
      </c>
      <c r="BM385" s="78">
        <f t="shared" si="444"/>
        <v>2.2000000000000002</v>
      </c>
      <c r="BN385" s="78">
        <f t="shared" si="444"/>
        <v>2.2000000000000002</v>
      </c>
      <c r="BO385" s="78">
        <f>BN385</f>
        <v>2.2000000000000002</v>
      </c>
      <c r="BP385" s="78">
        <f>BO385</f>
        <v>2.2000000000000002</v>
      </c>
      <c r="BQ385" s="78">
        <f t="shared" ref="BQ385:CD385" si="445">BP385</f>
        <v>2.2000000000000002</v>
      </c>
      <c r="BR385" s="78">
        <f t="shared" si="445"/>
        <v>2.2000000000000002</v>
      </c>
      <c r="BS385" s="78">
        <f t="shared" si="445"/>
        <v>2.2000000000000002</v>
      </c>
      <c r="BT385" s="78">
        <f t="shared" si="445"/>
        <v>2.2000000000000002</v>
      </c>
      <c r="BU385" s="78">
        <f t="shared" si="445"/>
        <v>2.2000000000000002</v>
      </c>
      <c r="BV385" s="78">
        <f t="shared" si="445"/>
        <v>2.2000000000000002</v>
      </c>
      <c r="BW385" s="78">
        <f t="shared" si="445"/>
        <v>2.2000000000000002</v>
      </c>
      <c r="BX385" s="78">
        <f t="shared" si="445"/>
        <v>2.2000000000000002</v>
      </c>
      <c r="BY385" s="78">
        <f t="shared" si="445"/>
        <v>2.2000000000000002</v>
      </c>
      <c r="BZ385" s="78">
        <f t="shared" si="445"/>
        <v>2.2000000000000002</v>
      </c>
      <c r="CA385" s="78">
        <f t="shared" si="445"/>
        <v>2.2000000000000002</v>
      </c>
      <c r="CB385" s="78">
        <f t="shared" si="445"/>
        <v>2.2000000000000002</v>
      </c>
      <c r="CC385" s="78">
        <f t="shared" si="445"/>
        <v>2.2000000000000002</v>
      </c>
      <c r="CD385" s="78">
        <f t="shared" si="445"/>
        <v>2.2000000000000002</v>
      </c>
    </row>
    <row r="386" spans="2:86" outlineLevel="1">
      <c r="E386" s="79" t="s">
        <v>213</v>
      </c>
      <c r="G386" s="94"/>
      <c r="J386" t="s">
        <v>70</v>
      </c>
      <c r="R386" s="158">
        <f>(1+R385)/(1+R384*R385)</f>
        <v>3.2</v>
      </c>
      <c r="S386" s="158">
        <f t="shared" ref="S386:AV386" si="446">(1+S385)/(1+S384*S385)</f>
        <v>3.2</v>
      </c>
      <c r="T386" s="158">
        <f t="shared" si="446"/>
        <v>3.2</v>
      </c>
      <c r="U386" s="158">
        <f t="shared" si="446"/>
        <v>3.2</v>
      </c>
      <c r="V386" s="158">
        <f t="shared" si="446"/>
        <v>3.2</v>
      </c>
      <c r="W386" s="158">
        <f t="shared" si="446"/>
        <v>3.2</v>
      </c>
      <c r="X386" s="158">
        <f t="shared" si="446"/>
        <v>2.9560600154084629</v>
      </c>
      <c r="Y386" s="158">
        <f t="shared" si="446"/>
        <v>2.7466773787084438</v>
      </c>
      <c r="Z386" s="158">
        <f t="shared" si="446"/>
        <v>2.5649945574021737</v>
      </c>
      <c r="AA386" s="158">
        <f t="shared" si="446"/>
        <v>2.405855853146559</v>
      </c>
      <c r="AB386" s="158">
        <f t="shared" si="446"/>
        <v>2.2653103121172866</v>
      </c>
      <c r="AC386" s="158">
        <f t="shared" si="446"/>
        <v>2.2653103121172866</v>
      </c>
      <c r="AD386" s="158">
        <f t="shared" si="446"/>
        <v>2.2653103121172866</v>
      </c>
      <c r="AE386" s="158">
        <f t="shared" si="446"/>
        <v>2.2653103121172866</v>
      </c>
      <c r="AF386" s="158">
        <f t="shared" si="446"/>
        <v>2.2653103121172866</v>
      </c>
      <c r="AG386" s="158">
        <f t="shared" si="446"/>
        <v>2.2653103121172866</v>
      </c>
      <c r="AH386" s="158">
        <f t="shared" si="446"/>
        <v>2.2653103121172866</v>
      </c>
      <c r="AI386" s="158">
        <f t="shared" si="446"/>
        <v>2.2653103121172866</v>
      </c>
      <c r="AJ386" s="158">
        <f t="shared" si="446"/>
        <v>2.2653103121172866</v>
      </c>
      <c r="AK386" s="158">
        <f t="shared" si="446"/>
        <v>2.2653103121172866</v>
      </c>
      <c r="AL386" s="158">
        <f t="shared" si="446"/>
        <v>2.2653103121172866</v>
      </c>
      <c r="AM386" s="158">
        <f t="shared" si="446"/>
        <v>2.2653103121172866</v>
      </c>
      <c r="AN386" s="158">
        <f t="shared" si="446"/>
        <v>2.2653103121172866</v>
      </c>
      <c r="AO386" s="158">
        <f t="shared" si="446"/>
        <v>2.2653103121172866</v>
      </c>
      <c r="AP386" s="158">
        <f t="shared" si="446"/>
        <v>2.2653103121172866</v>
      </c>
      <c r="AQ386" s="158">
        <f t="shared" si="446"/>
        <v>2.2653103121172866</v>
      </c>
      <c r="AR386" s="158">
        <f t="shared" si="446"/>
        <v>2.2653103121172866</v>
      </c>
      <c r="AS386" s="158">
        <f t="shared" si="446"/>
        <v>2.2653103121172866</v>
      </c>
      <c r="AT386" s="158">
        <f t="shared" si="446"/>
        <v>2.2653103121172866</v>
      </c>
      <c r="AU386" s="158">
        <f t="shared" si="446"/>
        <v>2.2653103121172866</v>
      </c>
      <c r="AV386" s="158">
        <f t="shared" si="446"/>
        <v>2.2653103121172866</v>
      </c>
      <c r="AW386" s="158">
        <f t="shared" ref="AW386:BM386" si="447">(1+AW385)/(1+AW384*AW385)</f>
        <v>2.2653103121172866</v>
      </c>
      <c r="AX386" s="158">
        <f t="shared" si="447"/>
        <v>2.2653103121172866</v>
      </c>
      <c r="AY386" s="158">
        <f t="shared" si="447"/>
        <v>2.2653103121172866</v>
      </c>
      <c r="AZ386" s="158">
        <f t="shared" si="447"/>
        <v>2.2653103121172866</v>
      </c>
      <c r="BA386" s="158">
        <f t="shared" si="447"/>
        <v>2.2653103121172866</v>
      </c>
      <c r="BB386" s="158">
        <f t="shared" si="447"/>
        <v>2.2653103121172866</v>
      </c>
      <c r="BC386" s="158">
        <f t="shared" si="447"/>
        <v>2.2653103121172866</v>
      </c>
      <c r="BD386" s="158">
        <f t="shared" si="447"/>
        <v>2.2653103121172866</v>
      </c>
      <c r="BE386" s="158">
        <f t="shared" si="447"/>
        <v>2.2653103121172866</v>
      </c>
      <c r="BF386" s="158">
        <f t="shared" si="447"/>
        <v>2.2653103121172866</v>
      </c>
      <c r="BG386" s="158">
        <f t="shared" si="447"/>
        <v>2.2653103121172866</v>
      </c>
      <c r="BH386" s="158">
        <f t="shared" si="447"/>
        <v>2.2653103121172866</v>
      </c>
      <c r="BI386" s="158">
        <f t="shared" si="447"/>
        <v>2.2653103121172866</v>
      </c>
      <c r="BJ386" s="158">
        <f t="shared" si="447"/>
        <v>2.2653103121172866</v>
      </c>
      <c r="BK386" s="158">
        <f t="shared" si="447"/>
        <v>2.2653103121172866</v>
      </c>
      <c r="BL386" s="158">
        <f t="shared" si="447"/>
        <v>2.2653103121172866</v>
      </c>
      <c r="BM386" s="158">
        <f t="shared" si="447"/>
        <v>2.2653103121172866</v>
      </c>
      <c r="BN386" s="158">
        <f>(1+BN385)/(1+BN384*BN385)</f>
        <v>2.2653103121172866</v>
      </c>
      <c r="BO386" s="158">
        <f>(1+BO385)/(1+BO384*BO385)</f>
        <v>2.2653103121172866</v>
      </c>
      <c r="BP386" s="158">
        <f>(1+BP385)/(1+BP384*BP385)</f>
        <v>2.2653103121172866</v>
      </c>
      <c r="BQ386" s="158">
        <f t="shared" ref="BQ386:CD386" si="448">(1+BQ385)/(1+BQ384*BQ385)</f>
        <v>2.2653103121172866</v>
      </c>
      <c r="BR386" s="158">
        <f t="shared" si="448"/>
        <v>2.2653103121172866</v>
      </c>
      <c r="BS386" s="158">
        <f t="shared" si="448"/>
        <v>2.2653103121172866</v>
      </c>
      <c r="BT386" s="158">
        <f t="shared" si="448"/>
        <v>2.2653103121172866</v>
      </c>
      <c r="BU386" s="158">
        <f t="shared" si="448"/>
        <v>2.2653103121172866</v>
      </c>
      <c r="BV386" s="158">
        <f t="shared" si="448"/>
        <v>2.2653103121172866</v>
      </c>
      <c r="BW386" s="158">
        <f t="shared" si="448"/>
        <v>2.2653103121172866</v>
      </c>
      <c r="BX386" s="158">
        <f t="shared" si="448"/>
        <v>2.2653103121172866</v>
      </c>
      <c r="BY386" s="158">
        <f t="shared" si="448"/>
        <v>2.2653103121172866</v>
      </c>
      <c r="BZ386" s="158">
        <f t="shared" si="448"/>
        <v>2.2653103121172866</v>
      </c>
      <c r="CA386" s="158">
        <f t="shared" si="448"/>
        <v>2.2653103121172866</v>
      </c>
      <c r="CB386" s="158">
        <f t="shared" si="448"/>
        <v>2.2653103121172866</v>
      </c>
      <c r="CC386" s="158">
        <f t="shared" si="448"/>
        <v>2.2653103121172866</v>
      </c>
      <c r="CD386" s="158">
        <f t="shared" si="448"/>
        <v>2.2653103121172866</v>
      </c>
    </row>
    <row r="387" spans="2:86" outlineLevel="1">
      <c r="E387" s="47" t="s">
        <v>276</v>
      </c>
      <c r="G387" s="94"/>
      <c r="J387" t="s">
        <v>70</v>
      </c>
      <c r="K387" s="82" t="str">
        <f t="array" ref="K387">IF(OR(L387:BM387&lt;0,L387:BM387&gt;1),"error","ok")</f>
        <v>ok</v>
      </c>
      <c r="P387" s="55"/>
      <c r="R387" s="58">
        <f t="shared" ref="R387:AV387" si="449">R386*R384</f>
        <v>0</v>
      </c>
      <c r="S387" s="58">
        <f t="shared" si="449"/>
        <v>0</v>
      </c>
      <c r="T387" s="58">
        <f t="shared" si="449"/>
        <v>0</v>
      </c>
      <c r="U387" s="58">
        <f t="shared" si="449"/>
        <v>0</v>
      </c>
      <c r="V387" s="58">
        <f t="shared" si="449"/>
        <v>0</v>
      </c>
      <c r="W387" s="58">
        <f t="shared" si="449"/>
        <v>0</v>
      </c>
      <c r="X387" s="58">
        <f t="shared" si="449"/>
        <v>0.11088181117797144</v>
      </c>
      <c r="Y387" s="58">
        <f t="shared" si="449"/>
        <v>0.20605573695070745</v>
      </c>
      <c r="Z387" s="58">
        <f t="shared" si="449"/>
        <v>0.28863883754446662</v>
      </c>
      <c r="AA387" s="58">
        <f t="shared" si="449"/>
        <v>0.36097461220610971</v>
      </c>
      <c r="AB387" s="58">
        <f t="shared" si="449"/>
        <v>0.42485894903759708</v>
      </c>
      <c r="AC387" s="58">
        <f t="shared" si="449"/>
        <v>0.42485894903759708</v>
      </c>
      <c r="AD387" s="58">
        <f t="shared" si="449"/>
        <v>0.42485894903759708</v>
      </c>
      <c r="AE387" s="58">
        <f t="shared" si="449"/>
        <v>0.42485894903759708</v>
      </c>
      <c r="AF387" s="58">
        <f t="shared" si="449"/>
        <v>0.42485894903759708</v>
      </c>
      <c r="AG387" s="58">
        <f t="shared" si="449"/>
        <v>0.42485894903759708</v>
      </c>
      <c r="AH387" s="58">
        <f t="shared" si="449"/>
        <v>0.42485894903759708</v>
      </c>
      <c r="AI387" s="58">
        <f t="shared" si="449"/>
        <v>0.42485894903759708</v>
      </c>
      <c r="AJ387" s="58">
        <f t="shared" si="449"/>
        <v>0.42485894903759708</v>
      </c>
      <c r="AK387" s="58">
        <f t="shared" si="449"/>
        <v>0.42485894903759708</v>
      </c>
      <c r="AL387" s="58">
        <f t="shared" si="449"/>
        <v>0.42485894903759708</v>
      </c>
      <c r="AM387" s="58">
        <f t="shared" si="449"/>
        <v>0.42485894903759708</v>
      </c>
      <c r="AN387" s="58">
        <f t="shared" si="449"/>
        <v>0.42485894903759708</v>
      </c>
      <c r="AO387" s="58">
        <f t="shared" si="449"/>
        <v>0.42485894903759708</v>
      </c>
      <c r="AP387" s="58">
        <f t="shared" si="449"/>
        <v>0.42485894903759708</v>
      </c>
      <c r="AQ387" s="58">
        <f t="shared" si="449"/>
        <v>0.42485894903759708</v>
      </c>
      <c r="AR387" s="58">
        <f t="shared" si="449"/>
        <v>0.42485894903759708</v>
      </c>
      <c r="AS387" s="58">
        <f t="shared" si="449"/>
        <v>0.42485894903759708</v>
      </c>
      <c r="AT387" s="58">
        <f t="shared" si="449"/>
        <v>0.42485894903759708</v>
      </c>
      <c r="AU387" s="58">
        <f t="shared" si="449"/>
        <v>0.42485894903759708</v>
      </c>
      <c r="AV387" s="58">
        <f t="shared" si="449"/>
        <v>0.42485894903759708</v>
      </c>
      <c r="AW387" s="58">
        <f t="shared" ref="AW387:BM387" si="450">AW386*AW384</f>
        <v>0.42485894903759708</v>
      </c>
      <c r="AX387" s="58">
        <f t="shared" si="450"/>
        <v>0.42485894903759708</v>
      </c>
      <c r="AY387" s="58">
        <f t="shared" si="450"/>
        <v>0.42485894903759708</v>
      </c>
      <c r="AZ387" s="58">
        <f t="shared" si="450"/>
        <v>0.42485894903759708</v>
      </c>
      <c r="BA387" s="58">
        <f t="shared" si="450"/>
        <v>0.42485894903759708</v>
      </c>
      <c r="BB387" s="58">
        <f t="shared" si="450"/>
        <v>0.42485894903759708</v>
      </c>
      <c r="BC387" s="58">
        <f t="shared" si="450"/>
        <v>0.42485894903759708</v>
      </c>
      <c r="BD387" s="58">
        <f t="shared" si="450"/>
        <v>0.42485894903759708</v>
      </c>
      <c r="BE387" s="58">
        <f t="shared" si="450"/>
        <v>0.42485894903759708</v>
      </c>
      <c r="BF387" s="58">
        <f t="shared" si="450"/>
        <v>0.42485894903759708</v>
      </c>
      <c r="BG387" s="58">
        <f t="shared" si="450"/>
        <v>0.42485894903759708</v>
      </c>
      <c r="BH387" s="58">
        <f t="shared" si="450"/>
        <v>0.42485894903759708</v>
      </c>
      <c r="BI387" s="58">
        <f t="shared" si="450"/>
        <v>0.42485894903759708</v>
      </c>
      <c r="BJ387" s="58">
        <f t="shared" si="450"/>
        <v>0.42485894903759708</v>
      </c>
      <c r="BK387" s="58">
        <f t="shared" si="450"/>
        <v>0.42485894903759708</v>
      </c>
      <c r="BL387" s="58">
        <f t="shared" si="450"/>
        <v>0.42485894903759708</v>
      </c>
      <c r="BM387" s="58">
        <f t="shared" si="450"/>
        <v>0.42485894903759708</v>
      </c>
      <c r="BN387" s="58">
        <f>BN386*BN384</f>
        <v>0.42485894903759708</v>
      </c>
      <c r="BO387" s="58">
        <f>BO386*BO384</f>
        <v>0.42485894903759708</v>
      </c>
      <c r="BP387" s="58">
        <f>BP386*BP384</f>
        <v>0.42485894903759708</v>
      </c>
      <c r="BQ387" s="58">
        <f t="shared" ref="BQ387:CD387" si="451">BQ386*BQ384</f>
        <v>0.42485894903759708</v>
      </c>
      <c r="BR387" s="58">
        <f t="shared" si="451"/>
        <v>0.42485894903759708</v>
      </c>
      <c r="BS387" s="58">
        <f t="shared" si="451"/>
        <v>0.42485894903759708</v>
      </c>
      <c r="BT387" s="58">
        <f t="shared" si="451"/>
        <v>0.42485894903759708</v>
      </c>
      <c r="BU387" s="58">
        <f t="shared" si="451"/>
        <v>0.42485894903759708</v>
      </c>
      <c r="BV387" s="58">
        <f t="shared" si="451"/>
        <v>0.42485894903759708</v>
      </c>
      <c r="BW387" s="58">
        <f t="shared" si="451"/>
        <v>0.42485894903759708</v>
      </c>
      <c r="BX387" s="58">
        <f t="shared" si="451"/>
        <v>0.42485894903759708</v>
      </c>
      <c r="BY387" s="58">
        <f t="shared" si="451"/>
        <v>0.42485894903759708</v>
      </c>
      <c r="BZ387" s="58">
        <f t="shared" si="451"/>
        <v>0.42485894903759708</v>
      </c>
      <c r="CA387" s="58">
        <f t="shared" si="451"/>
        <v>0.42485894903759708</v>
      </c>
      <c r="CB387" s="58">
        <f t="shared" si="451"/>
        <v>0.42485894903759708</v>
      </c>
      <c r="CC387" s="58">
        <f t="shared" si="451"/>
        <v>0.42485894903759708</v>
      </c>
      <c r="CD387" s="58">
        <f t="shared" si="451"/>
        <v>0.42485894903759708</v>
      </c>
    </row>
    <row r="388" spans="2:86" outlineLevel="1">
      <c r="E388" s="47" t="s">
        <v>277</v>
      </c>
      <c r="G388" s="94"/>
      <c r="J388" t="s">
        <v>70</v>
      </c>
      <c r="K388" s="82" t="str">
        <f t="array" ref="K388">IF(OR(L388:BM388&lt;0,L388:BM388&gt;1),"error","ok")</f>
        <v>ok</v>
      </c>
      <c r="R388" s="58">
        <f t="shared" ref="R388:AV388" si="452">1-R387</f>
        <v>1</v>
      </c>
      <c r="S388" s="58">
        <f t="shared" si="452"/>
        <v>1</v>
      </c>
      <c r="T388" s="58">
        <f t="shared" si="452"/>
        <v>1</v>
      </c>
      <c r="U388" s="58">
        <f t="shared" si="452"/>
        <v>1</v>
      </c>
      <c r="V388" s="58">
        <f t="shared" si="452"/>
        <v>1</v>
      </c>
      <c r="W388" s="58">
        <f t="shared" si="452"/>
        <v>1</v>
      </c>
      <c r="X388" s="58">
        <f t="shared" si="452"/>
        <v>0.88911818882202853</v>
      </c>
      <c r="Y388" s="58">
        <f t="shared" si="452"/>
        <v>0.79394426304929255</v>
      </c>
      <c r="Z388" s="58">
        <f t="shared" si="452"/>
        <v>0.71136116245553338</v>
      </c>
      <c r="AA388" s="58">
        <f t="shared" si="452"/>
        <v>0.63902538779389029</v>
      </c>
      <c r="AB388" s="58">
        <f t="shared" si="452"/>
        <v>0.57514105096240287</v>
      </c>
      <c r="AC388" s="58">
        <f t="shared" si="452"/>
        <v>0.57514105096240287</v>
      </c>
      <c r="AD388" s="58">
        <f t="shared" si="452"/>
        <v>0.57514105096240287</v>
      </c>
      <c r="AE388" s="58">
        <f t="shared" si="452"/>
        <v>0.57514105096240287</v>
      </c>
      <c r="AF388" s="58">
        <f t="shared" si="452"/>
        <v>0.57514105096240287</v>
      </c>
      <c r="AG388" s="58">
        <f t="shared" si="452"/>
        <v>0.57514105096240287</v>
      </c>
      <c r="AH388" s="58">
        <f t="shared" si="452"/>
        <v>0.57514105096240287</v>
      </c>
      <c r="AI388" s="58">
        <f t="shared" si="452"/>
        <v>0.57514105096240287</v>
      </c>
      <c r="AJ388" s="58">
        <f t="shared" si="452"/>
        <v>0.57514105096240287</v>
      </c>
      <c r="AK388" s="58">
        <f t="shared" si="452"/>
        <v>0.57514105096240287</v>
      </c>
      <c r="AL388" s="58">
        <f t="shared" si="452"/>
        <v>0.57514105096240287</v>
      </c>
      <c r="AM388" s="58">
        <f t="shared" si="452"/>
        <v>0.57514105096240287</v>
      </c>
      <c r="AN388" s="58">
        <f t="shared" si="452"/>
        <v>0.57514105096240287</v>
      </c>
      <c r="AO388" s="58">
        <f t="shared" si="452"/>
        <v>0.57514105096240287</v>
      </c>
      <c r="AP388" s="58">
        <f t="shared" si="452"/>
        <v>0.57514105096240287</v>
      </c>
      <c r="AQ388" s="58">
        <f t="shared" si="452"/>
        <v>0.57514105096240287</v>
      </c>
      <c r="AR388" s="58">
        <f t="shared" si="452"/>
        <v>0.57514105096240287</v>
      </c>
      <c r="AS388" s="58">
        <f t="shared" si="452"/>
        <v>0.57514105096240287</v>
      </c>
      <c r="AT388" s="58">
        <f t="shared" si="452"/>
        <v>0.57514105096240287</v>
      </c>
      <c r="AU388" s="58">
        <f t="shared" si="452"/>
        <v>0.57514105096240287</v>
      </c>
      <c r="AV388" s="58">
        <f t="shared" si="452"/>
        <v>0.57514105096240287</v>
      </c>
      <c r="AW388" s="58">
        <f t="shared" ref="AW388:BM388" si="453">1-AW387</f>
        <v>0.57514105096240287</v>
      </c>
      <c r="AX388" s="58">
        <f t="shared" si="453"/>
        <v>0.57514105096240287</v>
      </c>
      <c r="AY388" s="58">
        <f t="shared" si="453"/>
        <v>0.57514105096240287</v>
      </c>
      <c r="AZ388" s="58">
        <f t="shared" si="453"/>
        <v>0.57514105096240287</v>
      </c>
      <c r="BA388" s="58">
        <f t="shared" si="453"/>
        <v>0.57514105096240287</v>
      </c>
      <c r="BB388" s="58">
        <f t="shared" si="453"/>
        <v>0.57514105096240287</v>
      </c>
      <c r="BC388" s="58">
        <f t="shared" si="453"/>
        <v>0.57514105096240287</v>
      </c>
      <c r="BD388" s="58">
        <f t="shared" si="453"/>
        <v>0.57514105096240287</v>
      </c>
      <c r="BE388" s="58">
        <f t="shared" si="453"/>
        <v>0.57514105096240287</v>
      </c>
      <c r="BF388" s="58">
        <f t="shared" si="453"/>
        <v>0.57514105096240287</v>
      </c>
      <c r="BG388" s="58">
        <f t="shared" si="453"/>
        <v>0.57514105096240287</v>
      </c>
      <c r="BH388" s="58">
        <f t="shared" si="453"/>
        <v>0.57514105096240287</v>
      </c>
      <c r="BI388" s="58">
        <f t="shared" si="453"/>
        <v>0.57514105096240287</v>
      </c>
      <c r="BJ388" s="58">
        <f t="shared" si="453"/>
        <v>0.57514105096240287</v>
      </c>
      <c r="BK388" s="58">
        <f t="shared" si="453"/>
        <v>0.57514105096240287</v>
      </c>
      <c r="BL388" s="58">
        <f t="shared" si="453"/>
        <v>0.57514105096240287</v>
      </c>
      <c r="BM388" s="58">
        <f t="shared" si="453"/>
        <v>0.57514105096240287</v>
      </c>
      <c r="BN388" s="58">
        <f>1-BN387</f>
        <v>0.57514105096240287</v>
      </c>
      <c r="BO388" s="58">
        <f>1-BO387</f>
        <v>0.57514105096240287</v>
      </c>
      <c r="BP388" s="58">
        <f>1-BP387</f>
        <v>0.57514105096240287</v>
      </c>
      <c r="BQ388" s="58">
        <f t="shared" ref="BQ388:CD388" si="454">1-BQ387</f>
        <v>0.57514105096240287</v>
      </c>
      <c r="BR388" s="58">
        <f t="shared" si="454"/>
        <v>0.57514105096240287</v>
      </c>
      <c r="BS388" s="58">
        <f t="shared" si="454"/>
        <v>0.57514105096240287</v>
      </c>
      <c r="BT388" s="58">
        <f t="shared" si="454"/>
        <v>0.57514105096240287</v>
      </c>
      <c r="BU388" s="58">
        <f t="shared" si="454"/>
        <v>0.57514105096240287</v>
      </c>
      <c r="BV388" s="58">
        <f t="shared" si="454"/>
        <v>0.57514105096240287</v>
      </c>
      <c r="BW388" s="58">
        <f t="shared" si="454"/>
        <v>0.57514105096240287</v>
      </c>
      <c r="BX388" s="58">
        <f t="shared" si="454"/>
        <v>0.57514105096240287</v>
      </c>
      <c r="BY388" s="58">
        <f t="shared" si="454"/>
        <v>0.57514105096240287</v>
      </c>
      <c r="BZ388" s="58">
        <f t="shared" si="454"/>
        <v>0.57514105096240287</v>
      </c>
      <c r="CA388" s="58">
        <f t="shared" si="454"/>
        <v>0.57514105096240287</v>
      </c>
      <c r="CB388" s="58">
        <f t="shared" si="454"/>
        <v>0.57514105096240287</v>
      </c>
      <c r="CC388" s="58">
        <f t="shared" si="454"/>
        <v>0.57514105096240287</v>
      </c>
      <c r="CD388" s="58">
        <f t="shared" si="454"/>
        <v>0.57514105096240287</v>
      </c>
    </row>
    <row r="389" spans="2:86" outlineLevel="1">
      <c r="G389" s="94"/>
      <c r="BR389"/>
      <c r="BS389"/>
    </row>
    <row r="390" spans="2:86" outlineLevel="1">
      <c r="E390" s="80" t="s">
        <v>214</v>
      </c>
      <c r="G390" s="94"/>
      <c r="BR390"/>
      <c r="BS390"/>
    </row>
    <row r="391" spans="2:86" outlineLevel="1">
      <c r="E391" s="79" t="s">
        <v>211</v>
      </c>
      <c r="G391" s="94"/>
      <c r="J391" t="s">
        <v>70</v>
      </c>
      <c r="K391" s="82" t="str">
        <f t="array" ref="K391">IF(OR(L391:BM391&lt;0,L391:BM391&gt;1),"error","ok")</f>
        <v>ok</v>
      </c>
      <c r="R391" s="104">
        <f t="shared" ref="R391:BM391" si="455">(1-R384)/(R381-1)</f>
        <v>0.5</v>
      </c>
      <c r="S391" s="104">
        <f t="shared" si="455"/>
        <v>0.5</v>
      </c>
      <c r="T391" s="104">
        <f t="shared" si="455"/>
        <v>0.5</v>
      </c>
      <c r="U391" s="104">
        <f t="shared" si="455"/>
        <v>0.5</v>
      </c>
      <c r="V391" s="104">
        <f t="shared" si="455"/>
        <v>0.5</v>
      </c>
      <c r="W391" s="104">
        <f t="shared" si="455"/>
        <v>0.5</v>
      </c>
      <c r="X391" s="104">
        <f t="shared" si="455"/>
        <v>0.48124499999999998</v>
      </c>
      <c r="Y391" s="104">
        <f t="shared" si="455"/>
        <v>0.46249000000000001</v>
      </c>
      <c r="Z391" s="104">
        <f t="shared" si="455"/>
        <v>0.44373499999999999</v>
      </c>
      <c r="AA391" s="104">
        <f t="shared" si="455"/>
        <v>0.42498000000000002</v>
      </c>
      <c r="AB391" s="104">
        <f t="shared" si="455"/>
        <v>0.406225</v>
      </c>
      <c r="AC391" s="104">
        <f t="shared" si="455"/>
        <v>0.406225</v>
      </c>
      <c r="AD391" s="104">
        <f t="shared" si="455"/>
        <v>0.406225</v>
      </c>
      <c r="AE391" s="104">
        <f t="shared" si="455"/>
        <v>0.406225</v>
      </c>
      <c r="AF391" s="104">
        <f t="shared" si="455"/>
        <v>0.406225</v>
      </c>
      <c r="AG391" s="104">
        <f t="shared" si="455"/>
        <v>0.406225</v>
      </c>
      <c r="AH391" s="104">
        <f t="shared" si="455"/>
        <v>0.406225</v>
      </c>
      <c r="AI391" s="104">
        <f t="shared" si="455"/>
        <v>0.406225</v>
      </c>
      <c r="AJ391" s="104">
        <f t="shared" si="455"/>
        <v>0.406225</v>
      </c>
      <c r="AK391" s="104">
        <f t="shared" si="455"/>
        <v>0.406225</v>
      </c>
      <c r="AL391" s="104">
        <f t="shared" si="455"/>
        <v>0.406225</v>
      </c>
      <c r="AM391" s="104">
        <f t="shared" si="455"/>
        <v>0.406225</v>
      </c>
      <c r="AN391" s="104">
        <f t="shared" si="455"/>
        <v>0.406225</v>
      </c>
      <c r="AO391" s="104">
        <f t="shared" si="455"/>
        <v>0.406225</v>
      </c>
      <c r="AP391" s="104">
        <f t="shared" si="455"/>
        <v>0.406225</v>
      </c>
      <c r="AQ391" s="104">
        <f t="shared" si="455"/>
        <v>0.406225</v>
      </c>
      <c r="AR391" s="104">
        <f t="shared" si="455"/>
        <v>0.406225</v>
      </c>
      <c r="AS391" s="104">
        <f t="shared" si="455"/>
        <v>0.406225</v>
      </c>
      <c r="AT391" s="104">
        <f t="shared" si="455"/>
        <v>0.406225</v>
      </c>
      <c r="AU391" s="104">
        <f t="shared" si="455"/>
        <v>0.406225</v>
      </c>
      <c r="AV391" s="104">
        <f t="shared" si="455"/>
        <v>0.406225</v>
      </c>
      <c r="AW391" s="104">
        <f t="shared" si="455"/>
        <v>0.406225</v>
      </c>
      <c r="AX391" s="104">
        <f t="shared" si="455"/>
        <v>0.406225</v>
      </c>
      <c r="AY391" s="104">
        <f t="shared" si="455"/>
        <v>0.406225</v>
      </c>
      <c r="AZ391" s="104">
        <f t="shared" si="455"/>
        <v>0.406225</v>
      </c>
      <c r="BA391" s="104">
        <f t="shared" si="455"/>
        <v>0.406225</v>
      </c>
      <c r="BB391" s="104">
        <f t="shared" si="455"/>
        <v>0.406225</v>
      </c>
      <c r="BC391" s="104">
        <f t="shared" si="455"/>
        <v>0.406225</v>
      </c>
      <c r="BD391" s="104">
        <f t="shared" si="455"/>
        <v>0.406225</v>
      </c>
      <c r="BE391" s="104">
        <f t="shared" si="455"/>
        <v>0.406225</v>
      </c>
      <c r="BF391" s="104">
        <f t="shared" si="455"/>
        <v>0.406225</v>
      </c>
      <c r="BG391" s="104">
        <f t="shared" si="455"/>
        <v>0.406225</v>
      </c>
      <c r="BH391" s="104">
        <f t="shared" si="455"/>
        <v>0.406225</v>
      </c>
      <c r="BI391" s="104">
        <f t="shared" si="455"/>
        <v>0.406225</v>
      </c>
      <c r="BJ391" s="104">
        <f t="shared" si="455"/>
        <v>0.406225</v>
      </c>
      <c r="BK391" s="104">
        <f t="shared" si="455"/>
        <v>0.406225</v>
      </c>
      <c r="BL391" s="104">
        <f t="shared" si="455"/>
        <v>0.406225</v>
      </c>
      <c r="BM391" s="104">
        <f t="shared" si="455"/>
        <v>0.406225</v>
      </c>
      <c r="BN391" s="104">
        <f>(1-BN384)/(BN381-1)</f>
        <v>0.406225</v>
      </c>
      <c r="BO391" s="104">
        <f>(1-BO384)/(BO381-1)</f>
        <v>0.406225</v>
      </c>
      <c r="BP391" s="104">
        <f>(1-BP384)/(BP381-1)</f>
        <v>0.406225</v>
      </c>
      <c r="BQ391" s="104">
        <f t="shared" ref="BQ391:CD391" si="456">(1-BQ384)/(BQ381-1)</f>
        <v>0.406225</v>
      </c>
      <c r="BR391" s="104">
        <f t="shared" si="456"/>
        <v>0.406225</v>
      </c>
      <c r="BS391" s="104">
        <f t="shared" si="456"/>
        <v>0.406225</v>
      </c>
      <c r="BT391" s="104">
        <f t="shared" si="456"/>
        <v>0.406225</v>
      </c>
      <c r="BU391" s="104">
        <f t="shared" si="456"/>
        <v>0.406225</v>
      </c>
      <c r="BV391" s="104">
        <f t="shared" si="456"/>
        <v>0.406225</v>
      </c>
      <c r="BW391" s="104">
        <f t="shared" si="456"/>
        <v>0.406225</v>
      </c>
      <c r="BX391" s="104">
        <f t="shared" si="456"/>
        <v>0.406225</v>
      </c>
      <c r="BY391" s="104">
        <f t="shared" si="456"/>
        <v>0.406225</v>
      </c>
      <c r="BZ391" s="104">
        <f t="shared" si="456"/>
        <v>0.406225</v>
      </c>
      <c r="CA391" s="104">
        <f t="shared" si="456"/>
        <v>0.406225</v>
      </c>
      <c r="CB391" s="104">
        <f t="shared" si="456"/>
        <v>0.406225</v>
      </c>
      <c r="CC391" s="104">
        <f t="shared" si="456"/>
        <v>0.406225</v>
      </c>
      <c r="CD391" s="104">
        <f t="shared" si="456"/>
        <v>0.406225</v>
      </c>
    </row>
    <row r="392" spans="2:86" outlineLevel="1">
      <c r="E392" s="47" t="s">
        <v>275</v>
      </c>
      <c r="G392" s="44" t="s">
        <v>546</v>
      </c>
      <c r="J392" t="s">
        <v>70</v>
      </c>
      <c r="R392" s="156">
        <f>R385</f>
        <v>2.2000000000000002</v>
      </c>
      <c r="S392" s="156">
        <f t="shared" ref="S392:BN392" si="457">S385</f>
        <v>2.2000000000000002</v>
      </c>
      <c r="T392" s="156">
        <f t="shared" si="457"/>
        <v>2.2000000000000002</v>
      </c>
      <c r="U392" s="156">
        <f t="shared" si="457"/>
        <v>2.2000000000000002</v>
      </c>
      <c r="V392" s="156">
        <f t="shared" si="457"/>
        <v>2.2000000000000002</v>
      </c>
      <c r="W392" s="156">
        <f t="shared" si="457"/>
        <v>2.2000000000000002</v>
      </c>
      <c r="X392" s="156">
        <f t="shared" si="457"/>
        <v>2.2000000000000002</v>
      </c>
      <c r="Y392" s="156">
        <f t="shared" si="457"/>
        <v>2.2000000000000002</v>
      </c>
      <c r="Z392" s="156">
        <f t="shared" si="457"/>
        <v>2.2000000000000002</v>
      </c>
      <c r="AA392" s="156">
        <f t="shared" si="457"/>
        <v>2.2000000000000002</v>
      </c>
      <c r="AB392" s="156">
        <f t="shared" si="457"/>
        <v>2.2000000000000002</v>
      </c>
      <c r="AC392" s="156">
        <f t="shared" si="457"/>
        <v>2.2000000000000002</v>
      </c>
      <c r="AD392" s="156">
        <f t="shared" si="457"/>
        <v>2.2000000000000002</v>
      </c>
      <c r="AE392" s="156">
        <f t="shared" si="457"/>
        <v>2.2000000000000002</v>
      </c>
      <c r="AF392" s="156">
        <f t="shared" si="457"/>
        <v>2.2000000000000002</v>
      </c>
      <c r="AG392" s="156">
        <f t="shared" si="457"/>
        <v>2.2000000000000002</v>
      </c>
      <c r="AH392" s="156">
        <f t="shared" si="457"/>
        <v>2.2000000000000002</v>
      </c>
      <c r="AI392" s="156">
        <f t="shared" si="457"/>
        <v>2.2000000000000002</v>
      </c>
      <c r="AJ392" s="156">
        <f t="shared" si="457"/>
        <v>2.2000000000000002</v>
      </c>
      <c r="AK392" s="156">
        <f t="shared" si="457"/>
        <v>2.2000000000000002</v>
      </c>
      <c r="AL392" s="156">
        <f t="shared" si="457"/>
        <v>2.2000000000000002</v>
      </c>
      <c r="AM392" s="156">
        <f t="shared" si="457"/>
        <v>2.2000000000000002</v>
      </c>
      <c r="AN392" s="156">
        <f t="shared" si="457"/>
        <v>2.2000000000000002</v>
      </c>
      <c r="AO392" s="156">
        <f t="shared" si="457"/>
        <v>2.2000000000000002</v>
      </c>
      <c r="AP392" s="156">
        <f t="shared" si="457"/>
        <v>2.2000000000000002</v>
      </c>
      <c r="AQ392" s="156">
        <f t="shared" si="457"/>
        <v>2.2000000000000002</v>
      </c>
      <c r="AR392" s="156">
        <f t="shared" si="457"/>
        <v>2.2000000000000002</v>
      </c>
      <c r="AS392" s="156">
        <f t="shared" si="457"/>
        <v>2.2000000000000002</v>
      </c>
      <c r="AT392" s="156">
        <f t="shared" si="457"/>
        <v>2.2000000000000002</v>
      </c>
      <c r="AU392" s="156">
        <f t="shared" si="457"/>
        <v>2.2000000000000002</v>
      </c>
      <c r="AV392" s="156">
        <f t="shared" si="457"/>
        <v>2.2000000000000002</v>
      </c>
      <c r="AW392" s="156">
        <f t="shared" si="457"/>
        <v>2.2000000000000002</v>
      </c>
      <c r="AX392" s="156">
        <f t="shared" si="457"/>
        <v>2.2000000000000002</v>
      </c>
      <c r="AY392" s="156">
        <f t="shared" si="457"/>
        <v>2.2000000000000002</v>
      </c>
      <c r="AZ392" s="156">
        <f t="shared" si="457"/>
        <v>2.2000000000000002</v>
      </c>
      <c r="BA392" s="156">
        <f t="shared" si="457"/>
        <v>2.2000000000000002</v>
      </c>
      <c r="BB392" s="156">
        <f t="shared" si="457"/>
        <v>2.2000000000000002</v>
      </c>
      <c r="BC392" s="156">
        <f t="shared" si="457"/>
        <v>2.2000000000000002</v>
      </c>
      <c r="BD392" s="156">
        <f t="shared" si="457"/>
        <v>2.2000000000000002</v>
      </c>
      <c r="BE392" s="156">
        <f t="shared" si="457"/>
        <v>2.2000000000000002</v>
      </c>
      <c r="BF392" s="156">
        <f t="shared" si="457"/>
        <v>2.2000000000000002</v>
      </c>
      <c r="BG392" s="156">
        <f t="shared" si="457"/>
        <v>2.2000000000000002</v>
      </c>
      <c r="BH392" s="156">
        <f t="shared" si="457"/>
        <v>2.2000000000000002</v>
      </c>
      <c r="BI392" s="156">
        <f t="shared" si="457"/>
        <v>2.2000000000000002</v>
      </c>
      <c r="BJ392" s="156">
        <f t="shared" si="457"/>
        <v>2.2000000000000002</v>
      </c>
      <c r="BK392" s="156">
        <f t="shared" si="457"/>
        <v>2.2000000000000002</v>
      </c>
      <c r="BL392" s="156">
        <f t="shared" si="457"/>
        <v>2.2000000000000002</v>
      </c>
      <c r="BM392" s="156">
        <f t="shared" si="457"/>
        <v>2.2000000000000002</v>
      </c>
      <c r="BN392" s="156">
        <f t="shared" si="457"/>
        <v>2.2000000000000002</v>
      </c>
      <c r="BO392" s="156">
        <f>BO385</f>
        <v>2.2000000000000002</v>
      </c>
      <c r="BP392" s="156">
        <f>BP385</f>
        <v>2.2000000000000002</v>
      </c>
      <c r="BQ392" s="156">
        <f t="shared" ref="BQ392:CD392" si="458">BQ385</f>
        <v>2.2000000000000002</v>
      </c>
      <c r="BR392" s="156">
        <f t="shared" si="458"/>
        <v>2.2000000000000002</v>
      </c>
      <c r="BS392" s="156">
        <f t="shared" si="458"/>
        <v>2.2000000000000002</v>
      </c>
      <c r="BT392" s="156">
        <f t="shared" si="458"/>
        <v>2.2000000000000002</v>
      </c>
      <c r="BU392" s="156">
        <f t="shared" si="458"/>
        <v>2.2000000000000002</v>
      </c>
      <c r="BV392" s="156">
        <f t="shared" si="458"/>
        <v>2.2000000000000002</v>
      </c>
      <c r="BW392" s="156">
        <f t="shared" si="458"/>
        <v>2.2000000000000002</v>
      </c>
      <c r="BX392" s="156">
        <f t="shared" si="458"/>
        <v>2.2000000000000002</v>
      </c>
      <c r="BY392" s="156">
        <f t="shared" si="458"/>
        <v>2.2000000000000002</v>
      </c>
      <c r="BZ392" s="156">
        <f t="shared" si="458"/>
        <v>2.2000000000000002</v>
      </c>
      <c r="CA392" s="156">
        <f t="shared" si="458"/>
        <v>2.2000000000000002</v>
      </c>
      <c r="CB392" s="156">
        <f t="shared" si="458"/>
        <v>2.2000000000000002</v>
      </c>
      <c r="CC392" s="156">
        <f t="shared" si="458"/>
        <v>2.2000000000000002</v>
      </c>
      <c r="CD392" s="156">
        <f t="shared" si="458"/>
        <v>2.2000000000000002</v>
      </c>
    </row>
    <row r="393" spans="2:86" outlineLevel="1">
      <c r="E393" s="79" t="s">
        <v>213</v>
      </c>
      <c r="J393" t="s">
        <v>70</v>
      </c>
      <c r="R393" s="158">
        <f t="shared" ref="R393:AV393" si="459">(1+R392)/(1+R391*R392)</f>
        <v>1.5238095238095237</v>
      </c>
      <c r="S393" s="158">
        <f t="shared" si="459"/>
        <v>1.5238095238095237</v>
      </c>
      <c r="T393" s="158">
        <f t="shared" si="459"/>
        <v>1.5238095238095237</v>
      </c>
      <c r="U393" s="158">
        <f t="shared" si="459"/>
        <v>1.5238095238095237</v>
      </c>
      <c r="V393" s="158">
        <f t="shared" si="459"/>
        <v>1.5238095238095237</v>
      </c>
      <c r="W393" s="158">
        <f t="shared" si="459"/>
        <v>1.5238095238095237</v>
      </c>
      <c r="X393" s="158">
        <f t="shared" si="459"/>
        <v>1.5543495314364764</v>
      </c>
      <c r="Y393" s="158">
        <f t="shared" si="459"/>
        <v>1.5861387336070083</v>
      </c>
      <c r="Z393" s="158">
        <f t="shared" si="459"/>
        <v>1.6192553752953243</v>
      </c>
      <c r="AA393" s="158">
        <f t="shared" si="459"/>
        <v>1.6537843754586667</v>
      </c>
      <c r="AB393" s="158">
        <f t="shared" si="459"/>
        <v>1.6898180541217038</v>
      </c>
      <c r="AC393" s="158">
        <f t="shared" si="459"/>
        <v>1.6898180541217038</v>
      </c>
      <c r="AD393" s="158">
        <f t="shared" si="459"/>
        <v>1.6898180541217038</v>
      </c>
      <c r="AE393" s="158">
        <f t="shared" si="459"/>
        <v>1.6898180541217038</v>
      </c>
      <c r="AF393" s="158">
        <f t="shared" si="459"/>
        <v>1.6898180541217038</v>
      </c>
      <c r="AG393" s="158">
        <f t="shared" si="459"/>
        <v>1.6898180541217038</v>
      </c>
      <c r="AH393" s="158">
        <f t="shared" si="459"/>
        <v>1.6898180541217038</v>
      </c>
      <c r="AI393" s="158">
        <f t="shared" si="459"/>
        <v>1.6898180541217038</v>
      </c>
      <c r="AJ393" s="158">
        <f t="shared" si="459"/>
        <v>1.6898180541217038</v>
      </c>
      <c r="AK393" s="158">
        <f t="shared" si="459"/>
        <v>1.6898180541217038</v>
      </c>
      <c r="AL393" s="158">
        <f t="shared" si="459"/>
        <v>1.6898180541217038</v>
      </c>
      <c r="AM393" s="158">
        <f t="shared" si="459"/>
        <v>1.6898180541217038</v>
      </c>
      <c r="AN393" s="158">
        <f t="shared" si="459"/>
        <v>1.6898180541217038</v>
      </c>
      <c r="AO393" s="158">
        <f t="shared" si="459"/>
        <v>1.6898180541217038</v>
      </c>
      <c r="AP393" s="158">
        <f t="shared" si="459"/>
        <v>1.6898180541217038</v>
      </c>
      <c r="AQ393" s="158">
        <f t="shared" si="459"/>
        <v>1.6898180541217038</v>
      </c>
      <c r="AR393" s="158">
        <f t="shared" si="459"/>
        <v>1.6898180541217038</v>
      </c>
      <c r="AS393" s="158">
        <f t="shared" si="459"/>
        <v>1.6898180541217038</v>
      </c>
      <c r="AT393" s="158">
        <f t="shared" si="459"/>
        <v>1.6898180541217038</v>
      </c>
      <c r="AU393" s="158">
        <f t="shared" si="459"/>
        <v>1.6898180541217038</v>
      </c>
      <c r="AV393" s="158">
        <f t="shared" si="459"/>
        <v>1.6898180541217038</v>
      </c>
      <c r="AW393" s="158">
        <f t="shared" ref="AW393:BM393" si="460">(1+AW392)/(1+AW391*AW392)</f>
        <v>1.6898180541217038</v>
      </c>
      <c r="AX393" s="158">
        <f t="shared" si="460"/>
        <v>1.6898180541217038</v>
      </c>
      <c r="AY393" s="158">
        <f t="shared" si="460"/>
        <v>1.6898180541217038</v>
      </c>
      <c r="AZ393" s="158">
        <f t="shared" si="460"/>
        <v>1.6898180541217038</v>
      </c>
      <c r="BA393" s="158">
        <f t="shared" si="460"/>
        <v>1.6898180541217038</v>
      </c>
      <c r="BB393" s="158">
        <f t="shared" si="460"/>
        <v>1.6898180541217038</v>
      </c>
      <c r="BC393" s="158">
        <f t="shared" si="460"/>
        <v>1.6898180541217038</v>
      </c>
      <c r="BD393" s="158">
        <f t="shared" si="460"/>
        <v>1.6898180541217038</v>
      </c>
      <c r="BE393" s="158">
        <f t="shared" si="460"/>
        <v>1.6898180541217038</v>
      </c>
      <c r="BF393" s="158">
        <f t="shared" si="460"/>
        <v>1.6898180541217038</v>
      </c>
      <c r="BG393" s="158">
        <f t="shared" si="460"/>
        <v>1.6898180541217038</v>
      </c>
      <c r="BH393" s="158">
        <f t="shared" si="460"/>
        <v>1.6898180541217038</v>
      </c>
      <c r="BI393" s="158">
        <f t="shared" si="460"/>
        <v>1.6898180541217038</v>
      </c>
      <c r="BJ393" s="158">
        <f t="shared" si="460"/>
        <v>1.6898180541217038</v>
      </c>
      <c r="BK393" s="158">
        <f t="shared" si="460"/>
        <v>1.6898180541217038</v>
      </c>
      <c r="BL393" s="158">
        <f t="shared" si="460"/>
        <v>1.6898180541217038</v>
      </c>
      <c r="BM393" s="158">
        <f t="shared" si="460"/>
        <v>1.6898180541217038</v>
      </c>
      <c r="BN393" s="158">
        <f>(1+BN392)/(1+BN391*BN392)</f>
        <v>1.6898180541217038</v>
      </c>
      <c r="BO393" s="158">
        <f>(1+BO392)/(1+BO391*BO392)</f>
        <v>1.6898180541217038</v>
      </c>
      <c r="BP393" s="158">
        <f>(1+BP392)/(1+BP391*BP392)</f>
        <v>1.6898180541217038</v>
      </c>
      <c r="BQ393" s="158">
        <f t="shared" ref="BQ393:CD393" si="461">(1+BQ392)/(1+BQ391*BQ392)</f>
        <v>1.6898180541217038</v>
      </c>
      <c r="BR393" s="158">
        <f t="shared" si="461"/>
        <v>1.6898180541217038</v>
      </c>
      <c r="BS393" s="158">
        <f t="shared" si="461"/>
        <v>1.6898180541217038</v>
      </c>
      <c r="BT393" s="158">
        <f t="shared" si="461"/>
        <v>1.6898180541217038</v>
      </c>
      <c r="BU393" s="158">
        <f t="shared" si="461"/>
        <v>1.6898180541217038</v>
      </c>
      <c r="BV393" s="158">
        <f t="shared" si="461"/>
        <v>1.6898180541217038</v>
      </c>
      <c r="BW393" s="158">
        <f t="shared" si="461"/>
        <v>1.6898180541217038</v>
      </c>
      <c r="BX393" s="158">
        <f t="shared" si="461"/>
        <v>1.6898180541217038</v>
      </c>
      <c r="BY393" s="158">
        <f t="shared" si="461"/>
        <v>1.6898180541217038</v>
      </c>
      <c r="BZ393" s="158">
        <f t="shared" si="461"/>
        <v>1.6898180541217038</v>
      </c>
      <c r="CA393" s="158">
        <f t="shared" si="461"/>
        <v>1.6898180541217038</v>
      </c>
      <c r="CB393" s="158">
        <f t="shared" si="461"/>
        <v>1.6898180541217038</v>
      </c>
      <c r="CC393" s="158">
        <f t="shared" si="461"/>
        <v>1.6898180541217038</v>
      </c>
      <c r="CD393" s="158">
        <f t="shared" si="461"/>
        <v>1.6898180541217038</v>
      </c>
    </row>
    <row r="394" spans="2:86" outlineLevel="1">
      <c r="E394" s="47" t="s">
        <v>276</v>
      </c>
      <c r="J394" t="s">
        <v>70</v>
      </c>
      <c r="K394" s="82" t="str">
        <f t="array" ref="K394">IF(OR(L394:BM394&lt;0,L394:BM394&gt;1),"error","ok")</f>
        <v>ok</v>
      </c>
      <c r="R394" s="58">
        <f t="shared" ref="R394:AV394" si="462">R393*R391</f>
        <v>0.76190476190476186</v>
      </c>
      <c r="S394" s="58">
        <f t="shared" si="462"/>
        <v>0.76190476190476186</v>
      </c>
      <c r="T394" s="58">
        <f t="shared" si="462"/>
        <v>0.76190476190476186</v>
      </c>
      <c r="U394" s="58">
        <f t="shared" si="462"/>
        <v>0.76190476190476186</v>
      </c>
      <c r="V394" s="58">
        <f t="shared" si="462"/>
        <v>0.76190476190476186</v>
      </c>
      <c r="W394" s="58">
        <f t="shared" si="462"/>
        <v>0.76190476190476186</v>
      </c>
      <c r="X394" s="58">
        <f t="shared" si="462"/>
        <v>0.74802294025614702</v>
      </c>
      <c r="Y394" s="58">
        <f t="shared" si="462"/>
        <v>0.73357330290590528</v>
      </c>
      <c r="Z394" s="58">
        <f t="shared" si="462"/>
        <v>0.71852028395667067</v>
      </c>
      <c r="AA394" s="58">
        <f t="shared" si="462"/>
        <v>0.70282528388242427</v>
      </c>
      <c r="AB394" s="58">
        <f t="shared" si="462"/>
        <v>0.68644633903558916</v>
      </c>
      <c r="AC394" s="58">
        <f t="shared" si="462"/>
        <v>0.68644633903558916</v>
      </c>
      <c r="AD394" s="58">
        <f t="shared" si="462"/>
        <v>0.68644633903558916</v>
      </c>
      <c r="AE394" s="58">
        <f t="shared" si="462"/>
        <v>0.68644633903558916</v>
      </c>
      <c r="AF394" s="58">
        <f t="shared" si="462"/>
        <v>0.68644633903558916</v>
      </c>
      <c r="AG394" s="58">
        <f t="shared" si="462"/>
        <v>0.68644633903558916</v>
      </c>
      <c r="AH394" s="58">
        <f t="shared" si="462"/>
        <v>0.68644633903558916</v>
      </c>
      <c r="AI394" s="58">
        <f t="shared" si="462"/>
        <v>0.68644633903558916</v>
      </c>
      <c r="AJ394" s="58">
        <f t="shared" si="462"/>
        <v>0.68644633903558916</v>
      </c>
      <c r="AK394" s="58">
        <f t="shared" si="462"/>
        <v>0.68644633903558916</v>
      </c>
      <c r="AL394" s="58">
        <f t="shared" si="462"/>
        <v>0.68644633903558916</v>
      </c>
      <c r="AM394" s="58">
        <f t="shared" si="462"/>
        <v>0.68644633903558916</v>
      </c>
      <c r="AN394" s="58">
        <f t="shared" si="462"/>
        <v>0.68644633903558916</v>
      </c>
      <c r="AO394" s="58">
        <f t="shared" si="462"/>
        <v>0.68644633903558916</v>
      </c>
      <c r="AP394" s="58">
        <f t="shared" si="462"/>
        <v>0.68644633903558916</v>
      </c>
      <c r="AQ394" s="58">
        <f t="shared" si="462"/>
        <v>0.68644633903558916</v>
      </c>
      <c r="AR394" s="58">
        <f t="shared" si="462"/>
        <v>0.68644633903558916</v>
      </c>
      <c r="AS394" s="58">
        <f t="shared" si="462"/>
        <v>0.68644633903558916</v>
      </c>
      <c r="AT394" s="58">
        <f t="shared" si="462"/>
        <v>0.68644633903558916</v>
      </c>
      <c r="AU394" s="58">
        <f t="shared" si="462"/>
        <v>0.68644633903558916</v>
      </c>
      <c r="AV394" s="58">
        <f t="shared" si="462"/>
        <v>0.68644633903558916</v>
      </c>
      <c r="AW394" s="58">
        <f t="shared" ref="AW394:BM394" si="463">AW393*AW391</f>
        <v>0.68644633903558916</v>
      </c>
      <c r="AX394" s="58">
        <f t="shared" si="463"/>
        <v>0.68644633903558916</v>
      </c>
      <c r="AY394" s="58">
        <f t="shared" si="463"/>
        <v>0.68644633903558916</v>
      </c>
      <c r="AZ394" s="58">
        <f t="shared" si="463"/>
        <v>0.68644633903558916</v>
      </c>
      <c r="BA394" s="58">
        <f t="shared" si="463"/>
        <v>0.68644633903558916</v>
      </c>
      <c r="BB394" s="58">
        <f t="shared" si="463"/>
        <v>0.68644633903558916</v>
      </c>
      <c r="BC394" s="58">
        <f t="shared" si="463"/>
        <v>0.68644633903558916</v>
      </c>
      <c r="BD394" s="58">
        <f t="shared" si="463"/>
        <v>0.68644633903558916</v>
      </c>
      <c r="BE394" s="58">
        <f t="shared" si="463"/>
        <v>0.68644633903558916</v>
      </c>
      <c r="BF394" s="58">
        <f t="shared" si="463"/>
        <v>0.68644633903558916</v>
      </c>
      <c r="BG394" s="58">
        <f t="shared" si="463"/>
        <v>0.68644633903558916</v>
      </c>
      <c r="BH394" s="58">
        <f t="shared" si="463"/>
        <v>0.68644633903558916</v>
      </c>
      <c r="BI394" s="58">
        <f t="shared" si="463"/>
        <v>0.68644633903558916</v>
      </c>
      <c r="BJ394" s="58">
        <f t="shared" si="463"/>
        <v>0.68644633903558916</v>
      </c>
      <c r="BK394" s="58">
        <f t="shared" si="463"/>
        <v>0.68644633903558916</v>
      </c>
      <c r="BL394" s="58">
        <f t="shared" si="463"/>
        <v>0.68644633903558916</v>
      </c>
      <c r="BM394" s="58">
        <f t="shared" si="463"/>
        <v>0.68644633903558916</v>
      </c>
      <c r="BN394" s="58">
        <f>BN393*BN391</f>
        <v>0.68644633903558916</v>
      </c>
      <c r="BO394" s="58">
        <f>BO393*BO391</f>
        <v>0.68644633903558916</v>
      </c>
      <c r="BP394" s="58">
        <f>BP393*BP391</f>
        <v>0.68644633903558916</v>
      </c>
      <c r="BQ394" s="58">
        <f t="shared" ref="BQ394:CD394" si="464">BQ393*BQ391</f>
        <v>0.68644633903558916</v>
      </c>
      <c r="BR394" s="58">
        <f t="shared" si="464"/>
        <v>0.68644633903558916</v>
      </c>
      <c r="BS394" s="58">
        <f t="shared" si="464"/>
        <v>0.68644633903558916</v>
      </c>
      <c r="BT394" s="58">
        <f t="shared" si="464"/>
        <v>0.68644633903558916</v>
      </c>
      <c r="BU394" s="58">
        <f t="shared" si="464"/>
        <v>0.68644633903558916</v>
      </c>
      <c r="BV394" s="58">
        <f t="shared" si="464"/>
        <v>0.68644633903558916</v>
      </c>
      <c r="BW394" s="58">
        <f t="shared" si="464"/>
        <v>0.68644633903558916</v>
      </c>
      <c r="BX394" s="58">
        <f t="shared" si="464"/>
        <v>0.68644633903558916</v>
      </c>
      <c r="BY394" s="58">
        <f t="shared" si="464"/>
        <v>0.68644633903558916</v>
      </c>
      <c r="BZ394" s="58">
        <f t="shared" si="464"/>
        <v>0.68644633903558916</v>
      </c>
      <c r="CA394" s="58">
        <f t="shared" si="464"/>
        <v>0.68644633903558916</v>
      </c>
      <c r="CB394" s="58">
        <f t="shared" si="464"/>
        <v>0.68644633903558916</v>
      </c>
      <c r="CC394" s="58">
        <f t="shared" si="464"/>
        <v>0.68644633903558916</v>
      </c>
      <c r="CD394" s="58">
        <f t="shared" si="464"/>
        <v>0.68644633903558916</v>
      </c>
    </row>
    <row r="395" spans="2:86" outlineLevel="1">
      <c r="E395" s="47" t="s">
        <v>277</v>
      </c>
      <c r="J395" t="s">
        <v>70</v>
      </c>
      <c r="K395" s="82" t="str">
        <f t="array" ref="K395">IF(OR(L395:BM395&lt;0,L395:BM395&gt;1),"error","ok")</f>
        <v>ok</v>
      </c>
      <c r="R395" s="58">
        <f t="shared" ref="R395:AV395" si="465">1-R394</f>
        <v>0.23809523809523814</v>
      </c>
      <c r="S395" s="58">
        <f t="shared" si="465"/>
        <v>0.23809523809523814</v>
      </c>
      <c r="T395" s="58">
        <f t="shared" si="465"/>
        <v>0.23809523809523814</v>
      </c>
      <c r="U395" s="58">
        <f t="shared" si="465"/>
        <v>0.23809523809523814</v>
      </c>
      <c r="V395" s="58">
        <f t="shared" si="465"/>
        <v>0.23809523809523814</v>
      </c>
      <c r="W395" s="58">
        <f t="shared" si="465"/>
        <v>0.23809523809523814</v>
      </c>
      <c r="X395" s="58">
        <f t="shared" si="465"/>
        <v>0.25197705974385298</v>
      </c>
      <c r="Y395" s="58">
        <f t="shared" si="465"/>
        <v>0.26642669709409472</v>
      </c>
      <c r="Z395" s="58">
        <f t="shared" si="465"/>
        <v>0.28147971604332933</v>
      </c>
      <c r="AA395" s="58">
        <f t="shared" si="465"/>
        <v>0.29717471611757573</v>
      </c>
      <c r="AB395" s="58">
        <f t="shared" si="465"/>
        <v>0.31355366096441084</v>
      </c>
      <c r="AC395" s="58">
        <f t="shared" si="465"/>
        <v>0.31355366096441084</v>
      </c>
      <c r="AD395" s="58">
        <f t="shared" si="465"/>
        <v>0.31355366096441084</v>
      </c>
      <c r="AE395" s="58">
        <f t="shared" si="465"/>
        <v>0.31355366096441084</v>
      </c>
      <c r="AF395" s="58">
        <f t="shared" si="465"/>
        <v>0.31355366096441084</v>
      </c>
      <c r="AG395" s="58">
        <f t="shared" si="465"/>
        <v>0.31355366096441084</v>
      </c>
      <c r="AH395" s="58">
        <f t="shared" si="465"/>
        <v>0.31355366096441084</v>
      </c>
      <c r="AI395" s="58">
        <f t="shared" si="465"/>
        <v>0.31355366096441084</v>
      </c>
      <c r="AJ395" s="58">
        <f t="shared" si="465"/>
        <v>0.31355366096441084</v>
      </c>
      <c r="AK395" s="58">
        <f t="shared" si="465"/>
        <v>0.31355366096441084</v>
      </c>
      <c r="AL395" s="58">
        <f t="shared" si="465"/>
        <v>0.31355366096441084</v>
      </c>
      <c r="AM395" s="58">
        <f t="shared" si="465"/>
        <v>0.31355366096441084</v>
      </c>
      <c r="AN395" s="58">
        <f t="shared" si="465"/>
        <v>0.31355366096441084</v>
      </c>
      <c r="AO395" s="58">
        <f t="shared" si="465"/>
        <v>0.31355366096441084</v>
      </c>
      <c r="AP395" s="58">
        <f t="shared" si="465"/>
        <v>0.31355366096441084</v>
      </c>
      <c r="AQ395" s="58">
        <f t="shared" si="465"/>
        <v>0.31355366096441084</v>
      </c>
      <c r="AR395" s="58">
        <f t="shared" si="465"/>
        <v>0.31355366096441084</v>
      </c>
      <c r="AS395" s="58">
        <f t="shared" si="465"/>
        <v>0.31355366096441084</v>
      </c>
      <c r="AT395" s="58">
        <f t="shared" si="465"/>
        <v>0.31355366096441084</v>
      </c>
      <c r="AU395" s="58">
        <f t="shared" si="465"/>
        <v>0.31355366096441084</v>
      </c>
      <c r="AV395" s="58">
        <f t="shared" si="465"/>
        <v>0.31355366096441084</v>
      </c>
      <c r="AW395" s="58">
        <f t="shared" ref="AW395:BM395" si="466">1-AW394</f>
        <v>0.31355366096441084</v>
      </c>
      <c r="AX395" s="58">
        <f t="shared" si="466"/>
        <v>0.31355366096441084</v>
      </c>
      <c r="AY395" s="58">
        <f t="shared" si="466"/>
        <v>0.31355366096441084</v>
      </c>
      <c r="AZ395" s="58">
        <f t="shared" si="466"/>
        <v>0.31355366096441084</v>
      </c>
      <c r="BA395" s="58">
        <f t="shared" si="466"/>
        <v>0.31355366096441084</v>
      </c>
      <c r="BB395" s="58">
        <f t="shared" si="466"/>
        <v>0.31355366096441084</v>
      </c>
      <c r="BC395" s="58">
        <f t="shared" si="466"/>
        <v>0.31355366096441084</v>
      </c>
      <c r="BD395" s="58">
        <f t="shared" si="466"/>
        <v>0.31355366096441084</v>
      </c>
      <c r="BE395" s="58">
        <f t="shared" si="466"/>
        <v>0.31355366096441084</v>
      </c>
      <c r="BF395" s="58">
        <f t="shared" si="466"/>
        <v>0.31355366096441084</v>
      </c>
      <c r="BG395" s="58">
        <f t="shared" si="466"/>
        <v>0.31355366096441084</v>
      </c>
      <c r="BH395" s="58">
        <f t="shared" si="466"/>
        <v>0.31355366096441084</v>
      </c>
      <c r="BI395" s="58">
        <f t="shared" si="466"/>
        <v>0.31355366096441084</v>
      </c>
      <c r="BJ395" s="58">
        <f t="shared" si="466"/>
        <v>0.31355366096441084</v>
      </c>
      <c r="BK395" s="58">
        <f t="shared" si="466"/>
        <v>0.31355366096441084</v>
      </c>
      <c r="BL395" s="58">
        <f t="shared" si="466"/>
        <v>0.31355366096441084</v>
      </c>
      <c r="BM395" s="58">
        <f t="shared" si="466"/>
        <v>0.31355366096441084</v>
      </c>
      <c r="BN395" s="58">
        <f>1-BN394</f>
        <v>0.31355366096441084</v>
      </c>
      <c r="BO395" s="58">
        <f>1-BO394</f>
        <v>0.31355366096441084</v>
      </c>
      <c r="BP395" s="58">
        <f>1-BP394</f>
        <v>0.31355366096441084</v>
      </c>
      <c r="BQ395" s="58">
        <f t="shared" ref="BQ395:CD395" si="467">1-BQ394</f>
        <v>0.31355366096441084</v>
      </c>
      <c r="BR395" s="58">
        <f t="shared" si="467"/>
        <v>0.31355366096441084</v>
      </c>
      <c r="BS395" s="58">
        <f t="shared" si="467"/>
        <v>0.31355366096441084</v>
      </c>
      <c r="BT395" s="58">
        <f t="shared" si="467"/>
        <v>0.31355366096441084</v>
      </c>
      <c r="BU395" s="58">
        <f t="shared" si="467"/>
        <v>0.31355366096441084</v>
      </c>
      <c r="BV395" s="58">
        <f t="shared" si="467"/>
        <v>0.31355366096441084</v>
      </c>
      <c r="BW395" s="58">
        <f t="shared" si="467"/>
        <v>0.31355366096441084</v>
      </c>
      <c r="BX395" s="58">
        <f t="shared" si="467"/>
        <v>0.31355366096441084</v>
      </c>
      <c r="BY395" s="58">
        <f t="shared" si="467"/>
        <v>0.31355366096441084</v>
      </c>
      <c r="BZ395" s="58">
        <f t="shared" si="467"/>
        <v>0.31355366096441084</v>
      </c>
      <c r="CA395" s="58">
        <f t="shared" si="467"/>
        <v>0.31355366096441084</v>
      </c>
      <c r="CB395" s="58">
        <f t="shared" si="467"/>
        <v>0.31355366096441084</v>
      </c>
      <c r="CC395" s="58">
        <f t="shared" si="467"/>
        <v>0.31355366096441084</v>
      </c>
      <c r="CD395" s="58">
        <f t="shared" si="467"/>
        <v>0.31355366096441084</v>
      </c>
      <c r="CG395" s="13"/>
      <c r="CH395" s="13"/>
    </row>
    <row r="396" spans="2:86" outlineLevel="1">
      <c r="E396" s="47"/>
      <c r="BR396"/>
      <c r="BS396"/>
    </row>
    <row r="397" spans="2:86" outlineLevel="1">
      <c r="E397" s="80" t="s">
        <v>215</v>
      </c>
      <c r="BR397"/>
      <c r="BS397"/>
    </row>
    <row r="398" spans="2:86" outlineLevel="1">
      <c r="B398" s="47"/>
      <c r="E398" s="47" t="s">
        <v>265</v>
      </c>
      <c r="J398" t="s">
        <v>70</v>
      </c>
      <c r="K398" s="82" t="str">
        <f t="array" ref="K398">IF(OR(L398:BM398&lt;0,L398:BM398&gt;1),"error","ok")</f>
        <v>ok</v>
      </c>
      <c r="R398" s="104">
        <f t="shared" ref="R398:BM398" si="468">R386*R384^2+(R381-1)*R393*R391^2</f>
        <v>0.76190476190476186</v>
      </c>
      <c r="S398" s="104">
        <f t="shared" si="468"/>
        <v>0.76190476190476186</v>
      </c>
      <c r="T398" s="104">
        <f t="shared" si="468"/>
        <v>0.76190476190476186</v>
      </c>
      <c r="U398" s="104">
        <f t="shared" si="468"/>
        <v>0.76190476190476186</v>
      </c>
      <c r="V398" s="104">
        <f t="shared" si="468"/>
        <v>0.76190476190476186</v>
      </c>
      <c r="W398" s="104">
        <f t="shared" si="468"/>
        <v>0.76190476190476186</v>
      </c>
      <c r="X398" s="104">
        <f t="shared" si="468"/>
        <v>0.72412377650442472</v>
      </c>
      <c r="Y398" s="104">
        <f t="shared" si="468"/>
        <v>0.69399893510794641</v>
      </c>
      <c r="Z398" s="104">
        <f t="shared" si="468"/>
        <v>0.67014572479190537</v>
      </c>
      <c r="AA398" s="104">
        <f t="shared" si="468"/>
        <v>0.65153400910410997</v>
      </c>
      <c r="AB398" s="104">
        <f t="shared" si="468"/>
        <v>0.63738562404146581</v>
      </c>
      <c r="AC398" s="104">
        <f t="shared" si="468"/>
        <v>0.63738562404146581</v>
      </c>
      <c r="AD398" s="104">
        <f t="shared" si="468"/>
        <v>0.63738562404146581</v>
      </c>
      <c r="AE398" s="104">
        <f t="shared" si="468"/>
        <v>0.63738562404146581</v>
      </c>
      <c r="AF398" s="104">
        <f t="shared" si="468"/>
        <v>0.63738562404146581</v>
      </c>
      <c r="AG398" s="104">
        <f t="shared" si="468"/>
        <v>0.63738562404146581</v>
      </c>
      <c r="AH398" s="104">
        <f t="shared" si="468"/>
        <v>0.63738562404146581</v>
      </c>
      <c r="AI398" s="104">
        <f t="shared" si="468"/>
        <v>0.63738562404146581</v>
      </c>
      <c r="AJ398" s="104">
        <f t="shared" si="468"/>
        <v>0.63738562404146581</v>
      </c>
      <c r="AK398" s="104">
        <f t="shared" si="468"/>
        <v>0.63738562404146581</v>
      </c>
      <c r="AL398" s="104">
        <f t="shared" si="468"/>
        <v>0.63738562404146581</v>
      </c>
      <c r="AM398" s="104">
        <f t="shared" si="468"/>
        <v>0.63738562404146581</v>
      </c>
      <c r="AN398" s="104">
        <f t="shared" si="468"/>
        <v>0.63738562404146581</v>
      </c>
      <c r="AO398" s="104">
        <f t="shared" si="468"/>
        <v>0.63738562404146581</v>
      </c>
      <c r="AP398" s="104">
        <f t="shared" si="468"/>
        <v>0.63738562404146581</v>
      </c>
      <c r="AQ398" s="104">
        <f t="shared" si="468"/>
        <v>0.63738562404146581</v>
      </c>
      <c r="AR398" s="104">
        <f t="shared" si="468"/>
        <v>0.63738562404146581</v>
      </c>
      <c r="AS398" s="104">
        <f t="shared" si="468"/>
        <v>0.63738562404146581</v>
      </c>
      <c r="AT398" s="104">
        <f t="shared" si="468"/>
        <v>0.63738562404146581</v>
      </c>
      <c r="AU398" s="104">
        <f t="shared" si="468"/>
        <v>0.63738562404146581</v>
      </c>
      <c r="AV398" s="104">
        <f t="shared" si="468"/>
        <v>0.63738562404146581</v>
      </c>
      <c r="AW398" s="104">
        <f t="shared" si="468"/>
        <v>0.63738562404146581</v>
      </c>
      <c r="AX398" s="104">
        <f t="shared" si="468"/>
        <v>0.63738562404146581</v>
      </c>
      <c r="AY398" s="104">
        <f t="shared" si="468"/>
        <v>0.63738562404146581</v>
      </c>
      <c r="AZ398" s="104">
        <f t="shared" si="468"/>
        <v>0.63738562404146581</v>
      </c>
      <c r="BA398" s="104">
        <f t="shared" si="468"/>
        <v>0.63738562404146581</v>
      </c>
      <c r="BB398" s="104">
        <f t="shared" si="468"/>
        <v>0.63738562404146581</v>
      </c>
      <c r="BC398" s="104">
        <f t="shared" si="468"/>
        <v>0.63738562404146581</v>
      </c>
      <c r="BD398" s="104">
        <f t="shared" si="468"/>
        <v>0.63738562404146581</v>
      </c>
      <c r="BE398" s="104">
        <f t="shared" si="468"/>
        <v>0.63738562404146581</v>
      </c>
      <c r="BF398" s="104">
        <f t="shared" si="468"/>
        <v>0.63738562404146581</v>
      </c>
      <c r="BG398" s="104">
        <f t="shared" si="468"/>
        <v>0.63738562404146581</v>
      </c>
      <c r="BH398" s="104">
        <f t="shared" si="468"/>
        <v>0.63738562404146581</v>
      </c>
      <c r="BI398" s="104">
        <f t="shared" si="468"/>
        <v>0.63738562404146581</v>
      </c>
      <c r="BJ398" s="104">
        <f t="shared" si="468"/>
        <v>0.63738562404146581</v>
      </c>
      <c r="BK398" s="104">
        <f t="shared" si="468"/>
        <v>0.63738562404146581</v>
      </c>
      <c r="BL398" s="104">
        <f t="shared" si="468"/>
        <v>0.63738562404146581</v>
      </c>
      <c r="BM398" s="104">
        <f t="shared" si="468"/>
        <v>0.63738562404146581</v>
      </c>
      <c r="BN398" s="104">
        <f>BN386*BN384^2+(BN381-1)*BN393*BN391^2</f>
        <v>0.63738562404146581</v>
      </c>
      <c r="BO398" s="104">
        <f>BO386*BO384^2+(BO381-1)*BO393*BO391^2</f>
        <v>0.63738562404146581</v>
      </c>
      <c r="BP398" s="104">
        <f>BP386*BP384^2+(BP381-1)*BP393*BP391^2</f>
        <v>0.63738562404146581</v>
      </c>
      <c r="BQ398" s="104">
        <f t="shared" ref="BQ398:CD398" si="469">BQ386*BQ384^2+(BQ381-1)*BQ393*BQ391^2</f>
        <v>0.63738562404146581</v>
      </c>
      <c r="BR398" s="104">
        <f t="shared" si="469"/>
        <v>0.63738562404146581</v>
      </c>
      <c r="BS398" s="104">
        <f t="shared" si="469"/>
        <v>0.63738562404146581</v>
      </c>
      <c r="BT398" s="104">
        <f t="shared" si="469"/>
        <v>0.63738562404146581</v>
      </c>
      <c r="BU398" s="104">
        <f t="shared" si="469"/>
        <v>0.63738562404146581</v>
      </c>
      <c r="BV398" s="104">
        <f t="shared" si="469"/>
        <v>0.63738562404146581</v>
      </c>
      <c r="BW398" s="104">
        <f t="shared" si="469"/>
        <v>0.63738562404146581</v>
      </c>
      <c r="BX398" s="104">
        <f t="shared" si="469"/>
        <v>0.63738562404146581</v>
      </c>
      <c r="BY398" s="104">
        <f t="shared" si="469"/>
        <v>0.63738562404146581</v>
      </c>
      <c r="BZ398" s="104">
        <f t="shared" si="469"/>
        <v>0.63738562404146581</v>
      </c>
      <c r="CA398" s="104">
        <f t="shared" si="469"/>
        <v>0.63738562404146581</v>
      </c>
      <c r="CB398" s="104">
        <f t="shared" si="469"/>
        <v>0.63738562404146581</v>
      </c>
      <c r="CC398" s="104">
        <f t="shared" si="469"/>
        <v>0.63738562404146581</v>
      </c>
      <c r="CD398" s="104">
        <f t="shared" si="469"/>
        <v>0.63738562404146581</v>
      </c>
    </row>
    <row r="399" spans="2:86" outlineLevel="1">
      <c r="B399" s="47"/>
      <c r="E399" s="47" t="s">
        <v>238</v>
      </c>
      <c r="J399" t="s">
        <v>70</v>
      </c>
      <c r="K399" s="82" t="str">
        <f t="array" ref="K399">IF(OR(L399:BM399&lt;0,L399:BM399&gt;1),"error","ok")</f>
        <v>ok</v>
      </c>
      <c r="R399" s="104">
        <f t="shared" ref="R399:AV399" si="470">R386*R384^2/R398</f>
        <v>0</v>
      </c>
      <c r="S399" s="104">
        <f t="shared" si="470"/>
        <v>0</v>
      </c>
      <c r="T399" s="104">
        <f t="shared" si="470"/>
        <v>0</v>
      </c>
      <c r="U399" s="104">
        <f t="shared" si="470"/>
        <v>0</v>
      </c>
      <c r="V399" s="104">
        <f t="shared" si="470"/>
        <v>0</v>
      </c>
      <c r="W399" s="104">
        <f t="shared" si="470"/>
        <v>0</v>
      </c>
      <c r="X399" s="104">
        <f t="shared" si="470"/>
        <v>5.7437372894498439E-3</v>
      </c>
      <c r="Y399" s="104">
        <f t="shared" si="470"/>
        <v>2.2274243668165931E-2</v>
      </c>
      <c r="Z399" s="104">
        <f t="shared" si="470"/>
        <v>4.8467858836172877E-2</v>
      </c>
      <c r="AA399" s="104">
        <f t="shared" si="470"/>
        <v>8.3127864483817399E-2</v>
      </c>
      <c r="AB399" s="104">
        <f t="shared" si="470"/>
        <v>0.12501426591136533</v>
      </c>
      <c r="AC399" s="104">
        <f t="shared" si="470"/>
        <v>0.12501426591136533</v>
      </c>
      <c r="AD399" s="104">
        <f t="shared" si="470"/>
        <v>0.12501426591136533</v>
      </c>
      <c r="AE399" s="104">
        <f t="shared" si="470"/>
        <v>0.12501426591136533</v>
      </c>
      <c r="AF399" s="104">
        <f t="shared" si="470"/>
        <v>0.12501426591136533</v>
      </c>
      <c r="AG399" s="104">
        <f t="shared" si="470"/>
        <v>0.12501426591136533</v>
      </c>
      <c r="AH399" s="104">
        <f t="shared" si="470"/>
        <v>0.12501426591136533</v>
      </c>
      <c r="AI399" s="104">
        <f t="shared" si="470"/>
        <v>0.12501426591136533</v>
      </c>
      <c r="AJ399" s="104">
        <f t="shared" si="470"/>
        <v>0.12501426591136533</v>
      </c>
      <c r="AK399" s="104">
        <f t="shared" si="470"/>
        <v>0.12501426591136533</v>
      </c>
      <c r="AL399" s="104">
        <f t="shared" si="470"/>
        <v>0.12501426591136533</v>
      </c>
      <c r="AM399" s="104">
        <f t="shared" si="470"/>
        <v>0.12501426591136533</v>
      </c>
      <c r="AN399" s="104">
        <f t="shared" si="470"/>
        <v>0.12501426591136533</v>
      </c>
      <c r="AO399" s="104">
        <f t="shared" si="470"/>
        <v>0.12501426591136533</v>
      </c>
      <c r="AP399" s="104">
        <f t="shared" si="470"/>
        <v>0.12501426591136533</v>
      </c>
      <c r="AQ399" s="104">
        <f t="shared" si="470"/>
        <v>0.12501426591136533</v>
      </c>
      <c r="AR399" s="104">
        <f t="shared" si="470"/>
        <v>0.12501426591136533</v>
      </c>
      <c r="AS399" s="104">
        <f t="shared" si="470"/>
        <v>0.12501426591136533</v>
      </c>
      <c r="AT399" s="104">
        <f t="shared" si="470"/>
        <v>0.12501426591136533</v>
      </c>
      <c r="AU399" s="104">
        <f t="shared" si="470"/>
        <v>0.12501426591136533</v>
      </c>
      <c r="AV399" s="104">
        <f t="shared" si="470"/>
        <v>0.12501426591136533</v>
      </c>
      <c r="AW399" s="104">
        <f t="shared" ref="AW399:BM399" si="471">AW386*AW384^2/AW398</f>
        <v>0.12501426591136533</v>
      </c>
      <c r="AX399" s="104">
        <f t="shared" si="471"/>
        <v>0.12501426591136533</v>
      </c>
      <c r="AY399" s="104">
        <f t="shared" si="471"/>
        <v>0.12501426591136533</v>
      </c>
      <c r="AZ399" s="104">
        <f t="shared" si="471"/>
        <v>0.12501426591136533</v>
      </c>
      <c r="BA399" s="104">
        <f t="shared" si="471"/>
        <v>0.12501426591136533</v>
      </c>
      <c r="BB399" s="104">
        <f t="shared" si="471"/>
        <v>0.12501426591136533</v>
      </c>
      <c r="BC399" s="104">
        <f t="shared" si="471"/>
        <v>0.12501426591136533</v>
      </c>
      <c r="BD399" s="104">
        <f t="shared" si="471"/>
        <v>0.12501426591136533</v>
      </c>
      <c r="BE399" s="104">
        <f t="shared" si="471"/>
        <v>0.12501426591136533</v>
      </c>
      <c r="BF399" s="104">
        <f t="shared" si="471"/>
        <v>0.12501426591136533</v>
      </c>
      <c r="BG399" s="104">
        <f t="shared" si="471"/>
        <v>0.12501426591136533</v>
      </c>
      <c r="BH399" s="104">
        <f t="shared" si="471"/>
        <v>0.12501426591136533</v>
      </c>
      <c r="BI399" s="104">
        <f t="shared" si="471"/>
        <v>0.12501426591136533</v>
      </c>
      <c r="BJ399" s="104">
        <f t="shared" si="471"/>
        <v>0.12501426591136533</v>
      </c>
      <c r="BK399" s="104">
        <f t="shared" si="471"/>
        <v>0.12501426591136533</v>
      </c>
      <c r="BL399" s="104">
        <f t="shared" si="471"/>
        <v>0.12501426591136533</v>
      </c>
      <c r="BM399" s="104">
        <f t="shared" si="471"/>
        <v>0.12501426591136533</v>
      </c>
      <c r="BN399" s="104">
        <f>BN386*BN384^2/BN398</f>
        <v>0.12501426591136533</v>
      </c>
      <c r="BO399" s="104">
        <f>BO386*BO384^2/BO398</f>
        <v>0.12501426591136533</v>
      </c>
      <c r="BP399" s="104">
        <f>BP386*BP384^2/BP398</f>
        <v>0.12501426591136533</v>
      </c>
      <c r="BQ399" s="104">
        <f t="shared" ref="BQ399:CD399" si="472">BQ386*BQ384^2/BQ398</f>
        <v>0.12501426591136533</v>
      </c>
      <c r="BR399" s="104">
        <f t="shared" si="472"/>
        <v>0.12501426591136533</v>
      </c>
      <c r="BS399" s="104">
        <f t="shared" si="472"/>
        <v>0.12501426591136533</v>
      </c>
      <c r="BT399" s="104">
        <f t="shared" si="472"/>
        <v>0.12501426591136533</v>
      </c>
      <c r="BU399" s="104">
        <f t="shared" si="472"/>
        <v>0.12501426591136533</v>
      </c>
      <c r="BV399" s="104">
        <f t="shared" si="472"/>
        <v>0.12501426591136533</v>
      </c>
      <c r="BW399" s="104">
        <f t="shared" si="472"/>
        <v>0.12501426591136533</v>
      </c>
      <c r="BX399" s="104">
        <f t="shared" si="472"/>
        <v>0.12501426591136533</v>
      </c>
      <c r="BY399" s="104">
        <f t="shared" si="472"/>
        <v>0.12501426591136533</v>
      </c>
      <c r="BZ399" s="104">
        <f t="shared" si="472"/>
        <v>0.12501426591136533</v>
      </c>
      <c r="CA399" s="104">
        <f t="shared" si="472"/>
        <v>0.12501426591136533</v>
      </c>
      <c r="CB399" s="104">
        <f t="shared" si="472"/>
        <v>0.12501426591136533</v>
      </c>
      <c r="CC399" s="104">
        <f t="shared" si="472"/>
        <v>0.12501426591136533</v>
      </c>
      <c r="CD399" s="104">
        <f t="shared" si="472"/>
        <v>0.12501426591136533</v>
      </c>
    </row>
    <row r="400" spans="2:86" outlineLevel="1">
      <c r="B400" s="47"/>
      <c r="E400" s="47" t="s">
        <v>278</v>
      </c>
      <c r="J400" t="s">
        <v>70</v>
      </c>
      <c r="K400" s="82" t="str">
        <f t="array" ref="K400">IF(OR(L400:BM400&lt;0,L400:BM400&gt;1),"error","ok")</f>
        <v>ok</v>
      </c>
      <c r="R400" s="104">
        <f t="shared" ref="R400:BM400" si="473">R394*R391/R398</f>
        <v>0.5</v>
      </c>
      <c r="S400" s="104">
        <f t="shared" si="473"/>
        <v>0.5</v>
      </c>
      <c r="T400" s="104">
        <f t="shared" si="473"/>
        <v>0.5</v>
      </c>
      <c r="U400" s="104">
        <f t="shared" si="473"/>
        <v>0.5</v>
      </c>
      <c r="V400" s="104">
        <f t="shared" si="473"/>
        <v>0.5</v>
      </c>
      <c r="W400" s="104">
        <f t="shared" si="473"/>
        <v>0.5</v>
      </c>
      <c r="X400" s="104">
        <f t="shared" si="473"/>
        <v>0.497128131355275</v>
      </c>
      <c r="Y400" s="104">
        <f t="shared" si="473"/>
        <v>0.488862878165917</v>
      </c>
      <c r="Z400" s="104">
        <f t="shared" si="473"/>
        <v>0.47576607058191356</v>
      </c>
      <c r="AA400" s="104">
        <f t="shared" si="473"/>
        <v>0.45843606775809143</v>
      </c>
      <c r="AB400" s="104">
        <f t="shared" si="473"/>
        <v>0.43749286704431728</v>
      </c>
      <c r="AC400" s="104">
        <f t="shared" si="473"/>
        <v>0.43749286704431728</v>
      </c>
      <c r="AD400" s="104">
        <f t="shared" si="473"/>
        <v>0.43749286704431728</v>
      </c>
      <c r="AE400" s="104">
        <f t="shared" si="473"/>
        <v>0.43749286704431728</v>
      </c>
      <c r="AF400" s="104">
        <f t="shared" si="473"/>
        <v>0.43749286704431728</v>
      </c>
      <c r="AG400" s="104">
        <f t="shared" si="473"/>
        <v>0.43749286704431728</v>
      </c>
      <c r="AH400" s="104">
        <f t="shared" si="473"/>
        <v>0.43749286704431728</v>
      </c>
      <c r="AI400" s="104">
        <f t="shared" si="473"/>
        <v>0.43749286704431728</v>
      </c>
      <c r="AJ400" s="104">
        <f t="shared" si="473"/>
        <v>0.43749286704431728</v>
      </c>
      <c r="AK400" s="104">
        <f t="shared" si="473"/>
        <v>0.43749286704431728</v>
      </c>
      <c r="AL400" s="104">
        <f t="shared" si="473"/>
        <v>0.43749286704431728</v>
      </c>
      <c r="AM400" s="104">
        <f t="shared" si="473"/>
        <v>0.43749286704431728</v>
      </c>
      <c r="AN400" s="104">
        <f t="shared" si="473"/>
        <v>0.43749286704431728</v>
      </c>
      <c r="AO400" s="104">
        <f t="shared" si="473"/>
        <v>0.43749286704431728</v>
      </c>
      <c r="AP400" s="104">
        <f t="shared" si="473"/>
        <v>0.43749286704431728</v>
      </c>
      <c r="AQ400" s="104">
        <f t="shared" si="473"/>
        <v>0.43749286704431728</v>
      </c>
      <c r="AR400" s="104">
        <f t="shared" si="473"/>
        <v>0.43749286704431728</v>
      </c>
      <c r="AS400" s="104">
        <f t="shared" si="473"/>
        <v>0.43749286704431728</v>
      </c>
      <c r="AT400" s="104">
        <f t="shared" si="473"/>
        <v>0.43749286704431728</v>
      </c>
      <c r="AU400" s="104">
        <f t="shared" si="473"/>
        <v>0.43749286704431728</v>
      </c>
      <c r="AV400" s="104">
        <f t="shared" si="473"/>
        <v>0.43749286704431728</v>
      </c>
      <c r="AW400" s="104">
        <f t="shared" si="473"/>
        <v>0.43749286704431728</v>
      </c>
      <c r="AX400" s="104">
        <f t="shared" si="473"/>
        <v>0.43749286704431728</v>
      </c>
      <c r="AY400" s="104">
        <f t="shared" si="473"/>
        <v>0.43749286704431728</v>
      </c>
      <c r="AZ400" s="104">
        <f t="shared" si="473"/>
        <v>0.43749286704431728</v>
      </c>
      <c r="BA400" s="104">
        <f t="shared" si="473"/>
        <v>0.43749286704431728</v>
      </c>
      <c r="BB400" s="104">
        <f t="shared" si="473"/>
        <v>0.43749286704431728</v>
      </c>
      <c r="BC400" s="104">
        <f t="shared" si="473"/>
        <v>0.43749286704431728</v>
      </c>
      <c r="BD400" s="104">
        <f t="shared" si="473"/>
        <v>0.43749286704431728</v>
      </c>
      <c r="BE400" s="104">
        <f t="shared" si="473"/>
        <v>0.43749286704431728</v>
      </c>
      <c r="BF400" s="104">
        <f t="shared" si="473"/>
        <v>0.43749286704431728</v>
      </c>
      <c r="BG400" s="104">
        <f t="shared" si="473"/>
        <v>0.43749286704431728</v>
      </c>
      <c r="BH400" s="104">
        <f t="shared" si="473"/>
        <v>0.43749286704431728</v>
      </c>
      <c r="BI400" s="104">
        <f t="shared" si="473"/>
        <v>0.43749286704431728</v>
      </c>
      <c r="BJ400" s="104">
        <f t="shared" si="473"/>
        <v>0.43749286704431728</v>
      </c>
      <c r="BK400" s="104">
        <f t="shared" si="473"/>
        <v>0.43749286704431728</v>
      </c>
      <c r="BL400" s="104">
        <f t="shared" si="473"/>
        <v>0.43749286704431728</v>
      </c>
      <c r="BM400" s="104">
        <f t="shared" si="473"/>
        <v>0.43749286704431728</v>
      </c>
      <c r="BN400" s="104">
        <f>BN394*BN391/BN398</f>
        <v>0.43749286704431728</v>
      </c>
      <c r="BO400" s="104">
        <f>BO394*BO391/BO398</f>
        <v>0.43749286704431728</v>
      </c>
      <c r="BP400" s="104">
        <f>BP394*BP391/BP398</f>
        <v>0.43749286704431728</v>
      </c>
      <c r="BQ400" s="104">
        <f t="shared" ref="BQ400:CD400" si="474">BQ394*BQ391/BQ398</f>
        <v>0.43749286704431728</v>
      </c>
      <c r="BR400" s="104">
        <f t="shared" si="474"/>
        <v>0.43749286704431728</v>
      </c>
      <c r="BS400" s="104">
        <f t="shared" si="474"/>
        <v>0.43749286704431728</v>
      </c>
      <c r="BT400" s="104">
        <f t="shared" si="474"/>
        <v>0.43749286704431728</v>
      </c>
      <c r="BU400" s="104">
        <f t="shared" si="474"/>
        <v>0.43749286704431728</v>
      </c>
      <c r="BV400" s="104">
        <f t="shared" si="474"/>
        <v>0.43749286704431728</v>
      </c>
      <c r="BW400" s="104">
        <f t="shared" si="474"/>
        <v>0.43749286704431728</v>
      </c>
      <c r="BX400" s="104">
        <f t="shared" si="474"/>
        <v>0.43749286704431728</v>
      </c>
      <c r="BY400" s="104">
        <f t="shared" si="474"/>
        <v>0.43749286704431728</v>
      </c>
      <c r="BZ400" s="104">
        <f t="shared" si="474"/>
        <v>0.43749286704431728</v>
      </c>
      <c r="CA400" s="104">
        <f t="shared" si="474"/>
        <v>0.43749286704431728</v>
      </c>
      <c r="CB400" s="104">
        <f t="shared" si="474"/>
        <v>0.43749286704431728</v>
      </c>
      <c r="CC400" s="104">
        <f t="shared" si="474"/>
        <v>0.43749286704431728</v>
      </c>
      <c r="CD400" s="104">
        <f t="shared" si="474"/>
        <v>0.43749286704431728</v>
      </c>
      <c r="CG400" s="13"/>
      <c r="CH400" s="13"/>
    </row>
    <row r="401" spans="2:86" outlineLevel="1">
      <c r="E401" s="66" t="s">
        <v>97</v>
      </c>
      <c r="J401" t="s">
        <v>70</v>
      </c>
      <c r="K401" s="82" t="str">
        <f t="array" ref="K401">IF(AND(R401:BM401=1),"ok","error")</f>
        <v>ok</v>
      </c>
      <c r="R401" s="163">
        <f t="shared" ref="R401:BM401" si="475">R399+R400*(R381-1)</f>
        <v>1</v>
      </c>
      <c r="S401" s="163">
        <f t="shared" si="475"/>
        <v>1</v>
      </c>
      <c r="T401" s="163">
        <f t="shared" si="475"/>
        <v>1</v>
      </c>
      <c r="U401" s="163">
        <f t="shared" si="475"/>
        <v>1</v>
      </c>
      <c r="V401" s="163">
        <f t="shared" si="475"/>
        <v>1</v>
      </c>
      <c r="W401" s="163">
        <f t="shared" si="475"/>
        <v>1</v>
      </c>
      <c r="X401" s="163">
        <f t="shared" si="475"/>
        <v>0.99999999999999989</v>
      </c>
      <c r="Y401" s="163">
        <f t="shared" si="475"/>
        <v>0.99999999999999989</v>
      </c>
      <c r="Z401" s="163">
        <f t="shared" si="475"/>
        <v>1</v>
      </c>
      <c r="AA401" s="163">
        <f t="shared" si="475"/>
        <v>1.0000000000000002</v>
      </c>
      <c r="AB401" s="163">
        <f t="shared" si="475"/>
        <v>0.99999999999999989</v>
      </c>
      <c r="AC401" s="163">
        <f t="shared" si="475"/>
        <v>0.99999999999999989</v>
      </c>
      <c r="AD401" s="163">
        <f t="shared" si="475"/>
        <v>0.99999999999999989</v>
      </c>
      <c r="AE401" s="163">
        <f t="shared" si="475"/>
        <v>0.99999999999999989</v>
      </c>
      <c r="AF401" s="163">
        <f t="shared" si="475"/>
        <v>0.99999999999999989</v>
      </c>
      <c r="AG401" s="163">
        <f t="shared" si="475"/>
        <v>0.99999999999999989</v>
      </c>
      <c r="AH401" s="163">
        <f t="shared" si="475"/>
        <v>0.99999999999999989</v>
      </c>
      <c r="AI401" s="163">
        <f t="shared" si="475"/>
        <v>0.99999999999999989</v>
      </c>
      <c r="AJ401" s="163">
        <f t="shared" si="475"/>
        <v>0.99999999999999989</v>
      </c>
      <c r="AK401" s="163">
        <f t="shared" si="475"/>
        <v>0.99999999999999989</v>
      </c>
      <c r="AL401" s="163">
        <f t="shared" si="475"/>
        <v>0.99999999999999989</v>
      </c>
      <c r="AM401" s="163">
        <f t="shared" si="475"/>
        <v>0.99999999999999989</v>
      </c>
      <c r="AN401" s="163">
        <f t="shared" si="475"/>
        <v>0.99999999999999989</v>
      </c>
      <c r="AO401" s="163">
        <f t="shared" si="475"/>
        <v>0.99999999999999989</v>
      </c>
      <c r="AP401" s="163">
        <f t="shared" si="475"/>
        <v>0.99999999999999989</v>
      </c>
      <c r="AQ401" s="163">
        <f t="shared" si="475"/>
        <v>0.99999999999999989</v>
      </c>
      <c r="AR401" s="163">
        <f t="shared" si="475"/>
        <v>0.99999999999999989</v>
      </c>
      <c r="AS401" s="163">
        <f t="shared" si="475"/>
        <v>0.99999999999999989</v>
      </c>
      <c r="AT401" s="163">
        <f t="shared" si="475"/>
        <v>0.99999999999999989</v>
      </c>
      <c r="AU401" s="163">
        <f t="shared" si="475"/>
        <v>0.99999999999999989</v>
      </c>
      <c r="AV401" s="163">
        <f t="shared" si="475"/>
        <v>0.99999999999999989</v>
      </c>
      <c r="AW401" s="163">
        <f t="shared" si="475"/>
        <v>0.99999999999999989</v>
      </c>
      <c r="AX401" s="163">
        <f t="shared" si="475"/>
        <v>0.99999999999999989</v>
      </c>
      <c r="AY401" s="163">
        <f t="shared" si="475"/>
        <v>0.99999999999999989</v>
      </c>
      <c r="AZ401" s="163">
        <f t="shared" si="475"/>
        <v>0.99999999999999989</v>
      </c>
      <c r="BA401" s="163">
        <f t="shared" si="475"/>
        <v>0.99999999999999989</v>
      </c>
      <c r="BB401" s="163">
        <f t="shared" si="475"/>
        <v>0.99999999999999989</v>
      </c>
      <c r="BC401" s="163">
        <f t="shared" si="475"/>
        <v>0.99999999999999989</v>
      </c>
      <c r="BD401" s="163">
        <f t="shared" si="475"/>
        <v>0.99999999999999989</v>
      </c>
      <c r="BE401" s="163">
        <f t="shared" si="475"/>
        <v>0.99999999999999989</v>
      </c>
      <c r="BF401" s="163">
        <f t="shared" si="475"/>
        <v>0.99999999999999989</v>
      </c>
      <c r="BG401" s="163">
        <f t="shared" si="475"/>
        <v>0.99999999999999989</v>
      </c>
      <c r="BH401" s="163">
        <f t="shared" si="475"/>
        <v>0.99999999999999989</v>
      </c>
      <c r="BI401" s="163">
        <f t="shared" si="475"/>
        <v>0.99999999999999989</v>
      </c>
      <c r="BJ401" s="163">
        <f t="shared" si="475"/>
        <v>0.99999999999999989</v>
      </c>
      <c r="BK401" s="163">
        <f t="shared" si="475"/>
        <v>0.99999999999999989</v>
      </c>
      <c r="BL401" s="163">
        <f t="shared" si="475"/>
        <v>0.99999999999999989</v>
      </c>
      <c r="BM401" s="163">
        <f t="shared" si="475"/>
        <v>0.99999999999999989</v>
      </c>
      <c r="BN401" s="163">
        <f>BN399+BN400*(BN381-1)</f>
        <v>0.99999999999999989</v>
      </c>
      <c r="BO401" s="163">
        <f>BO399+BO400*(BO381-1)</f>
        <v>0.99999999999999989</v>
      </c>
      <c r="BP401" s="163">
        <f>BP399+BP400*(BP381-1)</f>
        <v>0.99999999999999989</v>
      </c>
      <c r="BQ401" s="163">
        <f t="shared" ref="BQ401:CD401" si="476">BQ399+BQ400*(BQ381-1)</f>
        <v>0.99999999999999989</v>
      </c>
      <c r="BR401" s="163">
        <f t="shared" si="476"/>
        <v>0.99999999999999989</v>
      </c>
      <c r="BS401" s="163">
        <f t="shared" si="476"/>
        <v>0.99999999999999989</v>
      </c>
      <c r="BT401" s="163">
        <f t="shared" si="476"/>
        <v>0.99999999999999989</v>
      </c>
      <c r="BU401" s="163">
        <f t="shared" si="476"/>
        <v>0.99999999999999989</v>
      </c>
      <c r="BV401" s="163">
        <f t="shared" si="476"/>
        <v>0.99999999999999989</v>
      </c>
      <c r="BW401" s="163">
        <f t="shared" si="476"/>
        <v>0.99999999999999989</v>
      </c>
      <c r="BX401" s="163">
        <f t="shared" si="476"/>
        <v>0.99999999999999989</v>
      </c>
      <c r="BY401" s="163">
        <f t="shared" si="476"/>
        <v>0.99999999999999989</v>
      </c>
      <c r="BZ401" s="163">
        <f t="shared" si="476"/>
        <v>0.99999999999999989</v>
      </c>
      <c r="CA401" s="163">
        <f t="shared" si="476"/>
        <v>0.99999999999999989</v>
      </c>
      <c r="CB401" s="163">
        <f t="shared" si="476"/>
        <v>0.99999999999999989</v>
      </c>
      <c r="CC401" s="163">
        <f t="shared" si="476"/>
        <v>0.99999999999999989</v>
      </c>
      <c r="CD401" s="163">
        <f t="shared" si="476"/>
        <v>0.99999999999999989</v>
      </c>
      <c r="CG401" s="13"/>
      <c r="CH401" s="13"/>
    </row>
    <row r="402" spans="2:86" outlineLevel="1"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  <c r="AF402" s="133"/>
      <c r="AG402" s="133"/>
      <c r="AH402" s="133"/>
      <c r="AI402" s="133"/>
      <c r="AJ402" s="133"/>
      <c r="AK402" s="133"/>
      <c r="AL402" s="133"/>
      <c r="AM402" s="133"/>
      <c r="AN402" s="133"/>
      <c r="AO402" s="133"/>
      <c r="AP402" s="133"/>
      <c r="AQ402" s="133"/>
      <c r="AR402" s="133"/>
      <c r="AS402" s="133"/>
      <c r="AT402" s="133"/>
      <c r="AU402" s="133"/>
      <c r="AV402" s="133"/>
      <c r="AW402" s="133"/>
      <c r="AX402" s="133"/>
      <c r="AY402" s="133"/>
      <c r="AZ402" s="133"/>
      <c r="BA402" s="133"/>
      <c r="BB402" s="133"/>
      <c r="BC402" s="133"/>
      <c r="BD402" s="133"/>
      <c r="BE402" s="133"/>
      <c r="BF402" s="133"/>
      <c r="BG402" s="133"/>
      <c r="BH402" s="133"/>
      <c r="BI402" s="133"/>
      <c r="BJ402" s="133"/>
      <c r="BK402" s="133"/>
      <c r="BL402" s="133"/>
      <c r="BM402" s="133"/>
      <c r="BN402" s="133"/>
      <c r="BO402" s="133"/>
      <c r="BP402" s="133"/>
      <c r="BQ402" s="133"/>
      <c r="BR402" s="133"/>
      <c r="BS402" s="133"/>
      <c r="BT402" s="133"/>
      <c r="BU402" s="133"/>
      <c r="BV402" s="133"/>
      <c r="BW402" s="133"/>
      <c r="BX402" s="133"/>
      <c r="BY402" s="133"/>
      <c r="BZ402" s="133"/>
      <c r="CA402" s="133"/>
      <c r="CB402" s="133"/>
      <c r="CC402" s="133"/>
      <c r="CD402" s="133"/>
      <c r="CG402" s="13"/>
      <c r="CH402" s="13"/>
    </row>
    <row r="403" spans="2:86" outlineLevel="1">
      <c r="C403" s="15" t="s">
        <v>286</v>
      </c>
      <c r="BR403"/>
      <c r="BS403"/>
      <c r="CG403" s="13"/>
      <c r="CH403" s="13"/>
    </row>
    <row r="404" spans="2:86" outlineLevel="1">
      <c r="E404" s="47" t="s">
        <v>279</v>
      </c>
      <c r="J404" t="s">
        <v>70</v>
      </c>
      <c r="K404" s="82" t="str">
        <f t="array" ref="K404">IF(OR(L404:BM404&lt;0,L404:BM404&gt;1),"error","ok")</f>
        <v>ok</v>
      </c>
      <c r="R404" s="104">
        <f t="shared" ref="R404:BM404" si="477">1-R398</f>
        <v>0.23809523809523814</v>
      </c>
      <c r="S404" s="104">
        <f t="shared" si="477"/>
        <v>0.23809523809523814</v>
      </c>
      <c r="T404" s="104">
        <f t="shared" si="477"/>
        <v>0.23809523809523814</v>
      </c>
      <c r="U404" s="104">
        <f t="shared" si="477"/>
        <v>0.23809523809523814</v>
      </c>
      <c r="V404" s="104">
        <f t="shared" si="477"/>
        <v>0.23809523809523814</v>
      </c>
      <c r="W404" s="104">
        <f t="shared" si="477"/>
        <v>0.23809523809523814</v>
      </c>
      <c r="X404" s="104">
        <f t="shared" si="477"/>
        <v>0.27587622349557528</v>
      </c>
      <c r="Y404" s="104">
        <f t="shared" si="477"/>
        <v>0.30600106489205359</v>
      </c>
      <c r="Z404" s="104">
        <f t="shared" si="477"/>
        <v>0.32985427520809463</v>
      </c>
      <c r="AA404" s="104">
        <f t="shared" si="477"/>
        <v>0.34846599089589003</v>
      </c>
      <c r="AB404" s="104">
        <f t="shared" si="477"/>
        <v>0.36261437595853419</v>
      </c>
      <c r="AC404" s="104">
        <f t="shared" si="477"/>
        <v>0.36261437595853419</v>
      </c>
      <c r="AD404" s="104">
        <f t="shared" si="477"/>
        <v>0.36261437595853419</v>
      </c>
      <c r="AE404" s="104">
        <f t="shared" si="477"/>
        <v>0.36261437595853419</v>
      </c>
      <c r="AF404" s="104">
        <f t="shared" si="477"/>
        <v>0.36261437595853419</v>
      </c>
      <c r="AG404" s="104">
        <f t="shared" si="477"/>
        <v>0.36261437595853419</v>
      </c>
      <c r="AH404" s="104">
        <f t="shared" si="477"/>
        <v>0.36261437595853419</v>
      </c>
      <c r="AI404" s="104">
        <f t="shared" si="477"/>
        <v>0.36261437595853419</v>
      </c>
      <c r="AJ404" s="104">
        <f t="shared" si="477"/>
        <v>0.36261437595853419</v>
      </c>
      <c r="AK404" s="104">
        <f t="shared" si="477"/>
        <v>0.36261437595853419</v>
      </c>
      <c r="AL404" s="104">
        <f t="shared" si="477"/>
        <v>0.36261437595853419</v>
      </c>
      <c r="AM404" s="104">
        <f t="shared" si="477"/>
        <v>0.36261437595853419</v>
      </c>
      <c r="AN404" s="104">
        <f t="shared" si="477"/>
        <v>0.36261437595853419</v>
      </c>
      <c r="AO404" s="104">
        <f t="shared" si="477"/>
        <v>0.36261437595853419</v>
      </c>
      <c r="AP404" s="104">
        <f t="shared" si="477"/>
        <v>0.36261437595853419</v>
      </c>
      <c r="AQ404" s="104">
        <f t="shared" si="477"/>
        <v>0.36261437595853419</v>
      </c>
      <c r="AR404" s="104">
        <f t="shared" si="477"/>
        <v>0.36261437595853419</v>
      </c>
      <c r="AS404" s="104">
        <f t="shared" si="477"/>
        <v>0.36261437595853419</v>
      </c>
      <c r="AT404" s="104">
        <f t="shared" si="477"/>
        <v>0.36261437595853419</v>
      </c>
      <c r="AU404" s="104">
        <f t="shared" si="477"/>
        <v>0.36261437595853419</v>
      </c>
      <c r="AV404" s="104">
        <f t="shared" si="477"/>
        <v>0.36261437595853419</v>
      </c>
      <c r="AW404" s="104">
        <f t="shared" si="477"/>
        <v>0.36261437595853419</v>
      </c>
      <c r="AX404" s="104">
        <f t="shared" si="477"/>
        <v>0.36261437595853419</v>
      </c>
      <c r="AY404" s="104">
        <f t="shared" si="477"/>
        <v>0.36261437595853419</v>
      </c>
      <c r="AZ404" s="104">
        <f t="shared" si="477"/>
        <v>0.36261437595853419</v>
      </c>
      <c r="BA404" s="104">
        <f t="shared" si="477"/>
        <v>0.36261437595853419</v>
      </c>
      <c r="BB404" s="104">
        <f t="shared" si="477"/>
        <v>0.36261437595853419</v>
      </c>
      <c r="BC404" s="104">
        <f t="shared" si="477"/>
        <v>0.36261437595853419</v>
      </c>
      <c r="BD404" s="104">
        <f t="shared" si="477"/>
        <v>0.36261437595853419</v>
      </c>
      <c r="BE404" s="104">
        <f t="shared" si="477"/>
        <v>0.36261437595853419</v>
      </c>
      <c r="BF404" s="104">
        <f t="shared" si="477"/>
        <v>0.36261437595853419</v>
      </c>
      <c r="BG404" s="104">
        <f t="shared" si="477"/>
        <v>0.36261437595853419</v>
      </c>
      <c r="BH404" s="104">
        <f t="shared" si="477"/>
        <v>0.36261437595853419</v>
      </c>
      <c r="BI404" s="104">
        <f t="shared" si="477"/>
        <v>0.36261437595853419</v>
      </c>
      <c r="BJ404" s="104">
        <f t="shared" si="477"/>
        <v>0.36261437595853419</v>
      </c>
      <c r="BK404" s="104">
        <f t="shared" si="477"/>
        <v>0.36261437595853419</v>
      </c>
      <c r="BL404" s="104">
        <f t="shared" si="477"/>
        <v>0.36261437595853419</v>
      </c>
      <c r="BM404" s="104">
        <f t="shared" si="477"/>
        <v>0.36261437595853419</v>
      </c>
      <c r="BN404" s="104">
        <f>1-BN398</f>
        <v>0.36261437595853419</v>
      </c>
      <c r="BO404" s="104">
        <f>1-BO398</f>
        <v>0.36261437595853419</v>
      </c>
      <c r="BP404" s="104">
        <f>1-BP398</f>
        <v>0.36261437595853419</v>
      </c>
      <c r="BQ404" s="104">
        <f t="shared" ref="BQ404:CD404" si="478">1-BQ398</f>
        <v>0.36261437595853419</v>
      </c>
      <c r="BR404" s="104">
        <f t="shared" si="478"/>
        <v>0.36261437595853419</v>
      </c>
      <c r="BS404" s="104">
        <f t="shared" si="478"/>
        <v>0.36261437595853419</v>
      </c>
      <c r="BT404" s="104">
        <f t="shared" si="478"/>
        <v>0.36261437595853419</v>
      </c>
      <c r="BU404" s="104">
        <f t="shared" si="478"/>
        <v>0.36261437595853419</v>
      </c>
      <c r="BV404" s="104">
        <f t="shared" si="478"/>
        <v>0.36261437595853419</v>
      </c>
      <c r="BW404" s="104">
        <f t="shared" si="478"/>
        <v>0.36261437595853419</v>
      </c>
      <c r="BX404" s="104">
        <f t="shared" si="478"/>
        <v>0.36261437595853419</v>
      </c>
      <c r="BY404" s="104">
        <f t="shared" si="478"/>
        <v>0.36261437595853419</v>
      </c>
      <c r="BZ404" s="104">
        <f t="shared" si="478"/>
        <v>0.36261437595853419</v>
      </c>
      <c r="CA404" s="104">
        <f t="shared" si="478"/>
        <v>0.36261437595853419</v>
      </c>
      <c r="CB404" s="104">
        <f t="shared" si="478"/>
        <v>0.36261437595853419</v>
      </c>
      <c r="CC404" s="104">
        <f t="shared" si="478"/>
        <v>0.36261437595853419</v>
      </c>
      <c r="CD404" s="104">
        <f t="shared" si="478"/>
        <v>0.36261437595853419</v>
      </c>
      <c r="CG404" s="13"/>
      <c r="CH404" s="13"/>
    </row>
    <row r="405" spans="2:86" outlineLevel="1">
      <c r="E405" s="47" t="s">
        <v>238</v>
      </c>
      <c r="J405" t="s">
        <v>70</v>
      </c>
      <c r="K405" s="82" t="str">
        <f t="array" ref="K405">IF(OR(L405:BM405&lt;0,L405:BM405&gt;1),"error","ok")</f>
        <v>ok</v>
      </c>
      <c r="R405" s="104">
        <f t="shared" ref="R405:AV405" si="479">R388*R384/R404</f>
        <v>0</v>
      </c>
      <c r="S405" s="104">
        <f t="shared" si="479"/>
        <v>0</v>
      </c>
      <c r="T405" s="104">
        <f t="shared" si="479"/>
        <v>0</v>
      </c>
      <c r="U405" s="104">
        <f t="shared" si="479"/>
        <v>0</v>
      </c>
      <c r="V405" s="104">
        <f t="shared" si="479"/>
        <v>0</v>
      </c>
      <c r="W405" s="104">
        <f t="shared" si="479"/>
        <v>0</v>
      </c>
      <c r="X405" s="104">
        <f t="shared" si="479"/>
        <v>0.12089053141344454</v>
      </c>
      <c r="Y405" s="104">
        <f t="shared" si="479"/>
        <v>0.19464539652817614</v>
      </c>
      <c r="Z405" s="104">
        <f t="shared" si="479"/>
        <v>0.24268132210995447</v>
      </c>
      <c r="AA405" s="104">
        <f t="shared" si="479"/>
        <v>0.27514699192909431</v>
      </c>
      <c r="AB405" s="104">
        <f t="shared" si="479"/>
        <v>0.29747222189650196</v>
      </c>
      <c r="AC405" s="104">
        <f t="shared" si="479"/>
        <v>0.29747222189650196</v>
      </c>
      <c r="AD405" s="104">
        <f t="shared" si="479"/>
        <v>0.29747222189650196</v>
      </c>
      <c r="AE405" s="104">
        <f t="shared" si="479"/>
        <v>0.29747222189650196</v>
      </c>
      <c r="AF405" s="104">
        <f t="shared" si="479"/>
        <v>0.29747222189650196</v>
      </c>
      <c r="AG405" s="104">
        <f t="shared" si="479"/>
        <v>0.29747222189650196</v>
      </c>
      <c r="AH405" s="104">
        <f t="shared" si="479"/>
        <v>0.29747222189650196</v>
      </c>
      <c r="AI405" s="104">
        <f t="shared" si="479"/>
        <v>0.29747222189650196</v>
      </c>
      <c r="AJ405" s="104">
        <f t="shared" si="479"/>
        <v>0.29747222189650196</v>
      </c>
      <c r="AK405" s="104">
        <f t="shared" si="479"/>
        <v>0.29747222189650196</v>
      </c>
      <c r="AL405" s="104">
        <f t="shared" si="479"/>
        <v>0.29747222189650196</v>
      </c>
      <c r="AM405" s="104">
        <f t="shared" si="479"/>
        <v>0.29747222189650196</v>
      </c>
      <c r="AN405" s="104">
        <f t="shared" si="479"/>
        <v>0.29747222189650196</v>
      </c>
      <c r="AO405" s="104">
        <f t="shared" si="479"/>
        <v>0.29747222189650196</v>
      </c>
      <c r="AP405" s="104">
        <f t="shared" si="479"/>
        <v>0.29747222189650196</v>
      </c>
      <c r="AQ405" s="104">
        <f t="shared" si="479"/>
        <v>0.29747222189650196</v>
      </c>
      <c r="AR405" s="104">
        <f t="shared" si="479"/>
        <v>0.29747222189650196</v>
      </c>
      <c r="AS405" s="104">
        <f t="shared" si="479"/>
        <v>0.29747222189650196</v>
      </c>
      <c r="AT405" s="104">
        <f t="shared" si="479"/>
        <v>0.29747222189650196</v>
      </c>
      <c r="AU405" s="104">
        <f t="shared" si="479"/>
        <v>0.29747222189650196</v>
      </c>
      <c r="AV405" s="104">
        <f t="shared" si="479"/>
        <v>0.29747222189650196</v>
      </c>
      <c r="AW405" s="104">
        <f t="shared" ref="AW405:BM405" si="480">AW388*AW384/AW404</f>
        <v>0.29747222189650196</v>
      </c>
      <c r="AX405" s="104">
        <f t="shared" si="480"/>
        <v>0.29747222189650196</v>
      </c>
      <c r="AY405" s="104">
        <f t="shared" si="480"/>
        <v>0.29747222189650196</v>
      </c>
      <c r="AZ405" s="104">
        <f t="shared" si="480"/>
        <v>0.29747222189650196</v>
      </c>
      <c r="BA405" s="104">
        <f t="shared" si="480"/>
        <v>0.29747222189650196</v>
      </c>
      <c r="BB405" s="104">
        <f t="shared" si="480"/>
        <v>0.29747222189650196</v>
      </c>
      <c r="BC405" s="104">
        <f t="shared" si="480"/>
        <v>0.29747222189650196</v>
      </c>
      <c r="BD405" s="104">
        <f t="shared" si="480"/>
        <v>0.29747222189650196</v>
      </c>
      <c r="BE405" s="104">
        <f t="shared" si="480"/>
        <v>0.29747222189650196</v>
      </c>
      <c r="BF405" s="104">
        <f t="shared" si="480"/>
        <v>0.29747222189650196</v>
      </c>
      <c r="BG405" s="104">
        <f t="shared" si="480"/>
        <v>0.29747222189650196</v>
      </c>
      <c r="BH405" s="104">
        <f t="shared" si="480"/>
        <v>0.29747222189650196</v>
      </c>
      <c r="BI405" s="104">
        <f t="shared" si="480"/>
        <v>0.29747222189650196</v>
      </c>
      <c r="BJ405" s="104">
        <f t="shared" si="480"/>
        <v>0.29747222189650196</v>
      </c>
      <c r="BK405" s="104">
        <f t="shared" si="480"/>
        <v>0.29747222189650196</v>
      </c>
      <c r="BL405" s="104">
        <f t="shared" si="480"/>
        <v>0.29747222189650196</v>
      </c>
      <c r="BM405" s="104">
        <f t="shared" si="480"/>
        <v>0.29747222189650196</v>
      </c>
      <c r="BN405" s="104">
        <f>BN388*BN384/BN404</f>
        <v>0.29747222189650196</v>
      </c>
      <c r="BO405" s="104">
        <f>BO388*BO384/BO404</f>
        <v>0.29747222189650196</v>
      </c>
      <c r="BP405" s="104">
        <f>BP388*BP384/BP404</f>
        <v>0.29747222189650196</v>
      </c>
      <c r="BQ405" s="104">
        <f t="shared" ref="BQ405:CD405" si="481">BQ388*BQ384/BQ404</f>
        <v>0.29747222189650196</v>
      </c>
      <c r="BR405" s="104">
        <f t="shared" si="481"/>
        <v>0.29747222189650196</v>
      </c>
      <c r="BS405" s="104">
        <f t="shared" si="481"/>
        <v>0.29747222189650196</v>
      </c>
      <c r="BT405" s="104">
        <f t="shared" si="481"/>
        <v>0.29747222189650196</v>
      </c>
      <c r="BU405" s="104">
        <f t="shared" si="481"/>
        <v>0.29747222189650196</v>
      </c>
      <c r="BV405" s="104">
        <f t="shared" si="481"/>
        <v>0.29747222189650196</v>
      </c>
      <c r="BW405" s="104">
        <f t="shared" si="481"/>
        <v>0.29747222189650196</v>
      </c>
      <c r="BX405" s="104">
        <f t="shared" si="481"/>
        <v>0.29747222189650196</v>
      </c>
      <c r="BY405" s="104">
        <f t="shared" si="481"/>
        <v>0.29747222189650196</v>
      </c>
      <c r="BZ405" s="104">
        <f t="shared" si="481"/>
        <v>0.29747222189650196</v>
      </c>
      <c r="CA405" s="104">
        <f t="shared" si="481"/>
        <v>0.29747222189650196</v>
      </c>
      <c r="CB405" s="104">
        <f t="shared" si="481"/>
        <v>0.29747222189650196</v>
      </c>
      <c r="CC405" s="104">
        <f t="shared" si="481"/>
        <v>0.29747222189650196</v>
      </c>
      <c r="CD405" s="104">
        <f t="shared" si="481"/>
        <v>0.29747222189650196</v>
      </c>
      <c r="CG405" s="13"/>
      <c r="CH405" s="13"/>
    </row>
    <row r="406" spans="2:86" outlineLevel="1">
      <c r="E406" s="47" t="s">
        <v>278</v>
      </c>
      <c r="J406" t="s">
        <v>70</v>
      </c>
      <c r="K406" s="82" t="str">
        <f t="array" ref="K406">IF(OR(L406:BM406&lt;0,L406:BM406&gt;1),"error","ok")</f>
        <v>ok</v>
      </c>
      <c r="R406" s="104">
        <f t="shared" ref="R406:BM406" si="482">R395*R391/R404</f>
        <v>0.5</v>
      </c>
      <c r="S406" s="104">
        <f t="shared" si="482"/>
        <v>0.5</v>
      </c>
      <c r="T406" s="104">
        <f t="shared" si="482"/>
        <v>0.5</v>
      </c>
      <c r="U406" s="104">
        <f t="shared" si="482"/>
        <v>0.5</v>
      </c>
      <c r="V406" s="104">
        <f t="shared" si="482"/>
        <v>0.5</v>
      </c>
      <c r="W406" s="104">
        <f t="shared" si="482"/>
        <v>0.5</v>
      </c>
      <c r="X406" s="104">
        <f t="shared" si="482"/>
        <v>0.43955473429327779</v>
      </c>
      <c r="Y406" s="104">
        <f t="shared" si="482"/>
        <v>0.40267730173591204</v>
      </c>
      <c r="Z406" s="104">
        <f t="shared" si="482"/>
        <v>0.37865933894502279</v>
      </c>
      <c r="AA406" s="104">
        <f t="shared" si="482"/>
        <v>0.36242650403545279</v>
      </c>
      <c r="AB406" s="104">
        <f t="shared" si="482"/>
        <v>0.3512638890517491</v>
      </c>
      <c r="AC406" s="104">
        <f t="shared" si="482"/>
        <v>0.3512638890517491</v>
      </c>
      <c r="AD406" s="104">
        <f t="shared" si="482"/>
        <v>0.3512638890517491</v>
      </c>
      <c r="AE406" s="104">
        <f t="shared" si="482"/>
        <v>0.3512638890517491</v>
      </c>
      <c r="AF406" s="104">
        <f t="shared" si="482"/>
        <v>0.3512638890517491</v>
      </c>
      <c r="AG406" s="104">
        <f t="shared" si="482"/>
        <v>0.3512638890517491</v>
      </c>
      <c r="AH406" s="104">
        <f t="shared" si="482"/>
        <v>0.3512638890517491</v>
      </c>
      <c r="AI406" s="104">
        <f t="shared" si="482"/>
        <v>0.3512638890517491</v>
      </c>
      <c r="AJ406" s="104">
        <f t="shared" si="482"/>
        <v>0.3512638890517491</v>
      </c>
      <c r="AK406" s="104">
        <f t="shared" si="482"/>
        <v>0.3512638890517491</v>
      </c>
      <c r="AL406" s="104">
        <f t="shared" si="482"/>
        <v>0.3512638890517491</v>
      </c>
      <c r="AM406" s="104">
        <f t="shared" si="482"/>
        <v>0.3512638890517491</v>
      </c>
      <c r="AN406" s="104">
        <f t="shared" si="482"/>
        <v>0.3512638890517491</v>
      </c>
      <c r="AO406" s="104">
        <f t="shared" si="482"/>
        <v>0.3512638890517491</v>
      </c>
      <c r="AP406" s="104">
        <f t="shared" si="482"/>
        <v>0.3512638890517491</v>
      </c>
      <c r="AQ406" s="104">
        <f t="shared" si="482"/>
        <v>0.3512638890517491</v>
      </c>
      <c r="AR406" s="104">
        <f t="shared" si="482"/>
        <v>0.3512638890517491</v>
      </c>
      <c r="AS406" s="104">
        <f t="shared" si="482"/>
        <v>0.3512638890517491</v>
      </c>
      <c r="AT406" s="104">
        <f t="shared" si="482"/>
        <v>0.3512638890517491</v>
      </c>
      <c r="AU406" s="104">
        <f t="shared" si="482"/>
        <v>0.3512638890517491</v>
      </c>
      <c r="AV406" s="104">
        <f t="shared" si="482"/>
        <v>0.3512638890517491</v>
      </c>
      <c r="AW406" s="104">
        <f t="shared" si="482"/>
        <v>0.3512638890517491</v>
      </c>
      <c r="AX406" s="104">
        <f t="shared" si="482"/>
        <v>0.3512638890517491</v>
      </c>
      <c r="AY406" s="104">
        <f t="shared" si="482"/>
        <v>0.3512638890517491</v>
      </c>
      <c r="AZ406" s="104">
        <f t="shared" si="482"/>
        <v>0.3512638890517491</v>
      </c>
      <c r="BA406" s="104">
        <f t="shared" si="482"/>
        <v>0.3512638890517491</v>
      </c>
      <c r="BB406" s="104">
        <f t="shared" si="482"/>
        <v>0.3512638890517491</v>
      </c>
      <c r="BC406" s="104">
        <f t="shared" si="482"/>
        <v>0.3512638890517491</v>
      </c>
      <c r="BD406" s="104">
        <f t="shared" si="482"/>
        <v>0.3512638890517491</v>
      </c>
      <c r="BE406" s="104">
        <f t="shared" si="482"/>
        <v>0.3512638890517491</v>
      </c>
      <c r="BF406" s="104">
        <f t="shared" si="482"/>
        <v>0.3512638890517491</v>
      </c>
      <c r="BG406" s="104">
        <f t="shared" si="482"/>
        <v>0.3512638890517491</v>
      </c>
      <c r="BH406" s="104">
        <f t="shared" si="482"/>
        <v>0.3512638890517491</v>
      </c>
      <c r="BI406" s="104">
        <f t="shared" si="482"/>
        <v>0.3512638890517491</v>
      </c>
      <c r="BJ406" s="104">
        <f t="shared" si="482"/>
        <v>0.3512638890517491</v>
      </c>
      <c r="BK406" s="104">
        <f t="shared" si="482"/>
        <v>0.3512638890517491</v>
      </c>
      <c r="BL406" s="104">
        <f t="shared" si="482"/>
        <v>0.3512638890517491</v>
      </c>
      <c r="BM406" s="104">
        <f t="shared" si="482"/>
        <v>0.3512638890517491</v>
      </c>
      <c r="BN406" s="104">
        <f>BN395*BN391/BN404</f>
        <v>0.3512638890517491</v>
      </c>
      <c r="BO406" s="104">
        <f>BO395*BO391/BO404</f>
        <v>0.3512638890517491</v>
      </c>
      <c r="BP406" s="104">
        <f>BP395*BP391/BP404</f>
        <v>0.3512638890517491</v>
      </c>
      <c r="BQ406" s="104">
        <f t="shared" ref="BQ406:CD406" si="483">BQ395*BQ391/BQ404</f>
        <v>0.3512638890517491</v>
      </c>
      <c r="BR406" s="104">
        <f t="shared" si="483"/>
        <v>0.3512638890517491</v>
      </c>
      <c r="BS406" s="104">
        <f t="shared" si="483"/>
        <v>0.3512638890517491</v>
      </c>
      <c r="BT406" s="104">
        <f t="shared" si="483"/>
        <v>0.3512638890517491</v>
      </c>
      <c r="BU406" s="104">
        <f t="shared" si="483"/>
        <v>0.3512638890517491</v>
      </c>
      <c r="BV406" s="104">
        <f t="shared" si="483"/>
        <v>0.3512638890517491</v>
      </c>
      <c r="BW406" s="104">
        <f t="shared" si="483"/>
        <v>0.3512638890517491</v>
      </c>
      <c r="BX406" s="104">
        <f t="shared" si="483"/>
        <v>0.3512638890517491</v>
      </c>
      <c r="BY406" s="104">
        <f t="shared" si="483"/>
        <v>0.3512638890517491</v>
      </c>
      <c r="BZ406" s="104">
        <f t="shared" si="483"/>
        <v>0.3512638890517491</v>
      </c>
      <c r="CA406" s="104">
        <f t="shared" si="483"/>
        <v>0.3512638890517491</v>
      </c>
      <c r="CB406" s="104">
        <f t="shared" si="483"/>
        <v>0.3512638890517491</v>
      </c>
      <c r="CC406" s="104">
        <f t="shared" si="483"/>
        <v>0.3512638890517491</v>
      </c>
      <c r="CD406" s="104">
        <f t="shared" si="483"/>
        <v>0.3512638890517491</v>
      </c>
      <c r="CG406" s="13"/>
      <c r="CH406" s="13"/>
    </row>
    <row r="407" spans="2:86" outlineLevel="1">
      <c r="E407" s="66" t="s">
        <v>97</v>
      </c>
      <c r="K407" s="82" t="str">
        <f t="array" ref="K407">IF(AND(R407:BM407=1),"ok","error")</f>
        <v>ok</v>
      </c>
      <c r="R407" s="163">
        <f t="shared" ref="R407:BM407" si="484">R405+R406*(R381-1)</f>
        <v>1</v>
      </c>
      <c r="S407" s="163">
        <f t="shared" si="484"/>
        <v>1</v>
      </c>
      <c r="T407" s="163">
        <f t="shared" si="484"/>
        <v>1</v>
      </c>
      <c r="U407" s="163">
        <f t="shared" si="484"/>
        <v>1</v>
      </c>
      <c r="V407" s="163">
        <f t="shared" si="484"/>
        <v>1</v>
      </c>
      <c r="W407" s="163">
        <f t="shared" si="484"/>
        <v>1</v>
      </c>
      <c r="X407" s="163">
        <f t="shared" si="484"/>
        <v>1.0000000000000002</v>
      </c>
      <c r="Y407" s="163">
        <f t="shared" si="484"/>
        <v>1.0000000000000002</v>
      </c>
      <c r="Z407" s="163">
        <f t="shared" si="484"/>
        <v>1</v>
      </c>
      <c r="AA407" s="163">
        <f t="shared" si="484"/>
        <v>0.99999999999999989</v>
      </c>
      <c r="AB407" s="163">
        <f t="shared" si="484"/>
        <v>1.0000000000000002</v>
      </c>
      <c r="AC407" s="163">
        <f t="shared" si="484"/>
        <v>1.0000000000000002</v>
      </c>
      <c r="AD407" s="163">
        <f t="shared" si="484"/>
        <v>1.0000000000000002</v>
      </c>
      <c r="AE407" s="163">
        <f t="shared" si="484"/>
        <v>1.0000000000000002</v>
      </c>
      <c r="AF407" s="163">
        <f t="shared" si="484"/>
        <v>1.0000000000000002</v>
      </c>
      <c r="AG407" s="163">
        <f t="shared" si="484"/>
        <v>1.0000000000000002</v>
      </c>
      <c r="AH407" s="163">
        <f t="shared" si="484"/>
        <v>1.0000000000000002</v>
      </c>
      <c r="AI407" s="163">
        <f t="shared" si="484"/>
        <v>1.0000000000000002</v>
      </c>
      <c r="AJ407" s="163">
        <f t="shared" si="484"/>
        <v>1.0000000000000002</v>
      </c>
      <c r="AK407" s="163">
        <f t="shared" si="484"/>
        <v>1.0000000000000002</v>
      </c>
      <c r="AL407" s="163">
        <f t="shared" si="484"/>
        <v>1.0000000000000002</v>
      </c>
      <c r="AM407" s="163">
        <f t="shared" si="484"/>
        <v>1.0000000000000002</v>
      </c>
      <c r="AN407" s="163">
        <f t="shared" si="484"/>
        <v>1.0000000000000002</v>
      </c>
      <c r="AO407" s="163">
        <f t="shared" si="484"/>
        <v>1.0000000000000002</v>
      </c>
      <c r="AP407" s="163">
        <f t="shared" si="484"/>
        <v>1.0000000000000002</v>
      </c>
      <c r="AQ407" s="163">
        <f t="shared" si="484"/>
        <v>1.0000000000000002</v>
      </c>
      <c r="AR407" s="163">
        <f t="shared" si="484"/>
        <v>1.0000000000000002</v>
      </c>
      <c r="AS407" s="163">
        <f t="shared" si="484"/>
        <v>1.0000000000000002</v>
      </c>
      <c r="AT407" s="163">
        <f t="shared" si="484"/>
        <v>1.0000000000000002</v>
      </c>
      <c r="AU407" s="163">
        <f t="shared" si="484"/>
        <v>1.0000000000000002</v>
      </c>
      <c r="AV407" s="163">
        <f t="shared" si="484"/>
        <v>1.0000000000000002</v>
      </c>
      <c r="AW407" s="163">
        <f t="shared" si="484"/>
        <v>1.0000000000000002</v>
      </c>
      <c r="AX407" s="163">
        <f t="shared" si="484"/>
        <v>1.0000000000000002</v>
      </c>
      <c r="AY407" s="163">
        <f t="shared" si="484"/>
        <v>1.0000000000000002</v>
      </c>
      <c r="AZ407" s="163">
        <f t="shared" si="484"/>
        <v>1.0000000000000002</v>
      </c>
      <c r="BA407" s="163">
        <f t="shared" si="484"/>
        <v>1.0000000000000002</v>
      </c>
      <c r="BB407" s="163">
        <f t="shared" si="484"/>
        <v>1.0000000000000002</v>
      </c>
      <c r="BC407" s="163">
        <f t="shared" si="484"/>
        <v>1.0000000000000002</v>
      </c>
      <c r="BD407" s="163">
        <f t="shared" si="484"/>
        <v>1.0000000000000002</v>
      </c>
      <c r="BE407" s="163">
        <f t="shared" si="484"/>
        <v>1.0000000000000002</v>
      </c>
      <c r="BF407" s="163">
        <f t="shared" si="484"/>
        <v>1.0000000000000002</v>
      </c>
      <c r="BG407" s="163">
        <f t="shared" si="484"/>
        <v>1.0000000000000002</v>
      </c>
      <c r="BH407" s="163">
        <f t="shared" si="484"/>
        <v>1.0000000000000002</v>
      </c>
      <c r="BI407" s="163">
        <f t="shared" si="484"/>
        <v>1.0000000000000002</v>
      </c>
      <c r="BJ407" s="163">
        <f t="shared" si="484"/>
        <v>1.0000000000000002</v>
      </c>
      <c r="BK407" s="163">
        <f t="shared" si="484"/>
        <v>1.0000000000000002</v>
      </c>
      <c r="BL407" s="163">
        <f t="shared" si="484"/>
        <v>1.0000000000000002</v>
      </c>
      <c r="BM407" s="163">
        <f t="shared" si="484"/>
        <v>1.0000000000000002</v>
      </c>
      <c r="BN407" s="163">
        <f>BN405+BN406*(BN381-1)</f>
        <v>1.0000000000000002</v>
      </c>
      <c r="BO407" s="163">
        <f>BO405+BO406*(BO381-1)</f>
        <v>1.0000000000000002</v>
      </c>
      <c r="BP407" s="163">
        <f>BP405+BP406*(BP381-1)</f>
        <v>1.0000000000000002</v>
      </c>
      <c r="BQ407" s="163">
        <f t="shared" ref="BQ407:CD407" si="485">BQ405+BQ406*(BQ381-1)</f>
        <v>1.0000000000000002</v>
      </c>
      <c r="BR407" s="163">
        <f t="shared" si="485"/>
        <v>1.0000000000000002</v>
      </c>
      <c r="BS407" s="163">
        <f t="shared" si="485"/>
        <v>1.0000000000000002</v>
      </c>
      <c r="BT407" s="163">
        <f t="shared" si="485"/>
        <v>1.0000000000000002</v>
      </c>
      <c r="BU407" s="163">
        <f t="shared" si="485"/>
        <v>1.0000000000000002</v>
      </c>
      <c r="BV407" s="163">
        <f t="shared" si="485"/>
        <v>1.0000000000000002</v>
      </c>
      <c r="BW407" s="163">
        <f t="shared" si="485"/>
        <v>1.0000000000000002</v>
      </c>
      <c r="BX407" s="163">
        <f t="shared" si="485"/>
        <v>1.0000000000000002</v>
      </c>
      <c r="BY407" s="163">
        <f t="shared" si="485"/>
        <v>1.0000000000000002</v>
      </c>
      <c r="BZ407" s="163">
        <f t="shared" si="485"/>
        <v>1.0000000000000002</v>
      </c>
      <c r="CA407" s="163">
        <f t="shared" si="485"/>
        <v>1.0000000000000002</v>
      </c>
      <c r="CB407" s="163">
        <f t="shared" si="485"/>
        <v>1.0000000000000002</v>
      </c>
      <c r="CC407" s="163">
        <f t="shared" si="485"/>
        <v>1.0000000000000002</v>
      </c>
      <c r="CD407" s="163">
        <f t="shared" si="485"/>
        <v>1.0000000000000002</v>
      </c>
      <c r="CG407" s="13"/>
      <c r="CH407" s="13"/>
    </row>
    <row r="408" spans="2:86" outlineLevel="1">
      <c r="E408" s="15"/>
      <c r="BR408"/>
      <c r="BS408"/>
      <c r="CG408" s="13"/>
      <c r="CH408" s="13"/>
    </row>
    <row r="409" spans="2:86" outlineLevel="1">
      <c r="B409" s="71" t="s">
        <v>283</v>
      </c>
      <c r="BR409"/>
      <c r="BS409"/>
      <c r="CG409" s="13"/>
      <c r="CH409" s="13"/>
    </row>
    <row r="410" spans="2:86" outlineLevel="1">
      <c r="BR410"/>
      <c r="BS410"/>
      <c r="CG410" s="13"/>
      <c r="CH410" s="13"/>
    </row>
    <row r="411" spans="2:86" outlineLevel="1">
      <c r="C411" s="15" t="s">
        <v>284</v>
      </c>
      <c r="BR411"/>
      <c r="BS411"/>
      <c r="CG411" s="13"/>
      <c r="CH411" s="13"/>
    </row>
    <row r="412" spans="2:86" outlineLevel="1">
      <c r="E412" s="185" t="s">
        <v>215</v>
      </c>
      <c r="J412" t="s">
        <v>70</v>
      </c>
      <c r="K412" s="82" t="str">
        <f t="array" ref="K412">IF(OR(L412:BM412&lt;0,L412:BM412&gt;1),"error","ok")</f>
        <v>ok</v>
      </c>
      <c r="R412" s="156">
        <f t="shared" ref="R412:AV412" si="486">R404</f>
        <v>0.23809523809523814</v>
      </c>
      <c r="S412" s="156">
        <f t="shared" si="486"/>
        <v>0.23809523809523814</v>
      </c>
      <c r="T412" s="156">
        <f t="shared" si="486"/>
        <v>0.23809523809523814</v>
      </c>
      <c r="U412" s="156">
        <f t="shared" si="486"/>
        <v>0.23809523809523814</v>
      </c>
      <c r="V412" s="156">
        <f t="shared" si="486"/>
        <v>0.23809523809523814</v>
      </c>
      <c r="W412" s="156">
        <f t="shared" si="486"/>
        <v>0.23809523809523814</v>
      </c>
      <c r="X412" s="156">
        <f t="shared" si="486"/>
        <v>0.27587622349557528</v>
      </c>
      <c r="Y412" s="156">
        <f t="shared" si="486"/>
        <v>0.30600106489205359</v>
      </c>
      <c r="Z412" s="156">
        <f t="shared" si="486"/>
        <v>0.32985427520809463</v>
      </c>
      <c r="AA412" s="156">
        <f t="shared" si="486"/>
        <v>0.34846599089589003</v>
      </c>
      <c r="AB412" s="156">
        <f t="shared" si="486"/>
        <v>0.36261437595853419</v>
      </c>
      <c r="AC412" s="156">
        <f t="shared" si="486"/>
        <v>0.36261437595853419</v>
      </c>
      <c r="AD412" s="156">
        <f t="shared" si="486"/>
        <v>0.36261437595853419</v>
      </c>
      <c r="AE412" s="156">
        <f t="shared" si="486"/>
        <v>0.36261437595853419</v>
      </c>
      <c r="AF412" s="156">
        <f t="shared" si="486"/>
        <v>0.36261437595853419</v>
      </c>
      <c r="AG412" s="156">
        <f t="shared" si="486"/>
        <v>0.36261437595853419</v>
      </c>
      <c r="AH412" s="156">
        <f t="shared" si="486"/>
        <v>0.36261437595853419</v>
      </c>
      <c r="AI412" s="156">
        <f t="shared" si="486"/>
        <v>0.36261437595853419</v>
      </c>
      <c r="AJ412" s="156">
        <f t="shared" si="486"/>
        <v>0.36261437595853419</v>
      </c>
      <c r="AK412" s="156">
        <f t="shared" si="486"/>
        <v>0.36261437595853419</v>
      </c>
      <c r="AL412" s="156">
        <f t="shared" si="486"/>
        <v>0.36261437595853419</v>
      </c>
      <c r="AM412" s="156">
        <f t="shared" si="486"/>
        <v>0.36261437595853419</v>
      </c>
      <c r="AN412" s="156">
        <f t="shared" si="486"/>
        <v>0.36261437595853419</v>
      </c>
      <c r="AO412" s="156">
        <f t="shared" si="486"/>
        <v>0.36261437595853419</v>
      </c>
      <c r="AP412" s="156">
        <f t="shared" si="486"/>
        <v>0.36261437595853419</v>
      </c>
      <c r="AQ412" s="156">
        <f t="shared" si="486"/>
        <v>0.36261437595853419</v>
      </c>
      <c r="AR412" s="156">
        <f t="shared" si="486"/>
        <v>0.36261437595853419</v>
      </c>
      <c r="AS412" s="156">
        <f t="shared" si="486"/>
        <v>0.36261437595853419</v>
      </c>
      <c r="AT412" s="156">
        <f t="shared" si="486"/>
        <v>0.36261437595853419</v>
      </c>
      <c r="AU412" s="156">
        <f t="shared" si="486"/>
        <v>0.36261437595853419</v>
      </c>
      <c r="AV412" s="156">
        <f t="shared" si="486"/>
        <v>0.36261437595853419</v>
      </c>
      <c r="AW412" s="156">
        <f t="shared" ref="AW412:BM412" si="487">AW404</f>
        <v>0.36261437595853419</v>
      </c>
      <c r="AX412" s="156">
        <f t="shared" si="487"/>
        <v>0.36261437595853419</v>
      </c>
      <c r="AY412" s="156">
        <f t="shared" si="487"/>
        <v>0.36261437595853419</v>
      </c>
      <c r="AZ412" s="156">
        <f t="shared" si="487"/>
        <v>0.36261437595853419</v>
      </c>
      <c r="BA412" s="156">
        <f t="shared" si="487"/>
        <v>0.36261437595853419</v>
      </c>
      <c r="BB412" s="156">
        <f t="shared" si="487"/>
        <v>0.36261437595853419</v>
      </c>
      <c r="BC412" s="156">
        <f t="shared" si="487"/>
        <v>0.36261437595853419</v>
      </c>
      <c r="BD412" s="156">
        <f t="shared" si="487"/>
        <v>0.36261437595853419</v>
      </c>
      <c r="BE412" s="156">
        <f t="shared" si="487"/>
        <v>0.36261437595853419</v>
      </c>
      <c r="BF412" s="156">
        <f t="shared" si="487"/>
        <v>0.36261437595853419</v>
      </c>
      <c r="BG412" s="156">
        <f t="shared" si="487"/>
        <v>0.36261437595853419</v>
      </c>
      <c r="BH412" s="156">
        <f t="shared" si="487"/>
        <v>0.36261437595853419</v>
      </c>
      <c r="BI412" s="156">
        <f t="shared" si="487"/>
        <v>0.36261437595853419</v>
      </c>
      <c r="BJ412" s="156">
        <f t="shared" si="487"/>
        <v>0.36261437595853419</v>
      </c>
      <c r="BK412" s="156">
        <f t="shared" si="487"/>
        <v>0.36261437595853419</v>
      </c>
      <c r="BL412" s="156">
        <f t="shared" si="487"/>
        <v>0.36261437595853419</v>
      </c>
      <c r="BM412" s="156">
        <f t="shared" si="487"/>
        <v>0.36261437595853419</v>
      </c>
      <c r="BN412" s="156">
        <f>BN404</f>
        <v>0.36261437595853419</v>
      </c>
      <c r="BO412" s="156">
        <f>BO404</f>
        <v>0.36261437595853419</v>
      </c>
      <c r="BP412" s="156">
        <f>BP404</f>
        <v>0.36261437595853419</v>
      </c>
      <c r="BQ412" s="156">
        <f t="shared" ref="BQ412:CD412" si="488">BQ404</f>
        <v>0.36261437595853419</v>
      </c>
      <c r="BR412" s="156">
        <f t="shared" si="488"/>
        <v>0.36261437595853419</v>
      </c>
      <c r="BS412" s="156">
        <f t="shared" si="488"/>
        <v>0.36261437595853419</v>
      </c>
      <c r="BT412" s="156">
        <f t="shared" si="488"/>
        <v>0.36261437595853419</v>
      </c>
      <c r="BU412" s="156">
        <f t="shared" si="488"/>
        <v>0.36261437595853419</v>
      </c>
      <c r="BV412" s="156">
        <f t="shared" si="488"/>
        <v>0.36261437595853419</v>
      </c>
      <c r="BW412" s="156">
        <f t="shared" si="488"/>
        <v>0.36261437595853419</v>
      </c>
      <c r="BX412" s="156">
        <f t="shared" si="488"/>
        <v>0.36261437595853419</v>
      </c>
      <c r="BY412" s="156">
        <f t="shared" si="488"/>
        <v>0.36261437595853419</v>
      </c>
      <c r="BZ412" s="156">
        <f t="shared" si="488"/>
        <v>0.36261437595853419</v>
      </c>
      <c r="CA412" s="156">
        <f t="shared" si="488"/>
        <v>0.36261437595853419</v>
      </c>
      <c r="CB412" s="156">
        <f t="shared" si="488"/>
        <v>0.36261437595853419</v>
      </c>
      <c r="CC412" s="156">
        <f t="shared" si="488"/>
        <v>0.36261437595853419</v>
      </c>
      <c r="CD412" s="156">
        <f t="shared" si="488"/>
        <v>0.36261437595853419</v>
      </c>
      <c r="CG412" s="13"/>
      <c r="CH412" s="13"/>
    </row>
    <row r="413" spans="2:86" outlineLevel="1">
      <c r="E413" s="47" t="s">
        <v>367</v>
      </c>
      <c r="J413" t="s">
        <v>70</v>
      </c>
      <c r="K413" s="82" t="str">
        <f t="array" ref="K413">IF(OR(L413:BM413&lt;0,L413:BM413&gt;1),"error","ok")</f>
        <v>ok</v>
      </c>
      <c r="R413" s="55">
        <f t="shared" ref="R413:BM413" si="489">R391*R384/(1-R391)*(R381-1)</f>
        <v>0</v>
      </c>
      <c r="S413" s="55">
        <f t="shared" si="489"/>
        <v>0</v>
      </c>
      <c r="T413" s="55">
        <f t="shared" si="489"/>
        <v>0</v>
      </c>
      <c r="U413" s="55">
        <f t="shared" si="489"/>
        <v>0</v>
      </c>
      <c r="V413" s="55">
        <f t="shared" si="489"/>
        <v>0</v>
      </c>
      <c r="W413" s="55">
        <f t="shared" si="489"/>
        <v>0</v>
      </c>
      <c r="X413" s="55">
        <f t="shared" si="489"/>
        <v>6.9595473585796763E-2</v>
      </c>
      <c r="Y413" s="55">
        <f t="shared" si="489"/>
        <v>0.12909899276292536</v>
      </c>
      <c r="Z413" s="55">
        <f t="shared" si="489"/>
        <v>0.17953133686282619</v>
      </c>
      <c r="AA413" s="55">
        <f t="shared" si="489"/>
        <v>0.22178010921359259</v>
      </c>
      <c r="AB413" s="55">
        <f t="shared" si="489"/>
        <v>0.25662076965180414</v>
      </c>
      <c r="AC413" s="55">
        <f t="shared" si="489"/>
        <v>0.25662076965180414</v>
      </c>
      <c r="AD413" s="55">
        <f t="shared" si="489"/>
        <v>0.25662076965180414</v>
      </c>
      <c r="AE413" s="55">
        <f t="shared" si="489"/>
        <v>0.25662076965180414</v>
      </c>
      <c r="AF413" s="55">
        <f t="shared" si="489"/>
        <v>0.25662076965180414</v>
      </c>
      <c r="AG413" s="55">
        <f t="shared" si="489"/>
        <v>0.25662076965180414</v>
      </c>
      <c r="AH413" s="55">
        <f t="shared" si="489"/>
        <v>0.25662076965180414</v>
      </c>
      <c r="AI413" s="55">
        <f t="shared" si="489"/>
        <v>0.25662076965180414</v>
      </c>
      <c r="AJ413" s="55">
        <f t="shared" si="489"/>
        <v>0.25662076965180414</v>
      </c>
      <c r="AK413" s="55">
        <f t="shared" si="489"/>
        <v>0.25662076965180414</v>
      </c>
      <c r="AL413" s="55">
        <f t="shared" si="489"/>
        <v>0.25662076965180414</v>
      </c>
      <c r="AM413" s="55">
        <f t="shared" si="489"/>
        <v>0.25662076965180414</v>
      </c>
      <c r="AN413" s="55">
        <f t="shared" si="489"/>
        <v>0.25662076965180414</v>
      </c>
      <c r="AO413" s="55">
        <f t="shared" si="489"/>
        <v>0.25662076965180414</v>
      </c>
      <c r="AP413" s="55">
        <f t="shared" si="489"/>
        <v>0.25662076965180414</v>
      </c>
      <c r="AQ413" s="55">
        <f t="shared" si="489"/>
        <v>0.25662076965180414</v>
      </c>
      <c r="AR413" s="55">
        <f t="shared" si="489"/>
        <v>0.25662076965180414</v>
      </c>
      <c r="AS413" s="55">
        <f t="shared" si="489"/>
        <v>0.25662076965180414</v>
      </c>
      <c r="AT413" s="55">
        <f t="shared" si="489"/>
        <v>0.25662076965180414</v>
      </c>
      <c r="AU413" s="55">
        <f t="shared" si="489"/>
        <v>0.25662076965180414</v>
      </c>
      <c r="AV413" s="55">
        <f t="shared" si="489"/>
        <v>0.25662076965180414</v>
      </c>
      <c r="AW413" s="55">
        <f t="shared" si="489"/>
        <v>0.25662076965180414</v>
      </c>
      <c r="AX413" s="55">
        <f t="shared" si="489"/>
        <v>0.25662076965180414</v>
      </c>
      <c r="AY413" s="55">
        <f t="shared" si="489"/>
        <v>0.25662076965180414</v>
      </c>
      <c r="AZ413" s="55">
        <f t="shared" si="489"/>
        <v>0.25662076965180414</v>
      </c>
      <c r="BA413" s="55">
        <f t="shared" si="489"/>
        <v>0.25662076965180414</v>
      </c>
      <c r="BB413" s="55">
        <f t="shared" si="489"/>
        <v>0.25662076965180414</v>
      </c>
      <c r="BC413" s="55">
        <f t="shared" si="489"/>
        <v>0.25662076965180414</v>
      </c>
      <c r="BD413" s="55">
        <f t="shared" si="489"/>
        <v>0.25662076965180414</v>
      </c>
      <c r="BE413" s="55">
        <f t="shared" si="489"/>
        <v>0.25662076965180414</v>
      </c>
      <c r="BF413" s="55">
        <f t="shared" si="489"/>
        <v>0.25662076965180414</v>
      </c>
      <c r="BG413" s="55">
        <f t="shared" si="489"/>
        <v>0.25662076965180414</v>
      </c>
      <c r="BH413" s="55">
        <f t="shared" si="489"/>
        <v>0.25662076965180414</v>
      </c>
      <c r="BI413" s="55">
        <f t="shared" si="489"/>
        <v>0.25662076965180414</v>
      </c>
      <c r="BJ413" s="55">
        <f t="shared" si="489"/>
        <v>0.25662076965180414</v>
      </c>
      <c r="BK413" s="55">
        <f t="shared" si="489"/>
        <v>0.25662076965180414</v>
      </c>
      <c r="BL413" s="55">
        <f t="shared" si="489"/>
        <v>0.25662076965180414</v>
      </c>
      <c r="BM413" s="55">
        <f t="shared" si="489"/>
        <v>0.25662076965180414</v>
      </c>
      <c r="BN413" s="55">
        <f>BN391*BN384/(1-BN391)*(BN381-1)</f>
        <v>0.25662076965180414</v>
      </c>
      <c r="BO413" s="55">
        <f>BO391*BO384/(1-BO391)*(BO381-1)</f>
        <v>0.25662076965180414</v>
      </c>
      <c r="BP413" s="55">
        <f>BP391*BP384/(1-BP391)*(BP381-1)</f>
        <v>0.25662076965180414</v>
      </c>
      <c r="BQ413" s="55">
        <f t="shared" ref="BQ413:CD413" si="490">BQ391*BQ384/(1-BQ391)*(BQ381-1)</f>
        <v>0.25662076965180414</v>
      </c>
      <c r="BR413" s="55">
        <f t="shared" si="490"/>
        <v>0.25662076965180414</v>
      </c>
      <c r="BS413" s="55">
        <f t="shared" si="490"/>
        <v>0.25662076965180414</v>
      </c>
      <c r="BT413" s="55">
        <f t="shared" si="490"/>
        <v>0.25662076965180414</v>
      </c>
      <c r="BU413" s="55">
        <f t="shared" si="490"/>
        <v>0.25662076965180414</v>
      </c>
      <c r="BV413" s="55">
        <f t="shared" si="490"/>
        <v>0.25662076965180414</v>
      </c>
      <c r="BW413" s="55">
        <f t="shared" si="490"/>
        <v>0.25662076965180414</v>
      </c>
      <c r="BX413" s="55">
        <f t="shared" si="490"/>
        <v>0.25662076965180414</v>
      </c>
      <c r="BY413" s="55">
        <f t="shared" si="490"/>
        <v>0.25662076965180414</v>
      </c>
      <c r="BZ413" s="55">
        <f t="shared" si="490"/>
        <v>0.25662076965180414</v>
      </c>
      <c r="CA413" s="55">
        <f t="shared" si="490"/>
        <v>0.25662076965180414</v>
      </c>
      <c r="CB413" s="55">
        <f t="shared" si="490"/>
        <v>0.25662076965180414</v>
      </c>
      <c r="CC413" s="55">
        <f t="shared" si="490"/>
        <v>0.25662076965180414</v>
      </c>
      <c r="CD413" s="55">
        <f t="shared" si="490"/>
        <v>0.25662076965180414</v>
      </c>
      <c r="CG413" s="13"/>
      <c r="CH413" s="13"/>
    </row>
    <row r="414" spans="2:86" outlineLevel="1">
      <c r="E414" s="47" t="s">
        <v>368</v>
      </c>
      <c r="J414" t="s">
        <v>70</v>
      </c>
      <c r="K414" s="82" t="str">
        <f t="array" ref="K414">IF(OR(L414:BM414&lt;0,L414:BM414&gt;1),"error","ok")</f>
        <v>ok</v>
      </c>
      <c r="R414" s="55">
        <f t="shared" ref="R414:BM414" si="491">R391*R391/(1-R391)*(R381-2)+R384*(R391/(1-R384))</f>
        <v>0.5</v>
      </c>
      <c r="S414" s="55">
        <f t="shared" si="491"/>
        <v>0.5</v>
      </c>
      <c r="T414" s="55">
        <f t="shared" si="491"/>
        <v>0.5</v>
      </c>
      <c r="U414" s="55">
        <f t="shared" si="491"/>
        <v>0.5</v>
      </c>
      <c r="V414" s="55">
        <f t="shared" si="491"/>
        <v>0.5</v>
      </c>
      <c r="W414" s="55">
        <f t="shared" si="491"/>
        <v>0.5</v>
      </c>
      <c r="X414" s="55">
        <f t="shared" si="491"/>
        <v>0.46520226320710156</v>
      </c>
      <c r="Y414" s="55">
        <f t="shared" si="491"/>
        <v>0.43545050361853738</v>
      </c>
      <c r="Z414" s="55">
        <f t="shared" si="491"/>
        <v>0.41023433156858691</v>
      </c>
      <c r="AA414" s="55">
        <f t="shared" si="491"/>
        <v>0.38910994539320376</v>
      </c>
      <c r="AB414" s="55">
        <f t="shared" si="491"/>
        <v>0.37168961517409799</v>
      </c>
      <c r="AC414" s="55">
        <f t="shared" si="491"/>
        <v>0.37168961517409799</v>
      </c>
      <c r="AD414" s="55">
        <f t="shared" si="491"/>
        <v>0.37168961517409799</v>
      </c>
      <c r="AE414" s="55">
        <f t="shared" si="491"/>
        <v>0.37168961517409799</v>
      </c>
      <c r="AF414" s="55">
        <f t="shared" si="491"/>
        <v>0.37168961517409799</v>
      </c>
      <c r="AG414" s="55">
        <f t="shared" si="491"/>
        <v>0.37168961517409799</v>
      </c>
      <c r="AH414" s="55">
        <f t="shared" si="491"/>
        <v>0.37168961517409799</v>
      </c>
      <c r="AI414" s="55">
        <f t="shared" si="491"/>
        <v>0.37168961517409799</v>
      </c>
      <c r="AJ414" s="55">
        <f t="shared" si="491"/>
        <v>0.37168961517409799</v>
      </c>
      <c r="AK414" s="55">
        <f t="shared" si="491"/>
        <v>0.37168961517409799</v>
      </c>
      <c r="AL414" s="55">
        <f t="shared" si="491"/>
        <v>0.37168961517409799</v>
      </c>
      <c r="AM414" s="55">
        <f t="shared" si="491"/>
        <v>0.37168961517409799</v>
      </c>
      <c r="AN414" s="55">
        <f t="shared" si="491"/>
        <v>0.37168961517409799</v>
      </c>
      <c r="AO414" s="55">
        <f t="shared" si="491"/>
        <v>0.37168961517409799</v>
      </c>
      <c r="AP414" s="55">
        <f t="shared" si="491"/>
        <v>0.37168961517409799</v>
      </c>
      <c r="AQ414" s="55">
        <f t="shared" si="491"/>
        <v>0.37168961517409799</v>
      </c>
      <c r="AR414" s="55">
        <f t="shared" si="491"/>
        <v>0.37168961517409799</v>
      </c>
      <c r="AS414" s="55">
        <f t="shared" si="491"/>
        <v>0.37168961517409799</v>
      </c>
      <c r="AT414" s="55">
        <f t="shared" si="491"/>
        <v>0.37168961517409799</v>
      </c>
      <c r="AU414" s="55">
        <f t="shared" si="491"/>
        <v>0.37168961517409799</v>
      </c>
      <c r="AV414" s="55">
        <f t="shared" si="491"/>
        <v>0.37168961517409799</v>
      </c>
      <c r="AW414" s="55">
        <f t="shared" si="491"/>
        <v>0.37168961517409799</v>
      </c>
      <c r="AX414" s="55">
        <f t="shared" si="491"/>
        <v>0.37168961517409799</v>
      </c>
      <c r="AY414" s="55">
        <f t="shared" si="491"/>
        <v>0.37168961517409799</v>
      </c>
      <c r="AZ414" s="55">
        <f t="shared" si="491"/>
        <v>0.37168961517409799</v>
      </c>
      <c r="BA414" s="55">
        <f t="shared" si="491"/>
        <v>0.37168961517409799</v>
      </c>
      <c r="BB414" s="55">
        <f t="shared" si="491"/>
        <v>0.37168961517409799</v>
      </c>
      <c r="BC414" s="55">
        <f t="shared" si="491"/>
        <v>0.37168961517409799</v>
      </c>
      <c r="BD414" s="55">
        <f t="shared" si="491"/>
        <v>0.37168961517409799</v>
      </c>
      <c r="BE414" s="55">
        <f t="shared" si="491"/>
        <v>0.37168961517409799</v>
      </c>
      <c r="BF414" s="55">
        <f t="shared" si="491"/>
        <v>0.37168961517409799</v>
      </c>
      <c r="BG414" s="55">
        <f t="shared" si="491"/>
        <v>0.37168961517409799</v>
      </c>
      <c r="BH414" s="55">
        <f t="shared" si="491"/>
        <v>0.37168961517409799</v>
      </c>
      <c r="BI414" s="55">
        <f t="shared" si="491"/>
        <v>0.37168961517409799</v>
      </c>
      <c r="BJ414" s="55">
        <f t="shared" si="491"/>
        <v>0.37168961517409799</v>
      </c>
      <c r="BK414" s="55">
        <f t="shared" si="491"/>
        <v>0.37168961517409799</v>
      </c>
      <c r="BL414" s="55">
        <f t="shared" si="491"/>
        <v>0.37168961517409799</v>
      </c>
      <c r="BM414" s="55">
        <f t="shared" si="491"/>
        <v>0.37168961517409799</v>
      </c>
      <c r="BN414" s="55">
        <f>BN391*BN391/(1-BN391)*(BN381-2)+BN384*(BN391/(1-BN384))</f>
        <v>0.37168961517409799</v>
      </c>
      <c r="BO414" s="55">
        <f>BO391*BO391/(1-BO391)*(BO381-2)+BO384*(BO391/(1-BO384))</f>
        <v>0.37168961517409799</v>
      </c>
      <c r="BP414" s="55">
        <f>BP391*BP391/(1-BP391)*(BP381-2)+BP384*(BP391/(1-BP384))</f>
        <v>0.37168961517409799</v>
      </c>
      <c r="BQ414" s="55">
        <f t="shared" ref="BQ414:CD414" si="492">BQ391*BQ391/(1-BQ391)*(BQ381-2)+BQ384*(BQ391/(1-BQ384))</f>
        <v>0.37168961517409799</v>
      </c>
      <c r="BR414" s="55">
        <f t="shared" si="492"/>
        <v>0.37168961517409799</v>
      </c>
      <c r="BS414" s="55">
        <f t="shared" si="492"/>
        <v>0.37168961517409799</v>
      </c>
      <c r="BT414" s="55">
        <f t="shared" si="492"/>
        <v>0.37168961517409799</v>
      </c>
      <c r="BU414" s="55">
        <f t="shared" si="492"/>
        <v>0.37168961517409799</v>
      </c>
      <c r="BV414" s="55">
        <f t="shared" si="492"/>
        <v>0.37168961517409799</v>
      </c>
      <c r="BW414" s="55">
        <f t="shared" si="492"/>
        <v>0.37168961517409799</v>
      </c>
      <c r="BX414" s="55">
        <f t="shared" si="492"/>
        <v>0.37168961517409799</v>
      </c>
      <c r="BY414" s="55">
        <f t="shared" si="492"/>
        <v>0.37168961517409799</v>
      </c>
      <c r="BZ414" s="55">
        <f t="shared" si="492"/>
        <v>0.37168961517409799</v>
      </c>
      <c r="CA414" s="55">
        <f t="shared" si="492"/>
        <v>0.37168961517409799</v>
      </c>
      <c r="CB414" s="55">
        <f t="shared" si="492"/>
        <v>0.37168961517409799</v>
      </c>
      <c r="CC414" s="55">
        <f t="shared" si="492"/>
        <v>0.37168961517409799</v>
      </c>
      <c r="CD414" s="55">
        <f t="shared" si="492"/>
        <v>0.37168961517409799</v>
      </c>
      <c r="CG414" s="13"/>
      <c r="CH414" s="13"/>
    </row>
    <row r="415" spans="2:86" outlineLevel="1">
      <c r="E415" s="66" t="s">
        <v>97</v>
      </c>
      <c r="K415" s="82" t="str">
        <f t="array" ref="K415">IF(AND(R415:BM415=1),"ok","error")</f>
        <v>ok</v>
      </c>
      <c r="R415" s="163">
        <f t="shared" ref="R415:BM415" si="493">R413+R414*(R381-1)</f>
        <v>1</v>
      </c>
      <c r="S415" s="163">
        <f t="shared" si="493"/>
        <v>1</v>
      </c>
      <c r="T415" s="163">
        <f t="shared" si="493"/>
        <v>1</v>
      </c>
      <c r="U415" s="163">
        <f t="shared" si="493"/>
        <v>1</v>
      </c>
      <c r="V415" s="163">
        <f t="shared" si="493"/>
        <v>1</v>
      </c>
      <c r="W415" s="163">
        <f t="shared" si="493"/>
        <v>1</v>
      </c>
      <c r="X415" s="163">
        <f t="shared" si="493"/>
        <v>0.99999999999999989</v>
      </c>
      <c r="Y415" s="163">
        <f t="shared" si="493"/>
        <v>1</v>
      </c>
      <c r="Z415" s="163">
        <f t="shared" si="493"/>
        <v>1</v>
      </c>
      <c r="AA415" s="163">
        <f t="shared" si="493"/>
        <v>1</v>
      </c>
      <c r="AB415" s="163">
        <f t="shared" si="493"/>
        <v>1</v>
      </c>
      <c r="AC415" s="163">
        <f t="shared" si="493"/>
        <v>1</v>
      </c>
      <c r="AD415" s="163">
        <f t="shared" si="493"/>
        <v>1</v>
      </c>
      <c r="AE415" s="163">
        <f t="shared" si="493"/>
        <v>1</v>
      </c>
      <c r="AF415" s="163">
        <f t="shared" si="493"/>
        <v>1</v>
      </c>
      <c r="AG415" s="163">
        <f t="shared" si="493"/>
        <v>1</v>
      </c>
      <c r="AH415" s="163">
        <f t="shared" si="493"/>
        <v>1</v>
      </c>
      <c r="AI415" s="163">
        <f t="shared" si="493"/>
        <v>1</v>
      </c>
      <c r="AJ415" s="163">
        <f t="shared" si="493"/>
        <v>1</v>
      </c>
      <c r="AK415" s="163">
        <f t="shared" si="493"/>
        <v>1</v>
      </c>
      <c r="AL415" s="163">
        <f t="shared" si="493"/>
        <v>1</v>
      </c>
      <c r="AM415" s="163">
        <f t="shared" si="493"/>
        <v>1</v>
      </c>
      <c r="AN415" s="163">
        <f t="shared" si="493"/>
        <v>1</v>
      </c>
      <c r="AO415" s="163">
        <f t="shared" si="493"/>
        <v>1</v>
      </c>
      <c r="AP415" s="163">
        <f t="shared" si="493"/>
        <v>1</v>
      </c>
      <c r="AQ415" s="163">
        <f t="shared" si="493"/>
        <v>1</v>
      </c>
      <c r="AR415" s="163">
        <f t="shared" si="493"/>
        <v>1</v>
      </c>
      <c r="AS415" s="163">
        <f t="shared" si="493"/>
        <v>1</v>
      </c>
      <c r="AT415" s="163">
        <f t="shared" si="493"/>
        <v>1</v>
      </c>
      <c r="AU415" s="163">
        <f t="shared" si="493"/>
        <v>1</v>
      </c>
      <c r="AV415" s="163">
        <f t="shared" si="493"/>
        <v>1</v>
      </c>
      <c r="AW415" s="163">
        <f t="shared" si="493"/>
        <v>1</v>
      </c>
      <c r="AX415" s="163">
        <f t="shared" si="493"/>
        <v>1</v>
      </c>
      <c r="AY415" s="163">
        <f t="shared" si="493"/>
        <v>1</v>
      </c>
      <c r="AZ415" s="163">
        <f t="shared" si="493"/>
        <v>1</v>
      </c>
      <c r="BA415" s="163">
        <f t="shared" si="493"/>
        <v>1</v>
      </c>
      <c r="BB415" s="163">
        <f t="shared" si="493"/>
        <v>1</v>
      </c>
      <c r="BC415" s="163">
        <f t="shared" si="493"/>
        <v>1</v>
      </c>
      <c r="BD415" s="163">
        <f t="shared" si="493"/>
        <v>1</v>
      </c>
      <c r="BE415" s="163">
        <f t="shared" si="493"/>
        <v>1</v>
      </c>
      <c r="BF415" s="163">
        <f t="shared" si="493"/>
        <v>1</v>
      </c>
      <c r="BG415" s="163">
        <f t="shared" si="493"/>
        <v>1</v>
      </c>
      <c r="BH415" s="163">
        <f t="shared" si="493"/>
        <v>1</v>
      </c>
      <c r="BI415" s="163">
        <f t="shared" si="493"/>
        <v>1</v>
      </c>
      <c r="BJ415" s="163">
        <f t="shared" si="493"/>
        <v>1</v>
      </c>
      <c r="BK415" s="163">
        <f t="shared" si="493"/>
        <v>1</v>
      </c>
      <c r="BL415" s="163">
        <f t="shared" si="493"/>
        <v>1</v>
      </c>
      <c r="BM415" s="163">
        <f t="shared" si="493"/>
        <v>1</v>
      </c>
      <c r="BN415" s="163">
        <f>BN413+BN414*(BN381-1)</f>
        <v>1</v>
      </c>
      <c r="BO415" s="163">
        <f>BO413+BO414*(BO381-1)</f>
        <v>1</v>
      </c>
      <c r="BP415" s="163">
        <f>BP413+BP414*(BP381-1)</f>
        <v>1</v>
      </c>
      <c r="BQ415" s="163">
        <f t="shared" ref="BQ415:CD415" si="494">BQ413+BQ414*(BQ381-1)</f>
        <v>1</v>
      </c>
      <c r="BR415" s="163">
        <f t="shared" si="494"/>
        <v>1</v>
      </c>
      <c r="BS415" s="163">
        <f t="shared" si="494"/>
        <v>1</v>
      </c>
      <c r="BT415" s="163">
        <f t="shared" si="494"/>
        <v>1</v>
      </c>
      <c r="BU415" s="163">
        <f t="shared" si="494"/>
        <v>1</v>
      </c>
      <c r="BV415" s="163">
        <f t="shared" si="494"/>
        <v>1</v>
      </c>
      <c r="BW415" s="163">
        <f t="shared" si="494"/>
        <v>1</v>
      </c>
      <c r="BX415" s="163">
        <f t="shared" si="494"/>
        <v>1</v>
      </c>
      <c r="BY415" s="163">
        <f t="shared" si="494"/>
        <v>1</v>
      </c>
      <c r="BZ415" s="163">
        <f t="shared" si="494"/>
        <v>1</v>
      </c>
      <c r="CA415" s="163">
        <f t="shared" si="494"/>
        <v>1</v>
      </c>
      <c r="CB415" s="163">
        <f t="shared" si="494"/>
        <v>1</v>
      </c>
      <c r="CC415" s="163">
        <f t="shared" si="494"/>
        <v>1</v>
      </c>
      <c r="CD415" s="163">
        <f t="shared" si="494"/>
        <v>1</v>
      </c>
      <c r="CG415" s="13"/>
      <c r="CH415" s="13"/>
    </row>
    <row r="416" spans="2:86" outlineLevel="1">
      <c r="BR416"/>
      <c r="BS416"/>
      <c r="CG416" s="13"/>
      <c r="CH416" s="13"/>
    </row>
    <row r="417" spans="1:86" outlineLevel="1">
      <c r="B417" s="57" t="s">
        <v>285</v>
      </c>
      <c r="BR417"/>
      <c r="BS417"/>
      <c r="CG417" s="13"/>
      <c r="CH417" s="13"/>
    </row>
    <row r="418" spans="1:86" outlineLevel="1">
      <c r="C418" s="86" t="s">
        <v>280</v>
      </c>
      <c r="J418" t="s">
        <v>85</v>
      </c>
      <c r="R418" s="173">
        <f t="shared" ref="R418:BM418" si="495">R398*R373</f>
        <v>16510830544</v>
      </c>
      <c r="S418" s="173">
        <f t="shared" si="495"/>
        <v>19022822966.857143</v>
      </c>
      <c r="T418" s="173">
        <f t="shared" si="495"/>
        <v>30336508560.696049</v>
      </c>
      <c r="U418" s="173">
        <f t="shared" si="495"/>
        <v>38919918476.190475</v>
      </c>
      <c r="V418" s="173">
        <f t="shared" si="495"/>
        <v>47971242666.666664</v>
      </c>
      <c r="W418" s="173">
        <f t="shared" si="495"/>
        <v>63840950095.238091</v>
      </c>
      <c r="X418" s="173">
        <f t="shared" si="495"/>
        <v>69803520439.175415</v>
      </c>
      <c r="Y418" s="173">
        <f t="shared" si="495"/>
        <v>31055672031.027939</v>
      </c>
      <c r="Z418" s="173">
        <f t="shared" si="495"/>
        <v>32058739129.298916</v>
      </c>
      <c r="AA418" s="173">
        <f t="shared" si="495"/>
        <v>24240406968.017902</v>
      </c>
      <c r="AB418" s="173">
        <f t="shared" si="495"/>
        <v>36315368012.828667</v>
      </c>
      <c r="AC418" s="173">
        <f t="shared" si="495"/>
        <v>47825115662.917946</v>
      </c>
      <c r="AD418" s="173">
        <f t="shared" si="495"/>
        <v>39382720579.651558</v>
      </c>
      <c r="AE418" s="173">
        <f t="shared" si="495"/>
        <v>30852235690.025856</v>
      </c>
      <c r="AF418" s="173">
        <f t="shared" si="495"/>
        <v>26953802606.890026</v>
      </c>
      <c r="AG418" s="173">
        <f t="shared" si="495"/>
        <v>25030698720.870022</v>
      </c>
      <c r="AH418" s="173">
        <f t="shared" si="495"/>
        <v>23843457609.466667</v>
      </c>
      <c r="AI418" s="173">
        <f t="shared" si="495"/>
        <v>23284720022.915012</v>
      </c>
      <c r="AJ418" s="173">
        <f t="shared" si="495"/>
        <v>23179857888.517349</v>
      </c>
      <c r="AK418" s="173">
        <f t="shared" si="495"/>
        <v>23753507542.525978</v>
      </c>
      <c r="AL418" s="173">
        <f t="shared" si="495"/>
        <v>24127294909.829865</v>
      </c>
      <c r="AM418" s="173">
        <f t="shared" si="495"/>
        <v>24308817122.043652</v>
      </c>
      <c r="AN418" s="173">
        <f t="shared" si="495"/>
        <v>24485812362.474529</v>
      </c>
      <c r="AO418" s="173">
        <f t="shared" si="495"/>
        <v>24658123424.381073</v>
      </c>
      <c r="AP418" s="173">
        <f t="shared" si="495"/>
        <v>24825629419.865128</v>
      </c>
      <c r="AQ418" s="173">
        <f t="shared" si="495"/>
        <v>24988623645.750496</v>
      </c>
      <c r="AR418" s="173">
        <f t="shared" si="495"/>
        <v>25147425805.860523</v>
      </c>
      <c r="AS418" s="173">
        <f t="shared" si="495"/>
        <v>25301960026.295982</v>
      </c>
      <c r="AT418" s="173">
        <f t="shared" si="495"/>
        <v>25452078703.772793</v>
      </c>
      <c r="AU418" s="173">
        <f t="shared" si="495"/>
        <v>25597737578.049606</v>
      </c>
      <c r="AV418" s="173">
        <f t="shared" si="495"/>
        <v>25738918623.959015</v>
      </c>
      <c r="AW418" s="173">
        <f t="shared" si="495"/>
        <v>25875606070.436577</v>
      </c>
      <c r="AX418" s="173">
        <f t="shared" si="495"/>
        <v>26007771153.048874</v>
      </c>
      <c r="AY418" s="173">
        <f t="shared" si="495"/>
        <v>26135390978.078686</v>
      </c>
      <c r="AZ418" s="173">
        <f t="shared" si="495"/>
        <v>26258472802.758438</v>
      </c>
      <c r="BA418" s="173">
        <f t="shared" si="495"/>
        <v>26377046867.468979</v>
      </c>
      <c r="BB418" s="173">
        <f t="shared" si="495"/>
        <v>26491134564.477932</v>
      </c>
      <c r="BC418" s="173">
        <f t="shared" si="495"/>
        <v>26600743852.159843</v>
      </c>
      <c r="BD418" s="173">
        <f t="shared" si="495"/>
        <v>26705888825.344891</v>
      </c>
      <c r="BE418" s="173">
        <f t="shared" si="495"/>
        <v>26806606999.002129</v>
      </c>
      <c r="BF418" s="173">
        <f t="shared" si="495"/>
        <v>26902958962.818272</v>
      </c>
      <c r="BG418" s="173">
        <f t="shared" si="495"/>
        <v>26995005397.291618</v>
      </c>
      <c r="BH418" s="173">
        <f t="shared" si="495"/>
        <v>27082797735.471474</v>
      </c>
      <c r="BI418" s="173">
        <f t="shared" si="495"/>
        <v>27164338316.480526</v>
      </c>
      <c r="BJ418" s="173">
        <f t="shared" si="495"/>
        <v>27220847918.206333</v>
      </c>
      <c r="BK418" s="173">
        <f t="shared" si="495"/>
        <v>27256486888.574558</v>
      </c>
      <c r="BL418" s="173">
        <f t="shared" si="495"/>
        <v>27292172519.363228</v>
      </c>
      <c r="BM418" s="173">
        <f t="shared" si="495"/>
        <v>27327904871.662632</v>
      </c>
      <c r="BN418" s="173">
        <f>BN398*BN373</f>
        <v>27363684006.643047</v>
      </c>
      <c r="BO418" s="173">
        <f>BO398*BO373</f>
        <v>27399509985.55481</v>
      </c>
      <c r="BP418" s="173">
        <f>BP398*BP373</f>
        <v>27435382869.728481</v>
      </c>
      <c r="BQ418" s="173">
        <f t="shared" ref="BQ418:CD418" si="496">BQ398*BQ373</f>
        <v>27471302720.574898</v>
      </c>
      <c r="BR418" s="173">
        <f t="shared" si="496"/>
        <v>27507269599.585308</v>
      </c>
      <c r="BS418" s="173">
        <f t="shared" si="496"/>
        <v>27543283568.331467</v>
      </c>
      <c r="BT418" s="173">
        <f t="shared" si="496"/>
        <v>27579344688.465744</v>
      </c>
      <c r="BU418" s="173">
        <f t="shared" si="496"/>
        <v>27615453021.721218</v>
      </c>
      <c r="BV418" s="173">
        <f t="shared" si="496"/>
        <v>27651608629.911793</v>
      </c>
      <c r="BW418" s="173">
        <f t="shared" si="496"/>
        <v>27687811574.932327</v>
      </c>
      <c r="BX418" s="173">
        <f t="shared" si="496"/>
        <v>27724061918.758678</v>
      </c>
      <c r="BY418" s="173">
        <f t="shared" si="496"/>
        <v>27760359723.447872</v>
      </c>
      <c r="BZ418" s="173">
        <f t="shared" si="496"/>
        <v>27796705051.138176</v>
      </c>
      <c r="CA418" s="173">
        <f t="shared" si="496"/>
        <v>27833097964.049206</v>
      </c>
      <c r="CB418" s="173">
        <f t="shared" si="496"/>
        <v>27869538524.482044</v>
      </c>
      <c r="CC418" s="173">
        <f t="shared" si="496"/>
        <v>27906026794.819344</v>
      </c>
      <c r="CD418" s="173">
        <f t="shared" si="496"/>
        <v>27942562837.525421</v>
      </c>
      <c r="CG418" s="13"/>
      <c r="CH418" s="13"/>
    </row>
    <row r="419" spans="1:86" outlineLevel="1">
      <c r="C419" s="86" t="s">
        <v>281</v>
      </c>
      <c r="J419" t="s">
        <v>85</v>
      </c>
      <c r="R419" s="173">
        <f>R404*R373</f>
        <v>5159634545.000001</v>
      </c>
      <c r="S419" s="173">
        <f t="shared" ref="S419:BM419" si="497">S404*S373</f>
        <v>5944632177.1428585</v>
      </c>
      <c r="T419" s="173">
        <f t="shared" si="497"/>
        <v>9480158925.2175179</v>
      </c>
      <c r="U419" s="173">
        <f t="shared" si="497"/>
        <v>12162474523.809526</v>
      </c>
      <c r="V419" s="173">
        <f t="shared" si="497"/>
        <v>14991013333.333336</v>
      </c>
      <c r="W419" s="173">
        <f t="shared" si="497"/>
        <v>19950296904.761909</v>
      </c>
      <c r="X419" s="173">
        <f t="shared" si="497"/>
        <v>26593701560.824585</v>
      </c>
      <c r="Y419" s="173">
        <f t="shared" si="497"/>
        <v>13693203593.972059</v>
      </c>
      <c r="Z419" s="173">
        <f t="shared" si="497"/>
        <v>15779720392.701082</v>
      </c>
      <c r="AA419" s="173">
        <f t="shared" si="497"/>
        <v>12964722202.9821</v>
      </c>
      <c r="AB419" s="173">
        <f t="shared" si="497"/>
        <v>20660137306.171329</v>
      </c>
      <c r="AC419" s="173">
        <f t="shared" si="497"/>
        <v>27208135573.082054</v>
      </c>
      <c r="AD419" s="173">
        <f t="shared" si="497"/>
        <v>22405181585.348438</v>
      </c>
      <c r="AE419" s="173">
        <f t="shared" si="497"/>
        <v>17552112519.777397</v>
      </c>
      <c r="AF419" s="173">
        <f t="shared" si="497"/>
        <v>15334259109.946745</v>
      </c>
      <c r="AG419" s="173">
        <f t="shared" si="497"/>
        <v>14240188128.064655</v>
      </c>
      <c r="AH419" s="173">
        <f t="shared" si="497"/>
        <v>13564756052.904081</v>
      </c>
      <c r="AI419" s="173">
        <f t="shared" si="497"/>
        <v>13246885248.119778</v>
      </c>
      <c r="AJ419" s="173">
        <f t="shared" si="497"/>
        <v>13187228243.016357</v>
      </c>
      <c r="AK419" s="173">
        <f t="shared" si="497"/>
        <v>13513582656.202238</v>
      </c>
      <c r="AL419" s="173">
        <f t="shared" si="497"/>
        <v>13726233628.900146</v>
      </c>
      <c r="AM419" s="173">
        <f t="shared" si="497"/>
        <v>13829503237.158888</v>
      </c>
      <c r="AN419" s="173">
        <f t="shared" si="497"/>
        <v>13930197410.726093</v>
      </c>
      <c r="AO419" s="173">
        <f t="shared" si="497"/>
        <v>14028226713.282076</v>
      </c>
      <c r="AP419" s="173">
        <f t="shared" si="497"/>
        <v>14123522370.621552</v>
      </c>
      <c r="AQ419" s="173">
        <f t="shared" si="497"/>
        <v>14216251241.927916</v>
      </c>
      <c r="AR419" s="173">
        <f t="shared" si="497"/>
        <v>14306595209.562519</v>
      </c>
      <c r="AS419" s="173">
        <f t="shared" si="497"/>
        <v>14394511108.186234</v>
      </c>
      <c r="AT419" s="173">
        <f t="shared" si="497"/>
        <v>14479914964.97205</v>
      </c>
      <c r="AU419" s="173">
        <f t="shared" si="497"/>
        <v>14562781599.873236</v>
      </c>
      <c r="AV419" s="173">
        <f t="shared" si="497"/>
        <v>14643100758.21102</v>
      </c>
      <c r="AW419" s="173">
        <f t="shared" si="497"/>
        <v>14720863467.685938</v>
      </c>
      <c r="AX419" s="173">
        <f t="shared" si="497"/>
        <v>14796053363.95484</v>
      </c>
      <c r="AY419" s="173">
        <f t="shared" si="497"/>
        <v>14868657422.577459</v>
      </c>
      <c r="AZ419" s="173">
        <f t="shared" si="497"/>
        <v>14938679772.258165</v>
      </c>
      <c r="BA419" s="173">
        <f t="shared" si="497"/>
        <v>15006137617.019789</v>
      </c>
      <c r="BB419" s="173">
        <f t="shared" si="497"/>
        <v>15071043127.1145</v>
      </c>
      <c r="BC419" s="173">
        <f t="shared" si="497"/>
        <v>15133400830.132683</v>
      </c>
      <c r="BD419" s="173">
        <f t="shared" si="497"/>
        <v>15193218744.749144</v>
      </c>
      <c r="BE419" s="173">
        <f t="shared" si="497"/>
        <v>15250518213.564943</v>
      </c>
      <c r="BF419" s="173">
        <f t="shared" si="497"/>
        <v>15305333706.594164</v>
      </c>
      <c r="BG419" s="173">
        <f t="shared" si="497"/>
        <v>15357699745.51441</v>
      </c>
      <c r="BH419" s="173">
        <f t="shared" si="497"/>
        <v>15407645591.046936</v>
      </c>
      <c r="BI419" s="173">
        <f t="shared" si="497"/>
        <v>15454034756.071423</v>
      </c>
      <c r="BJ419" s="173">
        <f t="shared" si="497"/>
        <v>15486183573.353399</v>
      </c>
      <c r="BK419" s="173">
        <f t="shared" si="497"/>
        <v>15506458901.996578</v>
      </c>
      <c r="BL419" s="173">
        <f t="shared" si="497"/>
        <v>15526760776.169815</v>
      </c>
      <c r="BM419" s="173">
        <f t="shared" si="497"/>
        <v>15547089230.627924</v>
      </c>
      <c r="BN419" s="173">
        <f>BN404*BN373</f>
        <v>15567444300.171217</v>
      </c>
      <c r="BO419" s="173">
        <f>BO404*BO373</f>
        <v>15587826019.645561</v>
      </c>
      <c r="BP419" s="173">
        <f>BP404*BP373</f>
        <v>15608234423.942457</v>
      </c>
      <c r="BQ419" s="173">
        <f t="shared" ref="BQ419:CD419" si="498">BQ404*BQ373</f>
        <v>15628669547.999083</v>
      </c>
      <c r="BR419" s="173">
        <f t="shared" si="498"/>
        <v>15649131426.798357</v>
      </c>
      <c r="BS419" s="173">
        <f t="shared" si="498"/>
        <v>15669620095.369001</v>
      </c>
      <c r="BT419" s="173">
        <f t="shared" si="498"/>
        <v>15690135588.785599</v>
      </c>
      <c r="BU419" s="173">
        <f t="shared" si="498"/>
        <v>15710677942.16865</v>
      </c>
      <c r="BV419" s="173">
        <f t="shared" si="498"/>
        <v>15731247190.684637</v>
      </c>
      <c r="BW419" s="173">
        <f t="shared" si="498"/>
        <v>15751843369.546097</v>
      </c>
      <c r="BX419" s="173">
        <f t="shared" si="498"/>
        <v>15772466514.011654</v>
      </c>
      <c r="BY419" s="173">
        <f t="shared" si="498"/>
        <v>15793116659.386097</v>
      </c>
      <c r="BZ419" s="173">
        <f t="shared" si="498"/>
        <v>15813793841.020445</v>
      </c>
      <c r="CA419" s="173">
        <f t="shared" si="498"/>
        <v>15834498094.311993</v>
      </c>
      <c r="CB419" s="173">
        <f t="shared" si="498"/>
        <v>15855229454.704386</v>
      </c>
      <c r="CC419" s="173">
        <f t="shared" si="498"/>
        <v>15875987957.687668</v>
      </c>
      <c r="CD419" s="173">
        <f t="shared" si="498"/>
        <v>15896773638.798347</v>
      </c>
      <c r="CG419" s="13"/>
      <c r="CH419" s="13"/>
    </row>
    <row r="420" spans="1:86" outlineLevel="1">
      <c r="C420" s="86" t="s">
        <v>282</v>
      </c>
      <c r="J420" t="s">
        <v>85</v>
      </c>
      <c r="R420" s="173">
        <f t="shared" ref="R420:BM420" si="499">R373*R412</f>
        <v>5159634545.000001</v>
      </c>
      <c r="S420" s="173">
        <f t="shared" si="499"/>
        <v>5944632177.1428585</v>
      </c>
      <c r="T420" s="173">
        <f t="shared" si="499"/>
        <v>9480158925.2175179</v>
      </c>
      <c r="U420" s="173">
        <f t="shared" si="499"/>
        <v>12162474523.809526</v>
      </c>
      <c r="V420" s="173">
        <f t="shared" si="499"/>
        <v>14991013333.333336</v>
      </c>
      <c r="W420" s="173">
        <f t="shared" si="499"/>
        <v>19950296904.761909</v>
      </c>
      <c r="X420" s="173">
        <f t="shared" si="499"/>
        <v>26593701560.824585</v>
      </c>
      <c r="Y420" s="173">
        <f t="shared" si="499"/>
        <v>13693203593.972059</v>
      </c>
      <c r="Z420" s="173">
        <f t="shared" si="499"/>
        <v>15779720392.701082</v>
      </c>
      <c r="AA420" s="173">
        <f t="shared" si="499"/>
        <v>12964722202.9821</v>
      </c>
      <c r="AB420" s="173">
        <f t="shared" si="499"/>
        <v>20660137306.171329</v>
      </c>
      <c r="AC420" s="173">
        <f t="shared" si="499"/>
        <v>27208135573.082054</v>
      </c>
      <c r="AD420" s="173">
        <f t="shared" si="499"/>
        <v>22405181585.348438</v>
      </c>
      <c r="AE420" s="173">
        <f t="shared" si="499"/>
        <v>17552112519.777397</v>
      </c>
      <c r="AF420" s="173">
        <f t="shared" si="499"/>
        <v>15334259109.946745</v>
      </c>
      <c r="AG420" s="173">
        <f t="shared" si="499"/>
        <v>14240188128.064655</v>
      </c>
      <c r="AH420" s="173">
        <f t="shared" si="499"/>
        <v>13564756052.904081</v>
      </c>
      <c r="AI420" s="173">
        <f t="shared" si="499"/>
        <v>13246885248.119778</v>
      </c>
      <c r="AJ420" s="173">
        <f t="shared" si="499"/>
        <v>13187228243.016357</v>
      </c>
      <c r="AK420" s="173">
        <f t="shared" si="499"/>
        <v>13513582656.202238</v>
      </c>
      <c r="AL420" s="173">
        <f t="shared" si="499"/>
        <v>13726233628.900146</v>
      </c>
      <c r="AM420" s="173">
        <f t="shared" si="499"/>
        <v>13829503237.158888</v>
      </c>
      <c r="AN420" s="173">
        <f t="shared" si="499"/>
        <v>13930197410.726093</v>
      </c>
      <c r="AO420" s="173">
        <f t="shared" si="499"/>
        <v>14028226713.282076</v>
      </c>
      <c r="AP420" s="173">
        <f t="shared" si="499"/>
        <v>14123522370.621552</v>
      </c>
      <c r="AQ420" s="173">
        <f t="shared" si="499"/>
        <v>14216251241.927916</v>
      </c>
      <c r="AR420" s="173">
        <f t="shared" si="499"/>
        <v>14306595209.562519</v>
      </c>
      <c r="AS420" s="173">
        <f t="shared" si="499"/>
        <v>14394511108.186234</v>
      </c>
      <c r="AT420" s="173">
        <f t="shared" si="499"/>
        <v>14479914964.97205</v>
      </c>
      <c r="AU420" s="173">
        <f t="shared" si="499"/>
        <v>14562781599.873236</v>
      </c>
      <c r="AV420" s="173">
        <f t="shared" si="499"/>
        <v>14643100758.21102</v>
      </c>
      <c r="AW420" s="173">
        <f t="shared" si="499"/>
        <v>14720863467.685938</v>
      </c>
      <c r="AX420" s="173">
        <f t="shared" si="499"/>
        <v>14796053363.95484</v>
      </c>
      <c r="AY420" s="173">
        <f t="shared" si="499"/>
        <v>14868657422.577459</v>
      </c>
      <c r="AZ420" s="173">
        <f t="shared" si="499"/>
        <v>14938679772.258165</v>
      </c>
      <c r="BA420" s="173">
        <f t="shared" si="499"/>
        <v>15006137617.019789</v>
      </c>
      <c r="BB420" s="173">
        <f t="shared" si="499"/>
        <v>15071043127.1145</v>
      </c>
      <c r="BC420" s="173">
        <f t="shared" si="499"/>
        <v>15133400830.132683</v>
      </c>
      <c r="BD420" s="173">
        <f t="shared" si="499"/>
        <v>15193218744.749144</v>
      </c>
      <c r="BE420" s="173">
        <f t="shared" si="499"/>
        <v>15250518213.564943</v>
      </c>
      <c r="BF420" s="173">
        <f t="shared" si="499"/>
        <v>15305333706.594164</v>
      </c>
      <c r="BG420" s="173">
        <f t="shared" si="499"/>
        <v>15357699745.51441</v>
      </c>
      <c r="BH420" s="173">
        <f t="shared" si="499"/>
        <v>15407645591.046936</v>
      </c>
      <c r="BI420" s="173">
        <f t="shared" si="499"/>
        <v>15454034756.071423</v>
      </c>
      <c r="BJ420" s="173">
        <f t="shared" si="499"/>
        <v>15486183573.353399</v>
      </c>
      <c r="BK420" s="173">
        <f t="shared" si="499"/>
        <v>15506458901.996578</v>
      </c>
      <c r="BL420" s="173">
        <f t="shared" si="499"/>
        <v>15526760776.169815</v>
      </c>
      <c r="BM420" s="173">
        <f t="shared" si="499"/>
        <v>15547089230.627924</v>
      </c>
      <c r="BN420" s="173">
        <f>BN373*BN412</f>
        <v>15567444300.171217</v>
      </c>
      <c r="BO420" s="173">
        <f>BO373*BO412</f>
        <v>15587826019.645561</v>
      </c>
      <c r="BP420" s="173">
        <f>BP373*BP412</f>
        <v>15608234423.942457</v>
      </c>
      <c r="BQ420" s="173">
        <f t="shared" ref="BQ420:CD420" si="500">BQ373*BQ412</f>
        <v>15628669547.999083</v>
      </c>
      <c r="BR420" s="173">
        <f t="shared" si="500"/>
        <v>15649131426.798357</v>
      </c>
      <c r="BS420" s="173">
        <f t="shared" si="500"/>
        <v>15669620095.369001</v>
      </c>
      <c r="BT420" s="173">
        <f t="shared" si="500"/>
        <v>15690135588.785599</v>
      </c>
      <c r="BU420" s="173">
        <f t="shared" si="500"/>
        <v>15710677942.16865</v>
      </c>
      <c r="BV420" s="173">
        <f t="shared" si="500"/>
        <v>15731247190.684637</v>
      </c>
      <c r="BW420" s="173">
        <f t="shared" si="500"/>
        <v>15751843369.546097</v>
      </c>
      <c r="BX420" s="173">
        <f t="shared" si="500"/>
        <v>15772466514.011654</v>
      </c>
      <c r="BY420" s="173">
        <f t="shared" si="500"/>
        <v>15793116659.386097</v>
      </c>
      <c r="BZ420" s="173">
        <f t="shared" si="500"/>
        <v>15813793841.020445</v>
      </c>
      <c r="CA420" s="173">
        <f t="shared" si="500"/>
        <v>15834498094.311993</v>
      </c>
      <c r="CB420" s="173">
        <f t="shared" si="500"/>
        <v>15855229454.704386</v>
      </c>
      <c r="CC420" s="173">
        <f t="shared" si="500"/>
        <v>15875987957.687668</v>
      </c>
      <c r="CD420" s="173">
        <f t="shared" si="500"/>
        <v>15896773638.798347</v>
      </c>
      <c r="CG420" s="13"/>
      <c r="CH420" s="13"/>
    </row>
    <row r="421" spans="1:86" outlineLevel="1">
      <c r="C421" s="86"/>
      <c r="R421" s="175"/>
      <c r="S421" s="175"/>
      <c r="T421" s="175"/>
      <c r="U421" s="175"/>
      <c r="V421" s="175"/>
      <c r="W421" s="175"/>
      <c r="X421" s="175"/>
      <c r="Y421" s="175"/>
      <c r="Z421" s="175"/>
      <c r="AA421" s="175"/>
      <c r="AB421" s="175"/>
      <c r="AC421" s="175"/>
      <c r="AD421" s="175"/>
      <c r="AE421" s="175"/>
      <c r="AF421" s="175"/>
      <c r="AG421" s="175"/>
      <c r="AH421" s="175"/>
      <c r="AI421" s="175"/>
      <c r="AJ421" s="175"/>
      <c r="AK421" s="175"/>
      <c r="AL421" s="175"/>
      <c r="AM421" s="175"/>
      <c r="AN421" s="175"/>
      <c r="AO421" s="175"/>
      <c r="AP421" s="175"/>
      <c r="AQ421" s="175"/>
      <c r="AR421" s="175"/>
      <c r="AS421" s="175"/>
      <c r="AT421" s="175"/>
      <c r="AU421" s="175"/>
      <c r="AV421" s="175"/>
      <c r="AW421" s="175"/>
      <c r="AX421" s="175"/>
      <c r="AY421" s="175"/>
      <c r="AZ421" s="175"/>
      <c r="BA421" s="175"/>
      <c r="BB421" s="175"/>
      <c r="BC421" s="175"/>
      <c r="BD421" s="175"/>
      <c r="BE421" s="175"/>
      <c r="BF421" s="175"/>
      <c r="BG421" s="175"/>
      <c r="BH421" s="175"/>
      <c r="BI421" s="175"/>
      <c r="BJ421" s="175"/>
      <c r="BK421" s="175"/>
      <c r="BL421" s="175"/>
      <c r="BM421" s="175"/>
      <c r="BN421" s="175"/>
      <c r="BO421" s="175"/>
      <c r="BP421" s="175"/>
      <c r="BQ421" s="175"/>
      <c r="BR421" s="175"/>
      <c r="BS421" s="175"/>
      <c r="BT421" s="175"/>
      <c r="BU421" s="175"/>
      <c r="BV421" s="175"/>
      <c r="BW421" s="175"/>
      <c r="BX421" s="175"/>
      <c r="BY421" s="175"/>
      <c r="BZ421" s="175"/>
      <c r="CA421" s="175"/>
      <c r="CB421" s="175"/>
      <c r="CC421" s="175"/>
      <c r="CD421" s="175"/>
      <c r="CG421" s="243"/>
      <c r="CH421" s="243"/>
    </row>
    <row r="422" spans="1:86" outlineLevel="1">
      <c r="B422" s="57" t="s">
        <v>532</v>
      </c>
      <c r="BR422"/>
      <c r="BS422"/>
      <c r="CG422" s="243"/>
      <c r="CH422" s="243"/>
    </row>
    <row r="423" spans="1:86" outlineLevel="1">
      <c r="C423" s="86" t="s">
        <v>280</v>
      </c>
      <c r="J423" t="s">
        <v>85</v>
      </c>
      <c r="R423" s="207">
        <v>0</v>
      </c>
      <c r="S423" s="207">
        <v>0</v>
      </c>
      <c r="T423" s="207">
        <v>0</v>
      </c>
      <c r="U423" s="207">
        <v>0</v>
      </c>
      <c r="V423" s="207">
        <v>0</v>
      </c>
      <c r="W423" s="207">
        <v>0</v>
      </c>
      <c r="X423" s="207">
        <v>0</v>
      </c>
      <c r="Y423" s="207">
        <v>0</v>
      </c>
      <c r="Z423" s="207">
        <v>0</v>
      </c>
      <c r="AA423" s="207">
        <v>0</v>
      </c>
      <c r="AB423" s="207">
        <v>0</v>
      </c>
      <c r="AC423" s="207">
        <v>0</v>
      </c>
      <c r="AD423" s="207">
        <v>0</v>
      </c>
      <c r="AE423" s="207">
        <v>0</v>
      </c>
      <c r="AF423" s="207">
        <v>0</v>
      </c>
      <c r="AG423" s="207">
        <v>0</v>
      </c>
      <c r="AH423" s="207">
        <v>0</v>
      </c>
      <c r="AI423" s="207">
        <v>0</v>
      </c>
      <c r="AJ423" s="207">
        <v>0</v>
      </c>
      <c r="AK423" s="207">
        <v>0</v>
      </c>
      <c r="AL423" s="207">
        <v>0</v>
      </c>
      <c r="AM423" s="207">
        <v>0</v>
      </c>
      <c r="AN423" s="207">
        <v>0</v>
      </c>
      <c r="AO423" s="207">
        <v>0</v>
      </c>
      <c r="AP423" s="207">
        <v>0</v>
      </c>
      <c r="AQ423" s="207">
        <v>0</v>
      </c>
      <c r="AR423" s="207">
        <v>0</v>
      </c>
      <c r="AS423" s="207">
        <v>0</v>
      </c>
      <c r="AT423" s="207">
        <v>0</v>
      </c>
      <c r="AU423" s="207">
        <v>0</v>
      </c>
      <c r="AV423" s="207">
        <v>0</v>
      </c>
      <c r="AW423" s="207">
        <v>0</v>
      </c>
      <c r="AX423" s="207">
        <v>0</v>
      </c>
      <c r="AY423" s="207">
        <v>0</v>
      </c>
      <c r="AZ423" s="207">
        <v>0</v>
      </c>
      <c r="BA423" s="207">
        <v>0</v>
      </c>
      <c r="BB423" s="207">
        <v>0</v>
      </c>
      <c r="BC423" s="207">
        <v>0</v>
      </c>
      <c r="BD423" s="207">
        <v>0</v>
      </c>
      <c r="BE423" s="207">
        <v>0</v>
      </c>
      <c r="BF423" s="207">
        <v>0</v>
      </c>
      <c r="BG423" s="207">
        <v>0</v>
      </c>
      <c r="BH423" s="207">
        <v>0</v>
      </c>
      <c r="BI423" s="207">
        <v>0</v>
      </c>
      <c r="BJ423" s="207">
        <v>0</v>
      </c>
      <c r="BK423" s="207">
        <v>0</v>
      </c>
      <c r="BL423" s="207">
        <v>0</v>
      </c>
      <c r="BM423" s="207">
        <v>0</v>
      </c>
      <c r="BN423" s="207">
        <v>0</v>
      </c>
      <c r="BO423" s="207">
        <v>0</v>
      </c>
      <c r="BP423" s="207">
        <v>0</v>
      </c>
      <c r="BQ423" s="207">
        <v>0</v>
      </c>
      <c r="BR423" s="207">
        <v>0</v>
      </c>
      <c r="BS423" s="207">
        <v>0</v>
      </c>
      <c r="BT423" s="207">
        <v>0</v>
      </c>
      <c r="BU423" s="207">
        <v>0</v>
      </c>
      <c r="BV423" s="207">
        <v>0</v>
      </c>
      <c r="BW423" s="207">
        <v>0</v>
      </c>
      <c r="BX423" s="207">
        <v>0</v>
      </c>
      <c r="BY423" s="207">
        <v>0</v>
      </c>
      <c r="BZ423" s="207">
        <v>0</v>
      </c>
      <c r="CA423" s="207">
        <v>0</v>
      </c>
      <c r="CB423" s="207">
        <v>0</v>
      </c>
      <c r="CC423" s="207">
        <v>0</v>
      </c>
      <c r="CD423" s="207">
        <v>0</v>
      </c>
      <c r="CG423" s="243"/>
      <c r="CH423" s="243"/>
    </row>
    <row r="424" spans="1:86" outlineLevel="1">
      <c r="A424"/>
      <c r="K424"/>
      <c r="BR424"/>
      <c r="BS424"/>
    </row>
    <row r="425" spans="1:86" outlineLevel="1">
      <c r="C425" s="86" t="s">
        <v>281</v>
      </c>
      <c r="J425" t="s">
        <v>85</v>
      </c>
      <c r="R425" s="165">
        <f>R373*R426</f>
        <v>433409301.78000003</v>
      </c>
      <c r="S425" s="165">
        <f t="shared" ref="S425:CD425" si="501">S373*S426</f>
        <v>499349102.88</v>
      </c>
      <c r="T425" s="165">
        <f t="shared" si="501"/>
        <v>796333349.71827137</v>
      </c>
      <c r="U425" s="165">
        <f t="shared" si="501"/>
        <v>1021647860</v>
      </c>
      <c r="V425" s="165">
        <f t="shared" si="501"/>
        <v>1259245120</v>
      </c>
      <c r="W425" s="165">
        <f t="shared" si="501"/>
        <v>1675824940</v>
      </c>
      <c r="X425" s="165">
        <f t="shared" si="501"/>
        <v>1927944440</v>
      </c>
      <c r="Y425" s="165">
        <f t="shared" si="501"/>
        <v>894977512.5</v>
      </c>
      <c r="Z425" s="165">
        <f t="shared" si="501"/>
        <v>956769190.44000006</v>
      </c>
      <c r="AA425" s="165">
        <f t="shared" si="501"/>
        <v>744102583.41999996</v>
      </c>
      <c r="AB425" s="165">
        <f t="shared" si="501"/>
        <v>1139510106.3800001</v>
      </c>
      <c r="AC425" s="165">
        <f t="shared" si="501"/>
        <v>1500665024.72</v>
      </c>
      <c r="AD425" s="165">
        <f t="shared" si="501"/>
        <v>1235758043.3</v>
      </c>
      <c r="AE425" s="165">
        <f t="shared" si="501"/>
        <v>968086964.19606507</v>
      </c>
      <c r="AF425" s="165">
        <f t="shared" si="501"/>
        <v>845761234.33673537</v>
      </c>
      <c r="AG425" s="165">
        <f t="shared" si="501"/>
        <v>785417736.9786936</v>
      </c>
      <c r="AH425" s="165">
        <f t="shared" si="501"/>
        <v>748164273.24741507</v>
      </c>
      <c r="AI425" s="165">
        <f t="shared" si="501"/>
        <v>730632105.42069578</v>
      </c>
      <c r="AJ425" s="165">
        <f t="shared" si="501"/>
        <v>727341722.63067412</v>
      </c>
      <c r="AK425" s="165">
        <f t="shared" si="501"/>
        <v>745341803.97456443</v>
      </c>
      <c r="AL425" s="165">
        <f t="shared" si="501"/>
        <v>757070570.77460027</v>
      </c>
      <c r="AM425" s="165">
        <f t="shared" si="501"/>
        <v>762766407.1840508</v>
      </c>
      <c r="AN425" s="165">
        <f t="shared" si="501"/>
        <v>768320195.4640125</v>
      </c>
      <c r="AO425" s="165">
        <f t="shared" si="501"/>
        <v>773727002.753263</v>
      </c>
      <c r="AP425" s="165">
        <f t="shared" si="501"/>
        <v>778983035.80973363</v>
      </c>
      <c r="AQ425" s="165">
        <f t="shared" si="501"/>
        <v>784097497.75356829</v>
      </c>
      <c r="AR425" s="165">
        <f t="shared" si="501"/>
        <v>789080420.30846083</v>
      </c>
      <c r="AS425" s="165">
        <f t="shared" si="501"/>
        <v>793929422.68964434</v>
      </c>
      <c r="AT425" s="165">
        <f t="shared" si="501"/>
        <v>798639873.37489688</v>
      </c>
      <c r="AU425" s="165">
        <f t="shared" si="501"/>
        <v>803210383.5584569</v>
      </c>
      <c r="AV425" s="165">
        <f t="shared" si="501"/>
        <v>807640387.64340079</v>
      </c>
      <c r="AW425" s="165">
        <f t="shared" si="501"/>
        <v>811929390.76245022</v>
      </c>
      <c r="AX425" s="165">
        <f t="shared" si="501"/>
        <v>816076490.3400743</v>
      </c>
      <c r="AY425" s="165">
        <f t="shared" si="501"/>
        <v>820080968.01312292</v>
      </c>
      <c r="AZ425" s="165">
        <f t="shared" si="501"/>
        <v>823943051.500332</v>
      </c>
      <c r="BA425" s="165">
        <f t="shared" si="501"/>
        <v>827663689.68977547</v>
      </c>
      <c r="BB425" s="165">
        <f t="shared" si="501"/>
        <v>831243553.83184862</v>
      </c>
      <c r="BC425" s="165">
        <f t="shared" si="501"/>
        <v>834682893.64585054</v>
      </c>
      <c r="BD425" s="165">
        <f t="shared" si="501"/>
        <v>837982151.40188062</v>
      </c>
      <c r="BE425" s="165">
        <f t="shared" si="501"/>
        <v>841142504.25134146</v>
      </c>
      <c r="BF425" s="165">
        <f t="shared" si="501"/>
        <v>844165853.3882488</v>
      </c>
      <c r="BG425" s="165">
        <f t="shared" si="501"/>
        <v>847054102.85612059</v>
      </c>
      <c r="BH425" s="165">
        <f t="shared" si="501"/>
        <v>849808866.53036821</v>
      </c>
      <c r="BI425" s="165">
        <f t="shared" si="501"/>
        <v>852367461.45103896</v>
      </c>
      <c r="BJ425" s="165">
        <f t="shared" si="501"/>
        <v>854140629.83119464</v>
      </c>
      <c r="BK425" s="165">
        <f t="shared" si="501"/>
        <v>855258915.81142271</v>
      </c>
      <c r="BL425" s="165">
        <f t="shared" si="501"/>
        <v>856378665.91066086</v>
      </c>
      <c r="BM425" s="165">
        <f t="shared" si="501"/>
        <v>857499882.04581118</v>
      </c>
      <c r="BN425" s="165">
        <f t="shared" si="501"/>
        <v>858622566.13628531</v>
      </c>
      <c r="BO425" s="165">
        <f t="shared" si="501"/>
        <v>859746720.10400748</v>
      </c>
      <c r="BP425" s="165">
        <f t="shared" si="501"/>
        <v>860872345.87341881</v>
      </c>
      <c r="BQ425" s="165">
        <f t="shared" si="501"/>
        <v>861999445.37147963</v>
      </c>
      <c r="BR425" s="165">
        <f t="shared" si="501"/>
        <v>863128020.52767336</v>
      </c>
      <c r="BS425" s="165">
        <f t="shared" si="501"/>
        <v>864258073.27400947</v>
      </c>
      <c r="BT425" s="165">
        <f t="shared" si="501"/>
        <v>865389605.5450269</v>
      </c>
      <c r="BU425" s="165">
        <f t="shared" si="501"/>
        <v>866522619.27779746</v>
      </c>
      <c r="BV425" s="165">
        <f t="shared" si="501"/>
        <v>867657116.41192853</v>
      </c>
      <c r="BW425" s="165">
        <f t="shared" si="501"/>
        <v>868793098.88956845</v>
      </c>
      <c r="BX425" s="165">
        <f t="shared" si="501"/>
        <v>869930568.65540671</v>
      </c>
      <c r="BY425" s="165">
        <f t="shared" si="501"/>
        <v>871069527.65667939</v>
      </c>
      <c r="BZ425" s="165">
        <f t="shared" si="501"/>
        <v>872209977.84317243</v>
      </c>
      <c r="CA425" s="165">
        <f t="shared" si="501"/>
        <v>873351921.16722393</v>
      </c>
      <c r="CB425" s="165">
        <f t="shared" si="501"/>
        <v>874495359.58372867</v>
      </c>
      <c r="CC425" s="165">
        <f t="shared" si="501"/>
        <v>875640295.05014026</v>
      </c>
      <c r="CD425" s="165">
        <f t="shared" si="501"/>
        <v>876786729.52647543</v>
      </c>
      <c r="CG425" s="243"/>
      <c r="CH425" s="243"/>
    </row>
    <row r="426" spans="1:86" outlineLevel="1">
      <c r="C426" s="86"/>
      <c r="R426" s="320">
        <v>0.02</v>
      </c>
      <c r="S426" s="320">
        <v>0.02</v>
      </c>
      <c r="T426" s="320">
        <v>0.02</v>
      </c>
      <c r="U426" s="320">
        <v>0.02</v>
      </c>
      <c r="V426" s="320">
        <v>0.02</v>
      </c>
      <c r="W426" s="320">
        <v>0.02</v>
      </c>
      <c r="X426" s="320">
        <v>0.02</v>
      </c>
      <c r="Y426" s="320">
        <v>0.02</v>
      </c>
      <c r="Z426" s="320">
        <v>0.02</v>
      </c>
      <c r="AA426" s="320">
        <v>0.02</v>
      </c>
      <c r="AB426" s="320">
        <v>0.02</v>
      </c>
      <c r="AC426" s="320">
        <v>0.02</v>
      </c>
      <c r="AD426" s="320">
        <v>0.02</v>
      </c>
      <c r="AE426" s="320">
        <v>0.02</v>
      </c>
      <c r="AF426" s="320">
        <v>0.02</v>
      </c>
      <c r="AG426" s="320">
        <v>0.02</v>
      </c>
      <c r="AH426" s="320">
        <v>0.02</v>
      </c>
      <c r="AI426" s="320">
        <v>0.02</v>
      </c>
      <c r="AJ426" s="320">
        <v>0.02</v>
      </c>
      <c r="AK426" s="320">
        <v>0.02</v>
      </c>
      <c r="AL426" s="320">
        <v>0.02</v>
      </c>
      <c r="AM426" s="320">
        <v>0.02</v>
      </c>
      <c r="AN426" s="320">
        <v>0.02</v>
      </c>
      <c r="AO426" s="320">
        <v>0.02</v>
      </c>
      <c r="AP426" s="320">
        <v>0.02</v>
      </c>
      <c r="AQ426" s="320">
        <v>0.02</v>
      </c>
      <c r="AR426" s="320">
        <v>0.02</v>
      </c>
      <c r="AS426" s="320">
        <v>0.02</v>
      </c>
      <c r="AT426" s="320">
        <v>0.02</v>
      </c>
      <c r="AU426" s="320">
        <v>0.02</v>
      </c>
      <c r="AV426" s="320">
        <v>0.02</v>
      </c>
      <c r="AW426" s="320">
        <v>0.02</v>
      </c>
      <c r="AX426" s="320">
        <v>0.02</v>
      </c>
      <c r="AY426" s="320">
        <v>0.02</v>
      </c>
      <c r="AZ426" s="320">
        <v>0.02</v>
      </c>
      <c r="BA426" s="320">
        <v>0.02</v>
      </c>
      <c r="BB426" s="320">
        <v>0.02</v>
      </c>
      <c r="BC426" s="320">
        <v>0.02</v>
      </c>
      <c r="BD426" s="320">
        <v>0.02</v>
      </c>
      <c r="BE426" s="320">
        <v>0.02</v>
      </c>
      <c r="BF426" s="320">
        <v>0.02</v>
      </c>
      <c r="BG426" s="320">
        <v>0.02</v>
      </c>
      <c r="BH426" s="320">
        <v>0.02</v>
      </c>
      <c r="BI426" s="320">
        <v>0.02</v>
      </c>
      <c r="BJ426" s="320">
        <v>0.02</v>
      </c>
      <c r="BK426" s="320">
        <v>0.02</v>
      </c>
      <c r="BL426" s="320">
        <v>0.02</v>
      </c>
      <c r="BM426" s="320">
        <v>0.02</v>
      </c>
      <c r="BN426" s="320">
        <v>0.02</v>
      </c>
      <c r="BO426" s="320">
        <v>0.02</v>
      </c>
      <c r="BP426" s="320">
        <v>0.02</v>
      </c>
      <c r="BQ426" s="320">
        <v>0.02</v>
      </c>
      <c r="BR426" s="320">
        <v>0.02</v>
      </c>
      <c r="BS426" s="320">
        <v>0.02</v>
      </c>
      <c r="BT426" s="320">
        <v>0.02</v>
      </c>
      <c r="BU426" s="320">
        <v>0.02</v>
      </c>
      <c r="BV426" s="320">
        <v>0.02</v>
      </c>
      <c r="BW426" s="320">
        <v>0.02</v>
      </c>
      <c r="BX426" s="320">
        <v>0.02</v>
      </c>
      <c r="BY426" s="320">
        <v>0.02</v>
      </c>
      <c r="BZ426" s="320">
        <v>0.02</v>
      </c>
      <c r="CA426" s="320">
        <v>0.02</v>
      </c>
      <c r="CB426" s="320">
        <v>0.02</v>
      </c>
      <c r="CC426" s="320">
        <v>0.02</v>
      </c>
      <c r="CD426" s="320">
        <v>0.02</v>
      </c>
      <c r="CG426" s="243"/>
      <c r="CH426" s="243"/>
    </row>
    <row r="427" spans="1:86" outlineLevel="1">
      <c r="C427" s="315" t="s">
        <v>533</v>
      </c>
      <c r="J427" t="s">
        <v>85</v>
      </c>
      <c r="R427" s="309">
        <f t="shared" ref="R427:AW427" si="502">R425/R50/12</f>
        <v>0.65199280163044404</v>
      </c>
      <c r="S427" s="309">
        <f t="shared" si="502"/>
        <v>0.6251917306663326</v>
      </c>
      <c r="T427" s="309">
        <f t="shared" si="502"/>
        <v>0.88102613869554636</v>
      </c>
      <c r="U427" s="309">
        <f t="shared" si="502"/>
        <v>1.0230504294010951</v>
      </c>
      <c r="V427" s="309">
        <f t="shared" si="502"/>
        <v>1.1483156299719615</v>
      </c>
      <c r="W427" s="309">
        <f t="shared" si="502"/>
        <v>1.4764989985418806</v>
      </c>
      <c r="X427" s="309">
        <f t="shared" si="502"/>
        <v>1.5950209278733121</v>
      </c>
      <c r="Y427" s="309">
        <f t="shared" si="502"/>
        <v>0.6986664376325894</v>
      </c>
      <c r="Z427" s="309">
        <f t="shared" si="502"/>
        <v>0.77859350967638008</v>
      </c>
      <c r="AA427" s="309">
        <f t="shared" si="502"/>
        <v>0.57579508631040099</v>
      </c>
      <c r="AB427" s="309">
        <f t="shared" si="502"/>
        <v>0.84989381409733034</v>
      </c>
      <c r="AC427" s="309">
        <f t="shared" si="502"/>
        <v>1.0938172520460836</v>
      </c>
      <c r="AD427" s="309">
        <f t="shared" si="502"/>
        <v>0.85695190679479616</v>
      </c>
      <c r="AE427" s="309">
        <f t="shared" si="502"/>
        <v>0.65650329774004901</v>
      </c>
      <c r="AF427" s="309">
        <f t="shared" si="502"/>
        <v>0.55526664945862991</v>
      </c>
      <c r="AG427" s="309">
        <f t="shared" si="502"/>
        <v>0.50025133602392557</v>
      </c>
      <c r="AH427" s="309">
        <f t="shared" si="502"/>
        <v>0.46315867389149346</v>
      </c>
      <c r="AI427" s="309">
        <f t="shared" si="502"/>
        <v>0.44037199723279974</v>
      </c>
      <c r="AJ427" s="309">
        <f t="shared" si="502"/>
        <v>0.42749052874869692</v>
      </c>
      <c r="AK427" s="309">
        <f t="shared" si="502"/>
        <v>0.42779413965568308</v>
      </c>
      <c r="AL427" s="309">
        <f t="shared" si="502"/>
        <v>0.43122876245761438</v>
      </c>
      <c r="AM427" s="309">
        <f t="shared" si="502"/>
        <v>0.43128080263019392</v>
      </c>
      <c r="AN427" s="309">
        <f t="shared" si="502"/>
        <v>0.43133216622325249</v>
      </c>
      <c r="AO427" s="309">
        <f t="shared" si="502"/>
        <v>0.43138489999969482</v>
      </c>
      <c r="AP427" s="309">
        <f t="shared" si="502"/>
        <v>0.43143637002654794</v>
      </c>
      <c r="AQ427" s="309">
        <f t="shared" si="502"/>
        <v>0.43148213103512711</v>
      </c>
      <c r="AR427" s="309">
        <f t="shared" si="502"/>
        <v>0.43152636891273416</v>
      </c>
      <c r="AS427" s="309">
        <f t="shared" si="502"/>
        <v>0.43157184397820897</v>
      </c>
      <c r="AT427" s="309">
        <f t="shared" si="502"/>
        <v>0.43161706427469881</v>
      </c>
      <c r="AU427" s="309">
        <f t="shared" si="502"/>
        <v>0.43166179562860335</v>
      </c>
      <c r="AV427" s="309">
        <f t="shared" si="502"/>
        <v>0.43170588841131913</v>
      </c>
      <c r="AW427" s="309">
        <f t="shared" si="502"/>
        <v>0.43174951685203289</v>
      </c>
      <c r="AX427" s="309">
        <f t="shared" ref="AX427:CD427" si="503">AX425/AX50/12</f>
        <v>0.43179278363818879</v>
      </c>
      <c r="AY427" s="309">
        <f t="shared" si="503"/>
        <v>0.43183554523471096</v>
      </c>
      <c r="AZ427" s="309">
        <f t="shared" si="503"/>
        <v>0.4318775062912476</v>
      </c>
      <c r="BA427" s="309">
        <f t="shared" si="503"/>
        <v>0.43191864853053152</v>
      </c>
      <c r="BB427" s="309">
        <f t="shared" si="503"/>
        <v>0.43195919997839077</v>
      </c>
      <c r="BC427" s="309">
        <f t="shared" si="503"/>
        <v>0.43199921163968408</v>
      </c>
      <c r="BD427" s="309">
        <f t="shared" si="503"/>
        <v>0.43203858867769868</v>
      </c>
      <c r="BE427" s="309">
        <f t="shared" si="503"/>
        <v>0.43207710369908042</v>
      </c>
      <c r="BF427" s="309">
        <f t="shared" si="503"/>
        <v>0.43211467126200298</v>
      </c>
      <c r="BG427" s="309">
        <f t="shared" si="503"/>
        <v>0.4321514345745463</v>
      </c>
      <c r="BH427" s="309">
        <f t="shared" si="503"/>
        <v>0.43218745437906653</v>
      </c>
      <c r="BI427" s="309">
        <f t="shared" si="503"/>
        <v>0.4322552305054162</v>
      </c>
      <c r="BJ427" s="309">
        <f t="shared" si="503"/>
        <v>0.43258807801679899</v>
      </c>
      <c r="BK427" s="309">
        <f t="shared" si="503"/>
        <v>0.43258807801679894</v>
      </c>
      <c r="BL427" s="309">
        <f t="shared" si="503"/>
        <v>0.43258807801679899</v>
      </c>
      <c r="BM427" s="309">
        <f t="shared" si="503"/>
        <v>0.43258807801679899</v>
      </c>
      <c r="BN427" s="309">
        <f t="shared" si="503"/>
        <v>0.43258807801679905</v>
      </c>
      <c r="BO427" s="309">
        <f t="shared" si="503"/>
        <v>0.43258807801679899</v>
      </c>
      <c r="BP427" s="309">
        <f t="shared" si="503"/>
        <v>0.43258807801679899</v>
      </c>
      <c r="BQ427" s="309">
        <f t="shared" si="503"/>
        <v>0.43258807801679899</v>
      </c>
      <c r="BR427" s="309">
        <f t="shared" si="503"/>
        <v>0.43258807801679899</v>
      </c>
      <c r="BS427" s="309">
        <f t="shared" si="503"/>
        <v>0.43258807801679899</v>
      </c>
      <c r="BT427" s="309">
        <f t="shared" si="503"/>
        <v>0.43258807801679905</v>
      </c>
      <c r="BU427" s="309">
        <f t="shared" si="503"/>
        <v>0.43258807801679905</v>
      </c>
      <c r="BV427" s="309">
        <f t="shared" si="503"/>
        <v>0.43258807801679894</v>
      </c>
      <c r="BW427" s="309">
        <f t="shared" si="503"/>
        <v>0.43258807801679899</v>
      </c>
      <c r="BX427" s="309">
        <f t="shared" si="503"/>
        <v>0.43258807801679905</v>
      </c>
      <c r="BY427" s="309">
        <f t="shared" si="503"/>
        <v>0.43258807801679899</v>
      </c>
      <c r="BZ427" s="309">
        <f t="shared" si="503"/>
        <v>0.43258807801679899</v>
      </c>
      <c r="CA427" s="309">
        <f t="shared" si="503"/>
        <v>0.43258807801679894</v>
      </c>
      <c r="CB427" s="309">
        <f t="shared" si="503"/>
        <v>0.43258807801679905</v>
      </c>
      <c r="CC427" s="309">
        <f t="shared" si="503"/>
        <v>0.43258807801679905</v>
      </c>
      <c r="CD427" s="309">
        <f t="shared" si="503"/>
        <v>0.43258807801679905</v>
      </c>
      <c r="CG427" s="243"/>
      <c r="CH427" s="243"/>
    </row>
    <row r="428" spans="1:86" outlineLevel="1">
      <c r="A428"/>
      <c r="K428"/>
      <c r="BR428"/>
      <c r="BS428"/>
    </row>
    <row r="429" spans="1:86" outlineLevel="1">
      <c r="C429" s="86" t="s">
        <v>282</v>
      </c>
      <c r="J429" t="s">
        <v>85</v>
      </c>
      <c r="R429" s="165">
        <f>R373*R430</f>
        <v>433409301.78000003</v>
      </c>
      <c r="S429" s="165">
        <f t="shared" ref="S429:CD429" si="504">S373*S430</f>
        <v>499349102.88</v>
      </c>
      <c r="T429" s="165">
        <f t="shared" si="504"/>
        <v>796333349.71827137</v>
      </c>
      <c r="U429" s="165">
        <f t="shared" si="504"/>
        <v>1021647860</v>
      </c>
      <c r="V429" s="165">
        <f t="shared" si="504"/>
        <v>1259245120</v>
      </c>
      <c r="W429" s="165">
        <f t="shared" si="504"/>
        <v>1675824940</v>
      </c>
      <c r="X429" s="165">
        <f t="shared" si="504"/>
        <v>1927944440</v>
      </c>
      <c r="Y429" s="165">
        <f t="shared" si="504"/>
        <v>894977512.5</v>
      </c>
      <c r="Z429" s="165">
        <f t="shared" si="504"/>
        <v>956769190.44000006</v>
      </c>
      <c r="AA429" s="165">
        <f t="shared" si="504"/>
        <v>744102583.41999996</v>
      </c>
      <c r="AB429" s="165">
        <f t="shared" si="504"/>
        <v>1139510106.3800001</v>
      </c>
      <c r="AC429" s="165">
        <f t="shared" si="504"/>
        <v>1500665024.72</v>
      </c>
      <c r="AD429" s="165">
        <f t="shared" si="504"/>
        <v>1235758043.3</v>
      </c>
      <c r="AE429" s="165">
        <f t="shared" si="504"/>
        <v>968086964.19606507</v>
      </c>
      <c r="AF429" s="165">
        <f t="shared" si="504"/>
        <v>845761234.33673537</v>
      </c>
      <c r="AG429" s="165">
        <f t="shared" si="504"/>
        <v>785417736.9786936</v>
      </c>
      <c r="AH429" s="165">
        <f t="shared" si="504"/>
        <v>748164273.24741507</v>
      </c>
      <c r="AI429" s="165">
        <f t="shared" si="504"/>
        <v>730632105.42069578</v>
      </c>
      <c r="AJ429" s="165">
        <f t="shared" si="504"/>
        <v>727341722.63067412</v>
      </c>
      <c r="AK429" s="165">
        <f t="shared" si="504"/>
        <v>745341803.97456443</v>
      </c>
      <c r="AL429" s="165">
        <f t="shared" si="504"/>
        <v>757070570.77460027</v>
      </c>
      <c r="AM429" s="165">
        <f t="shared" si="504"/>
        <v>762766407.1840508</v>
      </c>
      <c r="AN429" s="165">
        <f t="shared" si="504"/>
        <v>768320195.4640125</v>
      </c>
      <c r="AO429" s="165">
        <f t="shared" si="504"/>
        <v>773727002.753263</v>
      </c>
      <c r="AP429" s="165">
        <f t="shared" si="504"/>
        <v>778983035.80973363</v>
      </c>
      <c r="AQ429" s="165">
        <f t="shared" si="504"/>
        <v>784097497.75356829</v>
      </c>
      <c r="AR429" s="165">
        <f t="shared" si="504"/>
        <v>789080420.30846083</v>
      </c>
      <c r="AS429" s="165">
        <f t="shared" si="504"/>
        <v>793929422.68964434</v>
      </c>
      <c r="AT429" s="165">
        <f t="shared" si="504"/>
        <v>798639873.37489688</v>
      </c>
      <c r="AU429" s="165">
        <f t="shared" si="504"/>
        <v>803210383.5584569</v>
      </c>
      <c r="AV429" s="165">
        <f t="shared" si="504"/>
        <v>807640387.64340079</v>
      </c>
      <c r="AW429" s="165">
        <f t="shared" si="504"/>
        <v>811929390.76245022</v>
      </c>
      <c r="AX429" s="165">
        <f t="shared" si="504"/>
        <v>816076490.3400743</v>
      </c>
      <c r="AY429" s="165">
        <f t="shared" si="504"/>
        <v>820080968.01312292</v>
      </c>
      <c r="AZ429" s="165">
        <f t="shared" si="504"/>
        <v>823943051.500332</v>
      </c>
      <c r="BA429" s="165">
        <f t="shared" si="504"/>
        <v>827663689.68977547</v>
      </c>
      <c r="BB429" s="165">
        <f t="shared" si="504"/>
        <v>831243553.83184862</v>
      </c>
      <c r="BC429" s="165">
        <f t="shared" si="504"/>
        <v>834682893.64585054</v>
      </c>
      <c r="BD429" s="165">
        <f t="shared" si="504"/>
        <v>837982151.40188062</v>
      </c>
      <c r="BE429" s="165">
        <f t="shared" si="504"/>
        <v>841142504.25134146</v>
      </c>
      <c r="BF429" s="165">
        <f t="shared" si="504"/>
        <v>844165853.3882488</v>
      </c>
      <c r="BG429" s="165">
        <f t="shared" si="504"/>
        <v>847054102.85612059</v>
      </c>
      <c r="BH429" s="165">
        <f t="shared" si="504"/>
        <v>849808866.53036821</v>
      </c>
      <c r="BI429" s="165">
        <f t="shared" si="504"/>
        <v>852367461.45103896</v>
      </c>
      <c r="BJ429" s="165">
        <f t="shared" si="504"/>
        <v>854140629.83119464</v>
      </c>
      <c r="BK429" s="165">
        <f t="shared" si="504"/>
        <v>855258915.81142271</v>
      </c>
      <c r="BL429" s="165">
        <f t="shared" si="504"/>
        <v>856378665.91066086</v>
      </c>
      <c r="BM429" s="165">
        <f t="shared" si="504"/>
        <v>857499882.04581118</v>
      </c>
      <c r="BN429" s="165">
        <f t="shared" si="504"/>
        <v>858622566.13628531</v>
      </c>
      <c r="BO429" s="165">
        <f t="shared" si="504"/>
        <v>859746720.10400748</v>
      </c>
      <c r="BP429" s="165">
        <f t="shared" si="504"/>
        <v>860872345.87341881</v>
      </c>
      <c r="BQ429" s="165">
        <f t="shared" si="504"/>
        <v>861999445.37147963</v>
      </c>
      <c r="BR429" s="165">
        <f t="shared" si="504"/>
        <v>863128020.52767336</v>
      </c>
      <c r="BS429" s="165">
        <f t="shared" si="504"/>
        <v>864258073.27400947</v>
      </c>
      <c r="BT429" s="165">
        <f t="shared" si="504"/>
        <v>865389605.5450269</v>
      </c>
      <c r="BU429" s="165">
        <f t="shared" si="504"/>
        <v>866522619.27779746</v>
      </c>
      <c r="BV429" s="165">
        <f t="shared" si="504"/>
        <v>867657116.41192853</v>
      </c>
      <c r="BW429" s="165">
        <f t="shared" si="504"/>
        <v>868793098.88956845</v>
      </c>
      <c r="BX429" s="165">
        <f t="shared" si="504"/>
        <v>869930568.65540671</v>
      </c>
      <c r="BY429" s="165">
        <f t="shared" si="504"/>
        <v>871069527.65667939</v>
      </c>
      <c r="BZ429" s="165">
        <f t="shared" si="504"/>
        <v>872209977.84317243</v>
      </c>
      <c r="CA429" s="165">
        <f t="shared" si="504"/>
        <v>873351921.16722393</v>
      </c>
      <c r="CB429" s="165">
        <f t="shared" si="504"/>
        <v>874495359.58372867</v>
      </c>
      <c r="CC429" s="165">
        <f t="shared" si="504"/>
        <v>875640295.05014026</v>
      </c>
      <c r="CD429" s="165">
        <f t="shared" si="504"/>
        <v>876786729.52647543</v>
      </c>
      <c r="CG429" s="13"/>
      <c r="CH429" s="13"/>
    </row>
    <row r="430" spans="1:86" outlineLevel="1">
      <c r="A430"/>
      <c r="K430"/>
      <c r="R430" s="320">
        <v>0.02</v>
      </c>
      <c r="S430" s="320">
        <v>0.02</v>
      </c>
      <c r="T430" s="320">
        <v>0.02</v>
      </c>
      <c r="U430" s="320">
        <v>0.02</v>
      </c>
      <c r="V430" s="320">
        <v>0.02</v>
      </c>
      <c r="W430" s="320">
        <v>0.02</v>
      </c>
      <c r="X430" s="320">
        <v>0.02</v>
      </c>
      <c r="Y430" s="320">
        <v>0.02</v>
      </c>
      <c r="Z430" s="320">
        <v>0.02</v>
      </c>
      <c r="AA430" s="320">
        <v>0.02</v>
      </c>
      <c r="AB430" s="320">
        <v>0.02</v>
      </c>
      <c r="AC430" s="320">
        <v>0.02</v>
      </c>
      <c r="AD430" s="320">
        <v>0.02</v>
      </c>
      <c r="AE430" s="320">
        <v>0.02</v>
      </c>
      <c r="AF430" s="320">
        <v>0.02</v>
      </c>
      <c r="AG430" s="320">
        <v>0.02</v>
      </c>
      <c r="AH430" s="320">
        <v>0.02</v>
      </c>
      <c r="AI430" s="320">
        <v>0.02</v>
      </c>
      <c r="AJ430" s="320">
        <v>0.02</v>
      </c>
      <c r="AK430" s="320">
        <v>0.02</v>
      </c>
      <c r="AL430" s="320">
        <v>0.02</v>
      </c>
      <c r="AM430" s="320">
        <v>0.02</v>
      </c>
      <c r="AN430" s="320">
        <v>0.02</v>
      </c>
      <c r="AO430" s="320">
        <v>0.02</v>
      </c>
      <c r="AP430" s="320">
        <v>0.02</v>
      </c>
      <c r="AQ430" s="320">
        <v>0.02</v>
      </c>
      <c r="AR430" s="320">
        <v>0.02</v>
      </c>
      <c r="AS430" s="320">
        <v>0.02</v>
      </c>
      <c r="AT430" s="320">
        <v>0.02</v>
      </c>
      <c r="AU430" s="320">
        <v>0.02</v>
      </c>
      <c r="AV430" s="320">
        <v>0.02</v>
      </c>
      <c r="AW430" s="320">
        <v>0.02</v>
      </c>
      <c r="AX430" s="320">
        <v>0.02</v>
      </c>
      <c r="AY430" s="320">
        <v>0.02</v>
      </c>
      <c r="AZ430" s="320">
        <v>0.02</v>
      </c>
      <c r="BA430" s="320">
        <v>0.02</v>
      </c>
      <c r="BB430" s="320">
        <v>0.02</v>
      </c>
      <c r="BC430" s="320">
        <v>0.02</v>
      </c>
      <c r="BD430" s="320">
        <v>0.02</v>
      </c>
      <c r="BE430" s="320">
        <v>0.02</v>
      </c>
      <c r="BF430" s="320">
        <v>0.02</v>
      </c>
      <c r="BG430" s="320">
        <v>0.02</v>
      </c>
      <c r="BH430" s="320">
        <v>0.02</v>
      </c>
      <c r="BI430" s="320">
        <v>0.02</v>
      </c>
      <c r="BJ430" s="320">
        <v>0.02</v>
      </c>
      <c r="BK430" s="320">
        <v>0.02</v>
      </c>
      <c r="BL430" s="320">
        <v>0.02</v>
      </c>
      <c r="BM430" s="320">
        <v>0.02</v>
      </c>
      <c r="BN430" s="320">
        <v>0.02</v>
      </c>
      <c r="BO430" s="320">
        <v>0.02</v>
      </c>
      <c r="BP430" s="320">
        <v>0.02</v>
      </c>
      <c r="BQ430" s="320">
        <v>0.02</v>
      </c>
      <c r="BR430" s="320">
        <v>0.02</v>
      </c>
      <c r="BS430" s="320">
        <v>0.02</v>
      </c>
      <c r="BT430" s="320">
        <v>0.02</v>
      </c>
      <c r="BU430" s="320">
        <v>0.02</v>
      </c>
      <c r="BV430" s="320">
        <v>0.02</v>
      </c>
      <c r="BW430" s="320">
        <v>0.02</v>
      </c>
      <c r="BX430" s="320">
        <v>0.02</v>
      </c>
      <c r="BY430" s="320">
        <v>0.02</v>
      </c>
      <c r="BZ430" s="320">
        <v>0.02</v>
      </c>
      <c r="CA430" s="320">
        <v>0.02</v>
      </c>
      <c r="CB430" s="320">
        <v>0.02</v>
      </c>
      <c r="CC430" s="320">
        <v>0.02</v>
      </c>
      <c r="CD430" s="320">
        <v>0.02</v>
      </c>
    </row>
    <row r="431" spans="1:86" outlineLevel="1">
      <c r="C431" s="315" t="s">
        <v>534</v>
      </c>
      <c r="J431" t="s">
        <v>85</v>
      </c>
      <c r="R431" s="309">
        <f t="shared" ref="R431:AW431" si="505">R429/R50/12</f>
        <v>0.65199280163044404</v>
      </c>
      <c r="S431" s="309">
        <f t="shared" si="505"/>
        <v>0.6251917306663326</v>
      </c>
      <c r="T431" s="309">
        <f t="shared" si="505"/>
        <v>0.88102613869554636</v>
      </c>
      <c r="U431" s="309">
        <f t="shared" si="505"/>
        <v>1.0230504294010951</v>
      </c>
      <c r="V431" s="309">
        <f t="shared" si="505"/>
        <v>1.1483156299719615</v>
      </c>
      <c r="W431" s="309">
        <f t="shared" si="505"/>
        <v>1.4764989985418806</v>
      </c>
      <c r="X431" s="309">
        <f t="shared" si="505"/>
        <v>1.5950209278733121</v>
      </c>
      <c r="Y431" s="309">
        <f t="shared" si="505"/>
        <v>0.6986664376325894</v>
      </c>
      <c r="Z431" s="309">
        <f t="shared" si="505"/>
        <v>0.77859350967638008</v>
      </c>
      <c r="AA431" s="309">
        <f t="shared" si="505"/>
        <v>0.57579508631040099</v>
      </c>
      <c r="AB431" s="309">
        <f t="shared" si="505"/>
        <v>0.84989381409733034</v>
      </c>
      <c r="AC431" s="309">
        <f t="shared" si="505"/>
        <v>1.0938172520460836</v>
      </c>
      <c r="AD431" s="309">
        <f t="shared" si="505"/>
        <v>0.85695190679479616</v>
      </c>
      <c r="AE431" s="309">
        <f t="shared" si="505"/>
        <v>0.65650329774004901</v>
      </c>
      <c r="AF431" s="309">
        <f t="shared" si="505"/>
        <v>0.55526664945862991</v>
      </c>
      <c r="AG431" s="309">
        <f t="shared" si="505"/>
        <v>0.50025133602392557</v>
      </c>
      <c r="AH431" s="309">
        <f t="shared" si="505"/>
        <v>0.46315867389149346</v>
      </c>
      <c r="AI431" s="309">
        <f t="shared" si="505"/>
        <v>0.44037199723279974</v>
      </c>
      <c r="AJ431" s="309">
        <f t="shared" si="505"/>
        <v>0.42749052874869692</v>
      </c>
      <c r="AK431" s="309">
        <f t="shared" si="505"/>
        <v>0.42779413965568308</v>
      </c>
      <c r="AL431" s="309">
        <f t="shared" si="505"/>
        <v>0.43122876245761438</v>
      </c>
      <c r="AM431" s="309">
        <f t="shared" si="505"/>
        <v>0.43128080263019392</v>
      </c>
      <c r="AN431" s="309">
        <f t="shared" si="505"/>
        <v>0.43133216622325249</v>
      </c>
      <c r="AO431" s="309">
        <f t="shared" si="505"/>
        <v>0.43138489999969482</v>
      </c>
      <c r="AP431" s="309">
        <f t="shared" si="505"/>
        <v>0.43143637002654794</v>
      </c>
      <c r="AQ431" s="309">
        <f t="shared" si="505"/>
        <v>0.43148213103512711</v>
      </c>
      <c r="AR431" s="309">
        <f t="shared" si="505"/>
        <v>0.43152636891273416</v>
      </c>
      <c r="AS431" s="309">
        <f t="shared" si="505"/>
        <v>0.43157184397820897</v>
      </c>
      <c r="AT431" s="309">
        <f t="shared" si="505"/>
        <v>0.43161706427469881</v>
      </c>
      <c r="AU431" s="309">
        <f t="shared" si="505"/>
        <v>0.43166179562860335</v>
      </c>
      <c r="AV431" s="309">
        <f t="shared" si="505"/>
        <v>0.43170588841131913</v>
      </c>
      <c r="AW431" s="309">
        <f t="shared" si="505"/>
        <v>0.43174951685203289</v>
      </c>
      <c r="AX431" s="309">
        <f t="shared" ref="AX431:CD431" si="506">AX429/AX50/12</f>
        <v>0.43179278363818879</v>
      </c>
      <c r="AY431" s="309">
        <f t="shared" si="506"/>
        <v>0.43183554523471096</v>
      </c>
      <c r="AZ431" s="309">
        <f t="shared" si="506"/>
        <v>0.4318775062912476</v>
      </c>
      <c r="BA431" s="309">
        <f t="shared" si="506"/>
        <v>0.43191864853053152</v>
      </c>
      <c r="BB431" s="309">
        <f t="shared" si="506"/>
        <v>0.43195919997839077</v>
      </c>
      <c r="BC431" s="309">
        <f t="shared" si="506"/>
        <v>0.43199921163968408</v>
      </c>
      <c r="BD431" s="309">
        <f t="shared" si="506"/>
        <v>0.43203858867769868</v>
      </c>
      <c r="BE431" s="309">
        <f t="shared" si="506"/>
        <v>0.43207710369908042</v>
      </c>
      <c r="BF431" s="309">
        <f t="shared" si="506"/>
        <v>0.43211467126200298</v>
      </c>
      <c r="BG431" s="309">
        <f t="shared" si="506"/>
        <v>0.4321514345745463</v>
      </c>
      <c r="BH431" s="309">
        <f t="shared" si="506"/>
        <v>0.43218745437906653</v>
      </c>
      <c r="BI431" s="309">
        <f t="shared" si="506"/>
        <v>0.4322552305054162</v>
      </c>
      <c r="BJ431" s="309">
        <f t="shared" si="506"/>
        <v>0.43258807801679899</v>
      </c>
      <c r="BK431" s="309">
        <f t="shared" si="506"/>
        <v>0.43258807801679894</v>
      </c>
      <c r="BL431" s="309">
        <f t="shared" si="506"/>
        <v>0.43258807801679899</v>
      </c>
      <c r="BM431" s="309">
        <f t="shared" si="506"/>
        <v>0.43258807801679899</v>
      </c>
      <c r="BN431" s="309">
        <f t="shared" si="506"/>
        <v>0.43258807801679905</v>
      </c>
      <c r="BO431" s="309">
        <f t="shared" si="506"/>
        <v>0.43258807801679899</v>
      </c>
      <c r="BP431" s="309">
        <f t="shared" si="506"/>
        <v>0.43258807801679899</v>
      </c>
      <c r="BQ431" s="309">
        <f t="shared" si="506"/>
        <v>0.43258807801679899</v>
      </c>
      <c r="BR431" s="309">
        <f t="shared" si="506"/>
        <v>0.43258807801679899</v>
      </c>
      <c r="BS431" s="309">
        <f t="shared" si="506"/>
        <v>0.43258807801679899</v>
      </c>
      <c r="BT431" s="309">
        <f t="shared" si="506"/>
        <v>0.43258807801679905</v>
      </c>
      <c r="BU431" s="309">
        <f t="shared" si="506"/>
        <v>0.43258807801679905</v>
      </c>
      <c r="BV431" s="309">
        <f t="shared" si="506"/>
        <v>0.43258807801679894</v>
      </c>
      <c r="BW431" s="309">
        <f t="shared" si="506"/>
        <v>0.43258807801679899</v>
      </c>
      <c r="BX431" s="309">
        <f t="shared" si="506"/>
        <v>0.43258807801679905</v>
      </c>
      <c r="BY431" s="309">
        <f t="shared" si="506"/>
        <v>0.43258807801679899</v>
      </c>
      <c r="BZ431" s="309">
        <f t="shared" si="506"/>
        <v>0.43258807801679899</v>
      </c>
      <c r="CA431" s="309">
        <f t="shared" si="506"/>
        <v>0.43258807801679894</v>
      </c>
      <c r="CB431" s="309">
        <f t="shared" si="506"/>
        <v>0.43258807801679905</v>
      </c>
      <c r="CC431" s="309">
        <f t="shared" si="506"/>
        <v>0.43258807801679905</v>
      </c>
      <c r="CD431" s="309">
        <f t="shared" si="506"/>
        <v>0.43258807801679905</v>
      </c>
      <c r="CG431" s="243"/>
      <c r="CH431" s="243"/>
    </row>
    <row r="432" spans="1:86">
      <c r="BR432"/>
      <c r="BS432"/>
      <c r="CG432" s="13"/>
      <c r="CH432" s="13"/>
    </row>
    <row r="433" spans="2:86" ht="15.75">
      <c r="B433" s="16" t="s">
        <v>287</v>
      </c>
      <c r="C433" s="16"/>
      <c r="D433" s="16"/>
      <c r="BR433"/>
      <c r="BS433"/>
      <c r="CG433" s="13"/>
      <c r="CH433" s="13"/>
    </row>
    <row r="434" spans="2:86" outlineLevel="1">
      <c r="BR434"/>
      <c r="BS434"/>
      <c r="CG434" s="13"/>
      <c r="CH434" s="13"/>
    </row>
    <row r="435" spans="2:86" outlineLevel="1">
      <c r="B435" s="57" t="s">
        <v>352</v>
      </c>
      <c r="BR435"/>
      <c r="BS435"/>
      <c r="CG435" s="13"/>
      <c r="CH435" s="13"/>
    </row>
    <row r="436" spans="2:86" outlineLevel="1">
      <c r="C436" t="s">
        <v>288</v>
      </c>
      <c r="G436" s="44" t="s">
        <v>546</v>
      </c>
      <c r="I436" s="176">
        <v>2.5000000000000001E-2</v>
      </c>
      <c r="J436" t="s">
        <v>70</v>
      </c>
      <c r="P436" s="265">
        <f>$I$436</f>
        <v>2.5000000000000001E-2</v>
      </c>
      <c r="Q436" s="169">
        <f>P436</f>
        <v>2.5000000000000001E-2</v>
      </c>
      <c r="R436" s="169">
        <f t="shared" ref="R436:BN436" si="507">Q436</f>
        <v>2.5000000000000001E-2</v>
      </c>
      <c r="S436" s="169">
        <f t="shared" si="507"/>
        <v>2.5000000000000001E-2</v>
      </c>
      <c r="T436" s="169">
        <f t="shared" si="507"/>
        <v>2.5000000000000001E-2</v>
      </c>
      <c r="U436" s="169">
        <f t="shared" si="507"/>
        <v>2.5000000000000001E-2</v>
      </c>
      <c r="V436" s="169">
        <f t="shared" si="507"/>
        <v>2.5000000000000001E-2</v>
      </c>
      <c r="W436" s="169">
        <f t="shared" si="507"/>
        <v>2.5000000000000001E-2</v>
      </c>
      <c r="X436" s="169">
        <f t="shared" si="507"/>
        <v>2.5000000000000001E-2</v>
      </c>
      <c r="Y436" s="169">
        <f t="shared" si="507"/>
        <v>2.5000000000000001E-2</v>
      </c>
      <c r="Z436" s="169">
        <f t="shared" si="507"/>
        <v>2.5000000000000001E-2</v>
      </c>
      <c r="AA436" s="169">
        <f t="shared" si="507"/>
        <v>2.5000000000000001E-2</v>
      </c>
      <c r="AB436" s="169">
        <f t="shared" si="507"/>
        <v>2.5000000000000001E-2</v>
      </c>
      <c r="AC436" s="169">
        <f t="shared" si="507"/>
        <v>2.5000000000000001E-2</v>
      </c>
      <c r="AD436" s="169">
        <f t="shared" si="507"/>
        <v>2.5000000000000001E-2</v>
      </c>
      <c r="AE436" s="169">
        <f t="shared" si="507"/>
        <v>2.5000000000000001E-2</v>
      </c>
      <c r="AF436" s="169">
        <f t="shared" si="507"/>
        <v>2.5000000000000001E-2</v>
      </c>
      <c r="AG436" s="169">
        <f t="shared" si="507"/>
        <v>2.5000000000000001E-2</v>
      </c>
      <c r="AH436" s="169">
        <f t="shared" si="507"/>
        <v>2.5000000000000001E-2</v>
      </c>
      <c r="AI436" s="169">
        <f t="shared" si="507"/>
        <v>2.5000000000000001E-2</v>
      </c>
      <c r="AJ436" s="169">
        <f t="shared" si="507"/>
        <v>2.5000000000000001E-2</v>
      </c>
      <c r="AK436" s="169">
        <f t="shared" si="507"/>
        <v>2.5000000000000001E-2</v>
      </c>
      <c r="AL436" s="169">
        <f t="shared" si="507"/>
        <v>2.5000000000000001E-2</v>
      </c>
      <c r="AM436" s="169">
        <f t="shared" si="507"/>
        <v>2.5000000000000001E-2</v>
      </c>
      <c r="AN436" s="169">
        <f t="shared" si="507"/>
        <v>2.5000000000000001E-2</v>
      </c>
      <c r="AO436" s="169">
        <f t="shared" si="507"/>
        <v>2.5000000000000001E-2</v>
      </c>
      <c r="AP436" s="169">
        <f t="shared" si="507"/>
        <v>2.5000000000000001E-2</v>
      </c>
      <c r="AQ436" s="169">
        <f t="shared" si="507"/>
        <v>2.5000000000000001E-2</v>
      </c>
      <c r="AR436" s="169">
        <f t="shared" si="507"/>
        <v>2.5000000000000001E-2</v>
      </c>
      <c r="AS436" s="169">
        <f t="shared" si="507"/>
        <v>2.5000000000000001E-2</v>
      </c>
      <c r="AT436" s="169">
        <f t="shared" si="507"/>
        <v>2.5000000000000001E-2</v>
      </c>
      <c r="AU436" s="169">
        <f t="shared" si="507"/>
        <v>2.5000000000000001E-2</v>
      </c>
      <c r="AV436" s="169">
        <f t="shared" si="507"/>
        <v>2.5000000000000001E-2</v>
      </c>
      <c r="AW436" s="169">
        <f t="shared" si="507"/>
        <v>2.5000000000000001E-2</v>
      </c>
      <c r="AX436" s="169">
        <f t="shared" si="507"/>
        <v>2.5000000000000001E-2</v>
      </c>
      <c r="AY436" s="169">
        <f t="shared" si="507"/>
        <v>2.5000000000000001E-2</v>
      </c>
      <c r="AZ436" s="169">
        <f t="shared" si="507"/>
        <v>2.5000000000000001E-2</v>
      </c>
      <c r="BA436" s="169">
        <f t="shared" si="507"/>
        <v>2.5000000000000001E-2</v>
      </c>
      <c r="BB436" s="169">
        <f t="shared" si="507"/>
        <v>2.5000000000000001E-2</v>
      </c>
      <c r="BC436" s="169">
        <f t="shared" si="507"/>
        <v>2.5000000000000001E-2</v>
      </c>
      <c r="BD436" s="169">
        <f t="shared" si="507"/>
        <v>2.5000000000000001E-2</v>
      </c>
      <c r="BE436" s="169">
        <f t="shared" si="507"/>
        <v>2.5000000000000001E-2</v>
      </c>
      <c r="BF436" s="169">
        <f t="shared" si="507"/>
        <v>2.5000000000000001E-2</v>
      </c>
      <c r="BG436" s="169">
        <f t="shared" si="507"/>
        <v>2.5000000000000001E-2</v>
      </c>
      <c r="BH436" s="169">
        <f t="shared" si="507"/>
        <v>2.5000000000000001E-2</v>
      </c>
      <c r="BI436" s="169">
        <f t="shared" si="507"/>
        <v>2.5000000000000001E-2</v>
      </c>
      <c r="BJ436" s="169">
        <f t="shared" si="507"/>
        <v>2.5000000000000001E-2</v>
      </c>
      <c r="BK436" s="169">
        <f t="shared" si="507"/>
        <v>2.5000000000000001E-2</v>
      </c>
      <c r="BL436" s="169">
        <f t="shared" si="507"/>
        <v>2.5000000000000001E-2</v>
      </c>
      <c r="BM436" s="169">
        <f t="shared" si="507"/>
        <v>2.5000000000000001E-2</v>
      </c>
      <c r="BN436" s="169">
        <f t="shared" si="507"/>
        <v>2.5000000000000001E-2</v>
      </c>
      <c r="BO436" s="169">
        <f>BN436</f>
        <v>2.5000000000000001E-2</v>
      </c>
      <c r="BP436" s="169">
        <f>BO436</f>
        <v>2.5000000000000001E-2</v>
      </c>
      <c r="BQ436" s="169">
        <f t="shared" ref="BQ436:CD436" si="508">BP436</f>
        <v>2.5000000000000001E-2</v>
      </c>
      <c r="BR436" s="169">
        <f t="shared" si="508"/>
        <v>2.5000000000000001E-2</v>
      </c>
      <c r="BS436" s="169">
        <f t="shared" si="508"/>
        <v>2.5000000000000001E-2</v>
      </c>
      <c r="BT436" s="169">
        <f t="shared" si="508"/>
        <v>2.5000000000000001E-2</v>
      </c>
      <c r="BU436" s="169">
        <f t="shared" si="508"/>
        <v>2.5000000000000001E-2</v>
      </c>
      <c r="BV436" s="169">
        <f t="shared" si="508"/>
        <v>2.5000000000000001E-2</v>
      </c>
      <c r="BW436" s="169">
        <f t="shared" si="508"/>
        <v>2.5000000000000001E-2</v>
      </c>
      <c r="BX436" s="169">
        <f t="shared" si="508"/>
        <v>2.5000000000000001E-2</v>
      </c>
      <c r="BY436" s="169">
        <f t="shared" si="508"/>
        <v>2.5000000000000001E-2</v>
      </c>
      <c r="BZ436" s="169">
        <f t="shared" si="508"/>
        <v>2.5000000000000001E-2</v>
      </c>
      <c r="CA436" s="169">
        <f t="shared" si="508"/>
        <v>2.5000000000000001E-2</v>
      </c>
      <c r="CB436" s="169">
        <f t="shared" si="508"/>
        <v>2.5000000000000001E-2</v>
      </c>
      <c r="CC436" s="169">
        <f t="shared" si="508"/>
        <v>2.5000000000000001E-2</v>
      </c>
      <c r="CD436" s="169">
        <f t="shared" si="508"/>
        <v>2.5000000000000001E-2</v>
      </c>
      <c r="CG436" s="13"/>
      <c r="CH436" s="13"/>
    </row>
    <row r="437" spans="2:86" outlineLevel="1">
      <c r="C437" t="s">
        <v>289</v>
      </c>
      <c r="G437" s="44" t="s">
        <v>546</v>
      </c>
      <c r="I437" s="176">
        <v>0.03</v>
      </c>
      <c r="J437" t="s">
        <v>70</v>
      </c>
      <c r="P437" s="265">
        <f>I437</f>
        <v>0.03</v>
      </c>
      <c r="Q437" s="169">
        <f>P437</f>
        <v>0.03</v>
      </c>
      <c r="R437" s="169">
        <f t="shared" ref="R437:BN437" si="509">Q437</f>
        <v>0.03</v>
      </c>
      <c r="S437" s="169">
        <f t="shared" si="509"/>
        <v>0.03</v>
      </c>
      <c r="T437" s="169">
        <f t="shared" si="509"/>
        <v>0.03</v>
      </c>
      <c r="U437" s="169">
        <f t="shared" si="509"/>
        <v>0.03</v>
      </c>
      <c r="V437" s="169">
        <f t="shared" si="509"/>
        <v>0.03</v>
      </c>
      <c r="W437" s="169">
        <f t="shared" si="509"/>
        <v>0.03</v>
      </c>
      <c r="X437" s="169">
        <f t="shared" si="509"/>
        <v>0.03</v>
      </c>
      <c r="Y437" s="169">
        <f t="shared" si="509"/>
        <v>0.03</v>
      </c>
      <c r="Z437" s="169">
        <f t="shared" si="509"/>
        <v>0.03</v>
      </c>
      <c r="AA437" s="169">
        <f t="shared" si="509"/>
        <v>0.03</v>
      </c>
      <c r="AB437" s="169">
        <f t="shared" si="509"/>
        <v>0.03</v>
      </c>
      <c r="AC437" s="169">
        <f t="shared" si="509"/>
        <v>0.03</v>
      </c>
      <c r="AD437" s="169">
        <f t="shared" si="509"/>
        <v>0.03</v>
      </c>
      <c r="AE437" s="169">
        <f t="shared" si="509"/>
        <v>0.03</v>
      </c>
      <c r="AF437" s="169">
        <f t="shared" si="509"/>
        <v>0.03</v>
      </c>
      <c r="AG437" s="169">
        <f t="shared" si="509"/>
        <v>0.03</v>
      </c>
      <c r="AH437" s="169">
        <f>AG437</f>
        <v>0.03</v>
      </c>
      <c r="AI437" s="169">
        <f t="shared" si="509"/>
        <v>0.03</v>
      </c>
      <c r="AJ437" s="169">
        <f t="shared" si="509"/>
        <v>0.03</v>
      </c>
      <c r="AK437" s="169">
        <f t="shared" si="509"/>
        <v>0.03</v>
      </c>
      <c r="AL437" s="169">
        <f t="shared" si="509"/>
        <v>0.03</v>
      </c>
      <c r="AM437" s="169">
        <f t="shared" si="509"/>
        <v>0.03</v>
      </c>
      <c r="AN437" s="169">
        <f t="shared" si="509"/>
        <v>0.03</v>
      </c>
      <c r="AO437" s="169">
        <f t="shared" si="509"/>
        <v>0.03</v>
      </c>
      <c r="AP437" s="169">
        <f t="shared" si="509"/>
        <v>0.03</v>
      </c>
      <c r="AQ437" s="169">
        <f t="shared" si="509"/>
        <v>0.03</v>
      </c>
      <c r="AR437" s="169">
        <f t="shared" si="509"/>
        <v>0.03</v>
      </c>
      <c r="AS437" s="169">
        <f t="shared" si="509"/>
        <v>0.03</v>
      </c>
      <c r="AT437" s="169">
        <f t="shared" si="509"/>
        <v>0.03</v>
      </c>
      <c r="AU437" s="169">
        <f t="shared" si="509"/>
        <v>0.03</v>
      </c>
      <c r="AV437" s="169">
        <f t="shared" si="509"/>
        <v>0.03</v>
      </c>
      <c r="AW437" s="169">
        <f t="shared" si="509"/>
        <v>0.03</v>
      </c>
      <c r="AX437" s="169">
        <f t="shared" si="509"/>
        <v>0.03</v>
      </c>
      <c r="AY437" s="169">
        <f t="shared" si="509"/>
        <v>0.03</v>
      </c>
      <c r="AZ437" s="169">
        <f t="shared" si="509"/>
        <v>0.03</v>
      </c>
      <c r="BA437" s="169">
        <f t="shared" si="509"/>
        <v>0.03</v>
      </c>
      <c r="BB437" s="169">
        <f t="shared" si="509"/>
        <v>0.03</v>
      </c>
      <c r="BC437" s="169">
        <f t="shared" si="509"/>
        <v>0.03</v>
      </c>
      <c r="BD437" s="169">
        <f t="shared" si="509"/>
        <v>0.03</v>
      </c>
      <c r="BE437" s="169">
        <f t="shared" si="509"/>
        <v>0.03</v>
      </c>
      <c r="BF437" s="169">
        <f t="shared" si="509"/>
        <v>0.03</v>
      </c>
      <c r="BG437" s="169">
        <f t="shared" si="509"/>
        <v>0.03</v>
      </c>
      <c r="BH437" s="169">
        <f t="shared" si="509"/>
        <v>0.03</v>
      </c>
      <c r="BI437" s="169">
        <f t="shared" si="509"/>
        <v>0.03</v>
      </c>
      <c r="BJ437" s="169">
        <f t="shared" si="509"/>
        <v>0.03</v>
      </c>
      <c r="BK437" s="169">
        <f t="shared" si="509"/>
        <v>0.03</v>
      </c>
      <c r="BL437" s="169">
        <f t="shared" si="509"/>
        <v>0.03</v>
      </c>
      <c r="BM437" s="169">
        <f t="shared" si="509"/>
        <v>0.03</v>
      </c>
      <c r="BN437" s="169">
        <f t="shared" si="509"/>
        <v>0.03</v>
      </c>
      <c r="BO437" s="169">
        <f>BN437</f>
        <v>0.03</v>
      </c>
      <c r="BP437" s="169">
        <f>BO437</f>
        <v>0.03</v>
      </c>
      <c r="BQ437" s="169">
        <f t="shared" ref="BQ437:CD437" si="510">BP437</f>
        <v>0.03</v>
      </c>
      <c r="BR437" s="169">
        <f t="shared" si="510"/>
        <v>0.03</v>
      </c>
      <c r="BS437" s="169">
        <f t="shared" si="510"/>
        <v>0.03</v>
      </c>
      <c r="BT437" s="169">
        <f t="shared" si="510"/>
        <v>0.03</v>
      </c>
      <c r="BU437" s="169">
        <f t="shared" si="510"/>
        <v>0.03</v>
      </c>
      <c r="BV437" s="169">
        <f t="shared" si="510"/>
        <v>0.03</v>
      </c>
      <c r="BW437" s="169">
        <f t="shared" si="510"/>
        <v>0.03</v>
      </c>
      <c r="BX437" s="169">
        <f t="shared" si="510"/>
        <v>0.03</v>
      </c>
      <c r="BY437" s="169">
        <f t="shared" si="510"/>
        <v>0.03</v>
      </c>
      <c r="BZ437" s="169">
        <f t="shared" si="510"/>
        <v>0.03</v>
      </c>
      <c r="CA437" s="169">
        <f t="shared" si="510"/>
        <v>0.03</v>
      </c>
      <c r="CB437" s="169">
        <f t="shared" si="510"/>
        <v>0.03</v>
      </c>
      <c r="CC437" s="169">
        <f t="shared" si="510"/>
        <v>0.03</v>
      </c>
      <c r="CD437" s="169">
        <f t="shared" si="510"/>
        <v>0.03</v>
      </c>
      <c r="CG437" s="13"/>
      <c r="CH437" s="13"/>
    </row>
    <row r="438" spans="2:86" outlineLevel="1">
      <c r="BR438"/>
      <c r="BS438"/>
      <c r="CG438" s="13"/>
      <c r="CH438" s="13"/>
    </row>
    <row r="439" spans="2:86" outlineLevel="1">
      <c r="B439" s="57" t="s">
        <v>215</v>
      </c>
      <c r="BR439"/>
      <c r="BS439"/>
      <c r="CG439" s="13"/>
      <c r="CH439" s="13"/>
    </row>
    <row r="440" spans="2:86" outlineLevel="1">
      <c r="C440" t="s">
        <v>5</v>
      </c>
      <c r="J440" t="s">
        <v>83</v>
      </c>
      <c r="R440" s="173">
        <f t="shared" ref="R440:AW440" si="511">SUM(R318:R321)</f>
        <v>37349000819.279984</v>
      </c>
      <c r="S440" s="173">
        <f t="shared" si="511"/>
        <v>57073555443.873177</v>
      </c>
      <c r="T440" s="173">
        <f t="shared" si="511"/>
        <v>81176610529.096375</v>
      </c>
      <c r="U440" s="173">
        <f t="shared" si="511"/>
        <v>98575411984.836578</v>
      </c>
      <c r="V440" s="173">
        <f t="shared" si="511"/>
        <v>109961917934.14203</v>
      </c>
      <c r="W440" s="173">
        <f t="shared" si="511"/>
        <v>123377227398.5632</v>
      </c>
      <c r="X440" s="173">
        <f t="shared" si="511"/>
        <v>142246301309.54617</v>
      </c>
      <c r="Y440" s="173">
        <f t="shared" si="511"/>
        <v>150762657488.20428</v>
      </c>
      <c r="Z440" s="173">
        <f t="shared" si="511"/>
        <v>152718439069.78174</v>
      </c>
      <c r="AA440" s="173">
        <f t="shared" si="511"/>
        <v>156197569078.66537</v>
      </c>
      <c r="AB440" s="173">
        <f t="shared" si="511"/>
        <v>232914817422.93927</v>
      </c>
      <c r="AC440" s="173">
        <f t="shared" si="511"/>
        <v>276447669746.84607</v>
      </c>
      <c r="AD440" s="173">
        <f>SUM(AD318:AD321)</f>
        <v>294835801147.43274</v>
      </c>
      <c r="AE440" s="173">
        <f t="shared" si="511"/>
        <v>307059729893.44629</v>
      </c>
      <c r="AF440" s="173">
        <f t="shared" si="511"/>
        <v>316958760066.93018</v>
      </c>
      <c r="AG440" s="173">
        <f t="shared" si="511"/>
        <v>328748596415.82782</v>
      </c>
      <c r="AH440" s="173">
        <f t="shared" si="511"/>
        <v>338740243635.98499</v>
      </c>
      <c r="AI440" s="173">
        <f t="shared" si="511"/>
        <v>348621165489.66394</v>
      </c>
      <c r="AJ440" s="173">
        <f t="shared" si="511"/>
        <v>358240733504.42389</v>
      </c>
      <c r="AK440" s="173">
        <f t="shared" si="511"/>
        <v>367608719319.07703</v>
      </c>
      <c r="AL440" s="173">
        <f t="shared" si="511"/>
        <v>373193208216.58099</v>
      </c>
      <c r="AM440" s="173">
        <f t="shared" si="511"/>
        <v>376172584950.48242</v>
      </c>
      <c r="AN440" s="173">
        <f t="shared" si="511"/>
        <v>379072425015.00793</v>
      </c>
      <c r="AO440" s="173">
        <f t="shared" si="511"/>
        <v>381893360553.7807</v>
      </c>
      <c r="AP440" s="173">
        <f t="shared" si="511"/>
        <v>384639143315.61707</v>
      </c>
      <c r="AQ440" s="173">
        <f t="shared" si="511"/>
        <v>387315921803.271</v>
      </c>
      <c r="AR440" s="173">
        <f t="shared" si="511"/>
        <v>389922077622.05225</v>
      </c>
      <c r="AS440" s="173">
        <f t="shared" si="511"/>
        <v>392452806914.85779</v>
      </c>
      <c r="AT440" s="173">
        <f t="shared" si="511"/>
        <v>394907663711.20215</v>
      </c>
      <c r="AU440" s="173">
        <f t="shared" si="511"/>
        <v>397287299680.26715</v>
      </c>
      <c r="AV440" s="173">
        <f t="shared" si="511"/>
        <v>399590884332.72961</v>
      </c>
      <c r="AW440" s="173">
        <f t="shared" si="511"/>
        <v>401816849522.68994</v>
      </c>
      <c r="AX440" s="173">
        <f t="shared" ref="AX440:CD440" si="512">SUM(AX318:AX321)</f>
        <v>403964611922.08154</v>
      </c>
      <c r="AY440" s="173">
        <f t="shared" si="512"/>
        <v>406034790215.86566</v>
      </c>
      <c r="AZ440" s="173">
        <f t="shared" si="512"/>
        <v>408028164714.88055</v>
      </c>
      <c r="BA440" s="173">
        <f t="shared" si="512"/>
        <v>409944407243.00854</v>
      </c>
      <c r="BB440" s="173">
        <f t="shared" si="512"/>
        <v>411782514198.17236</v>
      </c>
      <c r="BC440" s="173">
        <f t="shared" si="512"/>
        <v>413542299312.52124</v>
      </c>
      <c r="BD440" s="173">
        <f t="shared" si="512"/>
        <v>415224685676.82318</v>
      </c>
      <c r="BE440" s="173">
        <f t="shared" si="512"/>
        <v>416830842616.25818</v>
      </c>
      <c r="BF440" s="173">
        <f t="shared" si="512"/>
        <v>418361155004.31433</v>
      </c>
      <c r="BG440" s="173">
        <f t="shared" si="512"/>
        <v>419815521398.71399</v>
      </c>
      <c r="BH440" s="173">
        <f t="shared" si="512"/>
        <v>421194503143.00354</v>
      </c>
      <c r="BI440" s="173">
        <f t="shared" si="512"/>
        <v>422470243713.60541</v>
      </c>
      <c r="BJ440" s="173">
        <f t="shared" si="512"/>
        <v>423354021942.82727</v>
      </c>
      <c r="BK440" s="173">
        <f t="shared" si="512"/>
        <v>423912032556.95874</v>
      </c>
      <c r="BL440" s="173">
        <f t="shared" si="512"/>
        <v>424470778777.19958</v>
      </c>
      <c r="BM440" s="173">
        <f t="shared" si="512"/>
        <v>425030261573.41785</v>
      </c>
      <c r="BN440" s="173">
        <f t="shared" si="512"/>
        <v>425590481916.76111</v>
      </c>
      <c r="BO440" s="173">
        <f t="shared" si="512"/>
        <v>426151440779.65674</v>
      </c>
      <c r="BP440" s="173">
        <f t="shared" si="512"/>
        <v>426713139135.81494</v>
      </c>
      <c r="BQ440" s="173">
        <f t="shared" si="512"/>
        <v>427275577960.22986</v>
      </c>
      <c r="BR440" s="173">
        <f t="shared" si="512"/>
        <v>427838758229.18127</v>
      </c>
      <c r="BS440" s="173">
        <f t="shared" si="512"/>
        <v>428402680920.23627</v>
      </c>
      <c r="BT440" s="173">
        <f t="shared" si="512"/>
        <v>428967347012.25098</v>
      </c>
      <c r="BU440" s="173">
        <f t="shared" si="512"/>
        <v>429532757485.37256</v>
      </c>
      <c r="BV440" s="173">
        <f t="shared" si="512"/>
        <v>430098913321.04028</v>
      </c>
      <c r="BW440" s="173">
        <f t="shared" si="512"/>
        <v>430665815501.98804</v>
      </c>
      <c r="BX440" s="173">
        <f t="shared" si="512"/>
        <v>431233465012.24524</v>
      </c>
      <c r="BY440" s="173">
        <f t="shared" si="512"/>
        <v>431801862837.13922</v>
      </c>
      <c r="BZ440" s="173">
        <f t="shared" si="512"/>
        <v>432371009963.29639</v>
      </c>
      <c r="CA440" s="173">
        <f t="shared" si="512"/>
        <v>432940907378.64423</v>
      </c>
      <c r="CB440" s="173">
        <f t="shared" si="512"/>
        <v>433511556072.41296</v>
      </c>
      <c r="CC440" s="173">
        <f t="shared" si="512"/>
        <v>434082957035.13739</v>
      </c>
      <c r="CD440" s="173">
        <f t="shared" si="512"/>
        <v>434655111258.65845</v>
      </c>
      <c r="CG440" s="13"/>
      <c r="CH440" s="13"/>
    </row>
    <row r="441" spans="2:86" outlineLevel="1">
      <c r="C441" t="s">
        <v>288</v>
      </c>
      <c r="J441" t="s">
        <v>83</v>
      </c>
      <c r="R441" s="173">
        <f>R436*R$440</f>
        <v>933725020.48199964</v>
      </c>
      <c r="S441" s="173">
        <f t="shared" ref="S441:BM441" si="513">S436*S$440</f>
        <v>1426838886.0968294</v>
      </c>
      <c r="T441" s="173">
        <f t="shared" si="513"/>
        <v>2029415263.2274094</v>
      </c>
      <c r="U441" s="173">
        <f t="shared" si="513"/>
        <v>2464385299.6209145</v>
      </c>
      <c r="V441" s="173">
        <f t="shared" si="513"/>
        <v>2749047948.3535509</v>
      </c>
      <c r="W441" s="173">
        <f t="shared" si="513"/>
        <v>3084430684.9640803</v>
      </c>
      <c r="X441" s="173">
        <f t="shared" si="513"/>
        <v>3556157532.7386546</v>
      </c>
      <c r="Y441" s="173">
        <f t="shared" si="513"/>
        <v>3769066437.2051072</v>
      </c>
      <c r="Z441" s="173">
        <f t="shared" si="513"/>
        <v>3817960976.7445436</v>
      </c>
      <c r="AA441" s="173">
        <f t="shared" si="513"/>
        <v>3904939226.9666348</v>
      </c>
      <c r="AB441" s="173">
        <f t="shared" si="513"/>
        <v>5822870435.5734825</v>
      </c>
      <c r="AC441" s="173">
        <f>AC436*AC$440</f>
        <v>6911191743.6711521</v>
      </c>
      <c r="AD441" s="173">
        <f t="shared" si="513"/>
        <v>7370895028.6858187</v>
      </c>
      <c r="AE441" s="173">
        <f t="shared" si="513"/>
        <v>7676493247.3361578</v>
      </c>
      <c r="AF441" s="173">
        <f t="shared" si="513"/>
        <v>7923969001.673255</v>
      </c>
      <c r="AG441" s="173">
        <f t="shared" si="513"/>
        <v>8218714910.3956957</v>
      </c>
      <c r="AH441" s="173">
        <f t="shared" si="513"/>
        <v>8468506090.8996248</v>
      </c>
      <c r="AI441" s="173">
        <f t="shared" si="513"/>
        <v>8715529137.2415981</v>
      </c>
      <c r="AJ441" s="173">
        <f t="shared" si="513"/>
        <v>8956018337.6105976</v>
      </c>
      <c r="AK441" s="173">
        <f t="shared" si="513"/>
        <v>9190217982.9769268</v>
      </c>
      <c r="AL441" s="173">
        <f t="shared" si="513"/>
        <v>9329830205.414526</v>
      </c>
      <c r="AM441" s="173">
        <f t="shared" si="513"/>
        <v>9404314623.7620602</v>
      </c>
      <c r="AN441" s="173">
        <f t="shared" si="513"/>
        <v>9476810625.3751984</v>
      </c>
      <c r="AO441" s="173">
        <f t="shared" si="513"/>
        <v>9547334013.8445187</v>
      </c>
      <c r="AP441" s="173">
        <f t="shared" si="513"/>
        <v>9615978582.8904266</v>
      </c>
      <c r="AQ441" s="173">
        <f t="shared" si="513"/>
        <v>9682898045.0817757</v>
      </c>
      <c r="AR441" s="173">
        <f t="shared" si="513"/>
        <v>9748051940.5513058</v>
      </c>
      <c r="AS441" s="173">
        <f t="shared" si="513"/>
        <v>9811320172.8714447</v>
      </c>
      <c r="AT441" s="173">
        <f t="shared" si="513"/>
        <v>9872691592.7800541</v>
      </c>
      <c r="AU441" s="173">
        <f t="shared" si="513"/>
        <v>9932182492.0066795</v>
      </c>
      <c r="AV441" s="173">
        <f t="shared" si="513"/>
        <v>9989772108.3182411</v>
      </c>
      <c r="AW441" s="173">
        <f t="shared" si="513"/>
        <v>10045421238.067249</v>
      </c>
      <c r="AX441" s="173">
        <f t="shared" si="513"/>
        <v>10099115298.052038</v>
      </c>
      <c r="AY441" s="173">
        <f t="shared" si="513"/>
        <v>10150869755.396643</v>
      </c>
      <c r="AZ441" s="173">
        <f t="shared" si="513"/>
        <v>10200704117.872015</v>
      </c>
      <c r="BA441" s="173">
        <f t="shared" si="513"/>
        <v>10248610181.075214</v>
      </c>
      <c r="BB441" s="173">
        <f t="shared" si="513"/>
        <v>10294562854.954309</v>
      </c>
      <c r="BC441" s="173">
        <f t="shared" si="513"/>
        <v>10338557482.813032</v>
      </c>
      <c r="BD441" s="173">
        <f t="shared" si="513"/>
        <v>10380617141.92058</v>
      </c>
      <c r="BE441" s="173">
        <f t="shared" si="513"/>
        <v>10420771065.406456</v>
      </c>
      <c r="BF441" s="173">
        <f t="shared" si="513"/>
        <v>10459028875.107859</v>
      </c>
      <c r="BG441" s="173">
        <f t="shared" si="513"/>
        <v>10495388034.96785</v>
      </c>
      <c r="BH441" s="173">
        <f t="shared" si="513"/>
        <v>10529862578.575089</v>
      </c>
      <c r="BI441" s="173">
        <f t="shared" si="513"/>
        <v>10561756092.840136</v>
      </c>
      <c r="BJ441" s="173">
        <f t="shared" si="513"/>
        <v>10583850548.570683</v>
      </c>
      <c r="BK441" s="173">
        <f t="shared" si="513"/>
        <v>10597800813.923969</v>
      </c>
      <c r="BL441" s="173">
        <f t="shared" si="513"/>
        <v>10611769469.429991</v>
      </c>
      <c r="BM441" s="173">
        <f t="shared" si="513"/>
        <v>10625756539.335447</v>
      </c>
      <c r="BN441" s="173">
        <f t="shared" ref="BN441:BP442" si="514">BN436*BN$440</f>
        <v>10639762047.919029</v>
      </c>
      <c r="BO441" s="173">
        <f t="shared" si="514"/>
        <v>10653786019.491419</v>
      </c>
      <c r="BP441" s="173">
        <f t="shared" si="514"/>
        <v>10667828478.395374</v>
      </c>
      <c r="BQ441" s="173">
        <f t="shared" ref="BQ441:CD441" si="515">BQ436*BQ$440</f>
        <v>10681889449.005747</v>
      </c>
      <c r="BR441" s="173">
        <f t="shared" si="515"/>
        <v>10695968955.729532</v>
      </c>
      <c r="BS441" s="173">
        <f t="shared" si="515"/>
        <v>10710067023.005907</v>
      </c>
      <c r="BT441" s="173">
        <f t="shared" si="515"/>
        <v>10724183675.306274</v>
      </c>
      <c r="BU441" s="173">
        <f t="shared" si="515"/>
        <v>10738318937.134315</v>
      </c>
      <c r="BV441" s="173">
        <f t="shared" si="515"/>
        <v>10752472833.026009</v>
      </c>
      <c r="BW441" s="173">
        <f t="shared" si="515"/>
        <v>10766645387.549702</v>
      </c>
      <c r="BX441" s="173">
        <f t="shared" si="515"/>
        <v>10780836625.306131</v>
      </c>
      <c r="BY441" s="173">
        <f t="shared" si="515"/>
        <v>10795046570.928482</v>
      </c>
      <c r="BZ441" s="173">
        <f t="shared" si="515"/>
        <v>10809275249.082411</v>
      </c>
      <c r="CA441" s="173">
        <f t="shared" si="515"/>
        <v>10823522684.466106</v>
      </c>
      <c r="CB441" s="173">
        <f t="shared" si="515"/>
        <v>10837788901.810326</v>
      </c>
      <c r="CC441" s="173">
        <f t="shared" si="515"/>
        <v>10852073925.878435</v>
      </c>
      <c r="CD441" s="173">
        <f t="shared" si="515"/>
        <v>10866377781.466461</v>
      </c>
      <c r="CG441" s="13"/>
      <c r="CH441" s="13"/>
    </row>
    <row r="442" spans="2:86" outlineLevel="1">
      <c r="C442" t="s">
        <v>289</v>
      </c>
      <c r="J442" t="s">
        <v>83</v>
      </c>
      <c r="R442" s="173">
        <f>R437*R$440</f>
        <v>1120470024.5783994</v>
      </c>
      <c r="S442" s="173">
        <f t="shared" ref="S442:BM442" si="516">S437*S$440</f>
        <v>1712206663.3161952</v>
      </c>
      <c r="T442" s="173">
        <f t="shared" si="516"/>
        <v>2435298315.8728909</v>
      </c>
      <c r="U442" s="173">
        <f t="shared" si="516"/>
        <v>2957262359.5450974</v>
      </c>
      <c r="V442" s="173">
        <f t="shared" si="516"/>
        <v>3298857538.0242605</v>
      </c>
      <c r="W442" s="173">
        <f t="shared" si="516"/>
        <v>3701316821.9568958</v>
      </c>
      <c r="X442" s="173">
        <f t="shared" si="516"/>
        <v>4267389039.2863851</v>
      </c>
      <c r="Y442" s="173">
        <f t="shared" si="516"/>
        <v>4522879724.6461287</v>
      </c>
      <c r="Z442" s="173">
        <f t="shared" si="516"/>
        <v>4581553172.0934525</v>
      </c>
      <c r="AA442" s="173">
        <f t="shared" si="516"/>
        <v>4685927072.3599615</v>
      </c>
      <c r="AB442" s="173">
        <f t="shared" si="516"/>
        <v>6987444522.6881781</v>
      </c>
      <c r="AC442" s="173">
        <f t="shared" si="516"/>
        <v>8293430092.4053822</v>
      </c>
      <c r="AD442" s="173">
        <f t="shared" si="516"/>
        <v>8845074034.4229813</v>
      </c>
      <c r="AE442" s="173">
        <f t="shared" si="516"/>
        <v>9211791896.8033886</v>
      </c>
      <c r="AF442" s="173">
        <f t="shared" si="516"/>
        <v>9508762802.0079041</v>
      </c>
      <c r="AG442" s="173">
        <f t="shared" si="516"/>
        <v>9862457892.4748344</v>
      </c>
      <c r="AH442" s="173">
        <f t="shared" si="516"/>
        <v>10162207309.07955</v>
      </c>
      <c r="AI442" s="173">
        <f t="shared" si="516"/>
        <v>10458634964.689919</v>
      </c>
      <c r="AJ442" s="173">
        <f t="shared" si="516"/>
        <v>10747222005.132717</v>
      </c>
      <c r="AK442" s="173">
        <f t="shared" si="516"/>
        <v>11028261579.572309</v>
      </c>
      <c r="AL442" s="173">
        <f t="shared" si="516"/>
        <v>11195796246.497429</v>
      </c>
      <c r="AM442" s="173">
        <f t="shared" si="516"/>
        <v>11285177548.514473</v>
      </c>
      <c r="AN442" s="173">
        <f t="shared" si="516"/>
        <v>11372172750.450237</v>
      </c>
      <c r="AO442" s="173">
        <f t="shared" si="516"/>
        <v>11456800816.61342</v>
      </c>
      <c r="AP442" s="173">
        <f t="shared" si="516"/>
        <v>11539174299.468512</v>
      </c>
      <c r="AQ442" s="173">
        <f t="shared" si="516"/>
        <v>11619477654.098129</v>
      </c>
      <c r="AR442" s="173">
        <f t="shared" si="516"/>
        <v>11697662328.661568</v>
      </c>
      <c r="AS442" s="173">
        <f t="shared" si="516"/>
        <v>11773584207.445734</v>
      </c>
      <c r="AT442" s="173">
        <f t="shared" si="516"/>
        <v>11847229911.336063</v>
      </c>
      <c r="AU442" s="173">
        <f t="shared" si="516"/>
        <v>11918618990.408014</v>
      </c>
      <c r="AV442" s="173">
        <f t="shared" si="516"/>
        <v>11987726529.981888</v>
      </c>
      <c r="AW442" s="173">
        <f t="shared" si="516"/>
        <v>12054505485.680698</v>
      </c>
      <c r="AX442" s="173">
        <f t="shared" si="516"/>
        <v>12118938357.662445</v>
      </c>
      <c r="AY442" s="173">
        <f t="shared" si="516"/>
        <v>12181043706.475969</v>
      </c>
      <c r="AZ442" s="173">
        <f t="shared" si="516"/>
        <v>12240844941.446417</v>
      </c>
      <c r="BA442" s="173">
        <f t="shared" si="516"/>
        <v>12298332217.290257</v>
      </c>
      <c r="BB442" s="173">
        <f t="shared" si="516"/>
        <v>12353475425.945171</v>
      </c>
      <c r="BC442" s="173">
        <f t="shared" si="516"/>
        <v>12406268979.375637</v>
      </c>
      <c r="BD442" s="173">
        <f t="shared" si="516"/>
        <v>12456740570.304695</v>
      </c>
      <c r="BE442" s="173">
        <f t="shared" si="516"/>
        <v>12504925278.487745</v>
      </c>
      <c r="BF442" s="173">
        <f t="shared" si="516"/>
        <v>12550834650.129429</v>
      </c>
      <c r="BG442" s="173">
        <f t="shared" si="516"/>
        <v>12594465641.96142</v>
      </c>
      <c r="BH442" s="173">
        <f t="shared" si="516"/>
        <v>12635835094.290106</v>
      </c>
      <c r="BI442" s="173">
        <f t="shared" si="516"/>
        <v>12674107311.408161</v>
      </c>
      <c r="BJ442" s="173">
        <f t="shared" si="516"/>
        <v>12700620658.284817</v>
      </c>
      <c r="BK442" s="173">
        <f t="shared" si="516"/>
        <v>12717360976.708761</v>
      </c>
      <c r="BL442" s="173">
        <f t="shared" si="516"/>
        <v>12734123363.315987</v>
      </c>
      <c r="BM442" s="173">
        <f t="shared" si="516"/>
        <v>12750907847.202536</v>
      </c>
      <c r="BN442" s="173">
        <f t="shared" si="514"/>
        <v>12767714457.502832</v>
      </c>
      <c r="BO442" s="173">
        <f t="shared" si="514"/>
        <v>12784543223.389702</v>
      </c>
      <c r="BP442" s="173">
        <f t="shared" si="514"/>
        <v>12801394174.074448</v>
      </c>
      <c r="BQ442" s="173">
        <f t="shared" ref="BQ442:CD442" si="517">BQ437*BQ$440</f>
        <v>12818267338.806896</v>
      </c>
      <c r="BR442" s="173">
        <f t="shared" si="517"/>
        <v>12835162746.875439</v>
      </c>
      <c r="BS442" s="173">
        <f t="shared" si="517"/>
        <v>12852080427.607088</v>
      </c>
      <c r="BT442" s="173">
        <f t="shared" si="517"/>
        <v>12869020410.367529</v>
      </c>
      <c r="BU442" s="173">
        <f t="shared" si="517"/>
        <v>12885982724.561176</v>
      </c>
      <c r="BV442" s="173">
        <f t="shared" si="517"/>
        <v>12902967399.631208</v>
      </c>
      <c r="BW442" s="173">
        <f t="shared" si="517"/>
        <v>12919974465.059641</v>
      </c>
      <c r="BX442" s="173">
        <f t="shared" si="517"/>
        <v>12937003950.367357</v>
      </c>
      <c r="BY442" s="173">
        <f t="shared" si="517"/>
        <v>12954055885.114176</v>
      </c>
      <c r="BZ442" s="173">
        <f t="shared" si="517"/>
        <v>12971130298.898891</v>
      </c>
      <c r="CA442" s="173">
        <f t="shared" si="517"/>
        <v>12988227221.359325</v>
      </c>
      <c r="CB442" s="173">
        <f t="shared" si="517"/>
        <v>13005346682.172388</v>
      </c>
      <c r="CC442" s="173">
        <f t="shared" si="517"/>
        <v>13022488711.054121</v>
      </c>
      <c r="CD442" s="173">
        <f t="shared" si="517"/>
        <v>13039653337.759752</v>
      </c>
      <c r="CG442" s="13"/>
      <c r="CH442" s="13"/>
    </row>
    <row r="443" spans="2:86">
      <c r="R443" s="175"/>
      <c r="S443" s="175"/>
      <c r="T443" s="175"/>
      <c r="U443" s="175"/>
      <c r="V443" s="175"/>
      <c r="W443" s="175"/>
      <c r="X443" s="175"/>
      <c r="Y443" s="175"/>
      <c r="Z443" s="175"/>
      <c r="AA443" s="175"/>
      <c r="AB443" s="175"/>
      <c r="AC443" s="175"/>
      <c r="AD443" s="175"/>
      <c r="AE443" s="175"/>
      <c r="AF443" s="175"/>
      <c r="AG443" s="175"/>
      <c r="AH443" s="175"/>
      <c r="AI443" s="175"/>
      <c r="AJ443" s="175"/>
      <c r="AK443" s="175"/>
      <c r="AL443" s="175"/>
      <c r="AM443" s="175"/>
      <c r="AN443" s="175"/>
      <c r="AO443" s="175"/>
      <c r="AP443" s="175"/>
      <c r="AQ443" s="175"/>
      <c r="AR443" s="175"/>
      <c r="AS443" s="175"/>
      <c r="AT443" s="175"/>
      <c r="AU443" s="175"/>
      <c r="AV443" s="175"/>
      <c r="AW443" s="175"/>
      <c r="AX443" s="175"/>
      <c r="AY443" s="175"/>
      <c r="AZ443" s="175"/>
      <c r="BA443" s="175"/>
      <c r="BB443" s="175"/>
      <c r="BC443" s="175"/>
      <c r="BD443" s="175"/>
      <c r="BE443" s="175"/>
      <c r="BF443" s="175"/>
      <c r="BG443" s="175"/>
      <c r="BH443" s="175"/>
      <c r="BI443" s="175"/>
      <c r="BJ443" s="175"/>
      <c r="BK443" s="175"/>
      <c r="BL443" s="175"/>
      <c r="BM443" s="175"/>
      <c r="BN443" s="175"/>
      <c r="BO443" s="175"/>
      <c r="BP443" s="175"/>
      <c r="BQ443" s="175"/>
      <c r="BR443" s="175"/>
      <c r="BS443" s="175"/>
      <c r="BT443" s="175"/>
      <c r="BU443" s="175"/>
      <c r="BV443" s="175"/>
      <c r="BW443" s="175"/>
      <c r="BX443" s="175"/>
      <c r="BY443" s="175"/>
      <c r="BZ443" s="175"/>
      <c r="CA443" s="175"/>
      <c r="CB443" s="175"/>
      <c r="CC443" s="175"/>
      <c r="CD443" s="175"/>
      <c r="CG443" s="13"/>
      <c r="CH443" s="13"/>
    </row>
    <row r="444" spans="2:86">
      <c r="BR444"/>
      <c r="BS444"/>
      <c r="CG444" s="13"/>
      <c r="CH444" s="13"/>
    </row>
    <row r="445" spans="2:86" ht="15.75">
      <c r="B445" s="16" t="s">
        <v>290</v>
      </c>
      <c r="C445" s="16"/>
      <c r="D445" s="16"/>
      <c r="BR445"/>
      <c r="BS445"/>
      <c r="CG445" s="13"/>
      <c r="CH445" s="13"/>
    </row>
    <row r="446" spans="2:86" ht="15.75" outlineLevel="1">
      <c r="B446" s="16"/>
      <c r="C446" s="16"/>
      <c r="D446" s="16"/>
      <c r="BR446"/>
      <c r="BS446"/>
      <c r="CG446" s="13"/>
      <c r="CH446" s="13"/>
    </row>
    <row r="447" spans="2:86" outlineLevel="1">
      <c r="B447" s="57" t="s">
        <v>293</v>
      </c>
      <c r="H447" s="204" t="s">
        <v>466</v>
      </c>
      <c r="I447" s="204" t="s">
        <v>462</v>
      </c>
      <c r="AC447" t="s">
        <v>468</v>
      </c>
      <c r="BR447"/>
      <c r="BS447"/>
      <c r="CG447" s="13"/>
      <c r="CH447" s="13"/>
    </row>
    <row r="448" spans="2:86" outlineLevel="1">
      <c r="B448" s="57"/>
      <c r="H448" s="176">
        <v>0.5</v>
      </c>
      <c r="I448" s="193">
        <v>20</v>
      </c>
      <c r="K448"/>
      <c r="AC448" s="235">
        <v>10</v>
      </c>
      <c r="AD448" s="235">
        <v>10</v>
      </c>
      <c r="BR448"/>
      <c r="BS448"/>
      <c r="CG448" s="243"/>
      <c r="CH448" s="243"/>
    </row>
    <row r="449" spans="2:86" outlineLevel="1">
      <c r="B449" s="57"/>
      <c r="D449" t="s">
        <v>469</v>
      </c>
      <c r="H449" t="s">
        <v>463</v>
      </c>
      <c r="I449" t="s">
        <v>117</v>
      </c>
      <c r="J449" s="22" t="s">
        <v>14</v>
      </c>
      <c r="AC449" s="252">
        <f>$AC$448*share.of.average.speed</f>
        <v>5</v>
      </c>
      <c r="AD449" s="252">
        <f>$AD$448*share.of.average.speed</f>
        <v>5</v>
      </c>
      <c r="BR449"/>
      <c r="BS449"/>
      <c r="CG449" s="243"/>
      <c r="CH449" s="243"/>
    </row>
    <row r="450" spans="2:86" outlineLevel="1">
      <c r="C450" s="48"/>
      <c r="D450" t="s">
        <v>3</v>
      </c>
      <c r="J450" s="22" t="s">
        <v>14</v>
      </c>
      <c r="P450" s="173">
        <f t="shared" ref="P450:AU450" si="518">P451*P66/kbps.per.Mbps</f>
        <v>42213.120000000003</v>
      </c>
      <c r="Q450" s="173">
        <f t="shared" si="518"/>
        <v>107921.8523076923</v>
      </c>
      <c r="R450" s="173">
        <f t="shared" si="518"/>
        <v>222996.12769230769</v>
      </c>
      <c r="S450" s="173">
        <f t="shared" si="518"/>
        <v>398400.51538461534</v>
      </c>
      <c r="T450" s="173">
        <f t="shared" si="518"/>
        <v>779396.75076923077</v>
      </c>
      <c r="U450" s="173">
        <f t="shared" si="518"/>
        <v>1142920.3876923078</v>
      </c>
      <c r="V450" s="173">
        <f t="shared" si="518"/>
        <v>1541340.8861538463</v>
      </c>
      <c r="W450" s="173">
        <f t="shared" si="518"/>
        <v>1881577.1461538463</v>
      </c>
      <c r="X450" s="173">
        <f t="shared" si="518"/>
        <v>2213077.3923076927</v>
      </c>
      <c r="Y450" s="173">
        <f t="shared" si="518"/>
        <v>2517483.5282051289</v>
      </c>
      <c r="Z450" s="173">
        <f t="shared" si="518"/>
        <v>2838124.6402564109</v>
      </c>
      <c r="AA450" s="173">
        <f t="shared" si="518"/>
        <v>3175000.7284615394</v>
      </c>
      <c r="AB450" s="173">
        <f t="shared" si="518"/>
        <v>3758412.0984615395</v>
      </c>
      <c r="AC450" s="356">
        <f>AC451*AC66/kbps.per.Mbps</f>
        <v>4287775</v>
      </c>
      <c r="AD450" s="356">
        <f>AD451*AD66/kbps.per.Mbps</f>
        <v>4626654.75</v>
      </c>
      <c r="AE450" s="174">
        <f>AE451*AE66/kbps.per.Mbps</f>
        <v>4725350.7868811432</v>
      </c>
      <c r="AF450" s="173">
        <f t="shared" si="518"/>
        <v>4986478.8819269389</v>
      </c>
      <c r="AG450" s="173">
        <f t="shared" si="518"/>
        <v>5247575.903639162</v>
      </c>
      <c r="AH450" s="173">
        <f t="shared" si="518"/>
        <v>5508676.2963421671</v>
      </c>
      <c r="AI450" s="173">
        <f t="shared" si="518"/>
        <v>5770607.2672870327</v>
      </c>
      <c r="AJ450" s="173">
        <f t="shared" si="518"/>
        <v>6034496.7833903935</v>
      </c>
      <c r="AK450" s="173">
        <f t="shared" si="518"/>
        <v>6300505.1417376967</v>
      </c>
      <c r="AL450" s="173">
        <f t="shared" si="518"/>
        <v>6386591.0132043567</v>
      </c>
      <c r="AM450" s="173">
        <f t="shared" si="518"/>
        <v>6469338.6893196963</v>
      </c>
      <c r="AN450" s="173">
        <f t="shared" si="518"/>
        <v>6549223.1158647565</v>
      </c>
      <c r="AO450" s="173">
        <f t="shared" si="518"/>
        <v>6626960.9591361014</v>
      </c>
      <c r="AP450" s="173">
        <f t="shared" si="518"/>
        <v>6704172.6223867033</v>
      </c>
      <c r="AQ450" s="173">
        <f t="shared" si="518"/>
        <v>6780084.5123869898</v>
      </c>
      <c r="AR450" s="173">
        <f t="shared" si="518"/>
        <v>6852781.4319509333</v>
      </c>
      <c r="AS450" s="173">
        <f t="shared" si="518"/>
        <v>6922528.8357461244</v>
      </c>
      <c r="AT450" s="173">
        <f t="shared" si="518"/>
        <v>6989751.3111128695</v>
      </c>
      <c r="AU450" s="173">
        <f t="shared" si="518"/>
        <v>7054559.8217805792</v>
      </c>
      <c r="AV450" s="173">
        <f t="shared" ref="AV450:CA450" si="519">AV451*AV66/kbps.per.Mbps</f>
        <v>7116570.1547414279</v>
      </c>
      <c r="AW450" s="173">
        <f t="shared" si="519"/>
        <v>7175553.5513046375</v>
      </c>
      <c r="AX450" s="173">
        <f t="shared" si="519"/>
        <v>7231639.5421377681</v>
      </c>
      <c r="AY450" s="173">
        <f t="shared" si="519"/>
        <v>7285095.50866614</v>
      </c>
      <c r="AZ450" s="173">
        <f t="shared" si="519"/>
        <v>7335936.6897918154</v>
      </c>
      <c r="BA450" s="173">
        <f t="shared" si="519"/>
        <v>7383796.5636461535</v>
      </c>
      <c r="BB450" s="173">
        <f t="shared" si="519"/>
        <v>7428446.0212187888</v>
      </c>
      <c r="BC450" s="173">
        <f t="shared" si="519"/>
        <v>7469966.1614942783</v>
      </c>
      <c r="BD450" s="173">
        <f t="shared" si="519"/>
        <v>7508584.0791453552</v>
      </c>
      <c r="BE450" s="173">
        <f t="shared" si="519"/>
        <v>7544344.6150792465</v>
      </c>
      <c r="BF450" s="173">
        <f t="shared" si="519"/>
        <v>7576980.8257701164</v>
      </c>
      <c r="BG450" s="173">
        <f t="shared" si="519"/>
        <v>7606321.2297797771</v>
      </c>
      <c r="BH450" s="173">
        <f t="shared" si="519"/>
        <v>7632454.5455438197</v>
      </c>
      <c r="BI450" s="173">
        <f t="shared" si="519"/>
        <v>7655596.9202478603</v>
      </c>
      <c r="BJ450" s="173">
        <f t="shared" si="519"/>
        <v>7666452.0105726449</v>
      </c>
      <c r="BK450" s="173">
        <f t="shared" si="519"/>
        <v>7677322.4926411714</v>
      </c>
      <c r="BL450" s="173">
        <f t="shared" si="519"/>
        <v>7688208.3882778278</v>
      </c>
      <c r="BM450" s="173">
        <f t="shared" si="519"/>
        <v>7699109.719337956</v>
      </c>
      <c r="BN450" s="173">
        <f t="shared" si="519"/>
        <v>7710026.5077078892</v>
      </c>
      <c r="BO450" s="173">
        <f t="shared" si="519"/>
        <v>7720958.7753049871</v>
      </c>
      <c r="BP450" s="173">
        <f t="shared" si="519"/>
        <v>7731906.5440776879</v>
      </c>
      <c r="BQ450" s="173">
        <f t="shared" si="519"/>
        <v>7742869.8360055573</v>
      </c>
      <c r="BR450" s="173">
        <f t="shared" si="519"/>
        <v>7753848.6730993185</v>
      </c>
      <c r="BS450" s="173">
        <f t="shared" si="519"/>
        <v>7764843.0774009088</v>
      </c>
      <c r="BT450" s="173">
        <f t="shared" si="519"/>
        <v>7775853.0709835179</v>
      </c>
      <c r="BU450" s="173">
        <f t="shared" si="519"/>
        <v>7786878.6759516355</v>
      </c>
      <c r="BV450" s="173">
        <f t="shared" si="519"/>
        <v>7797919.9144410929</v>
      </c>
      <c r="BW450" s="173">
        <f t="shared" si="519"/>
        <v>7808976.8086191053</v>
      </c>
      <c r="BX450" s="173">
        <f t="shared" si="519"/>
        <v>7820049.3806843264</v>
      </c>
      <c r="BY450" s="173">
        <f t="shared" si="519"/>
        <v>7831137.6528668785</v>
      </c>
      <c r="BZ450" s="173">
        <f t="shared" si="519"/>
        <v>7842241.6474284092</v>
      </c>
      <c r="CA450" s="173">
        <f t="shared" si="519"/>
        <v>7853361.3866621321</v>
      </c>
      <c r="CB450" s="173">
        <f t="shared" ref="CB450:CD450" si="520">CB451*CB66/kbps.per.Mbps</f>
        <v>7864496.8928928655</v>
      </c>
      <c r="CC450" s="173">
        <f t="shared" si="520"/>
        <v>7875648.1884770878</v>
      </c>
      <c r="CD450" s="173">
        <f t="shared" si="520"/>
        <v>7886815.2958029788</v>
      </c>
      <c r="CG450" s="13"/>
      <c r="CH450" s="13"/>
    </row>
    <row r="451" spans="2:86" outlineLevel="1">
      <c r="C451" s="48"/>
      <c r="E451" t="s">
        <v>292</v>
      </c>
      <c r="G451" s="44" t="s">
        <v>467</v>
      </c>
      <c r="J451" s="22" t="s">
        <v>100</v>
      </c>
      <c r="P451" s="249">
        <v>40</v>
      </c>
      <c r="Q451" s="250">
        <f t="shared" ref="Q451:AB451" si="521">($AC$451-$P$451)/($AC$3-$P$3)+P451</f>
        <v>56.153846153846153</v>
      </c>
      <c r="R451" s="250">
        <f t="shared" si="521"/>
        <v>72.307692307692307</v>
      </c>
      <c r="S451" s="250">
        <f t="shared" si="521"/>
        <v>88.461538461538453</v>
      </c>
      <c r="T451" s="250">
        <f t="shared" si="521"/>
        <v>104.61538461538461</v>
      </c>
      <c r="U451" s="250">
        <f t="shared" si="521"/>
        <v>120.76923076923077</v>
      </c>
      <c r="V451" s="250">
        <f t="shared" si="521"/>
        <v>136.92307692307693</v>
      </c>
      <c r="W451" s="250">
        <f t="shared" si="521"/>
        <v>153.07692307692309</v>
      </c>
      <c r="X451" s="250">
        <f t="shared" si="521"/>
        <v>169.23076923076925</v>
      </c>
      <c r="Y451" s="250">
        <f t="shared" si="521"/>
        <v>185.38461538461542</v>
      </c>
      <c r="Z451" s="250">
        <f t="shared" si="521"/>
        <v>201.53846153846158</v>
      </c>
      <c r="AA451" s="250">
        <f t="shared" si="521"/>
        <v>217.69230769230774</v>
      </c>
      <c r="AB451" s="250">
        <f t="shared" si="521"/>
        <v>233.8461538461539</v>
      </c>
      <c r="AC451" s="357">
        <f>AC449/oversubscription.factor*kbps.per.Mbps</f>
        <v>250</v>
      </c>
      <c r="AD451" s="357">
        <f>AD449/oversubscription.factor*kbps.per.Mbps</f>
        <v>250</v>
      </c>
      <c r="AE451" s="173">
        <f t="shared" ref="AE451:BL451" si="522">AD451*(1+AE453)</f>
        <v>255</v>
      </c>
      <c r="AF451" s="173">
        <f t="shared" si="522"/>
        <v>260.10000000000002</v>
      </c>
      <c r="AG451" s="173">
        <f t="shared" si="522"/>
        <v>265.30200000000002</v>
      </c>
      <c r="AH451" s="173">
        <f t="shared" si="522"/>
        <v>270.60804000000002</v>
      </c>
      <c r="AI451" s="173">
        <f t="shared" si="522"/>
        <v>276.0202008</v>
      </c>
      <c r="AJ451" s="173">
        <f t="shared" si="522"/>
        <v>281.54060481599998</v>
      </c>
      <c r="AK451" s="173">
        <f t="shared" si="522"/>
        <v>287.17141691232001</v>
      </c>
      <c r="AL451" s="173">
        <f t="shared" si="522"/>
        <v>287.17141691232001</v>
      </c>
      <c r="AM451" s="173">
        <f t="shared" si="522"/>
        <v>287.17141691232001</v>
      </c>
      <c r="AN451" s="173">
        <f t="shared" si="522"/>
        <v>287.17141691232001</v>
      </c>
      <c r="AO451" s="173">
        <f t="shared" si="522"/>
        <v>287.17141691232001</v>
      </c>
      <c r="AP451" s="173">
        <f t="shared" si="522"/>
        <v>287.17141691232001</v>
      </c>
      <c r="AQ451" s="173">
        <f t="shared" si="522"/>
        <v>287.17141691232001</v>
      </c>
      <c r="AR451" s="173">
        <f t="shared" si="522"/>
        <v>287.17141691232001</v>
      </c>
      <c r="AS451" s="173">
        <f t="shared" si="522"/>
        <v>287.17141691232001</v>
      </c>
      <c r="AT451" s="173">
        <f t="shared" si="522"/>
        <v>287.17141691232001</v>
      </c>
      <c r="AU451" s="173">
        <f t="shared" si="522"/>
        <v>287.17141691232001</v>
      </c>
      <c r="AV451" s="173">
        <f t="shared" si="522"/>
        <v>287.17141691232001</v>
      </c>
      <c r="AW451" s="173">
        <f t="shared" si="522"/>
        <v>287.17141691232001</v>
      </c>
      <c r="AX451" s="173">
        <f t="shared" si="522"/>
        <v>287.17141691232001</v>
      </c>
      <c r="AY451" s="173">
        <f t="shared" si="522"/>
        <v>287.17141691232001</v>
      </c>
      <c r="AZ451" s="173">
        <f t="shared" si="522"/>
        <v>287.17141691232001</v>
      </c>
      <c r="BA451" s="173">
        <f t="shared" si="522"/>
        <v>287.17141691232001</v>
      </c>
      <c r="BB451" s="173">
        <f t="shared" si="522"/>
        <v>287.17141691232001</v>
      </c>
      <c r="BC451" s="173">
        <f t="shared" si="522"/>
        <v>287.17141691232001</v>
      </c>
      <c r="BD451" s="173">
        <f t="shared" si="522"/>
        <v>287.17141691232001</v>
      </c>
      <c r="BE451" s="173">
        <f t="shared" si="522"/>
        <v>287.17141691232001</v>
      </c>
      <c r="BF451" s="173">
        <f t="shared" si="522"/>
        <v>287.17141691232001</v>
      </c>
      <c r="BG451" s="173">
        <f t="shared" si="522"/>
        <v>287.17141691232001</v>
      </c>
      <c r="BH451" s="173">
        <f t="shared" si="522"/>
        <v>287.17141691232001</v>
      </c>
      <c r="BI451" s="173">
        <f t="shared" si="522"/>
        <v>287.17141691232001</v>
      </c>
      <c r="BJ451" s="173">
        <f t="shared" si="522"/>
        <v>287.17141691232001</v>
      </c>
      <c r="BK451" s="173">
        <f t="shared" si="522"/>
        <v>287.17141691232001</v>
      </c>
      <c r="BL451" s="173">
        <f t="shared" si="522"/>
        <v>287.17141691232001</v>
      </c>
      <c r="BM451" s="173">
        <f>BL451*(1+BM453)</f>
        <v>287.17141691232001</v>
      </c>
      <c r="BN451" s="173">
        <f>BM451*(1+BN453)</f>
        <v>287.17141691232001</v>
      </c>
      <c r="BO451" s="173">
        <f>BN451*(1+BO453)</f>
        <v>287.17141691232001</v>
      </c>
      <c r="BP451" s="173">
        <f>BO451*(1+BP453)</f>
        <v>287.17141691232001</v>
      </c>
      <c r="BQ451" s="173">
        <f t="shared" ref="BQ451:CD451" si="523">BP451*(1+BQ453)</f>
        <v>287.17141691232001</v>
      </c>
      <c r="BR451" s="173">
        <f t="shared" si="523"/>
        <v>287.17141691232001</v>
      </c>
      <c r="BS451" s="173">
        <f t="shared" si="523"/>
        <v>287.17141691232001</v>
      </c>
      <c r="BT451" s="173">
        <f t="shared" si="523"/>
        <v>287.17141691232001</v>
      </c>
      <c r="BU451" s="173">
        <f t="shared" si="523"/>
        <v>287.17141691232001</v>
      </c>
      <c r="BV451" s="173">
        <f t="shared" si="523"/>
        <v>287.17141691232001</v>
      </c>
      <c r="BW451" s="173">
        <f t="shared" si="523"/>
        <v>287.17141691232001</v>
      </c>
      <c r="BX451" s="173">
        <f t="shared" si="523"/>
        <v>287.17141691232001</v>
      </c>
      <c r="BY451" s="173">
        <f t="shared" si="523"/>
        <v>287.17141691232001</v>
      </c>
      <c r="BZ451" s="173">
        <f t="shared" si="523"/>
        <v>287.17141691232001</v>
      </c>
      <c r="CA451" s="173">
        <f t="shared" si="523"/>
        <v>287.17141691232001</v>
      </c>
      <c r="CB451" s="173">
        <f t="shared" si="523"/>
        <v>287.17141691232001</v>
      </c>
      <c r="CC451" s="173">
        <f t="shared" si="523"/>
        <v>287.17141691232001</v>
      </c>
      <c r="CD451" s="173">
        <f t="shared" si="523"/>
        <v>287.17141691232001</v>
      </c>
    </row>
    <row r="452" spans="2:86" outlineLevel="1">
      <c r="B452" s="48"/>
      <c r="C452" s="48"/>
      <c r="E452" s="48" t="s">
        <v>409</v>
      </c>
      <c r="G452" s="44"/>
      <c r="J452" s="22"/>
      <c r="AB452" t="s">
        <v>540</v>
      </c>
      <c r="AD452" s="188">
        <v>0.02</v>
      </c>
      <c r="AE452" s="188">
        <v>0.02</v>
      </c>
      <c r="AF452" s="188">
        <v>0.02</v>
      </c>
      <c r="AG452" s="188">
        <v>0.02</v>
      </c>
      <c r="AH452" s="188">
        <v>0.02</v>
      </c>
      <c r="AI452" s="188">
        <v>0.02</v>
      </c>
      <c r="AJ452" s="188">
        <v>0.02</v>
      </c>
      <c r="AK452" s="188">
        <v>0.02</v>
      </c>
      <c r="BR452"/>
      <c r="BS452"/>
    </row>
    <row r="453" spans="2:86" outlineLevel="1">
      <c r="C453" s="48"/>
      <c r="E453" s="48" t="s">
        <v>410</v>
      </c>
      <c r="J453" s="87" t="s">
        <v>70</v>
      </c>
      <c r="AD453" s="205">
        <f t="shared" ref="AD453:AK453" si="524">AD452*(1+INDEX(scenario.fixed.DSL, MATCH(scenario.fixed.DSL.selected, scenarios,0)))</f>
        <v>0.02</v>
      </c>
      <c r="AE453" s="205">
        <f t="shared" si="524"/>
        <v>0.02</v>
      </c>
      <c r="AF453" s="205">
        <f t="shared" si="524"/>
        <v>0.02</v>
      </c>
      <c r="AG453" s="205">
        <f t="shared" si="524"/>
        <v>0.02</v>
      </c>
      <c r="AH453" s="205">
        <f t="shared" si="524"/>
        <v>0.02</v>
      </c>
      <c r="AI453" s="205">
        <f t="shared" si="524"/>
        <v>0.02</v>
      </c>
      <c r="AJ453" s="205">
        <f t="shared" si="524"/>
        <v>0.02</v>
      </c>
      <c r="AK453" s="205">
        <f t="shared" si="524"/>
        <v>0.02</v>
      </c>
      <c r="AL453" s="97">
        <v>0</v>
      </c>
      <c r="AM453" s="186">
        <f t="shared" ref="AM453:BN453" si="525">AL453</f>
        <v>0</v>
      </c>
      <c r="AN453" s="186">
        <f t="shared" si="525"/>
        <v>0</v>
      </c>
      <c r="AO453" s="186">
        <f t="shared" si="525"/>
        <v>0</v>
      </c>
      <c r="AP453" s="186">
        <f t="shared" si="525"/>
        <v>0</v>
      </c>
      <c r="AQ453" s="186">
        <f t="shared" si="525"/>
        <v>0</v>
      </c>
      <c r="AR453" s="186">
        <f t="shared" si="525"/>
        <v>0</v>
      </c>
      <c r="AS453" s="186">
        <f t="shared" si="525"/>
        <v>0</v>
      </c>
      <c r="AT453" s="186">
        <f t="shared" si="525"/>
        <v>0</v>
      </c>
      <c r="AU453" s="186">
        <f t="shared" si="525"/>
        <v>0</v>
      </c>
      <c r="AV453" s="186">
        <f t="shared" si="525"/>
        <v>0</v>
      </c>
      <c r="AW453" s="186">
        <f t="shared" si="525"/>
        <v>0</v>
      </c>
      <c r="AX453" s="186">
        <f t="shared" si="525"/>
        <v>0</v>
      </c>
      <c r="AY453" s="186">
        <f t="shared" si="525"/>
        <v>0</v>
      </c>
      <c r="AZ453" s="186">
        <f t="shared" si="525"/>
        <v>0</v>
      </c>
      <c r="BA453" s="186">
        <f t="shared" si="525"/>
        <v>0</v>
      </c>
      <c r="BB453" s="186">
        <f t="shared" si="525"/>
        <v>0</v>
      </c>
      <c r="BC453" s="186">
        <f t="shared" si="525"/>
        <v>0</v>
      </c>
      <c r="BD453" s="186">
        <f t="shared" si="525"/>
        <v>0</v>
      </c>
      <c r="BE453" s="186">
        <f t="shared" si="525"/>
        <v>0</v>
      </c>
      <c r="BF453" s="186">
        <f t="shared" si="525"/>
        <v>0</v>
      </c>
      <c r="BG453" s="186">
        <f t="shared" si="525"/>
        <v>0</v>
      </c>
      <c r="BH453" s="186">
        <f t="shared" si="525"/>
        <v>0</v>
      </c>
      <c r="BI453" s="186">
        <f t="shared" si="525"/>
        <v>0</v>
      </c>
      <c r="BJ453" s="186">
        <f t="shared" si="525"/>
        <v>0</v>
      </c>
      <c r="BK453" s="186">
        <f t="shared" si="525"/>
        <v>0</v>
      </c>
      <c r="BL453" s="186">
        <f t="shared" si="525"/>
        <v>0</v>
      </c>
      <c r="BM453" s="186">
        <f t="shared" si="525"/>
        <v>0</v>
      </c>
      <c r="BN453" s="186">
        <f t="shared" si="525"/>
        <v>0</v>
      </c>
      <c r="BO453" s="186">
        <f>BN453</f>
        <v>0</v>
      </c>
      <c r="BP453" s="186">
        <f>BO453</f>
        <v>0</v>
      </c>
      <c r="BQ453" s="186">
        <f t="shared" ref="BQ453:CD453" si="526">BP453</f>
        <v>0</v>
      </c>
      <c r="BR453" s="186">
        <f t="shared" si="526"/>
        <v>0</v>
      </c>
      <c r="BS453" s="186">
        <f t="shared" si="526"/>
        <v>0</v>
      </c>
      <c r="BT453" s="186">
        <f t="shared" si="526"/>
        <v>0</v>
      </c>
      <c r="BU453" s="186">
        <f t="shared" si="526"/>
        <v>0</v>
      </c>
      <c r="BV453" s="186">
        <f t="shared" si="526"/>
        <v>0</v>
      </c>
      <c r="BW453" s="186">
        <f t="shared" si="526"/>
        <v>0</v>
      </c>
      <c r="BX453" s="186">
        <f t="shared" si="526"/>
        <v>0</v>
      </c>
      <c r="BY453" s="186">
        <f t="shared" si="526"/>
        <v>0</v>
      </c>
      <c r="BZ453" s="186">
        <f t="shared" si="526"/>
        <v>0</v>
      </c>
      <c r="CA453" s="186">
        <f t="shared" si="526"/>
        <v>0</v>
      </c>
      <c r="CB453" s="186">
        <f t="shared" si="526"/>
        <v>0</v>
      </c>
      <c r="CC453" s="186">
        <f t="shared" si="526"/>
        <v>0</v>
      </c>
      <c r="CD453" s="186">
        <f t="shared" si="526"/>
        <v>0</v>
      </c>
    </row>
    <row r="454" spans="2:86" outlineLevel="1">
      <c r="C454" s="48"/>
      <c r="K454"/>
      <c r="BR454"/>
      <c r="BS454"/>
    </row>
    <row r="455" spans="2:86" outlineLevel="1">
      <c r="C455" s="48"/>
      <c r="D455" s="57" t="s">
        <v>294</v>
      </c>
      <c r="K455"/>
      <c r="BR455"/>
      <c r="BS455"/>
    </row>
    <row r="456" spans="2:86" outlineLevel="1">
      <c r="C456" s="48"/>
      <c r="E456" t="s">
        <v>295</v>
      </c>
      <c r="G456" s="204" t="s">
        <v>471</v>
      </c>
      <c r="J456" s="87" t="s">
        <v>70</v>
      </c>
      <c r="K456"/>
      <c r="P456" s="192">
        <v>1</v>
      </c>
      <c r="Q456" s="192">
        <v>1</v>
      </c>
      <c r="R456" s="192">
        <v>1</v>
      </c>
      <c r="S456" s="192">
        <v>1</v>
      </c>
      <c r="T456" s="192">
        <v>1</v>
      </c>
      <c r="U456" s="192">
        <v>1</v>
      </c>
      <c r="V456" s="192">
        <v>1</v>
      </c>
      <c r="W456" s="192">
        <v>1</v>
      </c>
      <c r="X456" s="192">
        <v>1</v>
      </c>
      <c r="Y456" s="192">
        <v>1</v>
      </c>
      <c r="Z456" s="192">
        <v>1</v>
      </c>
      <c r="AA456" s="192">
        <v>1</v>
      </c>
      <c r="AB456" s="192">
        <v>1</v>
      </c>
      <c r="AC456" s="192">
        <v>1</v>
      </c>
      <c r="AD456" s="192">
        <v>1</v>
      </c>
      <c r="AE456" s="192">
        <v>1</v>
      </c>
      <c r="AF456" s="192">
        <v>1</v>
      </c>
      <c r="AG456" s="192">
        <v>1</v>
      </c>
      <c r="AH456" s="192">
        <v>1</v>
      </c>
      <c r="AI456" s="192">
        <v>1</v>
      </c>
      <c r="AJ456" s="192">
        <v>1</v>
      </c>
      <c r="AK456" s="192">
        <v>1</v>
      </c>
      <c r="AL456" s="156">
        <f t="shared" ref="AL456:BN456" si="527">AK456</f>
        <v>1</v>
      </c>
      <c r="AM456" s="156">
        <f t="shared" si="527"/>
        <v>1</v>
      </c>
      <c r="AN456" s="156">
        <f t="shared" si="527"/>
        <v>1</v>
      </c>
      <c r="AO456" s="156">
        <f t="shared" si="527"/>
        <v>1</v>
      </c>
      <c r="AP456" s="156">
        <f t="shared" si="527"/>
        <v>1</v>
      </c>
      <c r="AQ456" s="156">
        <f t="shared" si="527"/>
        <v>1</v>
      </c>
      <c r="AR456" s="156">
        <f t="shared" si="527"/>
        <v>1</v>
      </c>
      <c r="AS456" s="156">
        <f t="shared" si="527"/>
        <v>1</v>
      </c>
      <c r="AT456" s="156">
        <f t="shared" si="527"/>
        <v>1</v>
      </c>
      <c r="AU456" s="156">
        <f t="shared" si="527"/>
        <v>1</v>
      </c>
      <c r="AV456" s="156">
        <f t="shared" si="527"/>
        <v>1</v>
      </c>
      <c r="AW456" s="156">
        <f t="shared" si="527"/>
        <v>1</v>
      </c>
      <c r="AX456" s="156">
        <f t="shared" si="527"/>
        <v>1</v>
      </c>
      <c r="AY456" s="156">
        <f t="shared" si="527"/>
        <v>1</v>
      </c>
      <c r="AZ456" s="156">
        <f t="shared" si="527"/>
        <v>1</v>
      </c>
      <c r="BA456" s="156">
        <f t="shared" si="527"/>
        <v>1</v>
      </c>
      <c r="BB456" s="156">
        <f t="shared" si="527"/>
        <v>1</v>
      </c>
      <c r="BC456" s="156">
        <f t="shared" si="527"/>
        <v>1</v>
      </c>
      <c r="BD456" s="156">
        <f t="shared" si="527"/>
        <v>1</v>
      </c>
      <c r="BE456" s="156">
        <f t="shared" si="527"/>
        <v>1</v>
      </c>
      <c r="BF456" s="156">
        <f t="shared" si="527"/>
        <v>1</v>
      </c>
      <c r="BG456" s="156">
        <f t="shared" si="527"/>
        <v>1</v>
      </c>
      <c r="BH456" s="156">
        <f t="shared" si="527"/>
        <v>1</v>
      </c>
      <c r="BI456" s="156">
        <f t="shared" si="527"/>
        <v>1</v>
      </c>
      <c r="BJ456" s="156">
        <f t="shared" si="527"/>
        <v>1</v>
      </c>
      <c r="BK456" s="156">
        <f t="shared" si="527"/>
        <v>1</v>
      </c>
      <c r="BL456" s="156">
        <f t="shared" si="527"/>
        <v>1</v>
      </c>
      <c r="BM456" s="156">
        <f t="shared" si="527"/>
        <v>1</v>
      </c>
      <c r="BN456" s="156">
        <f t="shared" si="527"/>
        <v>1</v>
      </c>
      <c r="BO456" s="156">
        <f>BN456</f>
        <v>1</v>
      </c>
      <c r="BP456" s="156">
        <f>BO456</f>
        <v>1</v>
      </c>
      <c r="BQ456" s="156">
        <f t="shared" ref="BQ456:CD456" si="528">BP456</f>
        <v>1</v>
      </c>
      <c r="BR456" s="156">
        <f t="shared" si="528"/>
        <v>1</v>
      </c>
      <c r="BS456" s="156">
        <f t="shared" si="528"/>
        <v>1</v>
      </c>
      <c r="BT456" s="156">
        <f t="shared" si="528"/>
        <v>1</v>
      </c>
      <c r="BU456" s="156">
        <f t="shared" si="528"/>
        <v>1</v>
      </c>
      <c r="BV456" s="156">
        <f t="shared" si="528"/>
        <v>1</v>
      </c>
      <c r="BW456" s="156">
        <f t="shared" si="528"/>
        <v>1</v>
      </c>
      <c r="BX456" s="156">
        <f t="shared" si="528"/>
        <v>1</v>
      </c>
      <c r="BY456" s="156">
        <f t="shared" si="528"/>
        <v>1</v>
      </c>
      <c r="BZ456" s="156">
        <f t="shared" si="528"/>
        <v>1</v>
      </c>
      <c r="CA456" s="156">
        <f t="shared" si="528"/>
        <v>1</v>
      </c>
      <c r="CB456" s="156">
        <f t="shared" si="528"/>
        <v>1</v>
      </c>
      <c r="CC456" s="156">
        <f t="shared" si="528"/>
        <v>1</v>
      </c>
      <c r="CD456" s="156">
        <f t="shared" si="528"/>
        <v>1</v>
      </c>
    </row>
    <row r="457" spans="2:86" outlineLevel="1">
      <c r="C457" s="48"/>
      <c r="E457" t="s">
        <v>301</v>
      </c>
      <c r="J457" t="s">
        <v>150</v>
      </c>
      <c r="K457"/>
      <c r="P457" s="139">
        <f t="shared" ref="P457:AU457" si="529">P456*P66</f>
        <v>1055328</v>
      </c>
      <c r="Q457" s="139">
        <f t="shared" si="529"/>
        <v>1921896</v>
      </c>
      <c r="R457" s="139">
        <f t="shared" si="529"/>
        <v>3083989</v>
      </c>
      <c r="S457" s="139">
        <f t="shared" si="529"/>
        <v>4503658</v>
      </c>
      <c r="T457" s="139">
        <f t="shared" si="529"/>
        <v>7450116</v>
      </c>
      <c r="U457" s="139">
        <f t="shared" si="529"/>
        <v>9463672</v>
      </c>
      <c r="V457" s="139">
        <f t="shared" si="529"/>
        <v>11256984</v>
      </c>
      <c r="W457" s="139">
        <f t="shared" si="529"/>
        <v>12291710</v>
      </c>
      <c r="X457" s="139">
        <f t="shared" si="529"/>
        <v>13077275.5</v>
      </c>
      <c r="Y457" s="139">
        <f t="shared" si="529"/>
        <v>13579786.666666666</v>
      </c>
      <c r="Z457" s="139">
        <f t="shared" si="529"/>
        <v>14082297.833333334</v>
      </c>
      <c r="AA457" s="139">
        <f t="shared" si="529"/>
        <v>14584809</v>
      </c>
      <c r="AB457" s="139">
        <f t="shared" si="529"/>
        <v>16072157</v>
      </c>
      <c r="AC457" s="139">
        <f t="shared" si="529"/>
        <v>17151100</v>
      </c>
      <c r="AD457" s="139">
        <f t="shared" si="529"/>
        <v>18506619</v>
      </c>
      <c r="AE457" s="139">
        <f t="shared" si="529"/>
        <v>18530787.399533898</v>
      </c>
      <c r="AF457" s="139">
        <f t="shared" si="529"/>
        <v>19171391.318442669</v>
      </c>
      <c r="AG457" s="139">
        <f t="shared" si="529"/>
        <v>19779631.904920287</v>
      </c>
      <c r="AH457" s="139">
        <f t="shared" si="529"/>
        <v>20356661.599345557</v>
      </c>
      <c r="AI457" s="139">
        <f t="shared" si="529"/>
        <v>20906467.17364113</v>
      </c>
      <c r="AJ457" s="139">
        <f t="shared" si="529"/>
        <v>21433841.798181191</v>
      </c>
      <c r="AK457" s="139">
        <f t="shared" si="529"/>
        <v>21939875.526196204</v>
      </c>
      <c r="AL457" s="139">
        <f t="shared" si="529"/>
        <v>22239647.252756804</v>
      </c>
      <c r="AM457" s="139">
        <f t="shared" si="529"/>
        <v>22527794.579552229</v>
      </c>
      <c r="AN457" s="139">
        <f t="shared" si="529"/>
        <v>22805971.382118382</v>
      </c>
      <c r="AO457" s="139">
        <f t="shared" si="529"/>
        <v>23076673.265011832</v>
      </c>
      <c r="AP457" s="139">
        <f t="shared" si="529"/>
        <v>23345542.862413917</v>
      </c>
      <c r="AQ457" s="139">
        <f t="shared" si="529"/>
        <v>23609886.33648419</v>
      </c>
      <c r="AR457" s="139">
        <f t="shared" si="529"/>
        <v>23863034.509605266</v>
      </c>
      <c r="AS457" s="139">
        <f t="shared" si="529"/>
        <v>24105911.758828457</v>
      </c>
      <c r="AT457" s="139">
        <f t="shared" si="529"/>
        <v>24339996.59947703</v>
      </c>
      <c r="AU457" s="139">
        <f t="shared" si="529"/>
        <v>24565675.433967363</v>
      </c>
      <c r="AV457" s="139">
        <f t="shared" ref="AV457:CA457" si="530">AV456*AV66</f>
        <v>24781610.34012058</v>
      </c>
      <c r="AW457" s="139">
        <f t="shared" si="530"/>
        <v>24987004.725109875</v>
      </c>
      <c r="AX457" s="139">
        <f t="shared" si="530"/>
        <v>25182309.645899586</v>
      </c>
      <c r="AY457" s="139">
        <f t="shared" si="530"/>
        <v>25368456.18897526</v>
      </c>
      <c r="AZ457" s="139">
        <f t="shared" si="530"/>
        <v>25545497.419862106</v>
      </c>
      <c r="BA457" s="139">
        <f t="shared" si="530"/>
        <v>25712157.021186393</v>
      </c>
      <c r="BB457" s="139">
        <f t="shared" si="530"/>
        <v>25867637.180224184</v>
      </c>
      <c r="BC457" s="139">
        <f t="shared" si="530"/>
        <v>26012220.303161401</v>
      </c>
      <c r="BD457" s="139">
        <f t="shared" si="530"/>
        <v>26146697.188313477</v>
      </c>
      <c r="BE457" s="139">
        <f t="shared" si="530"/>
        <v>26271223.98251323</v>
      </c>
      <c r="BF457" s="139">
        <f t="shared" si="530"/>
        <v>26384871.124146529</v>
      </c>
      <c r="BG457" s="139">
        <f t="shared" si="530"/>
        <v>26487041.473567549</v>
      </c>
      <c r="BH457" s="139">
        <f t="shared" si="530"/>
        <v>26578043.969724823</v>
      </c>
      <c r="BI457" s="139">
        <f t="shared" si="530"/>
        <v>26658631.28914842</v>
      </c>
      <c r="BJ457" s="139">
        <f t="shared" si="530"/>
        <v>26696431.326636482</v>
      </c>
      <c r="BK457" s="139">
        <f t="shared" si="530"/>
        <v>26734284.961881261</v>
      </c>
      <c r="BL457" s="139">
        <f t="shared" si="530"/>
        <v>26772192.270880543</v>
      </c>
      <c r="BM457" s="139">
        <f t="shared" si="530"/>
        <v>26810153.329739884</v>
      </c>
      <c r="BN457" s="139">
        <f t="shared" si="530"/>
        <v>26848168.214672759</v>
      </c>
      <c r="BO457" s="139">
        <f t="shared" si="530"/>
        <v>26886237.002000697</v>
      </c>
      <c r="BP457" s="139">
        <f t="shared" si="530"/>
        <v>26924359.768153444</v>
      </c>
      <c r="BQ457" s="139">
        <f t="shared" si="530"/>
        <v>26962536.589669131</v>
      </c>
      <c r="BR457" s="139">
        <f t="shared" si="530"/>
        <v>27000767.543194402</v>
      </c>
      <c r="BS457" s="139">
        <f t="shared" si="530"/>
        <v>27039052.705484588</v>
      </c>
      <c r="BT457" s="139">
        <f t="shared" si="530"/>
        <v>27077392.153403845</v>
      </c>
      <c r="BU457" s="139">
        <f t="shared" si="530"/>
        <v>27115785.963925328</v>
      </c>
      <c r="BV457" s="139">
        <f t="shared" si="530"/>
        <v>27154234.214131329</v>
      </c>
      <c r="BW457" s="139">
        <f t="shared" si="530"/>
        <v>27192736.981213436</v>
      </c>
      <c r="BX457" s="139">
        <f t="shared" si="530"/>
        <v>27231294.342472691</v>
      </c>
      <c r="BY457" s="139">
        <f t="shared" si="530"/>
        <v>27269906.375319742</v>
      </c>
      <c r="BZ457" s="139">
        <f t="shared" si="530"/>
        <v>27308573.157274999</v>
      </c>
      <c r="CA457" s="139">
        <f t="shared" si="530"/>
        <v>27347294.765968796</v>
      </c>
      <c r="CB457" s="139">
        <f t="shared" ref="CB457:CD457" si="531">CB456*CB66</f>
        <v>27386071.27914153</v>
      </c>
      <c r="CC457" s="139">
        <f t="shared" si="531"/>
        <v>27424902.774643838</v>
      </c>
      <c r="CD457" s="139">
        <f t="shared" si="531"/>
        <v>27463789.330436751</v>
      </c>
    </row>
    <row r="458" spans="2:86" outlineLevel="1">
      <c r="C458" s="48"/>
      <c r="E458" t="s">
        <v>296</v>
      </c>
      <c r="J458" s="22" t="s">
        <v>14</v>
      </c>
      <c r="K458"/>
      <c r="P458" s="36">
        <f>P456*P450</f>
        <v>42213.120000000003</v>
      </c>
      <c r="Q458" s="36">
        <f>Q456*Q450</f>
        <v>107921.8523076923</v>
      </c>
      <c r="R458" s="36">
        <f t="shared" ref="R458:BM458" si="532">R456*R450</f>
        <v>222996.12769230769</v>
      </c>
      <c r="S458" s="36">
        <f t="shared" si="532"/>
        <v>398400.51538461534</v>
      </c>
      <c r="T458" s="36">
        <f t="shared" si="532"/>
        <v>779396.75076923077</v>
      </c>
      <c r="U458" s="36">
        <f t="shared" si="532"/>
        <v>1142920.3876923078</v>
      </c>
      <c r="V458" s="36">
        <f t="shared" si="532"/>
        <v>1541340.8861538463</v>
      </c>
      <c r="W458" s="36">
        <f t="shared" si="532"/>
        <v>1881577.1461538463</v>
      </c>
      <c r="X458" s="36">
        <f t="shared" si="532"/>
        <v>2213077.3923076927</v>
      </c>
      <c r="Y458" s="36">
        <f t="shared" si="532"/>
        <v>2517483.5282051289</v>
      </c>
      <c r="Z458" s="36">
        <f t="shared" si="532"/>
        <v>2838124.6402564109</v>
      </c>
      <c r="AA458" s="36">
        <f t="shared" si="532"/>
        <v>3175000.7284615394</v>
      </c>
      <c r="AB458" s="36">
        <f t="shared" si="532"/>
        <v>3758412.0984615395</v>
      </c>
      <c r="AC458" s="36">
        <f t="shared" si="532"/>
        <v>4287775</v>
      </c>
      <c r="AD458" s="36">
        <f t="shared" si="532"/>
        <v>4626654.75</v>
      </c>
      <c r="AE458" s="36">
        <f t="shared" si="532"/>
        <v>4725350.7868811432</v>
      </c>
      <c r="AF458" s="36">
        <f t="shared" si="532"/>
        <v>4986478.8819269389</v>
      </c>
      <c r="AG458" s="36">
        <f t="shared" si="532"/>
        <v>5247575.903639162</v>
      </c>
      <c r="AH458" s="36">
        <f t="shared" si="532"/>
        <v>5508676.2963421671</v>
      </c>
      <c r="AI458" s="36">
        <f t="shared" si="532"/>
        <v>5770607.2672870327</v>
      </c>
      <c r="AJ458" s="36">
        <f t="shared" si="532"/>
        <v>6034496.7833903935</v>
      </c>
      <c r="AK458" s="36">
        <f t="shared" si="532"/>
        <v>6300505.1417376967</v>
      </c>
      <c r="AL458" s="36">
        <f t="shared" si="532"/>
        <v>6386591.0132043567</v>
      </c>
      <c r="AM458" s="36">
        <f t="shared" si="532"/>
        <v>6469338.6893196963</v>
      </c>
      <c r="AN458" s="36">
        <f t="shared" si="532"/>
        <v>6549223.1158647565</v>
      </c>
      <c r="AO458" s="36">
        <f t="shared" si="532"/>
        <v>6626960.9591361014</v>
      </c>
      <c r="AP458" s="36">
        <f t="shared" si="532"/>
        <v>6704172.6223867033</v>
      </c>
      <c r="AQ458" s="36">
        <f t="shared" si="532"/>
        <v>6780084.5123869898</v>
      </c>
      <c r="AR458" s="36">
        <f t="shared" si="532"/>
        <v>6852781.4319509333</v>
      </c>
      <c r="AS458" s="36">
        <f t="shared" si="532"/>
        <v>6922528.8357461244</v>
      </c>
      <c r="AT458" s="36">
        <f t="shared" si="532"/>
        <v>6989751.3111128695</v>
      </c>
      <c r="AU458" s="36">
        <f t="shared" si="532"/>
        <v>7054559.8217805792</v>
      </c>
      <c r="AV458" s="36">
        <f t="shared" si="532"/>
        <v>7116570.1547414279</v>
      </c>
      <c r="AW458" s="36">
        <f t="shared" si="532"/>
        <v>7175553.5513046375</v>
      </c>
      <c r="AX458" s="36">
        <f t="shared" si="532"/>
        <v>7231639.5421377681</v>
      </c>
      <c r="AY458" s="36">
        <f t="shared" si="532"/>
        <v>7285095.50866614</v>
      </c>
      <c r="AZ458" s="36">
        <f t="shared" si="532"/>
        <v>7335936.6897918154</v>
      </c>
      <c r="BA458" s="36">
        <f t="shared" si="532"/>
        <v>7383796.5636461535</v>
      </c>
      <c r="BB458" s="36">
        <f t="shared" si="532"/>
        <v>7428446.0212187888</v>
      </c>
      <c r="BC458" s="36">
        <f t="shared" si="532"/>
        <v>7469966.1614942783</v>
      </c>
      <c r="BD458" s="36">
        <f t="shared" si="532"/>
        <v>7508584.0791453552</v>
      </c>
      <c r="BE458" s="36">
        <f t="shared" si="532"/>
        <v>7544344.6150792465</v>
      </c>
      <c r="BF458" s="36">
        <f t="shared" si="532"/>
        <v>7576980.8257701164</v>
      </c>
      <c r="BG458" s="36">
        <f t="shared" si="532"/>
        <v>7606321.2297797771</v>
      </c>
      <c r="BH458" s="36">
        <f t="shared" si="532"/>
        <v>7632454.5455438197</v>
      </c>
      <c r="BI458" s="36">
        <f t="shared" si="532"/>
        <v>7655596.9202478603</v>
      </c>
      <c r="BJ458" s="36">
        <f t="shared" si="532"/>
        <v>7666452.0105726449</v>
      </c>
      <c r="BK458" s="36">
        <f t="shared" si="532"/>
        <v>7677322.4926411714</v>
      </c>
      <c r="BL458" s="36">
        <f t="shared" si="532"/>
        <v>7688208.3882778278</v>
      </c>
      <c r="BM458" s="36">
        <f t="shared" si="532"/>
        <v>7699109.719337956</v>
      </c>
      <c r="BN458" s="36">
        <f>BN456*BN450</f>
        <v>7710026.5077078892</v>
      </c>
      <c r="BO458" s="36">
        <f>BO456*BO450</f>
        <v>7720958.7753049871</v>
      </c>
      <c r="BP458" s="36">
        <f>BP456*BP450</f>
        <v>7731906.5440776879</v>
      </c>
      <c r="BQ458" s="36">
        <f t="shared" ref="BQ458:CD458" si="533">BQ456*BQ450</f>
        <v>7742869.8360055573</v>
      </c>
      <c r="BR458" s="36">
        <f t="shared" si="533"/>
        <v>7753848.6730993185</v>
      </c>
      <c r="BS458" s="36">
        <f t="shared" si="533"/>
        <v>7764843.0774009088</v>
      </c>
      <c r="BT458" s="36">
        <f t="shared" si="533"/>
        <v>7775853.0709835179</v>
      </c>
      <c r="BU458" s="36">
        <f t="shared" si="533"/>
        <v>7786878.6759516355</v>
      </c>
      <c r="BV458" s="36">
        <f t="shared" si="533"/>
        <v>7797919.9144410929</v>
      </c>
      <c r="BW458" s="36">
        <f t="shared" si="533"/>
        <v>7808976.8086191053</v>
      </c>
      <c r="BX458" s="36">
        <f t="shared" si="533"/>
        <v>7820049.3806843264</v>
      </c>
      <c r="BY458" s="36">
        <f t="shared" si="533"/>
        <v>7831137.6528668785</v>
      </c>
      <c r="BZ458" s="36">
        <f t="shared" si="533"/>
        <v>7842241.6474284092</v>
      </c>
      <c r="CA458" s="36">
        <f t="shared" si="533"/>
        <v>7853361.3866621321</v>
      </c>
      <c r="CB458" s="36">
        <f t="shared" si="533"/>
        <v>7864496.8928928655</v>
      </c>
      <c r="CC458" s="36">
        <f t="shared" si="533"/>
        <v>7875648.1884770878</v>
      </c>
      <c r="CD458" s="36">
        <f t="shared" si="533"/>
        <v>7886815.2958029788</v>
      </c>
    </row>
    <row r="459" spans="2:86" outlineLevel="1">
      <c r="C459" s="48"/>
      <c r="E459" t="s">
        <v>300</v>
      </c>
      <c r="J459" t="s">
        <v>150</v>
      </c>
      <c r="K459"/>
      <c r="P459" s="139">
        <f t="shared" ref="P459:AU459" si="534">P66-P457</f>
        <v>0</v>
      </c>
      <c r="Q459" s="139">
        <f t="shared" si="534"/>
        <v>0</v>
      </c>
      <c r="R459" s="139">
        <f t="shared" si="534"/>
        <v>0</v>
      </c>
      <c r="S459" s="139">
        <f t="shared" si="534"/>
        <v>0</v>
      </c>
      <c r="T459" s="139">
        <f t="shared" si="534"/>
        <v>0</v>
      </c>
      <c r="U459" s="139">
        <f t="shared" si="534"/>
        <v>0</v>
      </c>
      <c r="V459" s="139">
        <f t="shared" si="534"/>
        <v>0</v>
      </c>
      <c r="W459" s="139">
        <f t="shared" si="534"/>
        <v>0</v>
      </c>
      <c r="X459" s="139">
        <f t="shared" si="534"/>
        <v>0</v>
      </c>
      <c r="Y459" s="139">
        <f t="shared" si="534"/>
        <v>0</v>
      </c>
      <c r="Z459" s="139">
        <f t="shared" si="534"/>
        <v>0</v>
      </c>
      <c r="AA459" s="139">
        <f t="shared" si="534"/>
        <v>0</v>
      </c>
      <c r="AB459" s="139">
        <f t="shared" si="534"/>
        <v>0</v>
      </c>
      <c r="AC459" s="139">
        <f t="shared" si="534"/>
        <v>0</v>
      </c>
      <c r="AD459" s="139">
        <f t="shared" si="534"/>
        <v>0</v>
      </c>
      <c r="AE459" s="139">
        <f t="shared" si="534"/>
        <v>0</v>
      </c>
      <c r="AF459" s="139">
        <f t="shared" si="534"/>
        <v>0</v>
      </c>
      <c r="AG459" s="139">
        <f t="shared" si="534"/>
        <v>0</v>
      </c>
      <c r="AH459" s="139">
        <f t="shared" si="534"/>
        <v>0</v>
      </c>
      <c r="AI459" s="139">
        <f t="shared" si="534"/>
        <v>0</v>
      </c>
      <c r="AJ459" s="139">
        <f t="shared" si="534"/>
        <v>0</v>
      </c>
      <c r="AK459" s="139">
        <f t="shared" si="534"/>
        <v>0</v>
      </c>
      <c r="AL459" s="139">
        <f t="shared" si="534"/>
        <v>0</v>
      </c>
      <c r="AM459" s="139">
        <f t="shared" si="534"/>
        <v>0</v>
      </c>
      <c r="AN459" s="139">
        <f t="shared" si="534"/>
        <v>0</v>
      </c>
      <c r="AO459" s="139">
        <f t="shared" si="534"/>
        <v>0</v>
      </c>
      <c r="AP459" s="139">
        <f t="shared" si="534"/>
        <v>0</v>
      </c>
      <c r="AQ459" s="139">
        <f t="shared" si="534"/>
        <v>0</v>
      </c>
      <c r="AR459" s="139">
        <f t="shared" si="534"/>
        <v>0</v>
      </c>
      <c r="AS459" s="139">
        <f t="shared" si="534"/>
        <v>0</v>
      </c>
      <c r="AT459" s="139">
        <f t="shared" si="534"/>
        <v>0</v>
      </c>
      <c r="AU459" s="139">
        <f t="shared" si="534"/>
        <v>0</v>
      </c>
      <c r="AV459" s="139">
        <f t="shared" ref="AV459:CD459" si="535">AV66-AV457</f>
        <v>0</v>
      </c>
      <c r="AW459" s="139">
        <f t="shared" si="535"/>
        <v>0</v>
      </c>
      <c r="AX459" s="139">
        <f t="shared" si="535"/>
        <v>0</v>
      </c>
      <c r="AY459" s="139">
        <f t="shared" si="535"/>
        <v>0</v>
      </c>
      <c r="AZ459" s="139">
        <f t="shared" si="535"/>
        <v>0</v>
      </c>
      <c r="BA459" s="139">
        <f t="shared" si="535"/>
        <v>0</v>
      </c>
      <c r="BB459" s="139">
        <f t="shared" si="535"/>
        <v>0</v>
      </c>
      <c r="BC459" s="139">
        <f t="shared" si="535"/>
        <v>0</v>
      </c>
      <c r="BD459" s="139">
        <f t="shared" si="535"/>
        <v>0</v>
      </c>
      <c r="BE459" s="139">
        <f t="shared" si="535"/>
        <v>0</v>
      </c>
      <c r="BF459" s="139">
        <f t="shared" si="535"/>
        <v>0</v>
      </c>
      <c r="BG459" s="139">
        <f t="shared" si="535"/>
        <v>0</v>
      </c>
      <c r="BH459" s="139">
        <f t="shared" si="535"/>
        <v>0</v>
      </c>
      <c r="BI459" s="139">
        <f t="shared" si="535"/>
        <v>0</v>
      </c>
      <c r="BJ459" s="139">
        <f t="shared" si="535"/>
        <v>0</v>
      </c>
      <c r="BK459" s="139">
        <f t="shared" si="535"/>
        <v>0</v>
      </c>
      <c r="BL459" s="139">
        <f t="shared" si="535"/>
        <v>0</v>
      </c>
      <c r="BM459" s="139">
        <f t="shared" si="535"/>
        <v>0</v>
      </c>
      <c r="BN459" s="139">
        <f t="shared" si="535"/>
        <v>0</v>
      </c>
      <c r="BO459" s="139">
        <f t="shared" si="535"/>
        <v>0</v>
      </c>
      <c r="BP459" s="139">
        <f t="shared" si="535"/>
        <v>0</v>
      </c>
      <c r="BQ459" s="139">
        <f t="shared" si="535"/>
        <v>0</v>
      </c>
      <c r="BR459" s="139">
        <f t="shared" si="535"/>
        <v>0</v>
      </c>
      <c r="BS459" s="139">
        <f t="shared" si="535"/>
        <v>0</v>
      </c>
      <c r="BT459" s="139">
        <f t="shared" si="535"/>
        <v>0</v>
      </c>
      <c r="BU459" s="139">
        <f t="shared" si="535"/>
        <v>0</v>
      </c>
      <c r="BV459" s="139">
        <f t="shared" si="535"/>
        <v>0</v>
      </c>
      <c r="BW459" s="139">
        <f t="shared" si="535"/>
        <v>0</v>
      </c>
      <c r="BX459" s="139">
        <f t="shared" si="535"/>
        <v>0</v>
      </c>
      <c r="BY459" s="139">
        <f t="shared" si="535"/>
        <v>0</v>
      </c>
      <c r="BZ459" s="139">
        <f t="shared" si="535"/>
        <v>0</v>
      </c>
      <c r="CA459" s="139">
        <f t="shared" si="535"/>
        <v>0</v>
      </c>
      <c r="CB459" s="139">
        <f t="shared" si="535"/>
        <v>0</v>
      </c>
      <c r="CC459" s="139">
        <f t="shared" si="535"/>
        <v>0</v>
      </c>
      <c r="CD459" s="139">
        <f t="shared" si="535"/>
        <v>0</v>
      </c>
    </row>
    <row r="460" spans="2:86" outlineLevel="1">
      <c r="C460" s="48"/>
      <c r="E460" t="s">
        <v>298</v>
      </c>
      <c r="J460" s="22" t="s">
        <v>14</v>
      </c>
      <c r="K460"/>
      <c r="P460" s="36">
        <f>P450-P458</f>
        <v>0</v>
      </c>
      <c r="Q460" s="36">
        <f>Q450-Q458</f>
        <v>0</v>
      </c>
      <c r="R460" s="36">
        <f t="shared" ref="R460:BM460" si="536">R450-R458</f>
        <v>0</v>
      </c>
      <c r="S460" s="36">
        <f t="shared" si="536"/>
        <v>0</v>
      </c>
      <c r="T460" s="36">
        <f t="shared" si="536"/>
        <v>0</v>
      </c>
      <c r="U460" s="36">
        <f t="shared" si="536"/>
        <v>0</v>
      </c>
      <c r="V460" s="36">
        <f t="shared" si="536"/>
        <v>0</v>
      </c>
      <c r="W460" s="36">
        <f t="shared" si="536"/>
        <v>0</v>
      </c>
      <c r="X460" s="36">
        <f t="shared" si="536"/>
        <v>0</v>
      </c>
      <c r="Y460" s="36">
        <f t="shared" si="536"/>
        <v>0</v>
      </c>
      <c r="Z460" s="36">
        <f t="shared" si="536"/>
        <v>0</v>
      </c>
      <c r="AA460" s="36">
        <f t="shared" si="536"/>
        <v>0</v>
      </c>
      <c r="AB460" s="36">
        <f t="shared" si="536"/>
        <v>0</v>
      </c>
      <c r="AC460" s="36">
        <f t="shared" si="536"/>
        <v>0</v>
      </c>
      <c r="AD460" s="36">
        <f t="shared" si="536"/>
        <v>0</v>
      </c>
      <c r="AE460" s="36">
        <f t="shared" si="536"/>
        <v>0</v>
      </c>
      <c r="AF460" s="36">
        <f t="shared" si="536"/>
        <v>0</v>
      </c>
      <c r="AG460" s="36">
        <f t="shared" si="536"/>
        <v>0</v>
      </c>
      <c r="AH460" s="36">
        <f t="shared" si="536"/>
        <v>0</v>
      </c>
      <c r="AI460" s="36">
        <f t="shared" si="536"/>
        <v>0</v>
      </c>
      <c r="AJ460" s="36">
        <f t="shared" si="536"/>
        <v>0</v>
      </c>
      <c r="AK460" s="36">
        <f t="shared" si="536"/>
        <v>0</v>
      </c>
      <c r="AL460" s="36">
        <f t="shared" si="536"/>
        <v>0</v>
      </c>
      <c r="AM460" s="36">
        <f t="shared" si="536"/>
        <v>0</v>
      </c>
      <c r="AN460" s="36">
        <f t="shared" si="536"/>
        <v>0</v>
      </c>
      <c r="AO460" s="36">
        <f t="shared" si="536"/>
        <v>0</v>
      </c>
      <c r="AP460" s="36">
        <f t="shared" si="536"/>
        <v>0</v>
      </c>
      <c r="AQ460" s="36">
        <f t="shared" si="536"/>
        <v>0</v>
      </c>
      <c r="AR460" s="36">
        <f t="shared" si="536"/>
        <v>0</v>
      </c>
      <c r="AS460" s="36">
        <f t="shared" si="536"/>
        <v>0</v>
      </c>
      <c r="AT460" s="36">
        <f t="shared" si="536"/>
        <v>0</v>
      </c>
      <c r="AU460" s="36">
        <f t="shared" si="536"/>
        <v>0</v>
      </c>
      <c r="AV460" s="36">
        <f t="shared" si="536"/>
        <v>0</v>
      </c>
      <c r="AW460" s="36">
        <f t="shared" si="536"/>
        <v>0</v>
      </c>
      <c r="AX460" s="36">
        <f t="shared" si="536"/>
        <v>0</v>
      </c>
      <c r="AY460" s="36">
        <f t="shared" si="536"/>
        <v>0</v>
      </c>
      <c r="AZ460" s="36">
        <f t="shared" si="536"/>
        <v>0</v>
      </c>
      <c r="BA460" s="36">
        <f t="shared" si="536"/>
        <v>0</v>
      </c>
      <c r="BB460" s="36">
        <f t="shared" si="536"/>
        <v>0</v>
      </c>
      <c r="BC460" s="36">
        <f t="shared" si="536"/>
        <v>0</v>
      </c>
      <c r="BD460" s="36">
        <f t="shared" si="536"/>
        <v>0</v>
      </c>
      <c r="BE460" s="36">
        <f t="shared" si="536"/>
        <v>0</v>
      </c>
      <c r="BF460" s="36">
        <f t="shared" si="536"/>
        <v>0</v>
      </c>
      <c r="BG460" s="36">
        <f t="shared" si="536"/>
        <v>0</v>
      </c>
      <c r="BH460" s="36">
        <f t="shared" si="536"/>
        <v>0</v>
      </c>
      <c r="BI460" s="36">
        <f t="shared" si="536"/>
        <v>0</v>
      </c>
      <c r="BJ460" s="36">
        <f t="shared" si="536"/>
        <v>0</v>
      </c>
      <c r="BK460" s="36">
        <f t="shared" si="536"/>
        <v>0</v>
      </c>
      <c r="BL460" s="36">
        <f t="shared" si="536"/>
        <v>0</v>
      </c>
      <c r="BM460" s="36">
        <f t="shared" si="536"/>
        <v>0</v>
      </c>
      <c r="BN460" s="36">
        <f>BN450-BN458</f>
        <v>0</v>
      </c>
      <c r="BO460" s="36">
        <f>BO450-BO458</f>
        <v>0</v>
      </c>
      <c r="BP460" s="36">
        <f>BP450-BP458</f>
        <v>0</v>
      </c>
      <c r="BQ460" s="36">
        <f t="shared" ref="BQ460:CD460" si="537">BQ450-BQ458</f>
        <v>0</v>
      </c>
      <c r="BR460" s="36">
        <f t="shared" si="537"/>
        <v>0</v>
      </c>
      <c r="BS460" s="36">
        <f t="shared" si="537"/>
        <v>0</v>
      </c>
      <c r="BT460" s="36">
        <f t="shared" si="537"/>
        <v>0</v>
      </c>
      <c r="BU460" s="36">
        <f t="shared" si="537"/>
        <v>0</v>
      </c>
      <c r="BV460" s="36">
        <f t="shared" si="537"/>
        <v>0</v>
      </c>
      <c r="BW460" s="36">
        <f t="shared" si="537"/>
        <v>0</v>
      </c>
      <c r="BX460" s="36">
        <f t="shared" si="537"/>
        <v>0</v>
      </c>
      <c r="BY460" s="36">
        <f t="shared" si="537"/>
        <v>0</v>
      </c>
      <c r="BZ460" s="36">
        <f t="shared" si="537"/>
        <v>0</v>
      </c>
      <c r="CA460" s="36">
        <f t="shared" si="537"/>
        <v>0</v>
      </c>
      <c r="CB460" s="36">
        <f t="shared" si="537"/>
        <v>0</v>
      </c>
      <c r="CC460" s="36">
        <f t="shared" si="537"/>
        <v>0</v>
      </c>
      <c r="CD460" s="36">
        <f t="shared" si="537"/>
        <v>0</v>
      </c>
    </row>
    <row r="461" spans="2:86" outlineLevel="1">
      <c r="BR461"/>
      <c r="BS461"/>
      <c r="CG461" s="13"/>
      <c r="CH461" s="13"/>
    </row>
    <row r="462" spans="2:86" outlineLevel="1">
      <c r="B462" s="57" t="s">
        <v>147</v>
      </c>
      <c r="AA462" s="105"/>
      <c r="AB462" s="105"/>
      <c r="AC462" s="105"/>
      <c r="AD462" s="105"/>
      <c r="AE462" s="105"/>
      <c r="AF462" s="105"/>
      <c r="AG462" s="105"/>
      <c r="AH462" s="105"/>
      <c r="AI462" s="105"/>
      <c r="AJ462" s="105"/>
      <c r="AK462" s="105"/>
      <c r="BR462"/>
      <c r="BS462"/>
      <c r="CG462" s="13"/>
      <c r="CH462" s="13"/>
    </row>
    <row r="463" spans="2:86" outlineLevel="1">
      <c r="C463" s="67" t="s">
        <v>291</v>
      </c>
      <c r="I463" s="39" t="s">
        <v>365</v>
      </c>
      <c r="J463" s="22" t="s">
        <v>4</v>
      </c>
      <c r="S463" s="171">
        <f>S640</f>
        <v>5000000</v>
      </c>
      <c r="T463" s="171">
        <f t="shared" ref="T463:AA463" si="538">T640</f>
        <v>22500000</v>
      </c>
      <c r="U463" s="171">
        <f t="shared" si="538"/>
        <v>165940522.61650321</v>
      </c>
      <c r="V463" s="171">
        <f t="shared" si="538"/>
        <v>1367775904.9480925</v>
      </c>
      <c r="W463" s="171">
        <f t="shared" si="538"/>
        <v>5013387288.9360209</v>
      </c>
      <c r="X463" s="171">
        <f t="shared" si="538"/>
        <v>13958880441.759636</v>
      </c>
      <c r="Y463" s="171">
        <f t="shared" si="538"/>
        <v>33770269486.585003</v>
      </c>
      <c r="Z463" s="171">
        <f t="shared" si="538"/>
        <v>92257645781.678497</v>
      </c>
      <c r="AA463" s="171">
        <f t="shared" si="538"/>
        <v>279092675305.76459</v>
      </c>
      <c r="AB463" s="172">
        <f t="shared" ref="AB463:BG463" si="539">AB465*AVERAGE(AA67:AB67)</f>
        <v>622276375485.12903</v>
      </c>
      <c r="AC463" s="172">
        <f t="shared" si="539"/>
        <v>1190966970346.9351</v>
      </c>
      <c r="AD463" s="172">
        <f t="shared" si="539"/>
        <v>1873017091636.5657</v>
      </c>
      <c r="AE463" s="172">
        <f t="shared" si="539"/>
        <v>2589435458002.3291</v>
      </c>
      <c r="AF463" s="172">
        <f t="shared" si="539"/>
        <v>3101547125837.7949</v>
      </c>
      <c r="AG463" s="172">
        <f t="shared" si="539"/>
        <v>3519037050570.3506</v>
      </c>
      <c r="AH463" s="172">
        <f t="shared" si="539"/>
        <v>3829917772309.4463</v>
      </c>
      <c r="AI463" s="172">
        <f t="shared" si="539"/>
        <v>4012922704910.708</v>
      </c>
      <c r="AJ463" s="172">
        <f t="shared" si="539"/>
        <v>4138332850479.8853</v>
      </c>
      <c r="AK463" s="172">
        <f t="shared" si="539"/>
        <v>4229062988301.0566</v>
      </c>
      <c r="AL463" s="172">
        <f t="shared" si="539"/>
        <v>4277132035022.5161</v>
      </c>
      <c r="AM463" s="172">
        <f t="shared" si="539"/>
        <v>4309311128113.1143</v>
      </c>
      <c r="AN463" s="172">
        <f t="shared" si="539"/>
        <v>4340687708692.1909</v>
      </c>
      <c r="AO463" s="172">
        <f t="shared" si="539"/>
        <v>4371233908157.3027</v>
      </c>
      <c r="AP463" s="172">
        <f t="shared" si="539"/>
        <v>4400928296277.5088</v>
      </c>
      <c r="AQ463" s="172">
        <f t="shared" si="539"/>
        <v>4429822866831.873</v>
      </c>
      <c r="AR463" s="172">
        <f t="shared" si="539"/>
        <v>4457974294862.8965</v>
      </c>
      <c r="AS463" s="172">
        <f t="shared" si="539"/>
        <v>4485369129932.5527</v>
      </c>
      <c r="AT463" s="172">
        <f t="shared" si="539"/>
        <v>4511981205877.6973</v>
      </c>
      <c r="AU463" s="172">
        <f t="shared" si="539"/>
        <v>4537802676526.7266</v>
      </c>
      <c r="AV463" s="172">
        <f t="shared" si="539"/>
        <v>4562830346493.6201</v>
      </c>
      <c r="AW463" s="172">
        <f t="shared" si="539"/>
        <v>4587061419985.2617</v>
      </c>
      <c r="AX463" s="172">
        <f t="shared" si="539"/>
        <v>4610490797827.457</v>
      </c>
      <c r="AY463" s="172">
        <f t="shared" si="539"/>
        <v>4633114421568.9043</v>
      </c>
      <c r="AZ463" s="172">
        <f t="shared" si="539"/>
        <v>4654933577725.21</v>
      </c>
      <c r="BA463" s="172">
        <f t="shared" si="539"/>
        <v>4675953627117.0586</v>
      </c>
      <c r="BB463" s="172">
        <f t="shared" si="539"/>
        <v>4696178362028.3936</v>
      </c>
      <c r="BC463" s="172">
        <f t="shared" si="539"/>
        <v>4715609193268.7949</v>
      </c>
      <c r="BD463" s="172">
        <f t="shared" si="539"/>
        <v>4734248619479.3193</v>
      </c>
      <c r="BE463" s="172">
        <f t="shared" si="539"/>
        <v>4752103291072.9775</v>
      </c>
      <c r="BF463" s="172">
        <f t="shared" si="539"/>
        <v>4769183949000.6709</v>
      </c>
      <c r="BG463" s="172">
        <f t="shared" si="539"/>
        <v>4785501350311.7949</v>
      </c>
      <c r="BH463" s="172">
        <f t="shared" ref="BH463:CD463" si="540">BH465*AVERAGE(BG67:BH67)</f>
        <v>4801064612727.3252</v>
      </c>
      <c r="BI463" s="172">
        <f t="shared" si="540"/>
        <v>4815519603744.4102</v>
      </c>
      <c r="BJ463" s="172">
        <f t="shared" si="540"/>
        <v>4825537263359.0146</v>
      </c>
      <c r="BK463" s="172">
        <f t="shared" si="540"/>
        <v>4831855111357.5918</v>
      </c>
      <c r="BL463" s="172">
        <f t="shared" si="540"/>
        <v>4838181231016.1211</v>
      </c>
      <c r="BM463" s="172">
        <f t="shared" si="540"/>
        <v>4844515633164.2969</v>
      </c>
      <c r="BN463" s="172">
        <f t="shared" si="540"/>
        <v>4850858328645.9922</v>
      </c>
      <c r="BO463" s="172">
        <f t="shared" si="540"/>
        <v>4857209328319.2764</v>
      </c>
      <c r="BP463" s="172">
        <f t="shared" si="540"/>
        <v>4863568643056.4346</v>
      </c>
      <c r="BQ463" s="172">
        <f t="shared" si="540"/>
        <v>4869936283743.9873</v>
      </c>
      <c r="BR463" s="172">
        <f t="shared" si="540"/>
        <v>4876312261282.7109</v>
      </c>
      <c r="BS463" s="172">
        <f t="shared" si="540"/>
        <v>4882696586587.6484</v>
      </c>
      <c r="BT463" s="172">
        <f t="shared" si="540"/>
        <v>4889089270588.1348</v>
      </c>
      <c r="BU463" s="172">
        <f t="shared" si="540"/>
        <v>4895490324227.8164</v>
      </c>
      <c r="BV463" s="172">
        <f t="shared" si="540"/>
        <v>4901899758464.668</v>
      </c>
      <c r="BW463" s="172">
        <f t="shared" si="540"/>
        <v>4908317584271.0068</v>
      </c>
      <c r="BX463" s="172">
        <f t="shared" si="540"/>
        <v>4914743812633.5205</v>
      </c>
      <c r="BY463" s="172">
        <f t="shared" si="540"/>
        <v>4921178454553.2773</v>
      </c>
      <c r="BZ463" s="172">
        <f t="shared" si="540"/>
        <v>4927621521045.752</v>
      </c>
      <c r="CA463" s="172">
        <f t="shared" si="540"/>
        <v>4934073023140.8398</v>
      </c>
      <c r="CB463" s="172">
        <f t="shared" si="540"/>
        <v>4940532971882.875</v>
      </c>
      <c r="CC463" s="172">
        <f t="shared" si="540"/>
        <v>4947001378330.6533</v>
      </c>
      <c r="CD463" s="172">
        <f t="shared" si="540"/>
        <v>4953478253557.4521</v>
      </c>
      <c r="CG463" s="13"/>
      <c r="CH463" s="13"/>
    </row>
    <row r="464" spans="2:86" outlineLevel="1">
      <c r="D464" s="48" t="s">
        <v>142</v>
      </c>
      <c r="J464" s="22"/>
      <c r="T464" s="147">
        <f>T463/S463-1</f>
        <v>3.5</v>
      </c>
      <c r="U464" s="147">
        <f>U463/T463-1</f>
        <v>6.3751343385112538</v>
      </c>
      <c r="V464" s="147">
        <f>V463/U463-1</f>
        <v>7.2425671763677073</v>
      </c>
      <c r="W464" s="147">
        <f>W463/V463-1</f>
        <v>2.6653572202869595</v>
      </c>
      <c r="X464" s="147">
        <f>X463/W463-1</f>
        <v>1.7843211859106334</v>
      </c>
      <c r="Y464" s="147">
        <f t="shared" ref="Y464:AG464" si="541">Y463/X463-1</f>
        <v>1.4192677648815777</v>
      </c>
      <c r="Z464" s="147">
        <f t="shared" si="541"/>
        <v>1.7319191461687087</v>
      </c>
      <c r="AA464" s="147">
        <f t="shared" si="541"/>
        <v>2.0251441269834545</v>
      </c>
      <c r="AB464" s="147">
        <f t="shared" si="541"/>
        <v>1.2296406553965769</v>
      </c>
      <c r="AC464" s="147">
        <f t="shared" si="541"/>
        <v>0.91388748997333002</v>
      </c>
      <c r="AD464" s="147">
        <f t="shared" si="541"/>
        <v>0.57268600916022527</v>
      </c>
      <c r="AE464" s="147">
        <f t="shared" si="541"/>
        <v>0.38249430267600304</v>
      </c>
      <c r="AF464" s="147">
        <f t="shared" si="541"/>
        <v>0.19776962049888058</v>
      </c>
      <c r="AG464" s="147">
        <f t="shared" si="541"/>
        <v>0.13460699057402925</v>
      </c>
      <c r="AK464" s="319"/>
      <c r="BR464"/>
      <c r="BS464"/>
    </row>
    <row r="465" spans="2:86" outlineLevel="1">
      <c r="D465" s="48" t="s">
        <v>302</v>
      </c>
      <c r="I465" s="39" t="s">
        <v>117</v>
      </c>
      <c r="J465" s="22" t="s">
        <v>514</v>
      </c>
      <c r="U465" s="174">
        <f t="shared" ref="U465:AA465" si="542">U463/AVERAGE(T67:U67)</f>
        <v>221.2540301553376</v>
      </c>
      <c r="V465" s="174">
        <f t="shared" si="542"/>
        <v>290.81171554041424</v>
      </c>
      <c r="W465" s="174">
        <f t="shared" si="542"/>
        <v>371.0355376136821</v>
      </c>
      <c r="X465" s="174">
        <f t="shared" si="542"/>
        <v>548.22151026077563</v>
      </c>
      <c r="Y465" s="174">
        <f t="shared" si="542"/>
        <v>1009.2504254348474</v>
      </c>
      <c r="Z465" s="174">
        <f t="shared" si="542"/>
        <v>2143.8526399408897</v>
      </c>
      <c r="AA465" s="174">
        <f t="shared" si="542"/>
        <v>4849.473242326153</v>
      </c>
      <c r="AB465" s="314">
        <f t="shared" ref="AB465:BN465" si="543">AA465*(1+AB467)</f>
        <v>8971.5254983033828</v>
      </c>
      <c r="AC465" s="314">
        <f t="shared" si="543"/>
        <v>15251.59334711575</v>
      </c>
      <c r="AD465" s="314">
        <f t="shared" si="543"/>
        <v>22114.810353317836</v>
      </c>
      <c r="AE465" s="314">
        <f t="shared" si="543"/>
        <v>27643.512941647296</v>
      </c>
      <c r="AF465" s="314">
        <f t="shared" si="543"/>
        <v>30407.864235812027</v>
      </c>
      <c r="AG465" s="314">
        <f t="shared" si="543"/>
        <v>32840.493374676989</v>
      </c>
      <c r="AH465" s="314">
        <f t="shared" si="543"/>
        <v>34482.518043410841</v>
      </c>
      <c r="AI465" s="314">
        <f t="shared" si="543"/>
        <v>35172.168404279058</v>
      </c>
      <c r="AJ465" s="314">
        <f t="shared" si="543"/>
        <v>35523.890088321852</v>
      </c>
      <c r="AK465" s="314">
        <f t="shared" si="543"/>
        <v>35701.509538763457</v>
      </c>
      <c r="AL465" s="314">
        <f t="shared" si="543"/>
        <v>35701.509538763457</v>
      </c>
      <c r="AM465" s="314">
        <f t="shared" si="543"/>
        <v>35701.509538763457</v>
      </c>
      <c r="AN465" s="314">
        <f t="shared" si="543"/>
        <v>35701.509538763457</v>
      </c>
      <c r="AO465" s="314">
        <f t="shared" si="543"/>
        <v>35701.509538763457</v>
      </c>
      <c r="AP465" s="314">
        <f t="shared" si="543"/>
        <v>35701.509538763457</v>
      </c>
      <c r="AQ465" s="314">
        <f t="shared" si="543"/>
        <v>35701.509538763457</v>
      </c>
      <c r="AR465" s="314">
        <f t="shared" si="543"/>
        <v>35701.509538763457</v>
      </c>
      <c r="AS465" s="314">
        <f t="shared" si="543"/>
        <v>35701.509538763457</v>
      </c>
      <c r="AT465" s="314">
        <f t="shared" si="543"/>
        <v>35701.509538763457</v>
      </c>
      <c r="AU465" s="314">
        <f t="shared" si="543"/>
        <v>35701.509538763457</v>
      </c>
      <c r="AV465" s="314">
        <f t="shared" si="543"/>
        <v>35701.509538763457</v>
      </c>
      <c r="AW465" s="314">
        <f t="shared" si="543"/>
        <v>35701.509538763457</v>
      </c>
      <c r="AX465" s="314">
        <f t="shared" si="543"/>
        <v>35701.509538763457</v>
      </c>
      <c r="AY465" s="314">
        <f t="shared" si="543"/>
        <v>35701.509538763457</v>
      </c>
      <c r="AZ465" s="314">
        <f t="shared" si="543"/>
        <v>35701.509538763457</v>
      </c>
      <c r="BA465" s="314">
        <f t="shared" si="543"/>
        <v>35701.509538763457</v>
      </c>
      <c r="BB465" s="314">
        <f t="shared" si="543"/>
        <v>35701.509538763457</v>
      </c>
      <c r="BC465" s="314">
        <f t="shared" si="543"/>
        <v>35701.509538763457</v>
      </c>
      <c r="BD465" s="314">
        <f t="shared" si="543"/>
        <v>35701.509538763457</v>
      </c>
      <c r="BE465" s="314">
        <f t="shared" si="543"/>
        <v>35701.509538763457</v>
      </c>
      <c r="BF465" s="314">
        <f t="shared" si="543"/>
        <v>35701.509538763457</v>
      </c>
      <c r="BG465" s="314">
        <f t="shared" si="543"/>
        <v>35701.509538763457</v>
      </c>
      <c r="BH465" s="314">
        <f t="shared" si="543"/>
        <v>35701.509538763457</v>
      </c>
      <c r="BI465" s="314">
        <f t="shared" si="543"/>
        <v>35701.509538763457</v>
      </c>
      <c r="BJ465" s="314">
        <f t="shared" si="543"/>
        <v>35701.509538763457</v>
      </c>
      <c r="BK465" s="314">
        <f t="shared" si="543"/>
        <v>35701.509538763457</v>
      </c>
      <c r="BL465" s="314">
        <f t="shared" si="543"/>
        <v>35701.509538763457</v>
      </c>
      <c r="BM465" s="314">
        <f t="shared" si="543"/>
        <v>35701.509538763457</v>
      </c>
      <c r="BN465" s="314">
        <f t="shared" si="543"/>
        <v>35701.509538763457</v>
      </c>
      <c r="BO465" s="314">
        <f>BN465*(1+BO467)</f>
        <v>35701.509538763457</v>
      </c>
      <c r="BP465" s="314">
        <f>BO465*(1+BP467)</f>
        <v>35701.509538763457</v>
      </c>
      <c r="BQ465" s="314">
        <f t="shared" ref="BQ465:CD465" si="544">BP465*(1+BQ467)</f>
        <v>35701.509538763457</v>
      </c>
      <c r="BR465" s="314">
        <f t="shared" si="544"/>
        <v>35701.509538763457</v>
      </c>
      <c r="BS465" s="314">
        <f t="shared" si="544"/>
        <v>35701.509538763457</v>
      </c>
      <c r="BT465" s="314">
        <f t="shared" si="544"/>
        <v>35701.509538763457</v>
      </c>
      <c r="BU465" s="314">
        <f t="shared" si="544"/>
        <v>35701.509538763457</v>
      </c>
      <c r="BV465" s="314">
        <f t="shared" si="544"/>
        <v>35701.509538763457</v>
      </c>
      <c r="BW465" s="314">
        <f t="shared" si="544"/>
        <v>35701.509538763457</v>
      </c>
      <c r="BX465" s="314">
        <f t="shared" si="544"/>
        <v>35701.509538763457</v>
      </c>
      <c r="BY465" s="314">
        <f t="shared" si="544"/>
        <v>35701.509538763457</v>
      </c>
      <c r="BZ465" s="314">
        <f t="shared" si="544"/>
        <v>35701.509538763457</v>
      </c>
      <c r="CA465" s="314">
        <f t="shared" si="544"/>
        <v>35701.509538763457</v>
      </c>
      <c r="CB465" s="314">
        <f t="shared" si="544"/>
        <v>35701.509538763457</v>
      </c>
      <c r="CC465" s="314">
        <f t="shared" si="544"/>
        <v>35701.509538763457</v>
      </c>
      <c r="CD465" s="314">
        <f t="shared" si="544"/>
        <v>35701.509538763457</v>
      </c>
    </row>
    <row r="466" spans="2:86" outlineLevel="1">
      <c r="E466" s="48" t="s">
        <v>409</v>
      </c>
      <c r="J466" s="22"/>
      <c r="U466" s="208"/>
      <c r="AB466" s="97">
        <v>0.85</v>
      </c>
      <c r="AC466" s="97">
        <v>0.7</v>
      </c>
      <c r="AD466" s="97">
        <v>0.45</v>
      </c>
      <c r="AE466" s="97">
        <v>0.25</v>
      </c>
      <c r="AF466" s="97">
        <v>0.1</v>
      </c>
      <c r="AG466" s="97">
        <v>0.08</v>
      </c>
      <c r="AH466" s="97">
        <v>0.05</v>
      </c>
      <c r="AI466" s="97">
        <v>0.02</v>
      </c>
      <c r="AJ466" s="97">
        <v>0.01</v>
      </c>
      <c r="AK466" s="97">
        <v>5.0000000000000001E-3</v>
      </c>
      <c r="BR466"/>
      <c r="BS466"/>
    </row>
    <row r="467" spans="2:86" outlineLevel="1">
      <c r="E467" s="48" t="s">
        <v>410</v>
      </c>
      <c r="J467" s="22"/>
      <c r="V467" s="58">
        <f t="shared" ref="V467:AA467" si="545">V465/U465-1</f>
        <v>0.31437929214777105</v>
      </c>
      <c r="W467" s="58">
        <f t="shared" si="545"/>
        <v>0.27586172697406042</v>
      </c>
      <c r="X467" s="58">
        <f t="shared" si="545"/>
        <v>0.47754447939587275</v>
      </c>
      <c r="Y467" s="58">
        <f t="shared" si="545"/>
        <v>0.8409537140466663</v>
      </c>
      <c r="Z467" s="58">
        <f t="shared" si="545"/>
        <v>1.1242028597780234</v>
      </c>
      <c r="AA467" s="58">
        <f t="shared" si="545"/>
        <v>1.262036649337924</v>
      </c>
      <c r="AB467" s="205">
        <f t="shared" ref="AB467:AK467" si="546">AB466*(1+INDEX(scenario.mobile.data, MATCH(scenario.mobile.data.selected, scenarios,0)))</f>
        <v>0.85</v>
      </c>
      <c r="AC467" s="205">
        <f t="shared" si="546"/>
        <v>0.7</v>
      </c>
      <c r="AD467" s="205">
        <f t="shared" si="546"/>
        <v>0.45</v>
      </c>
      <c r="AE467" s="205">
        <f t="shared" si="546"/>
        <v>0.25</v>
      </c>
      <c r="AF467" s="205">
        <f t="shared" si="546"/>
        <v>0.1</v>
      </c>
      <c r="AG467" s="205">
        <f t="shared" si="546"/>
        <v>0.08</v>
      </c>
      <c r="AH467" s="205">
        <f t="shared" si="546"/>
        <v>0.05</v>
      </c>
      <c r="AI467" s="205">
        <f t="shared" si="546"/>
        <v>0.02</v>
      </c>
      <c r="AJ467" s="205">
        <f t="shared" si="546"/>
        <v>0.01</v>
      </c>
      <c r="AK467" s="205">
        <f t="shared" si="546"/>
        <v>5.0000000000000001E-3</v>
      </c>
      <c r="AL467" s="97">
        <v>0</v>
      </c>
      <c r="AM467" s="186">
        <f t="shared" ref="AM467:BN467" si="547">AL467</f>
        <v>0</v>
      </c>
      <c r="AN467" s="186">
        <f t="shared" si="547"/>
        <v>0</v>
      </c>
      <c r="AO467" s="186">
        <f t="shared" si="547"/>
        <v>0</v>
      </c>
      <c r="AP467" s="186">
        <f t="shared" si="547"/>
        <v>0</v>
      </c>
      <c r="AQ467" s="186">
        <f t="shared" si="547"/>
        <v>0</v>
      </c>
      <c r="AR467" s="186">
        <f t="shared" si="547"/>
        <v>0</v>
      </c>
      <c r="AS467" s="186">
        <f t="shared" si="547"/>
        <v>0</v>
      </c>
      <c r="AT467" s="186">
        <f t="shared" si="547"/>
        <v>0</v>
      </c>
      <c r="AU467" s="186">
        <f t="shared" si="547"/>
        <v>0</v>
      </c>
      <c r="AV467" s="186">
        <f t="shared" si="547"/>
        <v>0</v>
      </c>
      <c r="AW467" s="186">
        <f t="shared" si="547"/>
        <v>0</v>
      </c>
      <c r="AX467" s="186">
        <f t="shared" si="547"/>
        <v>0</v>
      </c>
      <c r="AY467" s="186">
        <f t="shared" si="547"/>
        <v>0</v>
      </c>
      <c r="AZ467" s="186">
        <f t="shared" si="547"/>
        <v>0</v>
      </c>
      <c r="BA467" s="186">
        <f t="shared" si="547"/>
        <v>0</v>
      </c>
      <c r="BB467" s="186">
        <f t="shared" si="547"/>
        <v>0</v>
      </c>
      <c r="BC467" s="186">
        <f t="shared" si="547"/>
        <v>0</v>
      </c>
      <c r="BD467" s="186">
        <f t="shared" si="547"/>
        <v>0</v>
      </c>
      <c r="BE467" s="186">
        <f t="shared" si="547"/>
        <v>0</v>
      </c>
      <c r="BF467" s="186">
        <f t="shared" si="547"/>
        <v>0</v>
      </c>
      <c r="BG467" s="186">
        <f t="shared" si="547"/>
        <v>0</v>
      </c>
      <c r="BH467" s="186">
        <f t="shared" si="547"/>
        <v>0</v>
      </c>
      <c r="BI467" s="186">
        <f t="shared" si="547"/>
        <v>0</v>
      </c>
      <c r="BJ467" s="186">
        <f t="shared" si="547"/>
        <v>0</v>
      </c>
      <c r="BK467" s="186">
        <f t="shared" si="547"/>
        <v>0</v>
      </c>
      <c r="BL467" s="186">
        <f t="shared" si="547"/>
        <v>0</v>
      </c>
      <c r="BM467" s="186">
        <f t="shared" si="547"/>
        <v>0</v>
      </c>
      <c r="BN467" s="186">
        <f t="shared" si="547"/>
        <v>0</v>
      </c>
      <c r="BO467" s="186">
        <f>BN467</f>
        <v>0</v>
      </c>
      <c r="BP467" s="186">
        <f>BO467</f>
        <v>0</v>
      </c>
      <c r="BQ467" s="186">
        <f t="shared" ref="BQ467:CD467" si="548">BP467</f>
        <v>0</v>
      </c>
      <c r="BR467" s="186">
        <f t="shared" si="548"/>
        <v>0</v>
      </c>
      <c r="BS467" s="186">
        <f t="shared" si="548"/>
        <v>0</v>
      </c>
      <c r="BT467" s="186">
        <f t="shared" si="548"/>
        <v>0</v>
      </c>
      <c r="BU467" s="186">
        <f t="shared" si="548"/>
        <v>0</v>
      </c>
      <c r="BV467" s="186">
        <f t="shared" si="548"/>
        <v>0</v>
      </c>
      <c r="BW467" s="186">
        <f t="shared" si="548"/>
        <v>0</v>
      </c>
      <c r="BX467" s="186">
        <f t="shared" si="548"/>
        <v>0</v>
      </c>
      <c r="BY467" s="186">
        <f t="shared" si="548"/>
        <v>0</v>
      </c>
      <c r="BZ467" s="186">
        <f t="shared" si="548"/>
        <v>0</v>
      </c>
      <c r="CA467" s="186">
        <f t="shared" si="548"/>
        <v>0</v>
      </c>
      <c r="CB467" s="186">
        <f t="shared" si="548"/>
        <v>0</v>
      </c>
      <c r="CC467" s="186">
        <f t="shared" si="548"/>
        <v>0</v>
      </c>
      <c r="CD467" s="186">
        <f t="shared" si="548"/>
        <v>0</v>
      </c>
    </row>
    <row r="468" spans="2:86" outlineLevel="1">
      <c r="S468" s="105"/>
      <c r="T468" s="105"/>
      <c r="U468" s="105"/>
      <c r="V468" s="105"/>
      <c r="W468" s="105"/>
      <c r="X468" s="105"/>
      <c r="Y468" s="105"/>
      <c r="Z468" s="105"/>
      <c r="AA468" s="105"/>
      <c r="AB468" s="105"/>
      <c r="AC468" s="105"/>
      <c r="AD468" s="105"/>
      <c r="AE468" s="105"/>
      <c r="AF468" s="105"/>
      <c r="AG468" s="105"/>
      <c r="AH468" s="105"/>
      <c r="AI468" s="105"/>
      <c r="AJ468" s="105"/>
      <c r="AK468" s="105"/>
      <c r="AL468" s="105"/>
      <c r="BR468"/>
      <c r="BS468"/>
      <c r="CG468" s="13"/>
      <c r="CH468" s="13"/>
    </row>
    <row r="469" spans="2:86" outlineLevel="1">
      <c r="C469" s="57" t="s">
        <v>364</v>
      </c>
      <c r="BR469"/>
      <c r="BS469"/>
      <c r="CG469" s="13"/>
      <c r="CH469" s="13"/>
    </row>
    <row r="470" spans="2:86" outlineLevel="1">
      <c r="B470" s="57"/>
      <c r="D470" t="s">
        <v>9</v>
      </c>
      <c r="G470" s="44" t="s">
        <v>546</v>
      </c>
      <c r="J470" t="s">
        <v>70</v>
      </c>
      <c r="K470" s="82" t="str">
        <f t="array" ref="K470">IF(OR(L470:BM470&lt;0,L470:BM470&gt;1),"error","ok")</f>
        <v>ok</v>
      </c>
      <c r="R470" s="188">
        <v>0.85</v>
      </c>
      <c r="S470" s="156">
        <f>R470</f>
        <v>0.85</v>
      </c>
      <c r="T470" s="156">
        <f t="shared" ref="T470:AK470" si="549">S470</f>
        <v>0.85</v>
      </c>
      <c r="U470" s="156">
        <f t="shared" si="549"/>
        <v>0.85</v>
      </c>
      <c r="V470" s="156">
        <f t="shared" si="549"/>
        <v>0.85</v>
      </c>
      <c r="W470" s="156">
        <f t="shared" si="549"/>
        <v>0.85</v>
      </c>
      <c r="X470" s="156">
        <f t="shared" si="549"/>
        <v>0.85</v>
      </c>
      <c r="Y470" s="156">
        <f t="shared" si="549"/>
        <v>0.85</v>
      </c>
      <c r="Z470" s="156">
        <f t="shared" si="549"/>
        <v>0.85</v>
      </c>
      <c r="AA470" s="156">
        <f t="shared" si="549"/>
        <v>0.85</v>
      </c>
      <c r="AB470" s="156">
        <f t="shared" si="549"/>
        <v>0.85</v>
      </c>
      <c r="AC470" s="156">
        <f t="shared" si="549"/>
        <v>0.85</v>
      </c>
      <c r="AD470" s="156">
        <f t="shared" si="549"/>
        <v>0.85</v>
      </c>
      <c r="AE470" s="156">
        <f t="shared" si="549"/>
        <v>0.85</v>
      </c>
      <c r="AF470" s="156">
        <f t="shared" si="549"/>
        <v>0.85</v>
      </c>
      <c r="AG470" s="156">
        <f t="shared" si="549"/>
        <v>0.85</v>
      </c>
      <c r="AH470" s="156">
        <f t="shared" si="549"/>
        <v>0.85</v>
      </c>
      <c r="AI470" s="156">
        <f t="shared" si="549"/>
        <v>0.85</v>
      </c>
      <c r="AJ470" s="156">
        <f t="shared" si="549"/>
        <v>0.85</v>
      </c>
      <c r="AK470" s="156">
        <f t="shared" si="549"/>
        <v>0.85</v>
      </c>
      <c r="AL470" s="156">
        <f t="shared" ref="AL470:BN470" si="550">AK470</f>
        <v>0.85</v>
      </c>
      <c r="AM470" s="156">
        <f t="shared" si="550"/>
        <v>0.85</v>
      </c>
      <c r="AN470" s="156">
        <f t="shared" si="550"/>
        <v>0.85</v>
      </c>
      <c r="AO470" s="156">
        <f t="shared" si="550"/>
        <v>0.85</v>
      </c>
      <c r="AP470" s="156">
        <f t="shared" si="550"/>
        <v>0.85</v>
      </c>
      <c r="AQ470" s="156">
        <f t="shared" si="550"/>
        <v>0.85</v>
      </c>
      <c r="AR470" s="156">
        <f t="shared" si="550"/>
        <v>0.85</v>
      </c>
      <c r="AS470" s="156">
        <f t="shared" si="550"/>
        <v>0.85</v>
      </c>
      <c r="AT470" s="156">
        <f t="shared" si="550"/>
        <v>0.85</v>
      </c>
      <c r="AU470" s="156">
        <f t="shared" si="550"/>
        <v>0.85</v>
      </c>
      <c r="AV470" s="156">
        <f t="shared" si="550"/>
        <v>0.85</v>
      </c>
      <c r="AW470" s="156">
        <f t="shared" si="550"/>
        <v>0.85</v>
      </c>
      <c r="AX470" s="156">
        <f t="shared" si="550"/>
        <v>0.85</v>
      </c>
      <c r="AY470" s="156">
        <f t="shared" si="550"/>
        <v>0.85</v>
      </c>
      <c r="AZ470" s="156">
        <f t="shared" si="550"/>
        <v>0.85</v>
      </c>
      <c r="BA470" s="156">
        <f t="shared" si="550"/>
        <v>0.85</v>
      </c>
      <c r="BB470" s="156">
        <f t="shared" si="550"/>
        <v>0.85</v>
      </c>
      <c r="BC470" s="156">
        <f t="shared" si="550"/>
        <v>0.85</v>
      </c>
      <c r="BD470" s="156">
        <f t="shared" si="550"/>
        <v>0.85</v>
      </c>
      <c r="BE470" s="156">
        <f t="shared" si="550"/>
        <v>0.85</v>
      </c>
      <c r="BF470" s="156">
        <f t="shared" si="550"/>
        <v>0.85</v>
      </c>
      <c r="BG470" s="156">
        <f t="shared" si="550"/>
        <v>0.85</v>
      </c>
      <c r="BH470" s="156">
        <f t="shared" si="550"/>
        <v>0.85</v>
      </c>
      <c r="BI470" s="156">
        <f t="shared" si="550"/>
        <v>0.85</v>
      </c>
      <c r="BJ470" s="156">
        <f t="shared" si="550"/>
        <v>0.85</v>
      </c>
      <c r="BK470" s="156">
        <f t="shared" si="550"/>
        <v>0.85</v>
      </c>
      <c r="BL470" s="156">
        <f t="shared" si="550"/>
        <v>0.85</v>
      </c>
      <c r="BM470" s="156">
        <f t="shared" si="550"/>
        <v>0.85</v>
      </c>
      <c r="BN470" s="156">
        <f t="shared" si="550"/>
        <v>0.85</v>
      </c>
      <c r="BO470" s="156">
        <f>BN470</f>
        <v>0.85</v>
      </c>
      <c r="BP470" s="156">
        <f>BO470</f>
        <v>0.85</v>
      </c>
      <c r="BQ470" s="156">
        <f t="shared" ref="BQ470:CD470" si="551">BP470</f>
        <v>0.85</v>
      </c>
      <c r="BR470" s="156">
        <f t="shared" si="551"/>
        <v>0.85</v>
      </c>
      <c r="BS470" s="156">
        <f t="shared" si="551"/>
        <v>0.85</v>
      </c>
      <c r="BT470" s="156">
        <f t="shared" si="551"/>
        <v>0.85</v>
      </c>
      <c r="BU470" s="156">
        <f t="shared" si="551"/>
        <v>0.85</v>
      </c>
      <c r="BV470" s="156">
        <f t="shared" si="551"/>
        <v>0.85</v>
      </c>
      <c r="BW470" s="156">
        <f t="shared" si="551"/>
        <v>0.85</v>
      </c>
      <c r="BX470" s="156">
        <f t="shared" si="551"/>
        <v>0.85</v>
      </c>
      <c r="BY470" s="156">
        <f t="shared" si="551"/>
        <v>0.85</v>
      </c>
      <c r="BZ470" s="156">
        <f t="shared" si="551"/>
        <v>0.85</v>
      </c>
      <c r="CA470" s="156">
        <f t="shared" si="551"/>
        <v>0.85</v>
      </c>
      <c r="CB470" s="156">
        <f t="shared" si="551"/>
        <v>0.85</v>
      </c>
      <c r="CC470" s="156">
        <f t="shared" si="551"/>
        <v>0.85</v>
      </c>
      <c r="CD470" s="156">
        <f t="shared" si="551"/>
        <v>0.85</v>
      </c>
    </row>
    <row r="471" spans="2:86" outlineLevel="1">
      <c r="B471" s="57"/>
      <c r="D471" t="s">
        <v>10</v>
      </c>
      <c r="G471" s="44" t="s">
        <v>546</v>
      </c>
      <c r="J471" t="s">
        <v>70</v>
      </c>
      <c r="K471" s="82" t="str">
        <f t="array" ref="K471">IF(OR(L471:BM471&lt;0,L471:BM471&gt;1),"error","ok")</f>
        <v>ok</v>
      </c>
      <c r="R471" s="177">
        <f>1-R470</f>
        <v>0.15000000000000002</v>
      </c>
      <c r="S471" s="177">
        <f>1-S470</f>
        <v>0.15000000000000002</v>
      </c>
      <c r="T471" s="177">
        <f t="shared" ref="T471:BM471" si="552">1-T470</f>
        <v>0.15000000000000002</v>
      </c>
      <c r="U471" s="177">
        <f t="shared" si="552"/>
        <v>0.15000000000000002</v>
      </c>
      <c r="V471" s="177">
        <f t="shared" si="552"/>
        <v>0.15000000000000002</v>
      </c>
      <c r="W471" s="177">
        <f t="shared" si="552"/>
        <v>0.15000000000000002</v>
      </c>
      <c r="X471" s="177">
        <f t="shared" si="552"/>
        <v>0.15000000000000002</v>
      </c>
      <c r="Y471" s="177">
        <f t="shared" si="552"/>
        <v>0.15000000000000002</v>
      </c>
      <c r="Z471" s="177">
        <f t="shared" si="552"/>
        <v>0.15000000000000002</v>
      </c>
      <c r="AA471" s="177">
        <f t="shared" si="552"/>
        <v>0.15000000000000002</v>
      </c>
      <c r="AB471" s="177">
        <f t="shared" si="552"/>
        <v>0.15000000000000002</v>
      </c>
      <c r="AC471" s="177">
        <f t="shared" si="552"/>
        <v>0.15000000000000002</v>
      </c>
      <c r="AD471" s="177">
        <f t="shared" si="552"/>
        <v>0.15000000000000002</v>
      </c>
      <c r="AE471" s="177">
        <f t="shared" si="552"/>
        <v>0.15000000000000002</v>
      </c>
      <c r="AF471" s="177">
        <f t="shared" si="552"/>
        <v>0.15000000000000002</v>
      </c>
      <c r="AG471" s="177">
        <f t="shared" si="552"/>
        <v>0.15000000000000002</v>
      </c>
      <c r="AH471" s="177">
        <f t="shared" si="552"/>
        <v>0.15000000000000002</v>
      </c>
      <c r="AI471" s="177">
        <f t="shared" si="552"/>
        <v>0.15000000000000002</v>
      </c>
      <c r="AJ471" s="177">
        <f t="shared" si="552"/>
        <v>0.15000000000000002</v>
      </c>
      <c r="AK471" s="177">
        <f t="shared" si="552"/>
        <v>0.15000000000000002</v>
      </c>
      <c r="AL471" s="177">
        <f t="shared" si="552"/>
        <v>0.15000000000000002</v>
      </c>
      <c r="AM471" s="177">
        <f t="shared" si="552"/>
        <v>0.15000000000000002</v>
      </c>
      <c r="AN471" s="177">
        <f t="shared" si="552"/>
        <v>0.15000000000000002</v>
      </c>
      <c r="AO471" s="177">
        <f t="shared" si="552"/>
        <v>0.15000000000000002</v>
      </c>
      <c r="AP471" s="177">
        <f t="shared" si="552"/>
        <v>0.15000000000000002</v>
      </c>
      <c r="AQ471" s="177">
        <f t="shared" si="552"/>
        <v>0.15000000000000002</v>
      </c>
      <c r="AR471" s="177">
        <f t="shared" si="552"/>
        <v>0.15000000000000002</v>
      </c>
      <c r="AS471" s="177">
        <f t="shared" si="552"/>
        <v>0.15000000000000002</v>
      </c>
      <c r="AT471" s="177">
        <f t="shared" si="552"/>
        <v>0.15000000000000002</v>
      </c>
      <c r="AU471" s="177">
        <f t="shared" si="552"/>
        <v>0.15000000000000002</v>
      </c>
      <c r="AV471" s="177">
        <f t="shared" si="552"/>
        <v>0.15000000000000002</v>
      </c>
      <c r="AW471" s="177">
        <f t="shared" si="552"/>
        <v>0.15000000000000002</v>
      </c>
      <c r="AX471" s="177">
        <f t="shared" si="552"/>
        <v>0.15000000000000002</v>
      </c>
      <c r="AY471" s="177">
        <f t="shared" si="552"/>
        <v>0.15000000000000002</v>
      </c>
      <c r="AZ471" s="177">
        <f t="shared" si="552"/>
        <v>0.15000000000000002</v>
      </c>
      <c r="BA471" s="177">
        <f t="shared" si="552"/>
        <v>0.15000000000000002</v>
      </c>
      <c r="BB471" s="177">
        <f t="shared" si="552"/>
        <v>0.15000000000000002</v>
      </c>
      <c r="BC471" s="177">
        <f t="shared" si="552"/>
        <v>0.15000000000000002</v>
      </c>
      <c r="BD471" s="177">
        <f t="shared" si="552"/>
        <v>0.15000000000000002</v>
      </c>
      <c r="BE471" s="177">
        <f t="shared" si="552"/>
        <v>0.15000000000000002</v>
      </c>
      <c r="BF471" s="177">
        <f t="shared" si="552"/>
        <v>0.15000000000000002</v>
      </c>
      <c r="BG471" s="177">
        <f t="shared" si="552"/>
        <v>0.15000000000000002</v>
      </c>
      <c r="BH471" s="177">
        <f t="shared" si="552"/>
        <v>0.15000000000000002</v>
      </c>
      <c r="BI471" s="177">
        <f t="shared" si="552"/>
        <v>0.15000000000000002</v>
      </c>
      <c r="BJ471" s="177">
        <f t="shared" si="552"/>
        <v>0.15000000000000002</v>
      </c>
      <c r="BK471" s="177">
        <f t="shared" si="552"/>
        <v>0.15000000000000002</v>
      </c>
      <c r="BL471" s="177">
        <f t="shared" si="552"/>
        <v>0.15000000000000002</v>
      </c>
      <c r="BM471" s="177">
        <f t="shared" si="552"/>
        <v>0.15000000000000002</v>
      </c>
      <c r="BN471" s="177">
        <f>1-BN470</f>
        <v>0.15000000000000002</v>
      </c>
      <c r="BO471" s="177">
        <f>1-BO470</f>
        <v>0.15000000000000002</v>
      </c>
      <c r="BP471" s="177">
        <f>1-BP470</f>
        <v>0.15000000000000002</v>
      </c>
      <c r="BQ471" s="177">
        <f t="shared" ref="BQ471:CD471" si="553">1-BQ470</f>
        <v>0.15000000000000002</v>
      </c>
      <c r="BR471" s="177">
        <f t="shared" si="553"/>
        <v>0.15000000000000002</v>
      </c>
      <c r="BS471" s="177">
        <f t="shared" si="553"/>
        <v>0.15000000000000002</v>
      </c>
      <c r="BT471" s="177">
        <f t="shared" si="553"/>
        <v>0.15000000000000002</v>
      </c>
      <c r="BU471" s="177">
        <f t="shared" si="553"/>
        <v>0.15000000000000002</v>
      </c>
      <c r="BV471" s="177">
        <f t="shared" si="553"/>
        <v>0.15000000000000002</v>
      </c>
      <c r="BW471" s="177">
        <f t="shared" si="553"/>
        <v>0.15000000000000002</v>
      </c>
      <c r="BX471" s="177">
        <f t="shared" si="553"/>
        <v>0.15000000000000002</v>
      </c>
      <c r="BY471" s="177">
        <f t="shared" si="553"/>
        <v>0.15000000000000002</v>
      </c>
      <c r="BZ471" s="177">
        <f t="shared" si="553"/>
        <v>0.15000000000000002</v>
      </c>
      <c r="CA471" s="177">
        <f t="shared" si="553"/>
        <v>0.15000000000000002</v>
      </c>
      <c r="CB471" s="177">
        <f t="shared" si="553"/>
        <v>0.15000000000000002</v>
      </c>
      <c r="CC471" s="177">
        <f t="shared" si="553"/>
        <v>0.15000000000000002</v>
      </c>
      <c r="CD471" s="177">
        <f t="shared" si="553"/>
        <v>0.15000000000000002</v>
      </c>
      <c r="CG471" s="13"/>
      <c r="CH471" s="13"/>
    </row>
    <row r="472" spans="2:86" outlineLevel="1">
      <c r="G472" s="44"/>
      <c r="BR472"/>
      <c r="BS472"/>
    </row>
    <row r="473" spans="2:86" outlineLevel="1">
      <c r="C473" s="57" t="s">
        <v>304</v>
      </c>
      <c r="G473" s="44"/>
      <c r="BR473"/>
      <c r="BS473"/>
      <c r="CG473" s="13"/>
      <c r="CH473" s="13"/>
    </row>
    <row r="474" spans="2:86" outlineLevel="1">
      <c r="B474" s="57"/>
      <c r="D474" t="s">
        <v>6</v>
      </c>
      <c r="G474" s="44" t="s">
        <v>546</v>
      </c>
      <c r="J474" t="s">
        <v>70</v>
      </c>
      <c r="K474" s="82" t="str">
        <f t="array" ref="K474">IF(OR(L474:BM474&lt;0,L474:BM474&gt;1),"error","ok")</f>
        <v>ok</v>
      </c>
      <c r="R474" s="188">
        <v>0.14999999999999991</v>
      </c>
      <c r="S474" s="188">
        <v>0.13</v>
      </c>
      <c r="T474" s="188">
        <v>5.0000000000000044E-2</v>
      </c>
      <c r="U474" s="188">
        <v>4.0000000000000036E-2</v>
      </c>
      <c r="V474" s="188">
        <v>3.0000000000000027E-2</v>
      </c>
      <c r="W474" s="188">
        <v>2.0000000000000018E-2</v>
      </c>
      <c r="X474" s="188">
        <v>1.0000000000000009E-2</v>
      </c>
      <c r="Y474" s="97">
        <v>8.0000000000000071E-3</v>
      </c>
      <c r="Z474" s="97">
        <v>6.0000000000000053E-3</v>
      </c>
      <c r="AA474" s="298">
        <v>4.0000000000000001E-3</v>
      </c>
      <c r="AB474" s="205">
        <f>AA474*0.5</f>
        <v>2E-3</v>
      </c>
      <c r="AC474" s="205">
        <f t="shared" ref="AC474:AK474" si="554">AB474*0.5</f>
        <v>1E-3</v>
      </c>
      <c r="AD474" s="205">
        <f t="shared" si="554"/>
        <v>5.0000000000000001E-4</v>
      </c>
      <c r="AE474" s="205">
        <f t="shared" si="554"/>
        <v>2.5000000000000001E-4</v>
      </c>
      <c r="AF474" s="205">
        <f t="shared" si="554"/>
        <v>1.25E-4</v>
      </c>
      <c r="AG474" s="205">
        <f t="shared" si="554"/>
        <v>6.2500000000000001E-5</v>
      </c>
      <c r="AH474" s="205">
        <f t="shared" si="554"/>
        <v>3.1250000000000001E-5</v>
      </c>
      <c r="AI474" s="205">
        <f t="shared" si="554"/>
        <v>1.5625E-5</v>
      </c>
      <c r="AJ474" s="205">
        <f t="shared" si="554"/>
        <v>7.8125000000000002E-6</v>
      </c>
      <c r="AK474" s="205">
        <f t="shared" si="554"/>
        <v>3.9062500000000001E-6</v>
      </c>
      <c r="AL474" s="123">
        <f t="shared" ref="AL474:CD474" si="555">AK474</f>
        <v>3.9062500000000001E-6</v>
      </c>
      <c r="AM474" s="123">
        <f t="shared" si="555"/>
        <v>3.9062500000000001E-6</v>
      </c>
      <c r="AN474" s="123">
        <f t="shared" si="555"/>
        <v>3.9062500000000001E-6</v>
      </c>
      <c r="AO474" s="123">
        <f t="shared" si="555"/>
        <v>3.9062500000000001E-6</v>
      </c>
      <c r="AP474" s="123">
        <f t="shared" si="555"/>
        <v>3.9062500000000001E-6</v>
      </c>
      <c r="AQ474" s="123">
        <f t="shared" si="555"/>
        <v>3.9062500000000001E-6</v>
      </c>
      <c r="AR474" s="123">
        <f t="shared" si="555"/>
        <v>3.9062500000000001E-6</v>
      </c>
      <c r="AS474" s="123">
        <f t="shared" si="555"/>
        <v>3.9062500000000001E-6</v>
      </c>
      <c r="AT474" s="123">
        <f t="shared" si="555"/>
        <v>3.9062500000000001E-6</v>
      </c>
      <c r="AU474" s="123">
        <f t="shared" si="555"/>
        <v>3.9062500000000001E-6</v>
      </c>
      <c r="AV474" s="123">
        <f t="shared" si="555"/>
        <v>3.9062500000000001E-6</v>
      </c>
      <c r="AW474" s="123">
        <f t="shared" si="555"/>
        <v>3.9062500000000001E-6</v>
      </c>
      <c r="AX474" s="123">
        <f t="shared" si="555"/>
        <v>3.9062500000000001E-6</v>
      </c>
      <c r="AY474" s="123">
        <f t="shared" si="555"/>
        <v>3.9062500000000001E-6</v>
      </c>
      <c r="AZ474" s="123">
        <f t="shared" si="555"/>
        <v>3.9062500000000001E-6</v>
      </c>
      <c r="BA474" s="123">
        <f t="shared" si="555"/>
        <v>3.9062500000000001E-6</v>
      </c>
      <c r="BB474" s="123">
        <f t="shared" si="555"/>
        <v>3.9062500000000001E-6</v>
      </c>
      <c r="BC474" s="123">
        <f t="shared" si="555"/>
        <v>3.9062500000000001E-6</v>
      </c>
      <c r="BD474" s="123">
        <f t="shared" si="555"/>
        <v>3.9062500000000001E-6</v>
      </c>
      <c r="BE474" s="123">
        <f t="shared" si="555"/>
        <v>3.9062500000000001E-6</v>
      </c>
      <c r="BF474" s="123">
        <f t="shared" si="555"/>
        <v>3.9062500000000001E-6</v>
      </c>
      <c r="BG474" s="123">
        <f t="shared" si="555"/>
        <v>3.9062500000000001E-6</v>
      </c>
      <c r="BH474" s="123">
        <f t="shared" si="555"/>
        <v>3.9062500000000001E-6</v>
      </c>
      <c r="BI474" s="123">
        <f t="shared" si="555"/>
        <v>3.9062500000000001E-6</v>
      </c>
      <c r="BJ474" s="123">
        <f t="shared" si="555"/>
        <v>3.9062500000000001E-6</v>
      </c>
      <c r="BK474" s="123">
        <f t="shared" si="555"/>
        <v>3.9062500000000001E-6</v>
      </c>
      <c r="BL474" s="123">
        <f t="shared" si="555"/>
        <v>3.9062500000000001E-6</v>
      </c>
      <c r="BM474" s="123">
        <f t="shared" si="555"/>
        <v>3.9062500000000001E-6</v>
      </c>
      <c r="BN474" s="123">
        <f t="shared" si="555"/>
        <v>3.9062500000000001E-6</v>
      </c>
      <c r="BO474" s="123">
        <f t="shared" si="555"/>
        <v>3.9062500000000001E-6</v>
      </c>
      <c r="BP474" s="123">
        <f t="shared" si="555"/>
        <v>3.9062500000000001E-6</v>
      </c>
      <c r="BQ474" s="123">
        <f t="shared" si="555"/>
        <v>3.9062500000000001E-6</v>
      </c>
      <c r="BR474" s="123">
        <f t="shared" si="555"/>
        <v>3.9062500000000001E-6</v>
      </c>
      <c r="BS474" s="123">
        <f t="shared" si="555"/>
        <v>3.9062500000000001E-6</v>
      </c>
      <c r="BT474" s="123">
        <f t="shared" si="555"/>
        <v>3.9062500000000001E-6</v>
      </c>
      <c r="BU474" s="123">
        <f t="shared" si="555"/>
        <v>3.9062500000000001E-6</v>
      </c>
      <c r="BV474" s="123">
        <f t="shared" si="555"/>
        <v>3.9062500000000001E-6</v>
      </c>
      <c r="BW474" s="123">
        <f t="shared" si="555"/>
        <v>3.9062500000000001E-6</v>
      </c>
      <c r="BX474" s="123">
        <f t="shared" si="555"/>
        <v>3.9062500000000001E-6</v>
      </c>
      <c r="BY474" s="123">
        <f t="shared" si="555"/>
        <v>3.9062500000000001E-6</v>
      </c>
      <c r="BZ474" s="123">
        <f t="shared" si="555"/>
        <v>3.9062500000000001E-6</v>
      </c>
      <c r="CA474" s="123">
        <f t="shared" si="555"/>
        <v>3.9062500000000001E-6</v>
      </c>
      <c r="CB474" s="123">
        <f t="shared" si="555"/>
        <v>3.9062500000000001E-6</v>
      </c>
      <c r="CC474" s="123">
        <f t="shared" si="555"/>
        <v>3.9062500000000001E-6</v>
      </c>
      <c r="CD474" s="123">
        <f t="shared" si="555"/>
        <v>3.9062500000000001E-6</v>
      </c>
      <c r="CG474" s="13"/>
      <c r="CH474" s="13"/>
    </row>
    <row r="475" spans="2:86" outlineLevel="1">
      <c r="B475" s="57"/>
      <c r="D475" t="s">
        <v>7</v>
      </c>
      <c r="G475" s="44" t="s">
        <v>546</v>
      </c>
      <c r="J475" t="s">
        <v>70</v>
      </c>
      <c r="K475" s="82" t="str">
        <f t="array" ref="K475">IF(OR(L475:BM475&lt;0,L475:BM475&gt;1),"error","ok")</f>
        <v>ok</v>
      </c>
      <c r="R475" s="188">
        <v>0.65</v>
      </c>
      <c r="S475" s="188">
        <v>0.42</v>
      </c>
      <c r="T475" s="188">
        <v>0.3</v>
      </c>
      <c r="U475" s="188">
        <v>0.26</v>
      </c>
      <c r="V475" s="188">
        <v>0.17</v>
      </c>
      <c r="W475" s="101">
        <v>0.08</v>
      </c>
      <c r="X475" s="188">
        <v>0.04</v>
      </c>
      <c r="Y475" s="101">
        <v>3.2000000000000001E-2</v>
      </c>
      <c r="Z475" s="101">
        <v>0.02</v>
      </c>
      <c r="AA475" s="97">
        <v>0.01</v>
      </c>
      <c r="AB475" s="205">
        <f>AA475*0.5</f>
        <v>5.0000000000000001E-3</v>
      </c>
      <c r="AC475" s="205">
        <f t="shared" ref="AC475:AK475" si="556">AB475*0.5</f>
        <v>2.5000000000000001E-3</v>
      </c>
      <c r="AD475" s="205">
        <f t="shared" si="556"/>
        <v>1.25E-3</v>
      </c>
      <c r="AE475" s="205">
        <f t="shared" si="556"/>
        <v>6.2500000000000001E-4</v>
      </c>
      <c r="AF475" s="205">
        <f t="shared" si="556"/>
        <v>3.1250000000000001E-4</v>
      </c>
      <c r="AG475" s="205">
        <f t="shared" si="556"/>
        <v>1.5625E-4</v>
      </c>
      <c r="AH475" s="205">
        <f t="shared" si="556"/>
        <v>7.8125000000000002E-5</v>
      </c>
      <c r="AI475" s="205">
        <f t="shared" si="556"/>
        <v>3.9062500000000001E-5</v>
      </c>
      <c r="AJ475" s="205">
        <f t="shared" si="556"/>
        <v>1.953125E-5</v>
      </c>
      <c r="AK475" s="205">
        <f t="shared" si="556"/>
        <v>9.7656250000000002E-6</v>
      </c>
      <c r="AL475" s="215">
        <f t="shared" ref="AL475:BN475" si="557">AK475</f>
        <v>9.7656250000000002E-6</v>
      </c>
      <c r="AM475" s="215">
        <f t="shared" si="557"/>
        <v>9.7656250000000002E-6</v>
      </c>
      <c r="AN475" s="215">
        <f t="shared" si="557"/>
        <v>9.7656250000000002E-6</v>
      </c>
      <c r="AO475" s="215">
        <f t="shared" si="557"/>
        <v>9.7656250000000002E-6</v>
      </c>
      <c r="AP475" s="215">
        <f t="shared" si="557"/>
        <v>9.7656250000000002E-6</v>
      </c>
      <c r="AQ475" s="215">
        <f t="shared" si="557"/>
        <v>9.7656250000000002E-6</v>
      </c>
      <c r="AR475" s="215">
        <f t="shared" si="557"/>
        <v>9.7656250000000002E-6</v>
      </c>
      <c r="AS475" s="215">
        <f t="shared" si="557"/>
        <v>9.7656250000000002E-6</v>
      </c>
      <c r="AT475" s="215">
        <f t="shared" si="557"/>
        <v>9.7656250000000002E-6</v>
      </c>
      <c r="AU475" s="215">
        <f t="shared" si="557"/>
        <v>9.7656250000000002E-6</v>
      </c>
      <c r="AV475" s="215">
        <f t="shared" si="557"/>
        <v>9.7656250000000002E-6</v>
      </c>
      <c r="AW475" s="215">
        <f t="shared" si="557"/>
        <v>9.7656250000000002E-6</v>
      </c>
      <c r="AX475" s="215">
        <f t="shared" si="557"/>
        <v>9.7656250000000002E-6</v>
      </c>
      <c r="AY475" s="215">
        <f t="shared" si="557"/>
        <v>9.7656250000000002E-6</v>
      </c>
      <c r="AZ475" s="215">
        <f t="shared" si="557"/>
        <v>9.7656250000000002E-6</v>
      </c>
      <c r="BA475" s="215">
        <f t="shared" si="557"/>
        <v>9.7656250000000002E-6</v>
      </c>
      <c r="BB475" s="215">
        <f t="shared" si="557"/>
        <v>9.7656250000000002E-6</v>
      </c>
      <c r="BC475" s="215">
        <f t="shared" si="557"/>
        <v>9.7656250000000002E-6</v>
      </c>
      <c r="BD475" s="215">
        <f t="shared" si="557"/>
        <v>9.7656250000000002E-6</v>
      </c>
      <c r="BE475" s="215">
        <f t="shared" si="557"/>
        <v>9.7656250000000002E-6</v>
      </c>
      <c r="BF475" s="215">
        <f t="shared" si="557"/>
        <v>9.7656250000000002E-6</v>
      </c>
      <c r="BG475" s="215">
        <f t="shared" si="557"/>
        <v>9.7656250000000002E-6</v>
      </c>
      <c r="BH475" s="215">
        <f t="shared" si="557"/>
        <v>9.7656250000000002E-6</v>
      </c>
      <c r="BI475" s="215">
        <f t="shared" si="557"/>
        <v>9.7656250000000002E-6</v>
      </c>
      <c r="BJ475" s="215">
        <f t="shared" si="557"/>
        <v>9.7656250000000002E-6</v>
      </c>
      <c r="BK475" s="215">
        <f t="shared" si="557"/>
        <v>9.7656250000000002E-6</v>
      </c>
      <c r="BL475" s="215">
        <f t="shared" si="557"/>
        <v>9.7656250000000002E-6</v>
      </c>
      <c r="BM475" s="215">
        <f t="shared" si="557"/>
        <v>9.7656250000000002E-6</v>
      </c>
      <c r="BN475" s="215">
        <f t="shared" si="557"/>
        <v>9.7656250000000002E-6</v>
      </c>
      <c r="BO475" s="215">
        <f t="shared" ref="BO475:CD475" si="558">BN475</f>
        <v>9.7656250000000002E-6</v>
      </c>
      <c r="BP475" s="215">
        <f t="shared" si="558"/>
        <v>9.7656250000000002E-6</v>
      </c>
      <c r="BQ475" s="215">
        <f t="shared" si="558"/>
        <v>9.7656250000000002E-6</v>
      </c>
      <c r="BR475" s="215">
        <f t="shared" si="558"/>
        <v>9.7656250000000002E-6</v>
      </c>
      <c r="BS475" s="215">
        <f t="shared" si="558"/>
        <v>9.7656250000000002E-6</v>
      </c>
      <c r="BT475" s="215">
        <f t="shared" si="558"/>
        <v>9.7656250000000002E-6</v>
      </c>
      <c r="BU475" s="215">
        <f t="shared" si="558"/>
        <v>9.7656250000000002E-6</v>
      </c>
      <c r="BV475" s="215">
        <f t="shared" si="558"/>
        <v>9.7656250000000002E-6</v>
      </c>
      <c r="BW475" s="215">
        <f t="shared" si="558"/>
        <v>9.7656250000000002E-6</v>
      </c>
      <c r="BX475" s="215">
        <f t="shared" si="558"/>
        <v>9.7656250000000002E-6</v>
      </c>
      <c r="BY475" s="215">
        <f t="shared" si="558"/>
        <v>9.7656250000000002E-6</v>
      </c>
      <c r="BZ475" s="215">
        <f t="shared" si="558"/>
        <v>9.7656250000000002E-6</v>
      </c>
      <c r="CA475" s="215">
        <f t="shared" si="558"/>
        <v>9.7656250000000002E-6</v>
      </c>
      <c r="CB475" s="215">
        <f t="shared" si="558"/>
        <v>9.7656250000000002E-6</v>
      </c>
      <c r="CC475" s="215">
        <f t="shared" si="558"/>
        <v>9.7656250000000002E-6</v>
      </c>
      <c r="CD475" s="215">
        <f t="shared" si="558"/>
        <v>9.7656250000000002E-6</v>
      </c>
    </row>
    <row r="476" spans="2:86" outlineLevel="1">
      <c r="B476" s="57"/>
      <c r="D476" t="s">
        <v>8</v>
      </c>
      <c r="G476" s="44" t="s">
        <v>546</v>
      </c>
      <c r="J476" t="s">
        <v>70</v>
      </c>
      <c r="K476" s="82" t="str">
        <f t="array" ref="K476">IF(OR(L476:BM476&lt;0,L476:BM476&gt;1),"error","ok")</f>
        <v>ok</v>
      </c>
      <c r="R476" s="188">
        <v>0.2</v>
      </c>
      <c r="S476" s="188">
        <v>0.45</v>
      </c>
      <c r="T476" s="188">
        <v>0.65</v>
      </c>
      <c r="U476" s="188">
        <v>0.6</v>
      </c>
      <c r="V476" s="188">
        <v>0.35</v>
      </c>
      <c r="W476" s="188">
        <v>0.25</v>
      </c>
      <c r="X476" s="188">
        <v>0.15</v>
      </c>
      <c r="Y476" s="101">
        <v>0.06</v>
      </c>
      <c r="Z476" s="101">
        <v>0.02</v>
      </c>
      <c r="AA476" s="97">
        <v>1.4999999999999999E-2</v>
      </c>
      <c r="AB476" s="97">
        <v>0.01</v>
      </c>
      <c r="AC476" s="97">
        <v>0.01</v>
      </c>
      <c r="AD476" s="97">
        <v>0.01</v>
      </c>
      <c r="AE476" s="97">
        <v>8.0000000000000002E-3</v>
      </c>
      <c r="AF476" s="97">
        <v>6.0000000000000001E-3</v>
      </c>
      <c r="AG476" s="97">
        <v>5.0000000000000001E-3</v>
      </c>
      <c r="AH476" s="97">
        <v>4.0000000000000001E-3</v>
      </c>
      <c r="AI476" s="97">
        <v>3.0000000000000001E-3</v>
      </c>
      <c r="AJ476" s="97">
        <v>2E-3</v>
      </c>
      <c r="AK476" s="97">
        <v>1E-3</v>
      </c>
      <c r="AL476" s="215">
        <f t="shared" ref="AL476:BN476" si="559">AK476</f>
        <v>1E-3</v>
      </c>
      <c r="AM476" s="215">
        <f t="shared" si="559"/>
        <v>1E-3</v>
      </c>
      <c r="AN476" s="215">
        <f t="shared" si="559"/>
        <v>1E-3</v>
      </c>
      <c r="AO476" s="215">
        <f t="shared" si="559"/>
        <v>1E-3</v>
      </c>
      <c r="AP476" s="215">
        <f t="shared" si="559"/>
        <v>1E-3</v>
      </c>
      <c r="AQ476" s="215">
        <f t="shared" si="559"/>
        <v>1E-3</v>
      </c>
      <c r="AR476" s="215">
        <f t="shared" si="559"/>
        <v>1E-3</v>
      </c>
      <c r="AS476" s="215">
        <f t="shared" si="559"/>
        <v>1E-3</v>
      </c>
      <c r="AT476" s="215">
        <f t="shared" si="559"/>
        <v>1E-3</v>
      </c>
      <c r="AU476" s="215">
        <f t="shared" si="559"/>
        <v>1E-3</v>
      </c>
      <c r="AV476" s="215">
        <f t="shared" si="559"/>
        <v>1E-3</v>
      </c>
      <c r="AW476" s="215">
        <f t="shared" si="559"/>
        <v>1E-3</v>
      </c>
      <c r="AX476" s="215">
        <f t="shared" si="559"/>
        <v>1E-3</v>
      </c>
      <c r="AY476" s="215">
        <f t="shared" si="559"/>
        <v>1E-3</v>
      </c>
      <c r="AZ476" s="215">
        <f t="shared" si="559"/>
        <v>1E-3</v>
      </c>
      <c r="BA476" s="215">
        <f t="shared" si="559"/>
        <v>1E-3</v>
      </c>
      <c r="BB476" s="215">
        <f t="shared" si="559"/>
        <v>1E-3</v>
      </c>
      <c r="BC476" s="215">
        <f t="shared" si="559"/>
        <v>1E-3</v>
      </c>
      <c r="BD476" s="215">
        <f t="shared" si="559"/>
        <v>1E-3</v>
      </c>
      <c r="BE476" s="215">
        <f t="shared" si="559"/>
        <v>1E-3</v>
      </c>
      <c r="BF476" s="215">
        <f t="shared" si="559"/>
        <v>1E-3</v>
      </c>
      <c r="BG476" s="215">
        <f t="shared" si="559"/>
        <v>1E-3</v>
      </c>
      <c r="BH476" s="215">
        <f t="shared" si="559"/>
        <v>1E-3</v>
      </c>
      <c r="BI476" s="215">
        <f t="shared" si="559"/>
        <v>1E-3</v>
      </c>
      <c r="BJ476" s="215">
        <f t="shared" si="559"/>
        <v>1E-3</v>
      </c>
      <c r="BK476" s="215">
        <f t="shared" si="559"/>
        <v>1E-3</v>
      </c>
      <c r="BL476" s="215">
        <f t="shared" si="559"/>
        <v>1E-3</v>
      </c>
      <c r="BM476" s="215">
        <f t="shared" si="559"/>
        <v>1E-3</v>
      </c>
      <c r="BN476" s="215">
        <f t="shared" si="559"/>
        <v>1E-3</v>
      </c>
      <c r="BO476" s="215">
        <f t="shared" ref="BO476:CD476" si="560">BN476</f>
        <v>1E-3</v>
      </c>
      <c r="BP476" s="215">
        <f t="shared" si="560"/>
        <v>1E-3</v>
      </c>
      <c r="BQ476" s="215">
        <f t="shared" si="560"/>
        <v>1E-3</v>
      </c>
      <c r="BR476" s="215">
        <f t="shared" si="560"/>
        <v>1E-3</v>
      </c>
      <c r="BS476" s="215">
        <f t="shared" si="560"/>
        <v>1E-3</v>
      </c>
      <c r="BT476" s="215">
        <f t="shared" si="560"/>
        <v>1E-3</v>
      </c>
      <c r="BU476" s="215">
        <f t="shared" si="560"/>
        <v>1E-3</v>
      </c>
      <c r="BV476" s="215">
        <f t="shared" si="560"/>
        <v>1E-3</v>
      </c>
      <c r="BW476" s="215">
        <f t="shared" si="560"/>
        <v>1E-3</v>
      </c>
      <c r="BX476" s="215">
        <f t="shared" si="560"/>
        <v>1E-3</v>
      </c>
      <c r="BY476" s="215">
        <f t="shared" si="560"/>
        <v>1E-3</v>
      </c>
      <c r="BZ476" s="215">
        <f t="shared" si="560"/>
        <v>1E-3</v>
      </c>
      <c r="CA476" s="215">
        <f t="shared" si="560"/>
        <v>1E-3</v>
      </c>
      <c r="CB476" s="215">
        <f t="shared" si="560"/>
        <v>1E-3</v>
      </c>
      <c r="CC476" s="215">
        <f t="shared" si="560"/>
        <v>1E-3</v>
      </c>
      <c r="CD476" s="215">
        <f t="shared" si="560"/>
        <v>1E-3</v>
      </c>
    </row>
    <row r="477" spans="2:86" outlineLevel="1">
      <c r="B477" s="57"/>
      <c r="D477" t="s">
        <v>28</v>
      </c>
      <c r="G477" s="44" t="s">
        <v>546</v>
      </c>
      <c r="J477" t="s">
        <v>70</v>
      </c>
      <c r="K477" s="82" t="str">
        <f t="array" ref="K477">IF(OR(L477:BM477&lt;0,L477:BM477&gt;1),"error","ok")</f>
        <v>ok</v>
      </c>
      <c r="R477" s="188">
        <v>0</v>
      </c>
      <c r="S477" s="188">
        <v>0</v>
      </c>
      <c r="T477" s="188">
        <v>0</v>
      </c>
      <c r="U477" s="188">
        <v>0.1</v>
      </c>
      <c r="V477" s="188">
        <v>0.45</v>
      </c>
      <c r="W477" s="188">
        <v>0.65</v>
      </c>
      <c r="X477" s="188">
        <v>0.8</v>
      </c>
      <c r="Y477" s="281">
        <f>1-SUM(Y474:Y476,Y480)</f>
        <v>0.9</v>
      </c>
      <c r="Z477" s="281">
        <f t="shared" ref="Z477:CD477" si="561">1-SUM(Z474:Z476,Z480)</f>
        <v>0.90400000000000003</v>
      </c>
      <c r="AA477" s="281">
        <f>1-SUM(AA474:AA476,AA480)</f>
        <v>0.67100000000000004</v>
      </c>
      <c r="AB477" s="281">
        <f t="shared" si="561"/>
        <v>0.6264708246897106</v>
      </c>
      <c r="AC477" s="281">
        <f t="shared" si="561"/>
        <v>0.49988599737509931</v>
      </c>
      <c r="AD477" s="281">
        <f t="shared" si="561"/>
        <v>0.39824999999999999</v>
      </c>
      <c r="AE477" s="281">
        <f t="shared" si="561"/>
        <v>0.32112499999999999</v>
      </c>
      <c r="AF477" s="281">
        <f t="shared" si="561"/>
        <v>0.27356250000000004</v>
      </c>
      <c r="AG477" s="281">
        <f t="shared" si="561"/>
        <v>0.23478124999999994</v>
      </c>
      <c r="AH477" s="281">
        <f t="shared" si="561"/>
        <v>0.215890625</v>
      </c>
      <c r="AI477" s="281">
        <f t="shared" si="561"/>
        <v>0.20694531249999992</v>
      </c>
      <c r="AJ477" s="281">
        <f t="shared" si="561"/>
        <v>0.20297265624999994</v>
      </c>
      <c r="AK477" s="281">
        <f t="shared" si="561"/>
        <v>0.19898632812499994</v>
      </c>
      <c r="AL477" s="281">
        <f t="shared" si="561"/>
        <v>0.19898632812499994</v>
      </c>
      <c r="AM477" s="281">
        <f t="shared" si="561"/>
        <v>0.19898632812499994</v>
      </c>
      <c r="AN477" s="281">
        <f t="shared" si="561"/>
        <v>0.19898632812499994</v>
      </c>
      <c r="AO477" s="281">
        <f t="shared" si="561"/>
        <v>0.19898632812499994</v>
      </c>
      <c r="AP477" s="281">
        <f t="shared" si="561"/>
        <v>0.19898632812499994</v>
      </c>
      <c r="AQ477" s="281">
        <f t="shared" si="561"/>
        <v>0.19898632812499994</v>
      </c>
      <c r="AR477" s="281">
        <f t="shared" si="561"/>
        <v>0.19898632812499994</v>
      </c>
      <c r="AS477" s="281">
        <f t="shared" si="561"/>
        <v>0.19898632812499994</v>
      </c>
      <c r="AT477" s="281">
        <f t="shared" si="561"/>
        <v>0.19898632812499994</v>
      </c>
      <c r="AU477" s="281">
        <f t="shared" si="561"/>
        <v>0.19898632812499994</v>
      </c>
      <c r="AV477" s="281">
        <f t="shared" si="561"/>
        <v>0.19898632812499994</v>
      </c>
      <c r="AW477" s="281">
        <f t="shared" si="561"/>
        <v>0.19898632812499994</v>
      </c>
      <c r="AX477" s="281">
        <f t="shared" si="561"/>
        <v>0.19898632812499994</v>
      </c>
      <c r="AY477" s="281">
        <f t="shared" si="561"/>
        <v>0.19898632812499994</v>
      </c>
      <c r="AZ477" s="281">
        <f t="shared" si="561"/>
        <v>0.19898632812499994</v>
      </c>
      <c r="BA477" s="281">
        <f t="shared" si="561"/>
        <v>0.19898632812499994</v>
      </c>
      <c r="BB477" s="281">
        <f t="shared" si="561"/>
        <v>0.19898632812499994</v>
      </c>
      <c r="BC477" s="281">
        <f t="shared" si="561"/>
        <v>0.19898632812499994</v>
      </c>
      <c r="BD477" s="281">
        <f t="shared" si="561"/>
        <v>0.19898632812499994</v>
      </c>
      <c r="BE477" s="281">
        <f t="shared" si="561"/>
        <v>0.19898632812499994</v>
      </c>
      <c r="BF477" s="281">
        <f t="shared" si="561"/>
        <v>0.19898632812499994</v>
      </c>
      <c r="BG477" s="281">
        <f t="shared" si="561"/>
        <v>0.19898632812499994</v>
      </c>
      <c r="BH477" s="281">
        <f t="shared" si="561"/>
        <v>0.19898632812499994</v>
      </c>
      <c r="BI477" s="281">
        <f t="shared" si="561"/>
        <v>0.19898632812499994</v>
      </c>
      <c r="BJ477" s="281">
        <f t="shared" si="561"/>
        <v>0.19898632812499994</v>
      </c>
      <c r="BK477" s="281">
        <f t="shared" si="561"/>
        <v>0.19898632812499994</v>
      </c>
      <c r="BL477" s="281">
        <f t="shared" si="561"/>
        <v>0.19898632812499994</v>
      </c>
      <c r="BM477" s="281">
        <f t="shared" si="561"/>
        <v>0.19898632812499994</v>
      </c>
      <c r="BN477" s="281">
        <f t="shared" si="561"/>
        <v>0.19898632812499994</v>
      </c>
      <c r="BO477" s="281">
        <f t="shared" si="561"/>
        <v>0.19898632812499994</v>
      </c>
      <c r="BP477" s="281">
        <f t="shared" si="561"/>
        <v>0.19898632812499994</v>
      </c>
      <c r="BQ477" s="281">
        <f t="shared" si="561"/>
        <v>0.19898632812499994</v>
      </c>
      <c r="BR477" s="281">
        <f t="shared" si="561"/>
        <v>0.19898632812499994</v>
      </c>
      <c r="BS477" s="281">
        <f t="shared" si="561"/>
        <v>0.19898632812499994</v>
      </c>
      <c r="BT477" s="281">
        <f t="shared" si="561"/>
        <v>0.19898632812499994</v>
      </c>
      <c r="BU477" s="281">
        <f t="shared" si="561"/>
        <v>0.19898632812499994</v>
      </c>
      <c r="BV477" s="281">
        <f t="shared" si="561"/>
        <v>0.19898632812499994</v>
      </c>
      <c r="BW477" s="281">
        <f t="shared" si="561"/>
        <v>0.19898632812499994</v>
      </c>
      <c r="BX477" s="281">
        <f t="shared" si="561"/>
        <v>0.19898632812499994</v>
      </c>
      <c r="BY477" s="281">
        <f t="shared" si="561"/>
        <v>0.19898632812499994</v>
      </c>
      <c r="BZ477" s="281">
        <f t="shared" si="561"/>
        <v>0.19898632812499994</v>
      </c>
      <c r="CA477" s="281">
        <f t="shared" si="561"/>
        <v>0.19898632812499994</v>
      </c>
      <c r="CB477" s="281">
        <f t="shared" si="561"/>
        <v>0.19898632812499994</v>
      </c>
      <c r="CC477" s="281">
        <f t="shared" si="561"/>
        <v>0.19898632812499994</v>
      </c>
      <c r="CD477" s="281">
        <f t="shared" si="561"/>
        <v>0.19898632812499994</v>
      </c>
    </row>
    <row r="478" spans="2:86" outlineLevel="1">
      <c r="B478" s="57"/>
      <c r="E478" t="s">
        <v>11</v>
      </c>
      <c r="G478" s="44" t="s">
        <v>546</v>
      </c>
      <c r="J478" t="s">
        <v>70</v>
      </c>
      <c r="K478" s="82" t="str">
        <f t="array" ref="K478">IF(OR(L478:BM478&lt;0,L478:BM478&gt;1),"error","ok")</f>
        <v>ok</v>
      </c>
      <c r="R478" s="58">
        <f t="shared" ref="R478:BM478" si="562">R$477*R470</f>
        <v>0</v>
      </c>
      <c r="S478" s="58">
        <f t="shared" si="562"/>
        <v>0</v>
      </c>
      <c r="T478" s="58">
        <f t="shared" si="562"/>
        <v>0</v>
      </c>
      <c r="U478" s="58">
        <f t="shared" si="562"/>
        <v>8.5000000000000006E-2</v>
      </c>
      <c r="V478" s="58">
        <f t="shared" si="562"/>
        <v>0.38250000000000001</v>
      </c>
      <c r="W478" s="58">
        <f>W$477*W470</f>
        <v>0.55249999999999999</v>
      </c>
      <c r="X478" s="58">
        <f t="shared" si="562"/>
        <v>0.68</v>
      </c>
      <c r="Y478" s="58">
        <f t="shared" si="562"/>
        <v>0.76500000000000001</v>
      </c>
      <c r="Z478" s="58">
        <f>Z$477*Z470</f>
        <v>0.76839999999999997</v>
      </c>
      <c r="AA478" s="58">
        <f t="shared" si="562"/>
        <v>0.57035000000000002</v>
      </c>
      <c r="AB478" s="58">
        <f t="shared" si="562"/>
        <v>0.53250020098625395</v>
      </c>
      <c r="AC478" s="58">
        <f t="shared" si="562"/>
        <v>0.42490309776883439</v>
      </c>
      <c r="AD478" s="58">
        <f t="shared" si="562"/>
        <v>0.33851249999999999</v>
      </c>
      <c r="AE478" s="58">
        <f t="shared" si="562"/>
        <v>0.27295625000000001</v>
      </c>
      <c r="AF478" s="58">
        <f t="shared" si="562"/>
        <v>0.23252812500000003</v>
      </c>
      <c r="AG478" s="58">
        <f t="shared" si="562"/>
        <v>0.19956406249999994</v>
      </c>
      <c r="AH478" s="58">
        <f t="shared" si="562"/>
        <v>0.18350703125000001</v>
      </c>
      <c r="AI478" s="58">
        <f t="shared" si="562"/>
        <v>0.17590351562499992</v>
      </c>
      <c r="AJ478" s="58">
        <f t="shared" si="562"/>
        <v>0.17252675781249993</v>
      </c>
      <c r="AK478" s="58">
        <f t="shared" si="562"/>
        <v>0.16913837890624994</v>
      </c>
      <c r="AL478" s="58">
        <f t="shared" si="562"/>
        <v>0.16913837890624994</v>
      </c>
      <c r="AM478" s="58">
        <f t="shared" si="562"/>
        <v>0.16913837890624994</v>
      </c>
      <c r="AN478" s="58">
        <f t="shared" si="562"/>
        <v>0.16913837890624994</v>
      </c>
      <c r="AO478" s="58">
        <f t="shared" si="562"/>
        <v>0.16913837890624994</v>
      </c>
      <c r="AP478" s="58">
        <f t="shared" si="562"/>
        <v>0.16913837890624994</v>
      </c>
      <c r="AQ478" s="58">
        <f t="shared" si="562"/>
        <v>0.16913837890624994</v>
      </c>
      <c r="AR478" s="58">
        <f t="shared" si="562"/>
        <v>0.16913837890624994</v>
      </c>
      <c r="AS478" s="58">
        <f t="shared" si="562"/>
        <v>0.16913837890624994</v>
      </c>
      <c r="AT478" s="58">
        <f t="shared" si="562"/>
        <v>0.16913837890624994</v>
      </c>
      <c r="AU478" s="58">
        <f t="shared" si="562"/>
        <v>0.16913837890624994</v>
      </c>
      <c r="AV478" s="58">
        <f t="shared" si="562"/>
        <v>0.16913837890624994</v>
      </c>
      <c r="AW478" s="58">
        <f t="shared" si="562"/>
        <v>0.16913837890624994</v>
      </c>
      <c r="AX478" s="58">
        <f t="shared" si="562"/>
        <v>0.16913837890624994</v>
      </c>
      <c r="AY478" s="58">
        <f t="shared" si="562"/>
        <v>0.16913837890624994</v>
      </c>
      <c r="AZ478" s="58">
        <f t="shared" si="562"/>
        <v>0.16913837890624994</v>
      </c>
      <c r="BA478" s="58">
        <f t="shared" si="562"/>
        <v>0.16913837890624994</v>
      </c>
      <c r="BB478" s="58">
        <f t="shared" si="562"/>
        <v>0.16913837890624994</v>
      </c>
      <c r="BC478" s="58">
        <f t="shared" si="562"/>
        <v>0.16913837890624994</v>
      </c>
      <c r="BD478" s="58">
        <f t="shared" si="562"/>
        <v>0.16913837890624994</v>
      </c>
      <c r="BE478" s="58">
        <f t="shared" si="562"/>
        <v>0.16913837890624994</v>
      </c>
      <c r="BF478" s="58">
        <f t="shared" si="562"/>
        <v>0.16913837890624994</v>
      </c>
      <c r="BG478" s="58">
        <f t="shared" si="562"/>
        <v>0.16913837890624994</v>
      </c>
      <c r="BH478" s="58">
        <f t="shared" si="562"/>
        <v>0.16913837890624994</v>
      </c>
      <c r="BI478" s="58">
        <f t="shared" si="562"/>
        <v>0.16913837890624994</v>
      </c>
      <c r="BJ478" s="58">
        <f t="shared" si="562"/>
        <v>0.16913837890624994</v>
      </c>
      <c r="BK478" s="58">
        <f t="shared" si="562"/>
        <v>0.16913837890624994</v>
      </c>
      <c r="BL478" s="58">
        <f t="shared" si="562"/>
        <v>0.16913837890624994</v>
      </c>
      <c r="BM478" s="58">
        <f t="shared" si="562"/>
        <v>0.16913837890624994</v>
      </c>
      <c r="BN478" s="58">
        <f t="shared" ref="BN478:BP479" si="563">BN$477*BN470</f>
        <v>0.16913837890624994</v>
      </c>
      <c r="BO478" s="58">
        <f t="shared" si="563"/>
        <v>0.16913837890624994</v>
      </c>
      <c r="BP478" s="58">
        <f t="shared" si="563"/>
        <v>0.16913837890624994</v>
      </c>
      <c r="BQ478" s="58">
        <f t="shared" ref="BQ478:CD478" si="564">BQ$477*BQ470</f>
        <v>0.16913837890624994</v>
      </c>
      <c r="BR478" s="58">
        <f t="shared" si="564"/>
        <v>0.16913837890624994</v>
      </c>
      <c r="BS478" s="58">
        <f t="shared" si="564"/>
        <v>0.16913837890624994</v>
      </c>
      <c r="BT478" s="58">
        <f t="shared" si="564"/>
        <v>0.16913837890624994</v>
      </c>
      <c r="BU478" s="58">
        <f t="shared" si="564"/>
        <v>0.16913837890624994</v>
      </c>
      <c r="BV478" s="58">
        <f t="shared" si="564"/>
        <v>0.16913837890624994</v>
      </c>
      <c r="BW478" s="58">
        <f t="shared" si="564"/>
        <v>0.16913837890624994</v>
      </c>
      <c r="BX478" s="58">
        <f t="shared" si="564"/>
        <v>0.16913837890624994</v>
      </c>
      <c r="BY478" s="58">
        <f t="shared" si="564"/>
        <v>0.16913837890624994</v>
      </c>
      <c r="BZ478" s="58">
        <f t="shared" si="564"/>
        <v>0.16913837890624994</v>
      </c>
      <c r="CA478" s="58">
        <f t="shared" si="564"/>
        <v>0.16913837890624994</v>
      </c>
      <c r="CB478" s="58">
        <f t="shared" si="564"/>
        <v>0.16913837890624994</v>
      </c>
      <c r="CC478" s="58">
        <f t="shared" si="564"/>
        <v>0.16913837890624994</v>
      </c>
      <c r="CD478" s="58">
        <f t="shared" si="564"/>
        <v>0.16913837890624994</v>
      </c>
      <c r="CG478" s="13"/>
      <c r="CH478" s="13"/>
    </row>
    <row r="479" spans="2:86" outlineLevel="1">
      <c r="B479" s="57"/>
      <c r="E479" t="s">
        <v>12</v>
      </c>
      <c r="G479" s="44" t="s">
        <v>546</v>
      </c>
      <c r="J479" t="s">
        <v>70</v>
      </c>
      <c r="K479" s="82" t="str">
        <f t="array" ref="K479">IF(OR(L479:BM479&lt;0,L479:BM479&gt;1),"error","ok")</f>
        <v>ok</v>
      </c>
      <c r="R479" s="58">
        <f t="shared" ref="R479:BM479" si="565">R$477*R471</f>
        <v>0</v>
      </c>
      <c r="S479" s="58">
        <f t="shared" si="565"/>
        <v>0</v>
      </c>
      <c r="T479" s="58">
        <f t="shared" si="565"/>
        <v>0</v>
      </c>
      <c r="U479" s="58">
        <f t="shared" si="565"/>
        <v>1.5000000000000003E-2</v>
      </c>
      <c r="V479" s="58">
        <f t="shared" si="565"/>
        <v>6.7500000000000018E-2</v>
      </c>
      <c r="W479" s="58">
        <f t="shared" si="565"/>
        <v>9.7500000000000017E-2</v>
      </c>
      <c r="X479" s="58">
        <f t="shared" si="565"/>
        <v>0.12000000000000002</v>
      </c>
      <c r="Y479" s="58">
        <f t="shared" si="565"/>
        <v>0.13500000000000004</v>
      </c>
      <c r="Z479" s="58">
        <f t="shared" si="565"/>
        <v>0.13560000000000003</v>
      </c>
      <c r="AA479" s="58">
        <f t="shared" si="565"/>
        <v>0.10065000000000002</v>
      </c>
      <c r="AB479" s="58">
        <f t="shared" si="565"/>
        <v>9.3970623703456602E-2</v>
      </c>
      <c r="AC479" s="58">
        <f t="shared" si="565"/>
        <v>7.4982899606264905E-2</v>
      </c>
      <c r="AD479" s="58">
        <f t="shared" si="565"/>
        <v>5.9737500000000006E-2</v>
      </c>
      <c r="AE479" s="58">
        <f t="shared" si="565"/>
        <v>4.8168750000000003E-2</v>
      </c>
      <c r="AF479" s="58">
        <f t="shared" si="565"/>
        <v>4.1034375000000012E-2</v>
      </c>
      <c r="AG479" s="58">
        <f t="shared" si="565"/>
        <v>3.5217187499999997E-2</v>
      </c>
      <c r="AH479" s="58">
        <f t="shared" si="565"/>
        <v>3.2383593750000002E-2</v>
      </c>
      <c r="AI479" s="58">
        <f t="shared" si="565"/>
        <v>3.1041796874999993E-2</v>
      </c>
      <c r="AJ479" s="58">
        <f t="shared" si="565"/>
        <v>3.0445898437499994E-2</v>
      </c>
      <c r="AK479" s="58">
        <f t="shared" si="565"/>
        <v>2.9847949218749996E-2</v>
      </c>
      <c r="AL479" s="58">
        <f t="shared" si="565"/>
        <v>2.9847949218749996E-2</v>
      </c>
      <c r="AM479" s="58">
        <f t="shared" si="565"/>
        <v>2.9847949218749996E-2</v>
      </c>
      <c r="AN479" s="58">
        <f t="shared" si="565"/>
        <v>2.9847949218749996E-2</v>
      </c>
      <c r="AO479" s="58">
        <f t="shared" si="565"/>
        <v>2.9847949218749996E-2</v>
      </c>
      <c r="AP479" s="58">
        <f t="shared" si="565"/>
        <v>2.9847949218749996E-2</v>
      </c>
      <c r="AQ479" s="58">
        <f t="shared" si="565"/>
        <v>2.9847949218749996E-2</v>
      </c>
      <c r="AR479" s="58">
        <f t="shared" si="565"/>
        <v>2.9847949218749996E-2</v>
      </c>
      <c r="AS479" s="58">
        <f t="shared" si="565"/>
        <v>2.9847949218749996E-2</v>
      </c>
      <c r="AT479" s="58">
        <f t="shared" si="565"/>
        <v>2.9847949218749996E-2</v>
      </c>
      <c r="AU479" s="58">
        <f t="shared" si="565"/>
        <v>2.9847949218749996E-2</v>
      </c>
      <c r="AV479" s="58">
        <f t="shared" si="565"/>
        <v>2.9847949218749996E-2</v>
      </c>
      <c r="AW479" s="58">
        <f t="shared" si="565"/>
        <v>2.9847949218749996E-2</v>
      </c>
      <c r="AX479" s="58">
        <f t="shared" si="565"/>
        <v>2.9847949218749996E-2</v>
      </c>
      <c r="AY479" s="58">
        <f t="shared" si="565"/>
        <v>2.9847949218749996E-2</v>
      </c>
      <c r="AZ479" s="58">
        <f t="shared" si="565"/>
        <v>2.9847949218749996E-2</v>
      </c>
      <c r="BA479" s="58">
        <f t="shared" si="565"/>
        <v>2.9847949218749996E-2</v>
      </c>
      <c r="BB479" s="58">
        <f t="shared" si="565"/>
        <v>2.9847949218749996E-2</v>
      </c>
      <c r="BC479" s="58">
        <f t="shared" si="565"/>
        <v>2.9847949218749996E-2</v>
      </c>
      <c r="BD479" s="58">
        <f t="shared" si="565"/>
        <v>2.9847949218749996E-2</v>
      </c>
      <c r="BE479" s="58">
        <f t="shared" si="565"/>
        <v>2.9847949218749996E-2</v>
      </c>
      <c r="BF479" s="58">
        <f t="shared" si="565"/>
        <v>2.9847949218749996E-2</v>
      </c>
      <c r="BG479" s="58">
        <f t="shared" si="565"/>
        <v>2.9847949218749996E-2</v>
      </c>
      <c r="BH479" s="58">
        <f t="shared" si="565"/>
        <v>2.9847949218749996E-2</v>
      </c>
      <c r="BI479" s="58">
        <f t="shared" si="565"/>
        <v>2.9847949218749996E-2</v>
      </c>
      <c r="BJ479" s="58">
        <f t="shared" si="565"/>
        <v>2.9847949218749996E-2</v>
      </c>
      <c r="BK479" s="58">
        <f t="shared" si="565"/>
        <v>2.9847949218749996E-2</v>
      </c>
      <c r="BL479" s="58">
        <f t="shared" si="565"/>
        <v>2.9847949218749996E-2</v>
      </c>
      <c r="BM479" s="58">
        <f t="shared" si="565"/>
        <v>2.9847949218749996E-2</v>
      </c>
      <c r="BN479" s="58">
        <f t="shared" si="563"/>
        <v>2.9847949218749996E-2</v>
      </c>
      <c r="BO479" s="58">
        <f t="shared" si="563"/>
        <v>2.9847949218749996E-2</v>
      </c>
      <c r="BP479" s="58">
        <f t="shared" si="563"/>
        <v>2.9847949218749996E-2</v>
      </c>
      <c r="BQ479" s="58">
        <f t="shared" ref="BQ479:CD479" si="566">BQ$477*BQ471</f>
        <v>2.9847949218749996E-2</v>
      </c>
      <c r="BR479" s="58">
        <f t="shared" si="566"/>
        <v>2.9847949218749996E-2</v>
      </c>
      <c r="BS479" s="58">
        <f t="shared" si="566"/>
        <v>2.9847949218749996E-2</v>
      </c>
      <c r="BT479" s="58">
        <f t="shared" si="566"/>
        <v>2.9847949218749996E-2</v>
      </c>
      <c r="BU479" s="58">
        <f t="shared" si="566"/>
        <v>2.9847949218749996E-2</v>
      </c>
      <c r="BV479" s="58">
        <f t="shared" si="566"/>
        <v>2.9847949218749996E-2</v>
      </c>
      <c r="BW479" s="58">
        <f t="shared" si="566"/>
        <v>2.9847949218749996E-2</v>
      </c>
      <c r="BX479" s="58">
        <f t="shared" si="566"/>
        <v>2.9847949218749996E-2</v>
      </c>
      <c r="BY479" s="58">
        <f t="shared" si="566"/>
        <v>2.9847949218749996E-2</v>
      </c>
      <c r="BZ479" s="58">
        <f t="shared" si="566"/>
        <v>2.9847949218749996E-2</v>
      </c>
      <c r="CA479" s="58">
        <f t="shared" si="566"/>
        <v>2.9847949218749996E-2</v>
      </c>
      <c r="CB479" s="58">
        <f t="shared" si="566"/>
        <v>2.9847949218749996E-2</v>
      </c>
      <c r="CC479" s="58">
        <f t="shared" si="566"/>
        <v>2.9847949218749996E-2</v>
      </c>
      <c r="CD479" s="58">
        <f t="shared" si="566"/>
        <v>2.9847949218749996E-2</v>
      </c>
      <c r="CG479" s="13"/>
      <c r="CH479" s="13"/>
    </row>
    <row r="480" spans="2:86" outlineLevel="1">
      <c r="B480" s="57"/>
      <c r="D480" t="s">
        <v>487</v>
      </c>
      <c r="G480" s="44" t="s">
        <v>546</v>
      </c>
      <c r="R480" s="188">
        <v>0</v>
      </c>
      <c r="S480" s="188">
        <v>0</v>
      </c>
      <c r="T480" s="188">
        <v>0</v>
      </c>
      <c r="U480" s="188">
        <v>0</v>
      </c>
      <c r="V480" s="188">
        <v>0</v>
      </c>
      <c r="W480" s="188">
        <v>0</v>
      </c>
      <c r="X480" s="188">
        <v>0</v>
      </c>
      <c r="Y480" s="188">
        <v>0</v>
      </c>
      <c r="Z480" s="188">
        <v>0.05</v>
      </c>
      <c r="AA480" s="312">
        <v>0.3</v>
      </c>
      <c r="AB480" s="312">
        <v>0.35652917531028944</v>
      </c>
      <c r="AC480" s="312">
        <v>0.48661400262490068</v>
      </c>
      <c r="AD480" s="188">
        <v>0.59</v>
      </c>
      <c r="AE480" s="188">
        <v>0.67</v>
      </c>
      <c r="AF480" s="188">
        <v>0.72</v>
      </c>
      <c r="AG480" s="188">
        <v>0.76</v>
      </c>
      <c r="AH480" s="188">
        <v>0.78</v>
      </c>
      <c r="AI480" s="188">
        <v>0.79</v>
      </c>
      <c r="AJ480" s="188">
        <v>0.79500000000000004</v>
      </c>
      <c r="AK480" s="188">
        <v>0.8</v>
      </c>
      <c r="AL480" s="156">
        <f t="shared" ref="AL480:AS480" si="567">AK480</f>
        <v>0.8</v>
      </c>
      <c r="AM480" s="156">
        <f t="shared" si="567"/>
        <v>0.8</v>
      </c>
      <c r="AN480" s="156">
        <f t="shared" si="567"/>
        <v>0.8</v>
      </c>
      <c r="AO480" s="156">
        <f t="shared" si="567"/>
        <v>0.8</v>
      </c>
      <c r="AP480" s="156">
        <f t="shared" si="567"/>
        <v>0.8</v>
      </c>
      <c r="AQ480" s="156">
        <f t="shared" si="567"/>
        <v>0.8</v>
      </c>
      <c r="AR480" s="156">
        <f t="shared" si="567"/>
        <v>0.8</v>
      </c>
      <c r="AS480" s="156">
        <f t="shared" si="567"/>
        <v>0.8</v>
      </c>
      <c r="AT480" s="156">
        <f t="shared" ref="AT480:CD480" si="568">AS480</f>
        <v>0.8</v>
      </c>
      <c r="AU480" s="156">
        <f t="shared" si="568"/>
        <v>0.8</v>
      </c>
      <c r="AV480" s="156">
        <f t="shared" si="568"/>
        <v>0.8</v>
      </c>
      <c r="AW480" s="156">
        <f t="shared" si="568"/>
        <v>0.8</v>
      </c>
      <c r="AX480" s="156">
        <f t="shared" si="568"/>
        <v>0.8</v>
      </c>
      <c r="AY480" s="156">
        <f t="shared" si="568"/>
        <v>0.8</v>
      </c>
      <c r="AZ480" s="156">
        <f t="shared" si="568"/>
        <v>0.8</v>
      </c>
      <c r="BA480" s="156">
        <f t="shared" si="568"/>
        <v>0.8</v>
      </c>
      <c r="BB480" s="156">
        <f t="shared" si="568"/>
        <v>0.8</v>
      </c>
      <c r="BC480" s="156">
        <f t="shared" si="568"/>
        <v>0.8</v>
      </c>
      <c r="BD480" s="156">
        <f t="shared" si="568"/>
        <v>0.8</v>
      </c>
      <c r="BE480" s="156">
        <f t="shared" si="568"/>
        <v>0.8</v>
      </c>
      <c r="BF480" s="156">
        <f t="shared" si="568"/>
        <v>0.8</v>
      </c>
      <c r="BG480" s="156">
        <f t="shared" si="568"/>
        <v>0.8</v>
      </c>
      <c r="BH480" s="156">
        <f t="shared" si="568"/>
        <v>0.8</v>
      </c>
      <c r="BI480" s="156">
        <f t="shared" si="568"/>
        <v>0.8</v>
      </c>
      <c r="BJ480" s="156">
        <f t="shared" si="568"/>
        <v>0.8</v>
      </c>
      <c r="BK480" s="156">
        <f t="shared" si="568"/>
        <v>0.8</v>
      </c>
      <c r="BL480" s="156">
        <f t="shared" si="568"/>
        <v>0.8</v>
      </c>
      <c r="BM480" s="156">
        <f t="shared" si="568"/>
        <v>0.8</v>
      </c>
      <c r="BN480" s="156">
        <f t="shared" si="568"/>
        <v>0.8</v>
      </c>
      <c r="BO480" s="156">
        <f t="shared" si="568"/>
        <v>0.8</v>
      </c>
      <c r="BP480" s="156">
        <f t="shared" si="568"/>
        <v>0.8</v>
      </c>
      <c r="BQ480" s="156">
        <f t="shared" si="568"/>
        <v>0.8</v>
      </c>
      <c r="BR480" s="156">
        <f t="shared" si="568"/>
        <v>0.8</v>
      </c>
      <c r="BS480" s="156">
        <f t="shared" si="568"/>
        <v>0.8</v>
      </c>
      <c r="BT480" s="156">
        <f t="shared" si="568"/>
        <v>0.8</v>
      </c>
      <c r="BU480" s="156">
        <f t="shared" si="568"/>
        <v>0.8</v>
      </c>
      <c r="BV480" s="156">
        <f t="shared" si="568"/>
        <v>0.8</v>
      </c>
      <c r="BW480" s="156">
        <f t="shared" si="568"/>
        <v>0.8</v>
      </c>
      <c r="BX480" s="156">
        <f t="shared" si="568"/>
        <v>0.8</v>
      </c>
      <c r="BY480" s="156">
        <f t="shared" si="568"/>
        <v>0.8</v>
      </c>
      <c r="BZ480" s="156">
        <f t="shared" si="568"/>
        <v>0.8</v>
      </c>
      <c r="CA480" s="156">
        <f t="shared" si="568"/>
        <v>0.8</v>
      </c>
      <c r="CB480" s="156">
        <f t="shared" si="568"/>
        <v>0.8</v>
      </c>
      <c r="CC480" s="156">
        <f t="shared" si="568"/>
        <v>0.8</v>
      </c>
      <c r="CD480" s="156">
        <f t="shared" si="568"/>
        <v>0.8</v>
      </c>
      <c r="CG480" s="243"/>
      <c r="CH480" s="243"/>
    </row>
    <row r="481" spans="2:82" outlineLevel="1">
      <c r="D481" s="52" t="s">
        <v>97</v>
      </c>
      <c r="G481" s="44"/>
      <c r="K481" s="82" t="str">
        <f>IF(AND(P481:BM481),"ok","error")</f>
        <v>ok</v>
      </c>
      <c r="R481" s="166" t="b">
        <f>SUM(R474:R477,R480)=1</f>
        <v>1</v>
      </c>
      <c r="S481" s="166" t="b">
        <f t="shared" ref="S481:CD481" si="569">SUM(S474:S477,S480)=1</f>
        <v>1</v>
      </c>
      <c r="T481" s="166" t="b">
        <f t="shared" si="569"/>
        <v>1</v>
      </c>
      <c r="U481" s="166" t="b">
        <f t="shared" si="569"/>
        <v>1</v>
      </c>
      <c r="V481" s="166" t="b">
        <f t="shared" si="569"/>
        <v>1</v>
      </c>
      <c r="W481" s="166" t="b">
        <f t="shared" si="569"/>
        <v>1</v>
      </c>
      <c r="X481" s="166" t="b">
        <f t="shared" si="569"/>
        <v>1</v>
      </c>
      <c r="Y481" s="166" t="b">
        <f t="shared" si="569"/>
        <v>1</v>
      </c>
      <c r="Z481" s="166" t="b">
        <f t="shared" si="569"/>
        <v>1</v>
      </c>
      <c r="AA481" s="166" t="b">
        <f t="shared" si="569"/>
        <v>1</v>
      </c>
      <c r="AB481" s="166" t="b">
        <f t="shared" si="569"/>
        <v>1</v>
      </c>
      <c r="AC481" s="166" t="b">
        <f t="shared" si="569"/>
        <v>1</v>
      </c>
      <c r="AD481" s="166" t="b">
        <f t="shared" si="569"/>
        <v>1</v>
      </c>
      <c r="AE481" s="166" t="b">
        <f t="shared" si="569"/>
        <v>1</v>
      </c>
      <c r="AF481" s="166" t="b">
        <f t="shared" si="569"/>
        <v>1</v>
      </c>
      <c r="AG481" s="166" t="b">
        <f t="shared" si="569"/>
        <v>1</v>
      </c>
      <c r="AH481" s="166" t="b">
        <f t="shared" si="569"/>
        <v>1</v>
      </c>
      <c r="AI481" s="166" t="b">
        <f t="shared" si="569"/>
        <v>1</v>
      </c>
      <c r="AJ481" s="166" t="b">
        <f t="shared" si="569"/>
        <v>1</v>
      </c>
      <c r="AK481" s="166" t="b">
        <f t="shared" si="569"/>
        <v>1</v>
      </c>
      <c r="AL481" s="166" t="b">
        <f t="shared" si="569"/>
        <v>1</v>
      </c>
      <c r="AM481" s="166" t="b">
        <f t="shared" si="569"/>
        <v>1</v>
      </c>
      <c r="AN481" s="166" t="b">
        <f t="shared" si="569"/>
        <v>1</v>
      </c>
      <c r="AO481" s="166" t="b">
        <f t="shared" si="569"/>
        <v>1</v>
      </c>
      <c r="AP481" s="166" t="b">
        <f t="shared" si="569"/>
        <v>1</v>
      </c>
      <c r="AQ481" s="166" t="b">
        <f t="shared" si="569"/>
        <v>1</v>
      </c>
      <c r="AR481" s="166" t="b">
        <f t="shared" si="569"/>
        <v>1</v>
      </c>
      <c r="AS481" s="166" t="b">
        <f t="shared" si="569"/>
        <v>1</v>
      </c>
      <c r="AT481" s="166" t="b">
        <f t="shared" si="569"/>
        <v>1</v>
      </c>
      <c r="AU481" s="166" t="b">
        <f t="shared" si="569"/>
        <v>1</v>
      </c>
      <c r="AV481" s="166" t="b">
        <f t="shared" si="569"/>
        <v>1</v>
      </c>
      <c r="AW481" s="166" t="b">
        <f t="shared" si="569"/>
        <v>1</v>
      </c>
      <c r="AX481" s="166" t="b">
        <f t="shared" si="569"/>
        <v>1</v>
      </c>
      <c r="AY481" s="166" t="b">
        <f t="shared" si="569"/>
        <v>1</v>
      </c>
      <c r="AZ481" s="166" t="b">
        <f t="shared" si="569"/>
        <v>1</v>
      </c>
      <c r="BA481" s="166" t="b">
        <f t="shared" si="569"/>
        <v>1</v>
      </c>
      <c r="BB481" s="166" t="b">
        <f t="shared" si="569"/>
        <v>1</v>
      </c>
      <c r="BC481" s="166" t="b">
        <f t="shared" si="569"/>
        <v>1</v>
      </c>
      <c r="BD481" s="166" t="b">
        <f t="shared" si="569"/>
        <v>1</v>
      </c>
      <c r="BE481" s="166" t="b">
        <f t="shared" si="569"/>
        <v>1</v>
      </c>
      <c r="BF481" s="166" t="b">
        <f t="shared" si="569"/>
        <v>1</v>
      </c>
      <c r="BG481" s="166" t="b">
        <f t="shared" si="569"/>
        <v>1</v>
      </c>
      <c r="BH481" s="166" t="b">
        <f t="shared" si="569"/>
        <v>1</v>
      </c>
      <c r="BI481" s="166" t="b">
        <f t="shared" si="569"/>
        <v>1</v>
      </c>
      <c r="BJ481" s="166" t="b">
        <f t="shared" si="569"/>
        <v>1</v>
      </c>
      <c r="BK481" s="166" t="b">
        <f t="shared" si="569"/>
        <v>1</v>
      </c>
      <c r="BL481" s="166" t="b">
        <f t="shared" si="569"/>
        <v>1</v>
      </c>
      <c r="BM481" s="166" t="b">
        <f t="shared" si="569"/>
        <v>1</v>
      </c>
      <c r="BN481" s="166" t="b">
        <f t="shared" si="569"/>
        <v>1</v>
      </c>
      <c r="BO481" s="166" t="b">
        <f t="shared" si="569"/>
        <v>1</v>
      </c>
      <c r="BP481" s="166" t="b">
        <f t="shared" si="569"/>
        <v>1</v>
      </c>
      <c r="BQ481" s="166" t="b">
        <f t="shared" si="569"/>
        <v>1</v>
      </c>
      <c r="BR481" s="166" t="b">
        <f t="shared" si="569"/>
        <v>1</v>
      </c>
      <c r="BS481" s="166" t="b">
        <f t="shared" si="569"/>
        <v>1</v>
      </c>
      <c r="BT481" s="166" t="b">
        <f t="shared" si="569"/>
        <v>1</v>
      </c>
      <c r="BU481" s="166" t="b">
        <f t="shared" si="569"/>
        <v>1</v>
      </c>
      <c r="BV481" s="166" t="b">
        <f t="shared" si="569"/>
        <v>1</v>
      </c>
      <c r="BW481" s="166" t="b">
        <f t="shared" si="569"/>
        <v>1</v>
      </c>
      <c r="BX481" s="166" t="b">
        <f t="shared" si="569"/>
        <v>1</v>
      </c>
      <c r="BY481" s="166" t="b">
        <f t="shared" si="569"/>
        <v>1</v>
      </c>
      <c r="BZ481" s="166" t="b">
        <f t="shared" si="569"/>
        <v>1</v>
      </c>
      <c r="CA481" s="166" t="b">
        <f t="shared" si="569"/>
        <v>1</v>
      </c>
      <c r="CB481" s="166" t="b">
        <f t="shared" si="569"/>
        <v>1</v>
      </c>
      <c r="CC481" s="166" t="b">
        <f t="shared" si="569"/>
        <v>1</v>
      </c>
      <c r="CD481" s="166" t="b">
        <f t="shared" si="569"/>
        <v>1</v>
      </c>
    </row>
    <row r="482" spans="2:82" outlineLevel="1">
      <c r="B482" s="57"/>
      <c r="G482" s="44"/>
      <c r="BR482"/>
      <c r="BS482"/>
    </row>
    <row r="483" spans="2:82" outlineLevel="1">
      <c r="C483" s="57" t="s">
        <v>303</v>
      </c>
      <c r="G483" s="44"/>
      <c r="AB483" s="84"/>
      <c r="AC483" s="84"/>
      <c r="AD483" s="84"/>
      <c r="AE483" s="84"/>
      <c r="AF483" s="84"/>
      <c r="AG483" s="84"/>
      <c r="AH483" s="84"/>
      <c r="BR483"/>
      <c r="BS483"/>
    </row>
    <row r="484" spans="2:82" outlineLevel="1">
      <c r="B484" s="57"/>
      <c r="D484" t="s">
        <v>6</v>
      </c>
      <c r="G484" s="44"/>
      <c r="J484" t="s">
        <v>4</v>
      </c>
      <c r="P484" s="173">
        <f t="shared" ref="P484:AU484" si="570">P474*P$463</f>
        <v>0</v>
      </c>
      <c r="Q484" s="173">
        <f t="shared" si="570"/>
        <v>0</v>
      </c>
      <c r="R484" s="173">
        <f t="shared" si="570"/>
        <v>0</v>
      </c>
      <c r="S484" s="173">
        <f t="shared" si="570"/>
        <v>650000</v>
      </c>
      <c r="T484" s="173">
        <f t="shared" si="570"/>
        <v>1125000.0000000009</v>
      </c>
      <c r="U484" s="173">
        <f>U474*U$463</f>
        <v>6637620.9046601346</v>
      </c>
      <c r="V484" s="173">
        <f t="shared" si="570"/>
        <v>41033277.148442812</v>
      </c>
      <c r="W484" s="173">
        <f t="shared" si="570"/>
        <v>100267745.77872051</v>
      </c>
      <c r="X484" s="173">
        <f t="shared" si="570"/>
        <v>139588804.41759649</v>
      </c>
      <c r="Y484" s="173">
        <f t="shared" si="570"/>
        <v>270162155.89268029</v>
      </c>
      <c r="Z484" s="173">
        <f t="shared" si="570"/>
        <v>553545874.69007146</v>
      </c>
      <c r="AA484" s="173">
        <f t="shared" si="570"/>
        <v>1116370701.2230585</v>
      </c>
      <c r="AB484" s="173">
        <f t="shared" si="570"/>
        <v>1244552750.970258</v>
      </c>
      <c r="AC484" s="173">
        <f t="shared" si="570"/>
        <v>1190966970.346935</v>
      </c>
      <c r="AD484" s="173">
        <f t="shared" si="570"/>
        <v>936508545.81828284</v>
      </c>
      <c r="AE484" s="173">
        <f t="shared" si="570"/>
        <v>647358864.50058234</v>
      </c>
      <c r="AF484" s="173">
        <f t="shared" si="570"/>
        <v>387693390.72972435</v>
      </c>
      <c r="AG484" s="173">
        <f t="shared" si="570"/>
        <v>219939815.66064692</v>
      </c>
      <c r="AH484" s="173">
        <f t="shared" si="570"/>
        <v>119684930.3846702</v>
      </c>
      <c r="AI484" s="173">
        <f t="shared" si="570"/>
        <v>62701917.264229812</v>
      </c>
      <c r="AJ484" s="173">
        <f t="shared" si="570"/>
        <v>32330725.394374106</v>
      </c>
      <c r="AK484" s="173">
        <f t="shared" si="570"/>
        <v>16519777.298051003</v>
      </c>
      <c r="AL484" s="173">
        <f t="shared" si="570"/>
        <v>16707547.011806704</v>
      </c>
      <c r="AM484" s="173">
        <f t="shared" si="570"/>
        <v>16833246.594191853</v>
      </c>
      <c r="AN484" s="173">
        <f t="shared" si="570"/>
        <v>16955811.362078872</v>
      </c>
      <c r="AO484" s="173">
        <f t="shared" si="570"/>
        <v>17075132.453739464</v>
      </c>
      <c r="AP484" s="173">
        <f t="shared" si="570"/>
        <v>17191126.157334018</v>
      </c>
      <c r="AQ484" s="173">
        <f t="shared" si="570"/>
        <v>17303995.573562004</v>
      </c>
      <c r="AR484" s="173">
        <f t="shared" si="570"/>
        <v>17413962.089308191</v>
      </c>
      <c r="AS484" s="173">
        <f t="shared" si="570"/>
        <v>17520973.163799036</v>
      </c>
      <c r="AT484" s="173">
        <f t="shared" si="570"/>
        <v>17624926.585459754</v>
      </c>
      <c r="AU484" s="173">
        <f t="shared" si="570"/>
        <v>17725791.705182526</v>
      </c>
      <c r="AV484" s="173">
        <f t="shared" ref="AV484:BM484" si="571">AV474*AV$463</f>
        <v>17823556.040990703</v>
      </c>
      <c r="AW484" s="173">
        <f t="shared" si="571"/>
        <v>17918208.671817429</v>
      </c>
      <c r="AX484" s="173">
        <f t="shared" si="571"/>
        <v>18009729.679013506</v>
      </c>
      <c r="AY484" s="173">
        <f t="shared" si="571"/>
        <v>18098103.209253531</v>
      </c>
      <c r="AZ484" s="173">
        <f t="shared" si="571"/>
        <v>18183334.287989102</v>
      </c>
      <c r="BA484" s="173">
        <f t="shared" si="571"/>
        <v>18265443.855926011</v>
      </c>
      <c r="BB484" s="173">
        <f t="shared" si="571"/>
        <v>18344446.726673413</v>
      </c>
      <c r="BC484" s="173">
        <f t="shared" si="571"/>
        <v>18420348.411206231</v>
      </c>
      <c r="BD484" s="173">
        <f t="shared" si="571"/>
        <v>18493158.669841092</v>
      </c>
      <c r="BE484" s="173">
        <f t="shared" si="571"/>
        <v>18562903.48075382</v>
      </c>
      <c r="BF484" s="173">
        <f t="shared" si="571"/>
        <v>18629624.800783873</v>
      </c>
      <c r="BG484" s="173">
        <f t="shared" si="571"/>
        <v>18693364.64965545</v>
      </c>
      <c r="BH484" s="173">
        <f t="shared" si="571"/>
        <v>18754158.643466115</v>
      </c>
      <c r="BI484" s="173">
        <f t="shared" si="571"/>
        <v>18810623.452126604</v>
      </c>
      <c r="BJ484" s="173">
        <f t="shared" si="571"/>
        <v>18849754.93499615</v>
      </c>
      <c r="BK484" s="173">
        <f t="shared" si="571"/>
        <v>18874434.028740592</v>
      </c>
      <c r="BL484" s="173">
        <f t="shared" si="571"/>
        <v>18899145.433656722</v>
      </c>
      <c r="BM484" s="173">
        <f t="shared" si="571"/>
        <v>18923889.192048036</v>
      </c>
      <c r="BN484" s="173">
        <f t="shared" ref="BN484:BP486" si="572">BN474*BN$463</f>
        <v>18948665.346273407</v>
      </c>
      <c r="BO484" s="173">
        <f t="shared" si="572"/>
        <v>18973473.938747175</v>
      </c>
      <c r="BP484" s="173">
        <f t="shared" si="572"/>
        <v>18998315.011939198</v>
      </c>
      <c r="BQ484" s="173">
        <f t="shared" ref="BQ484:CD484" si="573">BQ474*BQ$463</f>
        <v>19023188.60837495</v>
      </c>
      <c r="BR484" s="173">
        <f t="shared" si="573"/>
        <v>19048094.77063559</v>
      </c>
      <c r="BS484" s="173">
        <f t="shared" si="573"/>
        <v>19073033.541358002</v>
      </c>
      <c r="BT484" s="173">
        <f t="shared" si="573"/>
        <v>19098004.963234901</v>
      </c>
      <c r="BU484" s="173">
        <f t="shared" si="573"/>
        <v>19123009.079014909</v>
      </c>
      <c r="BV484" s="173">
        <f t="shared" si="573"/>
        <v>19148045.93150261</v>
      </c>
      <c r="BW484" s="173">
        <f t="shared" si="573"/>
        <v>19173115.563558619</v>
      </c>
      <c r="BX484" s="173">
        <f t="shared" si="573"/>
        <v>19198218.018099692</v>
      </c>
      <c r="BY484" s="173">
        <f t="shared" si="573"/>
        <v>19223353.338098738</v>
      </c>
      <c r="BZ484" s="173">
        <f t="shared" si="573"/>
        <v>19248521.566584971</v>
      </c>
      <c r="CA484" s="173">
        <f t="shared" si="573"/>
        <v>19273722.746643905</v>
      </c>
      <c r="CB484" s="173">
        <f t="shared" si="573"/>
        <v>19298956.921417482</v>
      </c>
      <c r="CC484" s="173">
        <f t="shared" si="573"/>
        <v>19324224.134104114</v>
      </c>
      <c r="CD484" s="173">
        <f t="shared" si="573"/>
        <v>19349524.427958798</v>
      </c>
    </row>
    <row r="485" spans="2:82" outlineLevel="1">
      <c r="B485" s="57"/>
      <c r="D485" t="s">
        <v>7</v>
      </c>
      <c r="G485" s="44"/>
      <c r="J485" t="s">
        <v>4</v>
      </c>
      <c r="P485" s="173">
        <f t="shared" ref="P485:AU485" si="574">P475*P$463</f>
        <v>0</v>
      </c>
      <c r="Q485" s="173">
        <f t="shared" si="574"/>
        <v>0</v>
      </c>
      <c r="R485" s="173">
        <f t="shared" si="574"/>
        <v>0</v>
      </c>
      <c r="S485" s="173">
        <f t="shared" si="574"/>
        <v>2100000</v>
      </c>
      <c r="T485" s="173">
        <f t="shared" si="574"/>
        <v>6750000</v>
      </c>
      <c r="U485" s="173">
        <f t="shared" si="574"/>
        <v>43144535.880290836</v>
      </c>
      <c r="V485" s="173">
        <f t="shared" si="574"/>
        <v>232521903.84117573</v>
      </c>
      <c r="W485" s="173">
        <f t="shared" si="574"/>
        <v>401070983.11488169</v>
      </c>
      <c r="X485" s="173">
        <f t="shared" si="574"/>
        <v>558355217.67038548</v>
      </c>
      <c r="Y485" s="173">
        <f t="shared" si="574"/>
        <v>1080648623.5707202</v>
      </c>
      <c r="Z485" s="173">
        <f t="shared" si="574"/>
        <v>1845152915.63357</v>
      </c>
      <c r="AA485" s="173">
        <f t="shared" si="574"/>
        <v>2790926753.0576458</v>
      </c>
      <c r="AB485" s="173">
        <f t="shared" si="574"/>
        <v>3111381877.4256454</v>
      </c>
      <c r="AC485" s="173">
        <f t="shared" si="574"/>
        <v>2977417425.8673377</v>
      </c>
      <c r="AD485" s="173">
        <f t="shared" si="574"/>
        <v>2341271364.5457072</v>
      </c>
      <c r="AE485" s="173">
        <f t="shared" si="574"/>
        <v>1618397161.2514558</v>
      </c>
      <c r="AF485" s="173">
        <f t="shared" si="574"/>
        <v>969233476.8243109</v>
      </c>
      <c r="AG485" s="173">
        <f t="shared" si="574"/>
        <v>549849539.15161729</v>
      </c>
      <c r="AH485" s="173">
        <f t="shared" si="574"/>
        <v>299212325.96167552</v>
      </c>
      <c r="AI485" s="173">
        <f t="shared" si="574"/>
        <v>156754793.16057453</v>
      </c>
      <c r="AJ485" s="173">
        <f t="shared" si="574"/>
        <v>80826813.485935256</v>
      </c>
      <c r="AK485" s="173">
        <f t="shared" si="574"/>
        <v>41299443.245127507</v>
      </c>
      <c r="AL485" s="173">
        <f t="shared" si="574"/>
        <v>41768867.529516757</v>
      </c>
      <c r="AM485" s="173">
        <f t="shared" si="574"/>
        <v>42083116.485479631</v>
      </c>
      <c r="AN485" s="173">
        <f t="shared" si="574"/>
        <v>42389528.405197181</v>
      </c>
      <c r="AO485" s="173">
        <f t="shared" si="574"/>
        <v>42687831.134348661</v>
      </c>
      <c r="AP485" s="173">
        <f t="shared" si="574"/>
        <v>42977815.393335044</v>
      </c>
      <c r="AQ485" s="173">
        <f t="shared" si="574"/>
        <v>43259988.933905013</v>
      </c>
      <c r="AR485" s="173">
        <f t="shared" si="574"/>
        <v>43534905.223270476</v>
      </c>
      <c r="AS485" s="173">
        <f t="shared" si="574"/>
        <v>43802432.909497589</v>
      </c>
      <c r="AT485" s="173">
        <f t="shared" si="574"/>
        <v>44062316.463649385</v>
      </c>
      <c r="AU485" s="173">
        <f t="shared" si="574"/>
        <v>44314479.262956314</v>
      </c>
      <c r="AV485" s="173">
        <f t="shared" ref="AV485:BM485" si="575">AV475*AV$463</f>
        <v>44558890.102476761</v>
      </c>
      <c r="AW485" s="173">
        <f t="shared" si="575"/>
        <v>44795521.67954357</v>
      </c>
      <c r="AX485" s="173">
        <f t="shared" si="575"/>
        <v>45024324.197533764</v>
      </c>
      <c r="AY485" s="173">
        <f t="shared" si="575"/>
        <v>45245258.023133829</v>
      </c>
      <c r="AZ485" s="173">
        <f t="shared" si="575"/>
        <v>45458335.719972752</v>
      </c>
      <c r="BA485" s="173">
        <f t="shared" si="575"/>
        <v>45663609.639815025</v>
      </c>
      <c r="BB485" s="173">
        <f t="shared" si="575"/>
        <v>45861116.816683531</v>
      </c>
      <c r="BC485" s="173">
        <f t="shared" si="575"/>
        <v>46050871.028015576</v>
      </c>
      <c r="BD485" s="173">
        <f t="shared" si="575"/>
        <v>46232896.674602732</v>
      </c>
      <c r="BE485" s="173">
        <f t="shared" si="575"/>
        <v>46407258.701884545</v>
      </c>
      <c r="BF485" s="173">
        <f t="shared" si="575"/>
        <v>46574062.001959674</v>
      </c>
      <c r="BG485" s="173">
        <f t="shared" si="575"/>
        <v>46733411.624138623</v>
      </c>
      <c r="BH485" s="173">
        <f t="shared" si="575"/>
        <v>46885396.608665287</v>
      </c>
      <c r="BI485" s="173">
        <f t="shared" si="575"/>
        <v>47026558.630316503</v>
      </c>
      <c r="BJ485" s="173">
        <f t="shared" si="575"/>
        <v>47124387.33749038</v>
      </c>
      <c r="BK485" s="173">
        <f t="shared" si="575"/>
        <v>47186085.071851484</v>
      </c>
      <c r="BL485" s="173">
        <f t="shared" si="575"/>
        <v>47247863.584141806</v>
      </c>
      <c r="BM485" s="173">
        <f t="shared" si="575"/>
        <v>47309722.980120085</v>
      </c>
      <c r="BN485" s="173">
        <f t="shared" si="572"/>
        <v>47371663.365683518</v>
      </c>
      <c r="BO485" s="173">
        <f t="shared" si="572"/>
        <v>47433684.846867934</v>
      </c>
      <c r="BP485" s="173">
        <f t="shared" si="572"/>
        <v>47495787.529847994</v>
      </c>
      <c r="BQ485" s="173">
        <f t="shared" ref="BQ485:CD485" si="576">BQ475*BQ$463</f>
        <v>47557971.520937376</v>
      </c>
      <c r="BR485" s="173">
        <f t="shared" si="576"/>
        <v>47620236.926588975</v>
      </c>
      <c r="BS485" s="173">
        <f t="shared" si="576"/>
        <v>47682583.853395008</v>
      </c>
      <c r="BT485" s="173">
        <f t="shared" si="576"/>
        <v>47745012.408087254</v>
      </c>
      <c r="BU485" s="173">
        <f t="shared" si="576"/>
        <v>47807522.697537273</v>
      </c>
      <c r="BV485" s="173">
        <f t="shared" si="576"/>
        <v>47870114.828756526</v>
      </c>
      <c r="BW485" s="173">
        <f t="shared" si="576"/>
        <v>47932788.908896551</v>
      </c>
      <c r="BX485" s="173">
        <f t="shared" si="576"/>
        <v>47995545.045249224</v>
      </c>
      <c r="BY485" s="173">
        <f t="shared" si="576"/>
        <v>48058383.345246851</v>
      </c>
      <c r="BZ485" s="173">
        <f t="shared" si="576"/>
        <v>48121303.916462421</v>
      </c>
      <c r="CA485" s="173">
        <f t="shared" si="576"/>
        <v>48184306.866609767</v>
      </c>
      <c r="CB485" s="173">
        <f t="shared" si="576"/>
        <v>48247392.303543702</v>
      </c>
      <c r="CC485" s="173">
        <f t="shared" si="576"/>
        <v>48310560.335260287</v>
      </c>
      <c r="CD485" s="173">
        <f t="shared" si="576"/>
        <v>48373811.069896996</v>
      </c>
    </row>
    <row r="486" spans="2:82" outlineLevel="1">
      <c r="B486" s="57"/>
      <c r="D486" t="s">
        <v>8</v>
      </c>
      <c r="G486" s="44"/>
      <c r="J486" t="s">
        <v>4</v>
      </c>
      <c r="P486" s="173">
        <f t="shared" ref="P486:AU486" si="577">P476*P$463</f>
        <v>0</v>
      </c>
      <c r="Q486" s="173">
        <f t="shared" si="577"/>
        <v>0</v>
      </c>
      <c r="R486" s="173">
        <f t="shared" si="577"/>
        <v>0</v>
      </c>
      <c r="S486" s="173">
        <f t="shared" si="577"/>
        <v>2250000</v>
      </c>
      <c r="T486" s="173">
        <f t="shared" si="577"/>
        <v>14625000</v>
      </c>
      <c r="U486" s="173">
        <f t="shared" si="577"/>
        <v>99564313.569901928</v>
      </c>
      <c r="V486" s="173">
        <f t="shared" si="577"/>
        <v>478721566.73183233</v>
      </c>
      <c r="W486" s="173">
        <f t="shared" si="577"/>
        <v>1253346822.2340052</v>
      </c>
      <c r="X486" s="173">
        <f t="shared" si="577"/>
        <v>2093832066.2639453</v>
      </c>
      <c r="Y486" s="173">
        <f t="shared" si="577"/>
        <v>2026216169.1951001</v>
      </c>
      <c r="Z486" s="173">
        <f t="shared" si="577"/>
        <v>1845152915.63357</v>
      </c>
      <c r="AA486" s="173">
        <f t="shared" si="577"/>
        <v>4186390129.5864687</v>
      </c>
      <c r="AB486" s="173">
        <f t="shared" si="577"/>
        <v>6222763754.8512907</v>
      </c>
      <c r="AC486" s="173">
        <f t="shared" si="577"/>
        <v>11909669703.469351</v>
      </c>
      <c r="AD486" s="173">
        <f t="shared" si="577"/>
        <v>18730170916.365658</v>
      </c>
      <c r="AE486" s="173">
        <f t="shared" si="577"/>
        <v>20715483664.018635</v>
      </c>
      <c r="AF486" s="173">
        <f t="shared" si="577"/>
        <v>18609282755.026772</v>
      </c>
      <c r="AG486" s="173">
        <f t="shared" si="577"/>
        <v>17595185252.851753</v>
      </c>
      <c r="AH486" s="173">
        <f t="shared" si="577"/>
        <v>15319671089.237785</v>
      </c>
      <c r="AI486" s="173">
        <f t="shared" si="577"/>
        <v>12038768114.732124</v>
      </c>
      <c r="AJ486" s="173">
        <f t="shared" si="577"/>
        <v>8276665700.9597712</v>
      </c>
      <c r="AK486" s="173">
        <f t="shared" si="577"/>
        <v>4229062988.3010569</v>
      </c>
      <c r="AL486" s="173">
        <f t="shared" si="577"/>
        <v>4277132035.0225163</v>
      </c>
      <c r="AM486" s="173">
        <f t="shared" si="577"/>
        <v>4309311128.1131144</v>
      </c>
      <c r="AN486" s="173">
        <f t="shared" si="577"/>
        <v>4340687708.6921911</v>
      </c>
      <c r="AO486" s="173">
        <f t="shared" si="577"/>
        <v>4371233908.1573029</v>
      </c>
      <c r="AP486" s="173">
        <f t="shared" si="577"/>
        <v>4400928296.2775087</v>
      </c>
      <c r="AQ486" s="173">
        <f t="shared" si="577"/>
        <v>4429822866.8318729</v>
      </c>
      <c r="AR486" s="173">
        <f t="shared" si="577"/>
        <v>4457974294.8628969</v>
      </c>
      <c r="AS486" s="173">
        <f t="shared" si="577"/>
        <v>4485369129.9325533</v>
      </c>
      <c r="AT486" s="173">
        <f t="shared" si="577"/>
        <v>4511981205.877697</v>
      </c>
      <c r="AU486" s="173">
        <f t="shared" si="577"/>
        <v>4537802676.5267267</v>
      </c>
      <c r="AV486" s="173">
        <f t="shared" ref="AV486:BM486" si="578">AV476*AV$463</f>
        <v>4562830346.4936199</v>
      </c>
      <c r="AW486" s="173">
        <f t="shared" si="578"/>
        <v>4587061419.9852619</v>
      </c>
      <c r="AX486" s="173">
        <f t="shared" si="578"/>
        <v>4610490797.8274574</v>
      </c>
      <c r="AY486" s="173">
        <f t="shared" si="578"/>
        <v>4633114421.5689039</v>
      </c>
      <c r="AZ486" s="173">
        <f t="shared" si="578"/>
        <v>4654933577.7252102</v>
      </c>
      <c r="BA486" s="173">
        <f t="shared" si="578"/>
        <v>4675953627.1170588</v>
      </c>
      <c r="BB486" s="173">
        <f t="shared" si="578"/>
        <v>4696178362.0283937</v>
      </c>
      <c r="BC486" s="173">
        <f t="shared" si="578"/>
        <v>4715609193.268795</v>
      </c>
      <c r="BD486" s="173">
        <f t="shared" si="578"/>
        <v>4734248619.4793196</v>
      </c>
      <c r="BE486" s="173">
        <f t="shared" si="578"/>
        <v>4752103291.072978</v>
      </c>
      <c r="BF486" s="173">
        <f t="shared" si="578"/>
        <v>4769183949.0006714</v>
      </c>
      <c r="BG486" s="173">
        <f t="shared" si="578"/>
        <v>4785501350.3117952</v>
      </c>
      <c r="BH486" s="173">
        <f t="shared" si="578"/>
        <v>4801064612.7273254</v>
      </c>
      <c r="BI486" s="173">
        <f t="shared" si="578"/>
        <v>4815519603.7444105</v>
      </c>
      <c r="BJ486" s="173">
        <f t="shared" si="578"/>
        <v>4825537263.3590145</v>
      </c>
      <c r="BK486" s="173">
        <f t="shared" si="578"/>
        <v>4831855111.3575916</v>
      </c>
      <c r="BL486" s="173">
        <f t="shared" si="578"/>
        <v>4838181231.0161209</v>
      </c>
      <c r="BM486" s="173">
        <f t="shared" si="578"/>
        <v>4844515633.1642971</v>
      </c>
      <c r="BN486" s="173">
        <f t="shared" si="572"/>
        <v>4850858328.6459923</v>
      </c>
      <c r="BO486" s="173">
        <f t="shared" si="572"/>
        <v>4857209328.3192768</v>
      </c>
      <c r="BP486" s="173">
        <f t="shared" si="572"/>
        <v>4863568643.0564346</v>
      </c>
      <c r="BQ486" s="173">
        <f t="shared" ref="BQ486:CD486" si="579">BQ476*BQ$463</f>
        <v>4869936283.7439871</v>
      </c>
      <c r="BR486" s="173">
        <f t="shared" si="579"/>
        <v>4876312261.282711</v>
      </c>
      <c r="BS486" s="173">
        <f t="shared" si="579"/>
        <v>4882696586.5876484</v>
      </c>
      <c r="BT486" s="173">
        <f t="shared" si="579"/>
        <v>4889089270.5881348</v>
      </c>
      <c r="BU486" s="173">
        <f t="shared" si="579"/>
        <v>4895490324.2278166</v>
      </c>
      <c r="BV486" s="173">
        <f t="shared" si="579"/>
        <v>4901899758.4646683</v>
      </c>
      <c r="BW486" s="173">
        <f t="shared" si="579"/>
        <v>4908317584.2710066</v>
      </c>
      <c r="BX486" s="173">
        <f t="shared" si="579"/>
        <v>4914743812.6335211</v>
      </c>
      <c r="BY486" s="173">
        <f t="shared" si="579"/>
        <v>4921178454.553277</v>
      </c>
      <c r="BZ486" s="173">
        <f t="shared" si="579"/>
        <v>4927621521.0457525</v>
      </c>
      <c r="CA486" s="173">
        <f t="shared" si="579"/>
        <v>4934073023.1408396</v>
      </c>
      <c r="CB486" s="173">
        <f t="shared" si="579"/>
        <v>4940532971.8828754</v>
      </c>
      <c r="CC486" s="173">
        <f t="shared" si="579"/>
        <v>4947001378.3306532</v>
      </c>
      <c r="CD486" s="173">
        <f t="shared" si="579"/>
        <v>4953478253.5574522</v>
      </c>
    </row>
    <row r="487" spans="2:82" outlineLevel="1">
      <c r="B487" s="57"/>
      <c r="D487" t="s">
        <v>11</v>
      </c>
      <c r="G487" s="44"/>
      <c r="J487" t="s">
        <v>4</v>
      </c>
      <c r="P487" s="173">
        <f t="shared" ref="P487:AU487" si="580">P478*P$463</f>
        <v>0</v>
      </c>
      <c r="Q487" s="173">
        <f t="shared" si="580"/>
        <v>0</v>
      </c>
      <c r="R487" s="173">
        <f t="shared" si="580"/>
        <v>0</v>
      </c>
      <c r="S487" s="173">
        <f t="shared" si="580"/>
        <v>0</v>
      </c>
      <c r="T487" s="173">
        <f t="shared" si="580"/>
        <v>0</v>
      </c>
      <c r="U487" s="173">
        <f t="shared" si="580"/>
        <v>14104944.422402773</v>
      </c>
      <c r="V487" s="173">
        <f t="shared" si="580"/>
        <v>523174283.64264536</v>
      </c>
      <c r="W487" s="173">
        <f t="shared" si="580"/>
        <v>2769896477.1371512</v>
      </c>
      <c r="X487" s="173">
        <f t="shared" si="580"/>
        <v>9492038700.396553</v>
      </c>
      <c r="Y487" s="173">
        <f t="shared" si="580"/>
        <v>25834256157.237526</v>
      </c>
      <c r="Z487" s="173">
        <f t="shared" si="580"/>
        <v>70890775018.641754</v>
      </c>
      <c r="AA487" s="173">
        <f t="shared" si="580"/>
        <v>159180507360.64285</v>
      </c>
      <c r="AB487" s="173">
        <f t="shared" si="580"/>
        <v>331362295014.82886</v>
      </c>
      <c r="AC487" s="173">
        <f t="shared" si="580"/>
        <v>506045555040.77625</v>
      </c>
      <c r="AD487" s="173">
        <f t="shared" si="580"/>
        <v>634039698232.62292</v>
      </c>
      <c r="AE487" s="173">
        <f t="shared" si="580"/>
        <v>706802592233.34827</v>
      </c>
      <c r="AF487" s="173">
        <f t="shared" si="580"/>
        <v>721196937770.20166</v>
      </c>
      <c r="AG487" s="173">
        <f t="shared" si="580"/>
        <v>702273329899.83691</v>
      </c>
      <c r="AH487" s="173">
        <f t="shared" si="580"/>
        <v>702816840328.12</v>
      </c>
      <c r="AI487" s="173">
        <f t="shared" si="580"/>
        <v>705887211725.17773</v>
      </c>
      <c r="AJ487" s="173">
        <f t="shared" si="580"/>
        <v>713973149442.25562</v>
      </c>
      <c r="AK487" s="173">
        <f t="shared" si="580"/>
        <v>715296858133.66174</v>
      </c>
      <c r="AL487" s="173">
        <f t="shared" si="580"/>
        <v>723427178771.69824</v>
      </c>
      <c r="AM487" s="173">
        <f t="shared" si="580"/>
        <v>728869898411.71533</v>
      </c>
      <c r="AN487" s="173">
        <f t="shared" si="580"/>
        <v>734176882386.48169</v>
      </c>
      <c r="AO487" s="173">
        <f t="shared" si="580"/>
        <v>739343417045.75769</v>
      </c>
      <c r="AP487" s="173">
        <f t="shared" si="580"/>
        <v>744365877715.02234</v>
      </c>
      <c r="AQ487" s="173">
        <f t="shared" si="580"/>
        <v>749253058537.77966</v>
      </c>
      <c r="AR487" s="173">
        <f t="shared" si="580"/>
        <v>754014545438.84302</v>
      </c>
      <c r="AS487" s="173">
        <f t="shared" si="580"/>
        <v>758648063432.92871</v>
      </c>
      <c r="AT487" s="173">
        <f t="shared" si="580"/>
        <v>763149186817.62048</v>
      </c>
      <c r="AU487" s="173">
        <f t="shared" si="580"/>
        <v>767516588504.17261</v>
      </c>
      <c r="AV487" s="173">
        <f t="shared" ref="AV487:BM487" si="581">AV478*AV$463</f>
        <v>771749728030.17358</v>
      </c>
      <c r="AW487" s="173">
        <f t="shared" si="581"/>
        <v>775848132519.70813</v>
      </c>
      <c r="AX487" s="173">
        <f t="shared" si="581"/>
        <v>779810939506.71899</v>
      </c>
      <c r="AY487" s="173">
        <f t="shared" si="581"/>
        <v>783637462551.3324</v>
      </c>
      <c r="AZ487" s="173">
        <f t="shared" si="581"/>
        <v>787327919252.71228</v>
      </c>
      <c r="BA487" s="173">
        <f t="shared" si="581"/>
        <v>790883216331.37878</v>
      </c>
      <c r="BB487" s="173">
        <f t="shared" si="581"/>
        <v>794303995208.0907</v>
      </c>
      <c r="BC487" s="173">
        <f t="shared" si="581"/>
        <v>797590494504.89307</v>
      </c>
      <c r="BD487" s="173">
        <f t="shared" si="581"/>
        <v>800743136837.88379</v>
      </c>
      <c r="BE487" s="173">
        <f t="shared" si="581"/>
        <v>803763047047.13867</v>
      </c>
      <c r="BF487" s="173">
        <f t="shared" si="581"/>
        <v>806652041839.68091</v>
      </c>
      <c r="BG487" s="173">
        <f t="shared" si="581"/>
        <v>809411940645.4071</v>
      </c>
      <c r="BH487" s="173">
        <f t="shared" si="581"/>
        <v>812044285620.86243</v>
      </c>
      <c r="BI487" s="173">
        <f t="shared" si="581"/>
        <v>814489179368.59668</v>
      </c>
      <c r="BJ487" s="173">
        <f t="shared" si="581"/>
        <v>816183550076.24548</v>
      </c>
      <c r="BK487" s="173">
        <f t="shared" si="581"/>
        <v>817252140644.90088</v>
      </c>
      <c r="BL487" s="173">
        <f t="shared" si="581"/>
        <v>818322130268.71143</v>
      </c>
      <c r="BM487" s="173">
        <f t="shared" si="581"/>
        <v>819393520779.39417</v>
      </c>
      <c r="BN487" s="173">
        <f t="shared" ref="BN487:BP489" si="582">BN478*BN$463</f>
        <v>820466314011.06409</v>
      </c>
      <c r="BO487" s="173">
        <f t="shared" si="582"/>
        <v>821540511800.23755</v>
      </c>
      <c r="BP487" s="173">
        <f t="shared" si="582"/>
        <v>822616115985.83508</v>
      </c>
      <c r="BQ487" s="173">
        <f t="shared" ref="BQ487:CD487" si="583">BQ478*BQ$463</f>
        <v>823693128409.1853</v>
      </c>
      <c r="BR487" s="173">
        <f t="shared" si="583"/>
        <v>824771550914.02759</v>
      </c>
      <c r="BS487" s="173">
        <f t="shared" si="583"/>
        <v>825851385346.51489</v>
      </c>
      <c r="BT487" s="173">
        <f t="shared" si="583"/>
        <v>826932633555.21704</v>
      </c>
      <c r="BU487" s="173">
        <f t="shared" si="583"/>
        <v>828015297391.12476</v>
      </c>
      <c r="BV487" s="173">
        <f t="shared" si="583"/>
        <v>829099378707.6521</v>
      </c>
      <c r="BW487" s="173">
        <f t="shared" si="583"/>
        <v>830184879360.63892</v>
      </c>
      <c r="BX487" s="173">
        <f t="shared" si="583"/>
        <v>831271801208.35583</v>
      </c>
      <c r="BY487" s="173">
        <f t="shared" si="583"/>
        <v>832360146111.50574</v>
      </c>
      <c r="BZ487" s="173">
        <f t="shared" si="583"/>
        <v>833449915933.22803</v>
      </c>
      <c r="CA487" s="173">
        <f t="shared" si="583"/>
        <v>834541112539.10156</v>
      </c>
      <c r="CB487" s="173">
        <f t="shared" si="583"/>
        <v>835633737797.14685</v>
      </c>
      <c r="CC487" s="173">
        <f t="shared" si="583"/>
        <v>836727793577.83081</v>
      </c>
      <c r="CD487" s="173">
        <f t="shared" si="583"/>
        <v>837823281754.06958</v>
      </c>
    </row>
    <row r="488" spans="2:82" outlineLevel="1">
      <c r="B488" s="57"/>
      <c r="D488" t="s">
        <v>12</v>
      </c>
      <c r="G488" s="44"/>
      <c r="J488" t="s">
        <v>4</v>
      </c>
      <c r="P488" s="173">
        <f t="shared" ref="P488:AU489" si="584">P479*P$463</f>
        <v>0</v>
      </c>
      <c r="Q488" s="173">
        <f t="shared" si="584"/>
        <v>0</v>
      </c>
      <c r="R488" s="173">
        <f t="shared" si="584"/>
        <v>0</v>
      </c>
      <c r="S488" s="173">
        <f t="shared" si="584"/>
        <v>0</v>
      </c>
      <c r="T488" s="173">
        <f t="shared" si="584"/>
        <v>0</v>
      </c>
      <c r="U488" s="173">
        <f t="shared" si="584"/>
        <v>2489107.8392475485</v>
      </c>
      <c r="V488" s="173">
        <f t="shared" si="584"/>
        <v>92324873.583996266</v>
      </c>
      <c r="W488" s="173">
        <f t="shared" si="584"/>
        <v>488805260.67126215</v>
      </c>
      <c r="X488" s="173">
        <f t="shared" si="584"/>
        <v>1675065653.0111566</v>
      </c>
      <c r="Y488" s="173">
        <f t="shared" si="584"/>
        <v>4558986380.6889763</v>
      </c>
      <c r="Z488" s="173">
        <f t="shared" si="584"/>
        <v>12510136767.995607</v>
      </c>
      <c r="AA488" s="173">
        <f t="shared" si="584"/>
        <v>28090677769.525211</v>
      </c>
      <c r="AB488" s="173">
        <f t="shared" si="584"/>
        <v>58475699120.263924</v>
      </c>
      <c r="AC488" s="173">
        <f t="shared" si="584"/>
        <v>89302156771.901703</v>
      </c>
      <c r="AD488" s="173">
        <f t="shared" si="584"/>
        <v>111889358511.63936</v>
      </c>
      <c r="AE488" s="173">
        <f t="shared" si="584"/>
        <v>124729869217.6497</v>
      </c>
      <c r="AF488" s="173">
        <f t="shared" si="584"/>
        <v>127270047841.80031</v>
      </c>
      <c r="AG488" s="173">
        <f t="shared" si="584"/>
        <v>123930587629.38301</v>
      </c>
      <c r="AH488" s="173">
        <f t="shared" si="584"/>
        <v>124026501234.37411</v>
      </c>
      <c r="AI488" s="173">
        <f t="shared" si="584"/>
        <v>124568331480.91373</v>
      </c>
      <c r="AJ488" s="173">
        <f t="shared" si="584"/>
        <v>125995261666.28043</v>
      </c>
      <c r="AK488" s="173">
        <f t="shared" si="584"/>
        <v>126228857317.70505</v>
      </c>
      <c r="AL488" s="173">
        <f t="shared" si="584"/>
        <v>127663619783.24089</v>
      </c>
      <c r="AM488" s="173">
        <f t="shared" si="584"/>
        <v>128624099719.71449</v>
      </c>
      <c r="AN488" s="173">
        <f t="shared" si="584"/>
        <v>129560626303.4968</v>
      </c>
      <c r="AO488" s="173">
        <f t="shared" si="584"/>
        <v>130472367713.95726</v>
      </c>
      <c r="AP488" s="173">
        <f t="shared" si="584"/>
        <v>131358684302.65102</v>
      </c>
      <c r="AQ488" s="173">
        <f t="shared" si="584"/>
        <v>132221127977.25528</v>
      </c>
      <c r="AR488" s="173">
        <f t="shared" si="584"/>
        <v>133061390371.56056</v>
      </c>
      <c r="AS488" s="173">
        <f t="shared" si="584"/>
        <v>133879070017.57568</v>
      </c>
      <c r="AT488" s="173">
        <f t="shared" si="584"/>
        <v>134673385908.99188</v>
      </c>
      <c r="AU488" s="173">
        <f t="shared" si="584"/>
        <v>135444103853.67755</v>
      </c>
      <c r="AV488" s="173">
        <f t="shared" ref="AV488:BM489" si="585">AV479*AV$463</f>
        <v>136191128475.91302</v>
      </c>
      <c r="AW488" s="173">
        <f t="shared" si="585"/>
        <v>136914376327.00734</v>
      </c>
      <c r="AX488" s="173">
        <f t="shared" si="585"/>
        <v>137613695207.06808</v>
      </c>
      <c r="AY488" s="173">
        <f t="shared" si="585"/>
        <v>138288963979.64691</v>
      </c>
      <c r="AZ488" s="173">
        <f t="shared" si="585"/>
        <v>138940221044.59631</v>
      </c>
      <c r="BA488" s="173">
        <f t="shared" si="585"/>
        <v>139567626411.41983</v>
      </c>
      <c r="BB488" s="173">
        <f t="shared" si="585"/>
        <v>140171293272.01602</v>
      </c>
      <c r="BC488" s="173">
        <f t="shared" si="585"/>
        <v>140751263736.15762</v>
      </c>
      <c r="BD488" s="173">
        <f t="shared" si="585"/>
        <v>141307612383.15601</v>
      </c>
      <c r="BE488" s="173">
        <f t="shared" si="585"/>
        <v>141840537714.20096</v>
      </c>
      <c r="BF488" s="173">
        <f t="shared" si="585"/>
        <v>142350360324.6496</v>
      </c>
      <c r="BG488" s="173">
        <f t="shared" si="585"/>
        <v>142837401290.366</v>
      </c>
      <c r="BH488" s="173">
        <f t="shared" si="585"/>
        <v>143301932756.6228</v>
      </c>
      <c r="BI488" s="173">
        <f t="shared" si="585"/>
        <v>143733384594.45825</v>
      </c>
      <c r="BJ488" s="173">
        <f t="shared" si="585"/>
        <v>144032391189.92569</v>
      </c>
      <c r="BK488" s="173">
        <f t="shared" si="585"/>
        <v>144220965996.159</v>
      </c>
      <c r="BL488" s="173">
        <f t="shared" si="585"/>
        <v>144409787694.47852</v>
      </c>
      <c r="BM488" s="173">
        <f t="shared" si="585"/>
        <v>144598856608.12842</v>
      </c>
      <c r="BN488" s="173">
        <f t="shared" si="582"/>
        <v>144788173060.77606</v>
      </c>
      <c r="BO488" s="173">
        <f t="shared" si="582"/>
        <v>144977737376.51254</v>
      </c>
      <c r="BP488" s="173">
        <f t="shared" si="582"/>
        <v>145167549879.85327</v>
      </c>
      <c r="BQ488" s="173">
        <f t="shared" ref="BQ488:CD489" si="586">BQ479*BQ$463</f>
        <v>145357610895.73862</v>
      </c>
      <c r="BR488" s="173">
        <f t="shared" si="586"/>
        <v>145547920749.53433</v>
      </c>
      <c r="BS488" s="173">
        <f t="shared" si="586"/>
        <v>145738479767.03207</v>
      </c>
      <c r="BT488" s="173">
        <f t="shared" si="586"/>
        <v>145929288274.4501</v>
      </c>
      <c r="BU488" s="173">
        <f t="shared" si="586"/>
        <v>146120346598.43381</v>
      </c>
      <c r="BV488" s="173">
        <f t="shared" si="586"/>
        <v>146311655066.05627</v>
      </c>
      <c r="BW488" s="173">
        <f t="shared" si="586"/>
        <v>146503214004.81866</v>
      </c>
      <c r="BX488" s="173">
        <f t="shared" si="586"/>
        <v>146695023742.65106</v>
      </c>
      <c r="BY488" s="173">
        <f t="shared" si="586"/>
        <v>146887084607.91281</v>
      </c>
      <c r="BZ488" s="173">
        <f t="shared" si="586"/>
        <v>147079396929.39322</v>
      </c>
      <c r="CA488" s="173">
        <f t="shared" si="586"/>
        <v>147271961036.31207</v>
      </c>
      <c r="CB488" s="173">
        <f t="shared" si="586"/>
        <v>147464777258.32007</v>
      </c>
      <c r="CC488" s="173">
        <f t="shared" si="586"/>
        <v>147657845925.49957</v>
      </c>
      <c r="CD488" s="173">
        <f t="shared" si="586"/>
        <v>147851167368.36523</v>
      </c>
    </row>
    <row r="489" spans="2:82" outlineLevel="1">
      <c r="B489" s="57"/>
      <c r="D489" t="s">
        <v>487</v>
      </c>
      <c r="G489" s="44"/>
      <c r="J489" t="s">
        <v>4</v>
      </c>
      <c r="P489" s="173">
        <f t="shared" si="584"/>
        <v>0</v>
      </c>
      <c r="Q489" s="173">
        <f t="shared" si="584"/>
        <v>0</v>
      </c>
      <c r="R489" s="173">
        <f t="shared" si="584"/>
        <v>0</v>
      </c>
      <c r="S489" s="173">
        <f t="shared" si="584"/>
        <v>0</v>
      </c>
      <c r="T489" s="173">
        <f t="shared" si="584"/>
        <v>0</v>
      </c>
      <c r="U489" s="173">
        <f t="shared" si="584"/>
        <v>0</v>
      </c>
      <c r="V489" s="173">
        <f t="shared" si="584"/>
        <v>0</v>
      </c>
      <c r="W489" s="173">
        <f t="shared" si="584"/>
        <v>0</v>
      </c>
      <c r="X489" s="173">
        <f t="shared" si="584"/>
        <v>0</v>
      </c>
      <c r="Y489" s="173">
        <f t="shared" si="584"/>
        <v>0</v>
      </c>
      <c r="Z489" s="173">
        <f t="shared" si="584"/>
        <v>4612882289.0839252</v>
      </c>
      <c r="AA489" s="173">
        <f t="shared" si="584"/>
        <v>83727802591.72937</v>
      </c>
      <c r="AB489" s="173">
        <f t="shared" si="584"/>
        <v>221859682966.78906</v>
      </c>
      <c r="AC489" s="173">
        <f t="shared" si="584"/>
        <v>579541204434.57349</v>
      </c>
      <c r="AD489" s="173">
        <f t="shared" si="584"/>
        <v>1105080084065.5737</v>
      </c>
      <c r="AE489" s="173">
        <f t="shared" si="584"/>
        <v>1734921756861.5605</v>
      </c>
      <c r="AF489" s="173">
        <f t="shared" si="584"/>
        <v>2233113930603.2124</v>
      </c>
      <c r="AG489" s="173">
        <f t="shared" si="584"/>
        <v>2674468158433.4663</v>
      </c>
      <c r="AH489" s="173">
        <f t="shared" si="584"/>
        <v>2987335862401.3682</v>
      </c>
      <c r="AI489" s="173">
        <f t="shared" si="584"/>
        <v>3170208936879.4595</v>
      </c>
      <c r="AJ489" s="173">
        <f t="shared" si="584"/>
        <v>3289974616131.5088</v>
      </c>
      <c r="AK489" s="173">
        <f t="shared" si="584"/>
        <v>3383250390640.8457</v>
      </c>
      <c r="AL489" s="173">
        <f t="shared" si="584"/>
        <v>3421705628018.0132</v>
      </c>
      <c r="AM489" s="173">
        <f t="shared" si="584"/>
        <v>3447448902490.4917</v>
      </c>
      <c r="AN489" s="173">
        <f t="shared" si="584"/>
        <v>3472550166953.7529</v>
      </c>
      <c r="AO489" s="173">
        <f t="shared" si="584"/>
        <v>3496987126525.8423</v>
      </c>
      <c r="AP489" s="173">
        <f t="shared" si="584"/>
        <v>3520742637022.0073</v>
      </c>
      <c r="AQ489" s="173">
        <f t="shared" si="584"/>
        <v>3543858293465.4985</v>
      </c>
      <c r="AR489" s="173">
        <f t="shared" si="584"/>
        <v>3566379435890.3174</v>
      </c>
      <c r="AS489" s="173">
        <f t="shared" si="584"/>
        <v>3588295303946.0425</v>
      </c>
      <c r="AT489" s="173">
        <f t="shared" si="584"/>
        <v>3609584964702.1582</v>
      </c>
      <c r="AU489" s="173">
        <f t="shared" si="584"/>
        <v>3630242141221.3813</v>
      </c>
      <c r="AV489" s="173">
        <f t="shared" si="585"/>
        <v>3650264277194.8965</v>
      </c>
      <c r="AW489" s="173">
        <f t="shared" si="585"/>
        <v>3669649135988.2095</v>
      </c>
      <c r="AX489" s="173">
        <f t="shared" si="585"/>
        <v>3688392638261.9658</v>
      </c>
      <c r="AY489" s="173">
        <f t="shared" si="585"/>
        <v>3706491537255.1235</v>
      </c>
      <c r="AZ489" s="173">
        <f t="shared" si="585"/>
        <v>3723946862180.168</v>
      </c>
      <c r="BA489" s="173">
        <f t="shared" si="585"/>
        <v>3740762901693.647</v>
      </c>
      <c r="BB489" s="173">
        <f t="shared" si="585"/>
        <v>3756942689622.7148</v>
      </c>
      <c r="BC489" s="173">
        <f t="shared" si="585"/>
        <v>3772487354615.0361</v>
      </c>
      <c r="BD489" s="173">
        <f t="shared" si="585"/>
        <v>3787398895583.4556</v>
      </c>
      <c r="BE489" s="173">
        <f t="shared" si="585"/>
        <v>3801682632858.3823</v>
      </c>
      <c r="BF489" s="173">
        <f t="shared" si="585"/>
        <v>3815347159200.5371</v>
      </c>
      <c r="BG489" s="173">
        <f t="shared" si="585"/>
        <v>3828401080249.436</v>
      </c>
      <c r="BH489" s="173">
        <f t="shared" si="585"/>
        <v>3840851690181.8604</v>
      </c>
      <c r="BI489" s="173">
        <f t="shared" si="585"/>
        <v>3852415682995.5283</v>
      </c>
      <c r="BJ489" s="173">
        <f t="shared" si="585"/>
        <v>3860429810687.2119</v>
      </c>
      <c r="BK489" s="173">
        <f t="shared" si="585"/>
        <v>3865484089086.0737</v>
      </c>
      <c r="BL489" s="173">
        <f t="shared" si="585"/>
        <v>3870544984812.897</v>
      </c>
      <c r="BM489" s="173">
        <f t="shared" si="585"/>
        <v>3875612506531.4375</v>
      </c>
      <c r="BN489" s="173">
        <f t="shared" si="582"/>
        <v>3880686662916.7939</v>
      </c>
      <c r="BO489" s="173">
        <f t="shared" si="582"/>
        <v>3885767462655.4214</v>
      </c>
      <c r="BP489" s="173">
        <f t="shared" si="582"/>
        <v>3890854914445.1479</v>
      </c>
      <c r="BQ489" s="173">
        <f t="shared" si="586"/>
        <v>3895949026995.1899</v>
      </c>
      <c r="BR489" s="173">
        <f t="shared" si="586"/>
        <v>3901049809026.1689</v>
      </c>
      <c r="BS489" s="173">
        <f t="shared" si="586"/>
        <v>3906157269270.1191</v>
      </c>
      <c r="BT489" s="173">
        <f t="shared" si="586"/>
        <v>3911271416470.5078</v>
      </c>
      <c r="BU489" s="173">
        <f t="shared" si="586"/>
        <v>3916392259382.2534</v>
      </c>
      <c r="BV489" s="173">
        <f t="shared" si="586"/>
        <v>3921519806771.7344</v>
      </c>
      <c r="BW489" s="173">
        <f t="shared" si="586"/>
        <v>3926654067416.8057</v>
      </c>
      <c r="BX489" s="173">
        <f t="shared" si="586"/>
        <v>3931795050106.8164</v>
      </c>
      <c r="BY489" s="173">
        <f t="shared" si="586"/>
        <v>3936942763642.6221</v>
      </c>
      <c r="BZ489" s="173">
        <f t="shared" si="586"/>
        <v>3942097216836.6016</v>
      </c>
      <c r="CA489" s="173">
        <f t="shared" si="586"/>
        <v>3947258418512.6719</v>
      </c>
      <c r="CB489" s="173">
        <f t="shared" si="586"/>
        <v>3952426377506.3003</v>
      </c>
      <c r="CC489" s="173">
        <f t="shared" si="586"/>
        <v>3957601102664.5229</v>
      </c>
      <c r="CD489" s="173">
        <f t="shared" si="586"/>
        <v>3962782602845.9619</v>
      </c>
    </row>
    <row r="490" spans="2:82" outlineLevel="1">
      <c r="D490" s="52" t="s">
        <v>97</v>
      </c>
      <c r="K490" s="82" t="str">
        <f>IF(AND(P490:BM490),"ok","error")</f>
        <v>ok</v>
      </c>
      <c r="P490" s="166" t="b">
        <f>(ROUND(SUM(P484:P486,P487:P489)-P463,0)=0)</f>
        <v>1</v>
      </c>
      <c r="Q490" s="166" t="b">
        <f t="shared" ref="Q490:CB490" si="587">(ROUND(SUM(Q484:Q486,Q487:Q489)-Q463,0)=0)</f>
        <v>1</v>
      </c>
      <c r="R490" s="166" t="b">
        <f t="shared" si="587"/>
        <v>1</v>
      </c>
      <c r="S490" s="166" t="b">
        <f t="shared" si="587"/>
        <v>1</v>
      </c>
      <c r="T490" s="166" t="b">
        <f t="shared" si="587"/>
        <v>1</v>
      </c>
      <c r="U490" s="166" t="b">
        <f t="shared" si="587"/>
        <v>1</v>
      </c>
      <c r="V490" s="166" t="b">
        <f t="shared" si="587"/>
        <v>1</v>
      </c>
      <c r="W490" s="166" t="b">
        <f t="shared" si="587"/>
        <v>1</v>
      </c>
      <c r="X490" s="166" t="b">
        <f t="shared" si="587"/>
        <v>1</v>
      </c>
      <c r="Y490" s="166" t="b">
        <f t="shared" si="587"/>
        <v>1</v>
      </c>
      <c r="Z490" s="166" t="b">
        <f t="shared" si="587"/>
        <v>1</v>
      </c>
      <c r="AA490" s="166" t="b">
        <f t="shared" si="587"/>
        <v>1</v>
      </c>
      <c r="AB490" s="166" t="b">
        <f t="shared" si="587"/>
        <v>1</v>
      </c>
      <c r="AC490" s="166" t="b">
        <f t="shared" si="587"/>
        <v>1</v>
      </c>
      <c r="AD490" s="166" t="b">
        <f t="shared" si="587"/>
        <v>1</v>
      </c>
      <c r="AE490" s="166" t="b">
        <f t="shared" si="587"/>
        <v>1</v>
      </c>
      <c r="AF490" s="166" t="b">
        <f t="shared" si="587"/>
        <v>1</v>
      </c>
      <c r="AG490" s="166" t="b">
        <f t="shared" si="587"/>
        <v>1</v>
      </c>
      <c r="AH490" s="166" t="b">
        <f t="shared" si="587"/>
        <v>1</v>
      </c>
      <c r="AI490" s="166" t="b">
        <f t="shared" si="587"/>
        <v>1</v>
      </c>
      <c r="AJ490" s="166" t="b">
        <f t="shared" si="587"/>
        <v>1</v>
      </c>
      <c r="AK490" s="166" t="b">
        <f t="shared" si="587"/>
        <v>1</v>
      </c>
      <c r="AL490" s="166" t="b">
        <f t="shared" si="587"/>
        <v>1</v>
      </c>
      <c r="AM490" s="166" t="b">
        <f t="shared" si="587"/>
        <v>1</v>
      </c>
      <c r="AN490" s="166" t="b">
        <f t="shared" si="587"/>
        <v>1</v>
      </c>
      <c r="AO490" s="166" t="b">
        <f t="shared" si="587"/>
        <v>1</v>
      </c>
      <c r="AP490" s="166" t="b">
        <f t="shared" si="587"/>
        <v>1</v>
      </c>
      <c r="AQ490" s="166" t="b">
        <f t="shared" si="587"/>
        <v>1</v>
      </c>
      <c r="AR490" s="166" t="b">
        <f t="shared" si="587"/>
        <v>1</v>
      </c>
      <c r="AS490" s="166" t="b">
        <f t="shared" si="587"/>
        <v>1</v>
      </c>
      <c r="AT490" s="166" t="b">
        <f t="shared" si="587"/>
        <v>1</v>
      </c>
      <c r="AU490" s="166" t="b">
        <f t="shared" si="587"/>
        <v>1</v>
      </c>
      <c r="AV490" s="166" t="b">
        <f t="shared" si="587"/>
        <v>1</v>
      </c>
      <c r="AW490" s="166" t="b">
        <f t="shared" si="587"/>
        <v>1</v>
      </c>
      <c r="AX490" s="166" t="b">
        <f t="shared" si="587"/>
        <v>1</v>
      </c>
      <c r="AY490" s="166" t="b">
        <f t="shared" si="587"/>
        <v>1</v>
      </c>
      <c r="AZ490" s="166" t="b">
        <f t="shared" si="587"/>
        <v>1</v>
      </c>
      <c r="BA490" s="166" t="b">
        <f t="shared" si="587"/>
        <v>1</v>
      </c>
      <c r="BB490" s="166" t="b">
        <f t="shared" si="587"/>
        <v>1</v>
      </c>
      <c r="BC490" s="166" t="b">
        <f t="shared" si="587"/>
        <v>1</v>
      </c>
      <c r="BD490" s="166" t="b">
        <f t="shared" si="587"/>
        <v>1</v>
      </c>
      <c r="BE490" s="166" t="b">
        <f t="shared" si="587"/>
        <v>1</v>
      </c>
      <c r="BF490" s="166" t="b">
        <f t="shared" si="587"/>
        <v>1</v>
      </c>
      <c r="BG490" s="166" t="b">
        <f t="shared" si="587"/>
        <v>1</v>
      </c>
      <c r="BH490" s="166" t="b">
        <f t="shared" si="587"/>
        <v>1</v>
      </c>
      <c r="BI490" s="166" t="b">
        <f t="shared" si="587"/>
        <v>1</v>
      </c>
      <c r="BJ490" s="166" t="b">
        <f t="shared" si="587"/>
        <v>1</v>
      </c>
      <c r="BK490" s="166" t="b">
        <f t="shared" si="587"/>
        <v>1</v>
      </c>
      <c r="BL490" s="166" t="b">
        <f t="shared" si="587"/>
        <v>1</v>
      </c>
      <c r="BM490" s="166" t="b">
        <f t="shared" si="587"/>
        <v>1</v>
      </c>
      <c r="BN490" s="166" t="b">
        <f t="shared" si="587"/>
        <v>1</v>
      </c>
      <c r="BO490" s="166" t="b">
        <f t="shared" si="587"/>
        <v>1</v>
      </c>
      <c r="BP490" s="166" t="b">
        <f t="shared" si="587"/>
        <v>1</v>
      </c>
      <c r="BQ490" s="166" t="b">
        <f t="shared" si="587"/>
        <v>1</v>
      </c>
      <c r="BR490" s="166" t="b">
        <f t="shared" si="587"/>
        <v>1</v>
      </c>
      <c r="BS490" s="166" t="b">
        <f t="shared" si="587"/>
        <v>1</v>
      </c>
      <c r="BT490" s="166" t="b">
        <f t="shared" si="587"/>
        <v>1</v>
      </c>
      <c r="BU490" s="166" t="b">
        <f t="shared" si="587"/>
        <v>1</v>
      </c>
      <c r="BV490" s="166" t="b">
        <f t="shared" si="587"/>
        <v>1</v>
      </c>
      <c r="BW490" s="166" t="b">
        <f t="shared" si="587"/>
        <v>1</v>
      </c>
      <c r="BX490" s="166" t="b">
        <f t="shared" si="587"/>
        <v>1</v>
      </c>
      <c r="BY490" s="166" t="b">
        <f t="shared" si="587"/>
        <v>1</v>
      </c>
      <c r="BZ490" s="166" t="b">
        <f t="shared" si="587"/>
        <v>1</v>
      </c>
      <c r="CA490" s="166" t="b">
        <f t="shared" si="587"/>
        <v>1</v>
      </c>
      <c r="CB490" s="166" t="b">
        <f t="shared" si="587"/>
        <v>1</v>
      </c>
      <c r="CC490" s="166" t="b">
        <f>(ROUND(SUM(CC484:CC486,CC487:CC489)-CC463,0)=0)</f>
        <v>1</v>
      </c>
      <c r="CD490" s="166" t="b">
        <f>(ROUND(SUM(CD484:CD486,CD487:CD489)-CD463,0)=0)</f>
        <v>1</v>
      </c>
    </row>
    <row r="491" spans="2:82" outlineLevel="1">
      <c r="D491" s="52"/>
      <c r="P491" s="166"/>
      <c r="Q491" s="166"/>
      <c r="R491" s="166"/>
      <c r="S491" s="166"/>
      <c r="T491" s="166"/>
      <c r="U491" s="166"/>
      <c r="V491" s="166"/>
      <c r="W491" s="166"/>
      <c r="X491" s="166"/>
      <c r="Y491" s="166"/>
      <c r="Z491" s="166"/>
      <c r="AA491" s="166"/>
      <c r="AB491" s="166"/>
      <c r="AC491" s="166"/>
      <c r="AD491" s="166"/>
      <c r="AE491" s="166"/>
      <c r="AF491" s="166"/>
      <c r="AG491" s="166"/>
      <c r="AH491" s="166"/>
      <c r="AI491" s="166"/>
      <c r="AJ491" s="166"/>
      <c r="AK491" s="166"/>
      <c r="AL491" s="166"/>
      <c r="AM491" s="166"/>
      <c r="AN491" s="166"/>
      <c r="AO491" s="166"/>
      <c r="AP491" s="166"/>
      <c r="AQ491" s="166"/>
      <c r="AR491" s="166"/>
      <c r="AS491" s="166"/>
      <c r="AT491" s="166"/>
      <c r="AU491" s="166"/>
      <c r="AV491" s="166"/>
      <c r="AW491" s="166"/>
      <c r="AX491" s="166"/>
      <c r="AY491" s="166"/>
      <c r="AZ491" s="166"/>
      <c r="BA491" s="166"/>
      <c r="BB491" s="166"/>
      <c r="BC491" s="166"/>
      <c r="BD491" s="166"/>
      <c r="BE491" s="166"/>
      <c r="BF491" s="166"/>
      <c r="BG491" s="166"/>
      <c r="BH491" s="166"/>
      <c r="BI491" s="166"/>
      <c r="BJ491" s="166"/>
      <c r="BK491" s="166"/>
      <c r="BL491" s="166"/>
      <c r="BM491" s="166"/>
      <c r="BN491" s="166"/>
      <c r="BO491" s="166"/>
      <c r="BP491" s="166"/>
      <c r="BQ491" s="166"/>
      <c r="BR491" s="166"/>
      <c r="BS491" s="166"/>
      <c r="BT491" s="166"/>
      <c r="BU491" s="166"/>
      <c r="BV491" s="166"/>
      <c r="BW491" s="166"/>
      <c r="BX491" s="166"/>
      <c r="BY491" s="166"/>
      <c r="BZ491" s="166"/>
      <c r="CA491" s="166"/>
      <c r="CB491" s="166"/>
      <c r="CC491" s="166"/>
      <c r="CD491" s="166"/>
    </row>
    <row r="492" spans="2:82" outlineLevel="1">
      <c r="C492" s="57" t="s">
        <v>519</v>
      </c>
      <c r="D492" s="52"/>
      <c r="P492" s="166"/>
      <c r="Q492" s="166"/>
      <c r="R492" s="166"/>
      <c r="S492" s="166"/>
      <c r="T492" s="166"/>
      <c r="U492" s="166"/>
      <c r="V492" s="166"/>
      <c r="W492" s="166"/>
      <c r="X492" s="166"/>
      <c r="Y492" s="166"/>
      <c r="Z492" s="166"/>
      <c r="AA492" s="166"/>
      <c r="AB492" s="166"/>
      <c r="AC492" s="166"/>
      <c r="AD492" s="166"/>
      <c r="AE492" s="166"/>
      <c r="AF492" s="166"/>
      <c r="AG492" s="166"/>
      <c r="AH492" s="166"/>
      <c r="AI492" s="166"/>
      <c r="AJ492" s="166"/>
      <c r="AK492" s="166"/>
      <c r="AL492" s="166"/>
      <c r="AM492" s="166"/>
      <c r="AN492" s="166"/>
      <c r="AO492" s="166"/>
      <c r="AP492" s="166"/>
      <c r="AQ492" s="166"/>
      <c r="AR492" s="166"/>
      <c r="AS492" s="166"/>
      <c r="AT492" s="166"/>
      <c r="AU492" s="166"/>
      <c r="AV492" s="166"/>
      <c r="AW492" s="166"/>
      <c r="AX492" s="166"/>
      <c r="AY492" s="166"/>
      <c r="AZ492" s="166"/>
      <c r="BA492" s="166"/>
      <c r="BB492" s="166"/>
      <c r="BC492" s="166"/>
      <c r="BD492" s="166"/>
      <c r="BE492" s="166"/>
      <c r="BF492" s="166"/>
      <c r="BG492" s="166"/>
      <c r="BH492" s="166"/>
      <c r="BI492" s="166"/>
      <c r="BJ492" s="166"/>
      <c r="BK492" s="166"/>
      <c r="BL492" s="166"/>
      <c r="BM492" s="166"/>
      <c r="BN492" s="166"/>
      <c r="BO492" s="166"/>
      <c r="BP492" s="166"/>
      <c r="BQ492" s="166"/>
      <c r="BR492" s="166"/>
      <c r="BS492" s="166"/>
      <c r="BT492" s="166"/>
      <c r="BU492" s="166"/>
      <c r="BV492" s="166"/>
      <c r="BW492" s="166"/>
      <c r="BX492" s="166"/>
      <c r="BY492" s="166"/>
      <c r="BZ492" s="166"/>
      <c r="CA492" s="166"/>
      <c r="CB492" s="166"/>
      <c r="CC492" s="166"/>
      <c r="CD492" s="166"/>
    </row>
    <row r="493" spans="2:82" outlineLevel="1">
      <c r="D493" t="s">
        <v>523</v>
      </c>
      <c r="G493" s="44" t="s">
        <v>549</v>
      </c>
      <c r="P493" s="166"/>
      <c r="Q493" s="166"/>
      <c r="R493" s="166"/>
      <c r="S493" s="166"/>
      <c r="T493" s="166"/>
      <c r="U493" s="166"/>
      <c r="V493" s="166"/>
      <c r="W493" s="166"/>
      <c r="X493" s="166"/>
      <c r="Y493" s="166"/>
      <c r="Z493" s="266">
        <v>0.38</v>
      </c>
      <c r="AA493" s="266">
        <v>0.2</v>
      </c>
      <c r="AB493" s="310">
        <f t="shared" ref="AB493:AK493" si="588">1-SUM(AB494:AB495)</f>
        <v>0.10000000000000009</v>
      </c>
      <c r="AC493" s="310">
        <f t="shared" si="588"/>
        <v>5.9999999999999942E-2</v>
      </c>
      <c r="AD493" s="310">
        <f t="shared" si="588"/>
        <v>7.0000000000000062E-2</v>
      </c>
      <c r="AE493" s="310">
        <f t="shared" si="588"/>
        <v>5.9999999999999942E-2</v>
      </c>
      <c r="AF493" s="310">
        <f t="shared" si="588"/>
        <v>5.0000000000000044E-2</v>
      </c>
      <c r="AG493" s="310">
        <f t="shared" si="588"/>
        <v>4.0000000000000036E-2</v>
      </c>
      <c r="AH493" s="310">
        <f t="shared" si="588"/>
        <v>3.0000000000000027E-2</v>
      </c>
      <c r="AI493" s="310">
        <f t="shared" si="588"/>
        <v>2.0000000000000018E-2</v>
      </c>
      <c r="AJ493" s="310">
        <f t="shared" si="588"/>
        <v>2.0000000000000018E-2</v>
      </c>
      <c r="AK493" s="310">
        <f t="shared" si="588"/>
        <v>1.0000000000000009E-2</v>
      </c>
      <c r="AL493" s="156">
        <f t="shared" ref="AL493:CD493" si="589">AK493</f>
        <v>1.0000000000000009E-2</v>
      </c>
      <c r="AM493" s="156">
        <f t="shared" si="589"/>
        <v>1.0000000000000009E-2</v>
      </c>
      <c r="AN493" s="156">
        <f t="shared" si="589"/>
        <v>1.0000000000000009E-2</v>
      </c>
      <c r="AO493" s="156">
        <f t="shared" si="589"/>
        <v>1.0000000000000009E-2</v>
      </c>
      <c r="AP493" s="156">
        <f t="shared" si="589"/>
        <v>1.0000000000000009E-2</v>
      </c>
      <c r="AQ493" s="156">
        <f t="shared" si="589"/>
        <v>1.0000000000000009E-2</v>
      </c>
      <c r="AR493" s="156">
        <f t="shared" si="589"/>
        <v>1.0000000000000009E-2</v>
      </c>
      <c r="AS493" s="156">
        <f t="shared" si="589"/>
        <v>1.0000000000000009E-2</v>
      </c>
      <c r="AT493" s="156">
        <f t="shared" si="589"/>
        <v>1.0000000000000009E-2</v>
      </c>
      <c r="AU493" s="156">
        <f t="shared" si="589"/>
        <v>1.0000000000000009E-2</v>
      </c>
      <c r="AV493" s="156">
        <f t="shared" si="589"/>
        <v>1.0000000000000009E-2</v>
      </c>
      <c r="AW493" s="156">
        <f t="shared" si="589"/>
        <v>1.0000000000000009E-2</v>
      </c>
      <c r="AX493" s="156">
        <f t="shared" si="589"/>
        <v>1.0000000000000009E-2</v>
      </c>
      <c r="AY493" s="156">
        <f t="shared" si="589"/>
        <v>1.0000000000000009E-2</v>
      </c>
      <c r="AZ493" s="156">
        <f t="shared" si="589"/>
        <v>1.0000000000000009E-2</v>
      </c>
      <c r="BA493" s="156">
        <f t="shared" si="589"/>
        <v>1.0000000000000009E-2</v>
      </c>
      <c r="BB493" s="156">
        <f t="shared" si="589"/>
        <v>1.0000000000000009E-2</v>
      </c>
      <c r="BC493" s="156">
        <f t="shared" si="589"/>
        <v>1.0000000000000009E-2</v>
      </c>
      <c r="BD493" s="156">
        <f t="shared" si="589"/>
        <v>1.0000000000000009E-2</v>
      </c>
      <c r="BE493" s="156">
        <f t="shared" si="589"/>
        <v>1.0000000000000009E-2</v>
      </c>
      <c r="BF493" s="156">
        <f t="shared" si="589"/>
        <v>1.0000000000000009E-2</v>
      </c>
      <c r="BG493" s="156">
        <f t="shared" si="589"/>
        <v>1.0000000000000009E-2</v>
      </c>
      <c r="BH493" s="156">
        <f t="shared" si="589"/>
        <v>1.0000000000000009E-2</v>
      </c>
      <c r="BI493" s="156">
        <f t="shared" si="589"/>
        <v>1.0000000000000009E-2</v>
      </c>
      <c r="BJ493" s="156">
        <f t="shared" si="589"/>
        <v>1.0000000000000009E-2</v>
      </c>
      <c r="BK493" s="156">
        <f t="shared" si="589"/>
        <v>1.0000000000000009E-2</v>
      </c>
      <c r="BL493" s="156">
        <f t="shared" si="589"/>
        <v>1.0000000000000009E-2</v>
      </c>
      <c r="BM493" s="156">
        <f t="shared" si="589"/>
        <v>1.0000000000000009E-2</v>
      </c>
      <c r="BN493" s="156">
        <f t="shared" si="589"/>
        <v>1.0000000000000009E-2</v>
      </c>
      <c r="BO493" s="156">
        <f t="shared" si="589"/>
        <v>1.0000000000000009E-2</v>
      </c>
      <c r="BP493" s="156">
        <f t="shared" si="589"/>
        <v>1.0000000000000009E-2</v>
      </c>
      <c r="BQ493" s="156">
        <f t="shared" si="589"/>
        <v>1.0000000000000009E-2</v>
      </c>
      <c r="BR493" s="156">
        <f t="shared" si="589"/>
        <v>1.0000000000000009E-2</v>
      </c>
      <c r="BS493" s="156">
        <f t="shared" si="589"/>
        <v>1.0000000000000009E-2</v>
      </c>
      <c r="BT493" s="156">
        <f t="shared" si="589"/>
        <v>1.0000000000000009E-2</v>
      </c>
      <c r="BU493" s="156">
        <f t="shared" si="589"/>
        <v>1.0000000000000009E-2</v>
      </c>
      <c r="BV493" s="156">
        <f t="shared" si="589"/>
        <v>1.0000000000000009E-2</v>
      </c>
      <c r="BW493" s="156">
        <f t="shared" si="589"/>
        <v>1.0000000000000009E-2</v>
      </c>
      <c r="BX493" s="156">
        <f t="shared" si="589"/>
        <v>1.0000000000000009E-2</v>
      </c>
      <c r="BY493" s="156">
        <f t="shared" si="589"/>
        <v>1.0000000000000009E-2</v>
      </c>
      <c r="BZ493" s="156">
        <f t="shared" si="589"/>
        <v>1.0000000000000009E-2</v>
      </c>
      <c r="CA493" s="156">
        <f t="shared" si="589"/>
        <v>1.0000000000000009E-2</v>
      </c>
      <c r="CB493" s="156">
        <f t="shared" si="589"/>
        <v>1.0000000000000009E-2</v>
      </c>
      <c r="CC493" s="156">
        <f t="shared" si="589"/>
        <v>1.0000000000000009E-2</v>
      </c>
      <c r="CD493" s="156">
        <f t="shared" si="589"/>
        <v>1.0000000000000009E-2</v>
      </c>
    </row>
    <row r="494" spans="2:82" outlineLevel="1">
      <c r="D494" t="s">
        <v>524</v>
      </c>
      <c r="G494" s="44" t="s">
        <v>549</v>
      </c>
      <c r="P494" s="166"/>
      <c r="Q494" s="166"/>
      <c r="R494" s="166"/>
      <c r="S494" s="166"/>
      <c r="T494" s="166"/>
      <c r="U494" s="166"/>
      <c r="V494" s="166"/>
      <c r="W494" s="166"/>
      <c r="X494" s="166"/>
      <c r="Y494" s="166"/>
      <c r="Z494" s="266">
        <v>0.59</v>
      </c>
      <c r="AA494" s="266">
        <v>0.69</v>
      </c>
      <c r="AB494" s="188">
        <v>0.72</v>
      </c>
      <c r="AC494" s="188">
        <v>0.67</v>
      </c>
      <c r="AD494" s="188">
        <v>0.57999999999999996</v>
      </c>
      <c r="AE494" s="188">
        <v>0.54</v>
      </c>
      <c r="AF494" s="188">
        <v>0.5</v>
      </c>
      <c r="AG494" s="188">
        <v>0.47</v>
      </c>
      <c r="AH494" s="188">
        <v>0.44</v>
      </c>
      <c r="AI494" s="188">
        <v>0.42</v>
      </c>
      <c r="AJ494" s="188">
        <v>0.39</v>
      </c>
      <c r="AK494" s="188">
        <v>0.37</v>
      </c>
      <c r="AL494" s="156">
        <f t="shared" ref="AL494:CD494" si="590">AK494</f>
        <v>0.37</v>
      </c>
      <c r="AM494" s="156">
        <f t="shared" si="590"/>
        <v>0.37</v>
      </c>
      <c r="AN494" s="156">
        <f t="shared" si="590"/>
        <v>0.37</v>
      </c>
      <c r="AO494" s="156">
        <f t="shared" si="590"/>
        <v>0.37</v>
      </c>
      <c r="AP494" s="156">
        <f t="shared" si="590"/>
        <v>0.37</v>
      </c>
      <c r="AQ494" s="156">
        <f t="shared" si="590"/>
        <v>0.37</v>
      </c>
      <c r="AR494" s="156">
        <f t="shared" si="590"/>
        <v>0.37</v>
      </c>
      <c r="AS494" s="156">
        <f t="shared" si="590"/>
        <v>0.37</v>
      </c>
      <c r="AT494" s="156">
        <f t="shared" si="590"/>
        <v>0.37</v>
      </c>
      <c r="AU494" s="156">
        <f t="shared" si="590"/>
        <v>0.37</v>
      </c>
      <c r="AV494" s="156">
        <f t="shared" si="590"/>
        <v>0.37</v>
      </c>
      <c r="AW494" s="156">
        <f t="shared" si="590"/>
        <v>0.37</v>
      </c>
      <c r="AX494" s="156">
        <f t="shared" si="590"/>
        <v>0.37</v>
      </c>
      <c r="AY494" s="156">
        <f t="shared" si="590"/>
        <v>0.37</v>
      </c>
      <c r="AZ494" s="156">
        <f t="shared" si="590"/>
        <v>0.37</v>
      </c>
      <c r="BA494" s="156">
        <f t="shared" si="590"/>
        <v>0.37</v>
      </c>
      <c r="BB494" s="156">
        <f t="shared" si="590"/>
        <v>0.37</v>
      </c>
      <c r="BC494" s="156">
        <f t="shared" si="590"/>
        <v>0.37</v>
      </c>
      <c r="BD494" s="156">
        <f t="shared" si="590"/>
        <v>0.37</v>
      </c>
      <c r="BE494" s="156">
        <f t="shared" si="590"/>
        <v>0.37</v>
      </c>
      <c r="BF494" s="156">
        <f t="shared" si="590"/>
        <v>0.37</v>
      </c>
      <c r="BG494" s="156">
        <f t="shared" si="590"/>
        <v>0.37</v>
      </c>
      <c r="BH494" s="156">
        <f t="shared" si="590"/>
        <v>0.37</v>
      </c>
      <c r="BI494" s="156">
        <f t="shared" si="590"/>
        <v>0.37</v>
      </c>
      <c r="BJ494" s="156">
        <f t="shared" si="590"/>
        <v>0.37</v>
      </c>
      <c r="BK494" s="156">
        <f t="shared" si="590"/>
        <v>0.37</v>
      </c>
      <c r="BL494" s="156">
        <f t="shared" si="590"/>
        <v>0.37</v>
      </c>
      <c r="BM494" s="156">
        <f t="shared" si="590"/>
        <v>0.37</v>
      </c>
      <c r="BN494" s="156">
        <f t="shared" si="590"/>
        <v>0.37</v>
      </c>
      <c r="BO494" s="156">
        <f t="shared" si="590"/>
        <v>0.37</v>
      </c>
      <c r="BP494" s="156">
        <f t="shared" si="590"/>
        <v>0.37</v>
      </c>
      <c r="BQ494" s="156">
        <f t="shared" si="590"/>
        <v>0.37</v>
      </c>
      <c r="BR494" s="156">
        <f t="shared" si="590"/>
        <v>0.37</v>
      </c>
      <c r="BS494" s="156">
        <f t="shared" si="590"/>
        <v>0.37</v>
      </c>
      <c r="BT494" s="156">
        <f t="shared" si="590"/>
        <v>0.37</v>
      </c>
      <c r="BU494" s="156">
        <f t="shared" si="590"/>
        <v>0.37</v>
      </c>
      <c r="BV494" s="156">
        <f t="shared" si="590"/>
        <v>0.37</v>
      </c>
      <c r="BW494" s="156">
        <f t="shared" si="590"/>
        <v>0.37</v>
      </c>
      <c r="BX494" s="156">
        <f t="shared" si="590"/>
        <v>0.37</v>
      </c>
      <c r="BY494" s="156">
        <f t="shared" si="590"/>
        <v>0.37</v>
      </c>
      <c r="BZ494" s="156">
        <f t="shared" si="590"/>
        <v>0.37</v>
      </c>
      <c r="CA494" s="156">
        <f t="shared" si="590"/>
        <v>0.37</v>
      </c>
      <c r="CB494" s="156">
        <f t="shared" si="590"/>
        <v>0.37</v>
      </c>
      <c r="CC494" s="156">
        <f t="shared" si="590"/>
        <v>0.37</v>
      </c>
      <c r="CD494" s="156">
        <f t="shared" si="590"/>
        <v>0.37</v>
      </c>
    </row>
    <row r="495" spans="2:82" outlineLevel="1">
      <c r="D495" t="s">
        <v>522</v>
      </c>
      <c r="G495" s="44" t="s">
        <v>549</v>
      </c>
      <c r="P495" s="166"/>
      <c r="Q495" s="166"/>
      <c r="R495" s="266">
        <v>0</v>
      </c>
      <c r="S495" s="266">
        <v>0</v>
      </c>
      <c r="T495" s="266">
        <v>0</v>
      </c>
      <c r="U495" s="266">
        <v>0</v>
      </c>
      <c r="V495" s="266">
        <v>0</v>
      </c>
      <c r="W495" s="266">
        <v>0</v>
      </c>
      <c r="X495" s="266">
        <v>0</v>
      </c>
      <c r="Y495" s="266">
        <v>0</v>
      </c>
      <c r="Z495" s="266">
        <v>0.03</v>
      </c>
      <c r="AA495" s="266">
        <v>0.11</v>
      </c>
      <c r="AB495" s="188">
        <v>0.18</v>
      </c>
      <c r="AC495" s="188">
        <v>0.27</v>
      </c>
      <c r="AD495" s="188">
        <v>0.35</v>
      </c>
      <c r="AE495" s="188">
        <v>0.4</v>
      </c>
      <c r="AF495" s="188">
        <v>0.45</v>
      </c>
      <c r="AG495" s="188">
        <v>0.49</v>
      </c>
      <c r="AH495" s="188">
        <v>0.53</v>
      </c>
      <c r="AI495" s="188">
        <v>0.56000000000000005</v>
      </c>
      <c r="AJ495" s="188">
        <v>0.59</v>
      </c>
      <c r="AK495" s="188">
        <v>0.62</v>
      </c>
      <c r="AL495" s="156">
        <f t="shared" ref="AL495:CD495" si="591">AK495</f>
        <v>0.62</v>
      </c>
      <c r="AM495" s="156">
        <f t="shared" si="591"/>
        <v>0.62</v>
      </c>
      <c r="AN495" s="156">
        <f t="shared" si="591"/>
        <v>0.62</v>
      </c>
      <c r="AO495" s="156">
        <f t="shared" si="591"/>
        <v>0.62</v>
      </c>
      <c r="AP495" s="156">
        <f t="shared" si="591"/>
        <v>0.62</v>
      </c>
      <c r="AQ495" s="156">
        <f t="shared" si="591"/>
        <v>0.62</v>
      </c>
      <c r="AR495" s="156">
        <f t="shared" si="591"/>
        <v>0.62</v>
      </c>
      <c r="AS495" s="156">
        <f t="shared" si="591"/>
        <v>0.62</v>
      </c>
      <c r="AT495" s="156">
        <f t="shared" si="591"/>
        <v>0.62</v>
      </c>
      <c r="AU495" s="156">
        <f t="shared" si="591"/>
        <v>0.62</v>
      </c>
      <c r="AV495" s="156">
        <f t="shared" si="591"/>
        <v>0.62</v>
      </c>
      <c r="AW495" s="156">
        <f t="shared" si="591"/>
        <v>0.62</v>
      </c>
      <c r="AX495" s="156">
        <f t="shared" si="591"/>
        <v>0.62</v>
      </c>
      <c r="AY495" s="156">
        <f t="shared" si="591"/>
        <v>0.62</v>
      </c>
      <c r="AZ495" s="156">
        <f t="shared" si="591"/>
        <v>0.62</v>
      </c>
      <c r="BA495" s="156">
        <f t="shared" si="591"/>
        <v>0.62</v>
      </c>
      <c r="BB495" s="156">
        <f t="shared" si="591"/>
        <v>0.62</v>
      </c>
      <c r="BC495" s="156">
        <f t="shared" si="591"/>
        <v>0.62</v>
      </c>
      <c r="BD495" s="156">
        <f t="shared" si="591"/>
        <v>0.62</v>
      </c>
      <c r="BE495" s="156">
        <f t="shared" si="591"/>
        <v>0.62</v>
      </c>
      <c r="BF495" s="156">
        <f t="shared" si="591"/>
        <v>0.62</v>
      </c>
      <c r="BG495" s="156">
        <f t="shared" si="591"/>
        <v>0.62</v>
      </c>
      <c r="BH495" s="156">
        <f t="shared" si="591"/>
        <v>0.62</v>
      </c>
      <c r="BI495" s="156">
        <f t="shared" si="591"/>
        <v>0.62</v>
      </c>
      <c r="BJ495" s="156">
        <f t="shared" si="591"/>
        <v>0.62</v>
      </c>
      <c r="BK495" s="156">
        <f t="shared" si="591"/>
        <v>0.62</v>
      </c>
      <c r="BL495" s="156">
        <f t="shared" si="591"/>
        <v>0.62</v>
      </c>
      <c r="BM495" s="156">
        <f t="shared" si="591"/>
        <v>0.62</v>
      </c>
      <c r="BN495" s="156">
        <f t="shared" si="591"/>
        <v>0.62</v>
      </c>
      <c r="BO495" s="156">
        <f t="shared" si="591"/>
        <v>0.62</v>
      </c>
      <c r="BP495" s="156">
        <f t="shared" si="591"/>
        <v>0.62</v>
      </c>
      <c r="BQ495" s="156">
        <f t="shared" si="591"/>
        <v>0.62</v>
      </c>
      <c r="BR495" s="156">
        <f t="shared" si="591"/>
        <v>0.62</v>
      </c>
      <c r="BS495" s="156">
        <f t="shared" si="591"/>
        <v>0.62</v>
      </c>
      <c r="BT495" s="156">
        <f t="shared" si="591"/>
        <v>0.62</v>
      </c>
      <c r="BU495" s="156">
        <f t="shared" si="591"/>
        <v>0.62</v>
      </c>
      <c r="BV495" s="156">
        <f t="shared" si="591"/>
        <v>0.62</v>
      </c>
      <c r="BW495" s="156">
        <f t="shared" si="591"/>
        <v>0.62</v>
      </c>
      <c r="BX495" s="156">
        <f t="shared" si="591"/>
        <v>0.62</v>
      </c>
      <c r="BY495" s="156">
        <f t="shared" si="591"/>
        <v>0.62</v>
      </c>
      <c r="BZ495" s="156">
        <f t="shared" si="591"/>
        <v>0.62</v>
      </c>
      <c r="CA495" s="156">
        <f t="shared" si="591"/>
        <v>0.62</v>
      </c>
      <c r="CB495" s="156">
        <f t="shared" si="591"/>
        <v>0.62</v>
      </c>
      <c r="CC495" s="156">
        <f t="shared" si="591"/>
        <v>0.62</v>
      </c>
      <c r="CD495" s="156">
        <f t="shared" si="591"/>
        <v>0.62</v>
      </c>
    </row>
    <row r="496" spans="2:82" outlineLevel="1">
      <c r="D496" s="52"/>
      <c r="P496" s="166"/>
      <c r="Q496" s="166"/>
      <c r="R496" s="166"/>
      <c r="S496" s="166"/>
      <c r="T496" s="166"/>
      <c r="U496" s="166"/>
      <c r="V496" s="166"/>
      <c r="W496" s="166"/>
      <c r="X496" s="166"/>
      <c r="Y496" s="166"/>
      <c r="Z496" s="166" t="b">
        <f t="shared" ref="Z496:AF496" si="592">SUM(Z493:Z495)=1</f>
        <v>1</v>
      </c>
      <c r="AA496" s="166" t="b">
        <f t="shared" si="592"/>
        <v>1</v>
      </c>
      <c r="AB496" s="166" t="b">
        <f t="shared" si="592"/>
        <v>1</v>
      </c>
      <c r="AC496" s="166" t="b">
        <f t="shared" si="592"/>
        <v>1</v>
      </c>
      <c r="AD496" s="166" t="b">
        <f t="shared" si="592"/>
        <v>1</v>
      </c>
      <c r="AE496" s="166" t="b">
        <f t="shared" si="592"/>
        <v>1</v>
      </c>
      <c r="AF496" s="166" t="b">
        <f t="shared" si="592"/>
        <v>1</v>
      </c>
      <c r="AG496" s="166"/>
      <c r="AH496" s="166"/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166"/>
      <c r="AZ496" s="166"/>
      <c r="BA496" s="166"/>
      <c r="BB496" s="166"/>
      <c r="BC496" s="166"/>
      <c r="BD496" s="166"/>
      <c r="BE496" s="166"/>
      <c r="BF496" s="166"/>
      <c r="BG496" s="166"/>
      <c r="BH496" s="166"/>
      <c r="BI496" s="166"/>
      <c r="BJ496" s="166"/>
      <c r="BK496" s="166"/>
      <c r="BL496" s="166"/>
      <c r="BM496" s="166"/>
      <c r="BN496" s="166"/>
      <c r="BO496" s="166"/>
      <c r="BP496" s="166"/>
      <c r="BQ496" s="166"/>
      <c r="BR496" s="166"/>
      <c r="BS496" s="166"/>
      <c r="BT496" s="166"/>
      <c r="BU496" s="166"/>
      <c r="BV496" s="166"/>
      <c r="BW496" s="166"/>
      <c r="BX496" s="166"/>
      <c r="BY496" s="166"/>
      <c r="BZ496" s="166"/>
      <c r="CA496" s="166"/>
      <c r="CB496" s="166"/>
      <c r="CC496" s="166"/>
      <c r="CD496" s="166"/>
    </row>
    <row r="497" spans="1:88" outlineLevel="1">
      <c r="C497" s="57" t="s">
        <v>520</v>
      </c>
      <c r="D497" s="52"/>
      <c r="P497" s="166"/>
      <c r="Q497" s="166"/>
      <c r="R497" s="166"/>
      <c r="S497" s="166"/>
      <c r="T497" s="166"/>
      <c r="U497" s="166"/>
      <c r="V497" s="166"/>
      <c r="W497" s="166"/>
      <c r="X497" s="166"/>
      <c r="Y497" s="166"/>
      <c r="Z497" s="166"/>
      <c r="AA497" s="166"/>
      <c r="AB497" s="166"/>
      <c r="AC497" s="166"/>
      <c r="AD497" s="166"/>
      <c r="AE497" s="166"/>
      <c r="AF497" s="166"/>
      <c r="AG497" s="166"/>
      <c r="AH497" s="166"/>
      <c r="AI497" s="166"/>
      <c r="AJ497" s="166"/>
      <c r="AK497" s="166"/>
      <c r="AL497" s="166"/>
      <c r="AM497" s="166"/>
      <c r="AN497" s="166"/>
      <c r="AO497" s="166"/>
      <c r="AP497" s="166"/>
      <c r="AQ497" s="166"/>
      <c r="AR497" s="166"/>
      <c r="AS497" s="166"/>
      <c r="AT497" s="166"/>
      <c r="AU497" s="166"/>
      <c r="AV497" s="166"/>
      <c r="AW497" s="166"/>
      <c r="AX497" s="166"/>
      <c r="AY497" s="166"/>
      <c r="AZ497" s="166"/>
      <c r="BA497" s="166"/>
      <c r="BB497" s="166"/>
      <c r="BC497" s="166"/>
      <c r="BD497" s="166"/>
      <c r="BE497" s="166"/>
      <c r="BF497" s="166"/>
      <c r="BG497" s="166"/>
      <c r="BH497" s="166"/>
      <c r="BI497" s="166"/>
      <c r="BJ497" s="166"/>
      <c r="BK497" s="166"/>
      <c r="BL497" s="166"/>
      <c r="BM497" s="166"/>
      <c r="BN497" s="166"/>
      <c r="BO497" s="166"/>
      <c r="BP497" s="166"/>
      <c r="BQ497" s="166"/>
      <c r="BR497" s="166"/>
      <c r="BS497" s="166"/>
      <c r="BT497" s="166"/>
      <c r="BU497" s="166"/>
      <c r="BV497" s="166"/>
      <c r="BW497" s="166"/>
      <c r="BX497" s="166"/>
      <c r="BY497" s="166"/>
      <c r="BZ497" s="166"/>
      <c r="CA497" s="166"/>
      <c r="CB497" s="166"/>
      <c r="CC497" s="166"/>
      <c r="CD497" s="166"/>
    </row>
    <row r="498" spans="1:88" outlineLevel="1">
      <c r="D498" t="s">
        <v>523</v>
      </c>
      <c r="J498" t="s">
        <v>521</v>
      </c>
      <c r="P498" s="166"/>
      <c r="Q498" s="166"/>
      <c r="R498" s="166"/>
      <c r="S498" s="166"/>
      <c r="T498" s="166"/>
      <c r="U498" s="166"/>
      <c r="V498" s="166"/>
      <c r="W498" s="166"/>
      <c r="X498" s="166"/>
      <c r="Y498" s="166"/>
      <c r="Z498" s="309">
        <f t="shared" ref="Z498:AF498" si="593">IF(Z493=0,0,(SUM(Z484:Z485)*0.85)/(Z$67*Z493)/12)</f>
        <v>8.6900285957660799</v>
      </c>
      <c r="AA498" s="309">
        <f t="shared" si="593"/>
        <v>21.74147810551624</v>
      </c>
      <c r="AB498" s="309">
        <f t="shared" si="593"/>
        <v>41.099368256582224</v>
      </c>
      <c r="AC498" s="309">
        <f t="shared" si="593"/>
        <v>60.67600707112544</v>
      </c>
      <c r="AD498" s="309">
        <f t="shared" si="593"/>
        <v>37.56829525731105</v>
      </c>
      <c r="AE498" s="309">
        <f t="shared" si="593"/>
        <v>27.002970891900826</v>
      </c>
      <c r="AF498" s="309">
        <f t="shared" si="593"/>
        <v>18.318432710973507</v>
      </c>
      <c r="AG498" s="309">
        <f t="shared" ref="AG498:CD498" si="594">IF(AG493=0,0,(SUM(AG484:AG485)*0.85)/(AG$67*AG493)/12)</f>
        <v>12.463584213828407</v>
      </c>
      <c r="AH498" s="309">
        <f t="shared" si="594"/>
        <v>8.7710367409402057</v>
      </c>
      <c r="AI498" s="309">
        <f t="shared" si="594"/>
        <v>6.7338771956342436</v>
      </c>
      <c r="AJ498" s="309">
        <f t="shared" si="594"/>
        <v>3.4088625046767209</v>
      </c>
      <c r="AK498" s="309">
        <f t="shared" si="594"/>
        <v>3.4316341553930125</v>
      </c>
      <c r="AL498" s="309">
        <f t="shared" si="594"/>
        <v>3.4443041125534894</v>
      </c>
      <c r="AM498" s="309">
        <f t="shared" si="594"/>
        <v>3.4447197670645946</v>
      </c>
      <c r="AN498" s="309">
        <f t="shared" si="594"/>
        <v>3.4451300176095701</v>
      </c>
      <c r="AO498" s="309">
        <f t="shared" si="594"/>
        <v>3.445551212063382</v>
      </c>
      <c r="AP498" s="309">
        <f t="shared" si="594"/>
        <v>3.4459623127148138</v>
      </c>
      <c r="AQ498" s="309">
        <f t="shared" si="594"/>
        <v>3.4463278143783533</v>
      </c>
      <c r="AR498" s="309">
        <f t="shared" si="594"/>
        <v>3.4466811505122981</v>
      </c>
      <c r="AS498" s="309">
        <f t="shared" si="594"/>
        <v>3.4470443682952236</v>
      </c>
      <c r="AT498" s="309">
        <f t="shared" si="594"/>
        <v>3.4474055511910109</v>
      </c>
      <c r="AU498" s="309">
        <f t="shared" si="594"/>
        <v>3.4477628288116757</v>
      </c>
      <c r="AV498" s="309">
        <f t="shared" si="594"/>
        <v>3.4481150060458101</v>
      </c>
      <c r="AW498" s="309">
        <f t="shared" si="594"/>
        <v>3.4484634744942473</v>
      </c>
      <c r="AX498" s="309">
        <f t="shared" si="594"/>
        <v>3.4488090543406487</v>
      </c>
      <c r="AY498" s="309">
        <f t="shared" si="594"/>
        <v>3.4491505991437386</v>
      </c>
      <c r="AZ498" s="309">
        <f t="shared" si="594"/>
        <v>3.4494857498854761</v>
      </c>
      <c r="BA498" s="309">
        <f t="shared" si="594"/>
        <v>3.4498143605819389</v>
      </c>
      <c r="BB498" s="309">
        <f t="shared" si="594"/>
        <v>3.4501382525177071</v>
      </c>
      <c r="BC498" s="309">
        <f t="shared" si="594"/>
        <v>3.4504578330780507</v>
      </c>
      <c r="BD498" s="309">
        <f t="shared" si="594"/>
        <v>3.4507723447845549</v>
      </c>
      <c r="BE498" s="309">
        <f t="shared" si="594"/>
        <v>3.4510799714043183</v>
      </c>
      <c r="BF498" s="309">
        <f t="shared" si="594"/>
        <v>3.4513800304976301</v>
      </c>
      <c r="BG498" s="309">
        <f t="shared" si="594"/>
        <v>3.4516736658939853</v>
      </c>
      <c r="BH498" s="309">
        <f t="shared" si="594"/>
        <v>3.4519613627538495</v>
      </c>
      <c r="BI498" s="309">
        <f t="shared" si="594"/>
        <v>3.4525027032465125</v>
      </c>
      <c r="BJ498" s="309">
        <f t="shared" si="594"/>
        <v>3.4551612180584086</v>
      </c>
      <c r="BK498" s="309">
        <f t="shared" si="594"/>
        <v>3.455161218058409</v>
      </c>
      <c r="BL498" s="309">
        <f t="shared" si="594"/>
        <v>3.4551612180584086</v>
      </c>
      <c r="BM498" s="309">
        <f t="shared" si="594"/>
        <v>3.4551612180584086</v>
      </c>
      <c r="BN498" s="309">
        <f t="shared" si="594"/>
        <v>3.4551612180584086</v>
      </c>
      <c r="BO498" s="309">
        <f t="shared" si="594"/>
        <v>3.4551612180584086</v>
      </c>
      <c r="BP498" s="309">
        <f t="shared" si="594"/>
        <v>3.455161218058409</v>
      </c>
      <c r="BQ498" s="309">
        <f t="shared" si="594"/>
        <v>3.4551612180584073</v>
      </c>
      <c r="BR498" s="309">
        <f t="shared" si="594"/>
        <v>3.4551612180584086</v>
      </c>
      <c r="BS498" s="309">
        <f t="shared" si="594"/>
        <v>3.4551612180584086</v>
      </c>
      <c r="BT498" s="309">
        <f t="shared" si="594"/>
        <v>3.4551612180584077</v>
      </c>
      <c r="BU498" s="309">
        <f t="shared" si="594"/>
        <v>3.4551612180584086</v>
      </c>
      <c r="BV498" s="309">
        <f t="shared" si="594"/>
        <v>3.4551612180584095</v>
      </c>
      <c r="BW498" s="309">
        <f t="shared" si="594"/>
        <v>3.4551612180584086</v>
      </c>
      <c r="BX498" s="309">
        <f t="shared" si="594"/>
        <v>3.455161218058409</v>
      </c>
      <c r="BY498" s="309">
        <f t="shared" si="594"/>
        <v>3.4551612180584077</v>
      </c>
      <c r="BZ498" s="309">
        <f t="shared" si="594"/>
        <v>3.4551612180584077</v>
      </c>
      <c r="CA498" s="309">
        <f t="shared" si="594"/>
        <v>3.4551612180584086</v>
      </c>
      <c r="CB498" s="309">
        <f t="shared" si="594"/>
        <v>3.455161218058409</v>
      </c>
      <c r="CC498" s="309">
        <f t="shared" si="594"/>
        <v>3.4551612180584086</v>
      </c>
      <c r="CD498" s="309">
        <f t="shared" si="594"/>
        <v>3.455161218058409</v>
      </c>
    </row>
    <row r="499" spans="1:88" outlineLevel="1">
      <c r="D499" t="s">
        <v>524</v>
      </c>
      <c r="J499" t="s">
        <v>521</v>
      </c>
      <c r="P499" s="166"/>
      <c r="Q499" s="166"/>
      <c r="R499" s="166"/>
      <c r="S499" s="166"/>
      <c r="T499" s="166"/>
      <c r="U499" s="166"/>
      <c r="V499" s="166"/>
      <c r="W499" s="166"/>
      <c r="X499" s="166"/>
      <c r="Y499" s="166"/>
      <c r="Z499" s="309">
        <f t="shared" ref="Z499:AF499" si="595">IF(Z494=0,0,(Z486*0.85+Z487)/(Z$67*Z494)/12)</f>
        <v>198.90761672394953</v>
      </c>
      <c r="AA499" s="309">
        <f t="shared" si="595"/>
        <v>308.79200787544812</v>
      </c>
      <c r="AB499" s="309">
        <f t="shared" si="595"/>
        <v>519.01882556533769</v>
      </c>
      <c r="AC499" s="309">
        <f t="shared" si="595"/>
        <v>791.58668781746712</v>
      </c>
      <c r="AD499" s="309">
        <f t="shared" si="595"/>
        <v>1057.7418302618792</v>
      </c>
      <c r="AE499" s="309">
        <f t="shared" si="595"/>
        <v>1128.5527358472193</v>
      </c>
      <c r="AF499" s="309">
        <f t="shared" si="595"/>
        <v>1170.5478502312085</v>
      </c>
      <c r="AG499" s="309">
        <f t="shared" ref="AG499:CD499" si="596">IF(AG494=0,0,(AG486*0.85+AG487)/(AG$67*AG494)/12)</f>
        <v>1162.7122391818291</v>
      </c>
      <c r="AH499" s="309">
        <f t="shared" si="596"/>
        <v>1202.2870135251783</v>
      </c>
      <c r="AI499" s="309">
        <f t="shared" si="596"/>
        <v>1231.0168835257086</v>
      </c>
      <c r="AJ499" s="309">
        <f t="shared" si="596"/>
        <v>1310.4266828417706</v>
      </c>
      <c r="AK499" s="309">
        <f>IF(AK494=0,0,(AK486*0.85+AK487)/(AK$67*AK494)/12)</f>
        <v>1356.6614520199107</v>
      </c>
      <c r="AL499" s="309">
        <f t="shared" si="596"/>
        <v>1361.670389948609</v>
      </c>
      <c r="AM499" s="309">
        <f t="shared" si="596"/>
        <v>1361.8347147067382</v>
      </c>
      <c r="AN499" s="309">
        <f t="shared" si="596"/>
        <v>1361.9969030621501</v>
      </c>
      <c r="AO499" s="309">
        <f t="shared" si="596"/>
        <v>1362.1634179799462</v>
      </c>
      <c r="AP499" s="309">
        <f t="shared" si="596"/>
        <v>1362.3259424162479</v>
      </c>
      <c r="AQ499" s="309">
        <f t="shared" si="596"/>
        <v>1362.4704397592391</v>
      </c>
      <c r="AR499" s="309">
        <f t="shared" si="596"/>
        <v>1362.610127584579</v>
      </c>
      <c r="AS499" s="309">
        <f t="shared" si="596"/>
        <v>1362.7537220187373</v>
      </c>
      <c r="AT499" s="309">
        <f t="shared" si="596"/>
        <v>1362.8965119810864</v>
      </c>
      <c r="AU499" s="309">
        <f t="shared" si="596"/>
        <v>1363.0377580328729</v>
      </c>
      <c r="AV499" s="309">
        <f t="shared" si="596"/>
        <v>1363.17698769903</v>
      </c>
      <c r="AW499" s="309">
        <f t="shared" si="596"/>
        <v>1363.314751134709</v>
      </c>
      <c r="AX499" s="309">
        <f t="shared" si="596"/>
        <v>1363.4513725911281</v>
      </c>
      <c r="AY499" s="309">
        <f t="shared" si="596"/>
        <v>1363.5863988344597</v>
      </c>
      <c r="AZ499" s="309">
        <f t="shared" si="596"/>
        <v>1363.7188972510573</v>
      </c>
      <c r="BA499" s="309">
        <f t="shared" si="596"/>
        <v>1363.8488101276705</v>
      </c>
      <c r="BB499" s="309">
        <f t="shared" si="596"/>
        <v>1363.9768574905245</v>
      </c>
      <c r="BC499" s="309">
        <f t="shared" si="596"/>
        <v>1364.1032003952162</v>
      </c>
      <c r="BD499" s="309">
        <f t="shared" si="596"/>
        <v>1364.2275393804055</v>
      </c>
      <c r="BE499" s="309">
        <f t="shared" si="596"/>
        <v>1364.3491564169983</v>
      </c>
      <c r="BF499" s="309">
        <f t="shared" si="596"/>
        <v>1364.4677817094364</v>
      </c>
      <c r="BG499" s="309">
        <f t="shared" si="596"/>
        <v>1364.5838674590079</v>
      </c>
      <c r="BH499" s="309">
        <f t="shared" si="596"/>
        <v>1364.6976054689387</v>
      </c>
      <c r="BI499" s="309">
        <f t="shared" si="596"/>
        <v>1364.9116188939008</v>
      </c>
      <c r="BJ499" s="309">
        <f t="shared" si="596"/>
        <v>1365.9626355237635</v>
      </c>
      <c r="BK499" s="309">
        <f t="shared" si="596"/>
        <v>1365.962635523764</v>
      </c>
      <c r="BL499" s="309">
        <f t="shared" si="596"/>
        <v>1365.962635523764</v>
      </c>
      <c r="BM499" s="309">
        <f t="shared" si="596"/>
        <v>1365.962635523764</v>
      </c>
      <c r="BN499" s="309">
        <f t="shared" si="596"/>
        <v>1365.9626355237635</v>
      </c>
      <c r="BO499" s="309">
        <f t="shared" si="596"/>
        <v>1365.962635523764</v>
      </c>
      <c r="BP499" s="309">
        <f t="shared" si="596"/>
        <v>1365.962635523764</v>
      </c>
      <c r="BQ499" s="309">
        <f t="shared" si="596"/>
        <v>1365.9626355237635</v>
      </c>
      <c r="BR499" s="309">
        <f t="shared" si="596"/>
        <v>1365.9626355237635</v>
      </c>
      <c r="BS499" s="309">
        <f t="shared" si="596"/>
        <v>1365.9626355237635</v>
      </c>
      <c r="BT499" s="309">
        <f t="shared" si="596"/>
        <v>1365.9626355237635</v>
      </c>
      <c r="BU499" s="309">
        <f t="shared" si="596"/>
        <v>1365.9626355237635</v>
      </c>
      <c r="BV499" s="309">
        <f t="shared" si="596"/>
        <v>1365.962635523764</v>
      </c>
      <c r="BW499" s="309">
        <f t="shared" si="596"/>
        <v>1365.9626355237635</v>
      </c>
      <c r="BX499" s="309">
        <f t="shared" si="596"/>
        <v>1365.9626355237635</v>
      </c>
      <c r="BY499" s="309">
        <f t="shared" si="596"/>
        <v>1365.9626355237635</v>
      </c>
      <c r="BZ499" s="309">
        <f t="shared" si="596"/>
        <v>1365.9626355237633</v>
      </c>
      <c r="CA499" s="309">
        <f t="shared" si="596"/>
        <v>1365.962635523764</v>
      </c>
      <c r="CB499" s="309">
        <f t="shared" si="596"/>
        <v>1365.962635523764</v>
      </c>
      <c r="CC499" s="309">
        <f t="shared" si="596"/>
        <v>1365.9626355237635</v>
      </c>
      <c r="CD499" s="309">
        <f t="shared" si="596"/>
        <v>1365.9626355237635</v>
      </c>
    </row>
    <row r="500" spans="1:88" outlineLevel="1">
      <c r="D500" t="s">
        <v>522</v>
      </c>
      <c r="J500" t="s">
        <v>521</v>
      </c>
      <c r="P500" s="166"/>
      <c r="Q500" s="166"/>
      <c r="R500" s="166"/>
      <c r="S500" s="166"/>
      <c r="T500" s="166"/>
      <c r="U500" s="166"/>
      <c r="V500" s="166"/>
      <c r="W500" s="166"/>
      <c r="X500" s="166"/>
      <c r="Y500" s="166"/>
      <c r="Z500" s="309">
        <f t="shared" ref="Z500:AF500" si="597">IF(Z495=0,0,SUM(Z489)*0.85/(Z$67*Z495)/12)</f>
        <v>211.68018374301991</v>
      </c>
      <c r="AA500" s="309">
        <f t="shared" si="597"/>
        <v>847.07057553959351</v>
      </c>
      <c r="AB500" s="309">
        <f>IF(AB495=0,0,SUM(AB489)*0.85/(AB$67*AB495)/12)</f>
        <v>1162.9463389121554</v>
      </c>
      <c r="AC500" s="309">
        <f t="shared" si="597"/>
        <v>1874.6536294715615</v>
      </c>
      <c r="AD500" s="309">
        <f t="shared" si="597"/>
        <v>2533.1764802072616</v>
      </c>
      <c r="AE500" s="309">
        <f t="shared" si="597"/>
        <v>3101.4840852983202</v>
      </c>
      <c r="AF500" s="309">
        <f t="shared" si="597"/>
        <v>3349.6562671494448</v>
      </c>
      <c r="AG500" s="309">
        <f t="shared" ref="AG500:CD500" si="598">IF(AG495=0,0,SUM(AG489)*0.85/(AG$67*AG495)/12)</f>
        <v>3534.8614353388589</v>
      </c>
      <c r="AH500" s="309">
        <f t="shared" si="598"/>
        <v>3540.5672838900446</v>
      </c>
      <c r="AI500" s="309">
        <f t="shared" si="598"/>
        <v>3474.1309286864052</v>
      </c>
      <c r="AJ500" s="309">
        <f t="shared" si="598"/>
        <v>3359.6692346334476</v>
      </c>
      <c r="AK500" s="309">
        <f t="shared" si="598"/>
        <v>3238.7035715414272</v>
      </c>
      <c r="AL500" s="309">
        <f t="shared" si="598"/>
        <v>3250.6612085297488</v>
      </c>
      <c r="AM500" s="309">
        <f t="shared" si="598"/>
        <v>3251.0534944462192</v>
      </c>
      <c r="AN500" s="309">
        <f t="shared" si="598"/>
        <v>3251.4406802140124</v>
      </c>
      <c r="AO500" s="309">
        <f t="shared" si="598"/>
        <v>3251.838194610973</v>
      </c>
      <c r="AP500" s="309">
        <f t="shared" si="598"/>
        <v>3252.2261826912195</v>
      </c>
      <c r="AQ500" s="309">
        <f t="shared" si="598"/>
        <v>3252.5711354133055</v>
      </c>
      <c r="AR500" s="309">
        <f t="shared" si="598"/>
        <v>3252.9046065664493</v>
      </c>
      <c r="AS500" s="309">
        <f t="shared" si="598"/>
        <v>3253.247403810426</v>
      </c>
      <c r="AT500" s="309">
        <f t="shared" si="598"/>
        <v>3253.5882805710585</v>
      </c>
      <c r="AU500" s="309">
        <f t="shared" si="598"/>
        <v>3253.9254716158143</v>
      </c>
      <c r="AV500" s="309">
        <f t="shared" si="598"/>
        <v>3254.257849023883</v>
      </c>
      <c r="AW500" s="309">
        <f t="shared" si="598"/>
        <v>3254.5867261586295</v>
      </c>
      <c r="AX500" s="309">
        <f t="shared" si="598"/>
        <v>3254.912877092007</v>
      </c>
      <c r="AY500" s="309">
        <f t="shared" si="598"/>
        <v>3255.2352198370431</v>
      </c>
      <c r="AZ500" s="309">
        <f t="shared" si="598"/>
        <v>3255.551528002517</v>
      </c>
      <c r="BA500" s="309">
        <f t="shared" si="598"/>
        <v>3255.8616638118965</v>
      </c>
      <c r="BB500" s="309">
        <f t="shared" si="598"/>
        <v>3256.1673461549635</v>
      </c>
      <c r="BC500" s="309">
        <f t="shared" si="598"/>
        <v>3256.4689595132968</v>
      </c>
      <c r="BD500" s="309">
        <f t="shared" si="598"/>
        <v>3256.7657889948259</v>
      </c>
      <c r="BE500" s="309">
        <f t="shared" si="598"/>
        <v>3257.0561204774426</v>
      </c>
      <c r="BF500" s="309">
        <f t="shared" si="598"/>
        <v>3257.3393098890106</v>
      </c>
      <c r="BG500" s="309">
        <f t="shared" si="598"/>
        <v>3257.6164367515617</v>
      </c>
      <c r="BH500" s="309">
        <f t="shared" si="598"/>
        <v>3257.8879589492576</v>
      </c>
      <c r="BI500" s="309">
        <f t="shared" si="598"/>
        <v>3258.398864630813</v>
      </c>
      <c r="BJ500" s="309">
        <f t="shared" si="598"/>
        <v>3260.9079145546661</v>
      </c>
      <c r="BK500" s="309">
        <f t="shared" si="598"/>
        <v>3260.9079145546675</v>
      </c>
      <c r="BL500" s="309">
        <f t="shared" si="598"/>
        <v>3260.9079145546675</v>
      </c>
      <c r="BM500" s="309">
        <f t="shared" si="598"/>
        <v>3260.9079145546661</v>
      </c>
      <c r="BN500" s="309">
        <f t="shared" si="598"/>
        <v>3260.9079145546671</v>
      </c>
      <c r="BO500" s="309">
        <f t="shared" si="598"/>
        <v>3260.9079145546671</v>
      </c>
      <c r="BP500" s="309">
        <f t="shared" si="598"/>
        <v>3260.9079145546661</v>
      </c>
      <c r="BQ500" s="309">
        <f t="shared" si="598"/>
        <v>3260.9079145546657</v>
      </c>
      <c r="BR500" s="309">
        <f t="shared" si="598"/>
        <v>3260.9079145546671</v>
      </c>
      <c r="BS500" s="309">
        <f t="shared" si="598"/>
        <v>3260.9079145546671</v>
      </c>
      <c r="BT500" s="309">
        <f t="shared" si="598"/>
        <v>3260.9079145546671</v>
      </c>
      <c r="BU500" s="309">
        <f t="shared" si="598"/>
        <v>3260.9079145546661</v>
      </c>
      <c r="BV500" s="309">
        <f t="shared" si="598"/>
        <v>3260.9079145546671</v>
      </c>
      <c r="BW500" s="309">
        <f t="shared" si="598"/>
        <v>3260.9079145546671</v>
      </c>
      <c r="BX500" s="309">
        <f t="shared" si="598"/>
        <v>3260.9079145546671</v>
      </c>
      <c r="BY500" s="309">
        <f t="shared" si="598"/>
        <v>3260.9079145546671</v>
      </c>
      <c r="BZ500" s="309">
        <f t="shared" si="598"/>
        <v>3260.9079145546661</v>
      </c>
      <c r="CA500" s="309">
        <f t="shared" si="598"/>
        <v>3260.9079145546671</v>
      </c>
      <c r="CB500" s="309">
        <f t="shared" si="598"/>
        <v>3260.9079145546661</v>
      </c>
      <c r="CC500" s="309">
        <f t="shared" si="598"/>
        <v>3260.9079145546661</v>
      </c>
      <c r="CD500" s="309">
        <f t="shared" si="598"/>
        <v>3260.9079145546661</v>
      </c>
    </row>
    <row r="501" spans="1:88" outlineLevel="1">
      <c r="D501" s="52"/>
      <c r="P501" s="166"/>
      <c r="Q501" s="166"/>
      <c r="R501" s="166"/>
      <c r="S501" s="166"/>
      <c r="T501" s="166"/>
      <c r="U501" s="166"/>
      <c r="V501" s="166"/>
      <c r="W501" s="166"/>
      <c r="X501" s="166"/>
      <c r="Y501" s="166"/>
      <c r="Z501" s="166"/>
      <c r="AA501" s="166"/>
      <c r="AB501" s="166"/>
      <c r="AC501" s="166"/>
      <c r="AD501" s="166"/>
      <c r="AE501" s="166"/>
      <c r="AF501" s="166"/>
      <c r="AG501" s="166"/>
      <c r="AH501" s="166"/>
      <c r="AI501" s="166"/>
      <c r="AJ501" s="166"/>
      <c r="AK501" s="166"/>
      <c r="AL501" s="166"/>
      <c r="AM501" s="166"/>
      <c r="AN501" s="166"/>
      <c r="AO501" s="166"/>
      <c r="AP501" s="166"/>
      <c r="AQ501" s="166"/>
      <c r="AR501" s="166"/>
      <c r="AS501" s="166"/>
      <c r="AT501" s="166"/>
      <c r="AU501" s="166"/>
      <c r="AV501" s="166"/>
      <c r="AW501" s="166"/>
      <c r="AX501" s="166"/>
      <c r="AY501" s="166"/>
      <c r="AZ501" s="166"/>
      <c r="BA501" s="166"/>
      <c r="BB501" s="166"/>
      <c r="BC501" s="166"/>
      <c r="BD501" s="166"/>
      <c r="BE501" s="166"/>
      <c r="BF501" s="166"/>
      <c r="BG501" s="166"/>
      <c r="BH501" s="166"/>
      <c r="BI501" s="166"/>
      <c r="BJ501" s="166"/>
      <c r="BK501" s="166"/>
      <c r="BL501" s="166"/>
      <c r="BM501" s="166"/>
      <c r="BN501" s="166"/>
      <c r="BO501" s="166"/>
      <c r="BP501" s="166"/>
      <c r="BQ501" s="166"/>
      <c r="BR501" s="166"/>
      <c r="BS501" s="166"/>
      <c r="BT501" s="166"/>
      <c r="BU501" s="166"/>
      <c r="BV501" s="166"/>
      <c r="BW501" s="166"/>
      <c r="BX501" s="166"/>
      <c r="BY501" s="166"/>
      <c r="BZ501" s="166"/>
      <c r="CA501" s="166"/>
      <c r="CB501" s="166"/>
      <c r="CC501" s="166"/>
      <c r="CD501" s="166"/>
    </row>
    <row r="502" spans="1:88">
      <c r="D502" s="52"/>
      <c r="BR502"/>
      <c r="BS502"/>
    </row>
    <row r="503" spans="1:88">
      <c r="D503" s="52"/>
      <c r="BR503"/>
      <c r="BS503"/>
      <c r="CG503" s="13"/>
      <c r="CH503" s="13"/>
    </row>
    <row r="504" spans="1:88" ht="15.75">
      <c r="B504" s="16" t="s">
        <v>305</v>
      </c>
      <c r="C504" s="16"/>
      <c r="D504" s="16"/>
      <c r="BR504"/>
      <c r="BS504"/>
      <c r="CG504" s="13"/>
      <c r="CH504" s="13"/>
    </row>
    <row r="505" spans="1:88" ht="15.75" outlineLevel="1">
      <c r="B505" s="16"/>
      <c r="C505" s="16"/>
      <c r="D505" s="16"/>
      <c r="CG505" s="13"/>
      <c r="CH505" s="13"/>
    </row>
    <row r="506" spans="1:88" outlineLevel="1">
      <c r="C506" s="135" t="s">
        <v>538</v>
      </c>
      <c r="D506" s="135"/>
      <c r="J506" s="22" t="s">
        <v>14</v>
      </c>
      <c r="K506"/>
      <c r="R506" s="358">
        <f>'[4]Output fijo - Incumbente'!O54/(1/3)</f>
        <v>0</v>
      </c>
      <c r="S506" s="358">
        <f>'[4]Output fijo - Incumbente'!P54/(1/3)</f>
        <v>0</v>
      </c>
      <c r="T506" s="358">
        <f>'[4]Output fijo - Incumbente'!Q54/(1/3)</f>
        <v>0</v>
      </c>
      <c r="U506" s="358">
        <f>'[4]Output fijo - Incumbente'!R54/(1/3)</f>
        <v>0</v>
      </c>
      <c r="V506" s="358">
        <f>'[4]Output fijo - Incumbente'!S54/(1/3)</f>
        <v>0</v>
      </c>
      <c r="W506" s="358">
        <f>'[4]Output fijo - Incumbente'!T54/(1/3)</f>
        <v>0</v>
      </c>
      <c r="X506" s="358">
        <f>'[4]Output fijo - Incumbente'!U54/(1/3)</f>
        <v>2309750.2857539998</v>
      </c>
      <c r="Y506" s="358">
        <f>'[4]Output fijo - Incumbente'!V54/(1/3)</f>
        <v>2518123.9683300001</v>
      </c>
      <c r="Z506" s="358">
        <f>'[4]Output fijo - Incumbente'!W54/(1/3)</f>
        <v>2991801.1119900001</v>
      </c>
      <c r="AA506" s="358">
        <f>'[4]Output fijo - Incumbente'!X54/(1/3)</f>
        <v>4176696.0951000005</v>
      </c>
      <c r="AB506" s="358">
        <f>'[4]Output fijo - Incumbente'!Y54/(1/3)</f>
        <v>4001546.9538000003</v>
      </c>
      <c r="AC506" s="358">
        <f>'[4]Output fijo - Incumbente'!Z54/(1/3)</f>
        <v>4915733.4398269998</v>
      </c>
      <c r="AD506" s="358">
        <f>'[4]Output fijo - Incumbente'!AA54/(1/3)</f>
        <v>5442124.5984358499</v>
      </c>
      <c r="AE506" s="358">
        <f>'[4]Output fijo - Incumbente'!AB54/(1/3)</f>
        <v>5880441.9860718222</v>
      </c>
      <c r="AF506" s="358">
        <f>'[4]Output fijo - Incumbente'!AC54/(1/3)</f>
        <v>6485495.871567673</v>
      </c>
      <c r="AG506" s="358">
        <f>'[4]Output fijo - Incumbente'!AD54/(1/3)</f>
        <v>7200676.04667647</v>
      </c>
      <c r="AH506" s="358">
        <f>'[4]Output fijo - Incumbente'!AE54/(1/3)</f>
        <v>7921532.5799073474</v>
      </c>
      <c r="AI506" s="358">
        <f>'[4]Output fijo - Incumbente'!AF54/(1/3)</f>
        <v>8539309.3434132058</v>
      </c>
      <c r="AJ506" s="358">
        <f>'[4]Output fijo - Incumbente'!AG54/(1/3)</f>
        <v>8989091.8617923707</v>
      </c>
      <c r="AK506" s="358">
        <f>'[4]Output fijo - Incumbente'!AH54/(1/3)</f>
        <v>9284242.4292118847</v>
      </c>
      <c r="AL506" s="358">
        <f>'[4]Output fijo - Incumbente'!AI54/(1/3)</f>
        <v>9517278.6786000337</v>
      </c>
      <c r="AM506" s="358">
        <f>'[4]Output fijo - Incumbente'!AJ54/(1/3)</f>
        <v>9517278.6786000337</v>
      </c>
      <c r="AN506" s="358">
        <f>'[4]Output fijo - Incumbente'!AK54/(1/3)</f>
        <v>9517278.6786000337</v>
      </c>
      <c r="AO506" s="358">
        <f>'[4]Output fijo - Incumbente'!AL54/(1/3)</f>
        <v>9517278.6786000337</v>
      </c>
      <c r="AP506" s="358">
        <f>'[4]Output fijo - Incumbente'!AM54/(1/3)</f>
        <v>9517278.6786000337</v>
      </c>
      <c r="AQ506" s="358">
        <f>'[4]Output fijo - Incumbente'!AN54/(1/3)</f>
        <v>9517278.6786000337</v>
      </c>
      <c r="AR506" s="358">
        <f>'[4]Output fijo - Incumbente'!AO54/(1/3)</f>
        <v>9517278.6786000337</v>
      </c>
      <c r="AS506" s="358">
        <f>'[4]Output fijo - Incumbente'!AP54/(1/3)</f>
        <v>9517278.6786000337</v>
      </c>
      <c r="AT506" s="358">
        <f>'[4]Output fijo - Incumbente'!AQ54/(1/3)</f>
        <v>9517278.6786000337</v>
      </c>
      <c r="AU506" s="358">
        <f>'[4]Output fijo - Incumbente'!AR54/(1/3)</f>
        <v>9517278.6786000337</v>
      </c>
      <c r="AV506" s="358">
        <f>'[4]Output fijo - Incumbente'!AS54/(1/3)</f>
        <v>9517278.6786000337</v>
      </c>
      <c r="AW506" s="358">
        <f>'[4]Output fijo - Incumbente'!AT54/(1/3)</f>
        <v>9517278.6786000337</v>
      </c>
      <c r="AX506" s="358">
        <f>'[4]Output fijo - Incumbente'!AU54/(1/3)</f>
        <v>9517278.6786000337</v>
      </c>
      <c r="AY506" s="358">
        <f>'[4]Output fijo - Incumbente'!AV54/(1/3)</f>
        <v>9517278.6786000337</v>
      </c>
      <c r="AZ506" s="358">
        <f>'[4]Output fijo - Incumbente'!AW54/(1/3)</f>
        <v>9517278.6786000337</v>
      </c>
      <c r="BA506" s="358">
        <f>'[4]Output fijo - Incumbente'!AX54/(1/3)</f>
        <v>9517278.6786000337</v>
      </c>
      <c r="BB506" s="358">
        <f>'[4]Output fijo - Incumbente'!AY54/(1/3)</f>
        <v>9517278.6786000337</v>
      </c>
      <c r="BC506" s="358">
        <f>'[4]Output fijo - Incumbente'!AZ54/(1/3)</f>
        <v>9517278.6786000337</v>
      </c>
      <c r="BD506" s="358">
        <f>'[4]Output fijo - Incumbente'!BA54/(1/3)</f>
        <v>9517278.6786000337</v>
      </c>
      <c r="BE506" s="358">
        <f>'[4]Output fijo - Incumbente'!BB54/(1/3)</f>
        <v>9517278.6786000337</v>
      </c>
      <c r="BF506" s="358">
        <f>'[4]Output fijo - Incumbente'!BC54/(1/3)</f>
        <v>9517278.6786000337</v>
      </c>
      <c r="BG506" s="358">
        <f>'[4]Output fijo - Incumbente'!BD54/(1/3)</f>
        <v>9517278.6786000337</v>
      </c>
      <c r="BH506" s="358">
        <f>'[4]Output fijo - Incumbente'!BE54/(1/3)</f>
        <v>9517278.6786000337</v>
      </c>
      <c r="BI506" s="358">
        <f>'[4]Output fijo - Incumbente'!BF54/(1/3)</f>
        <v>9517278.6786000337</v>
      </c>
      <c r="BJ506" s="358">
        <f>'[4]Output fijo - Incumbente'!BG54/(1/3)</f>
        <v>9517278.6786000337</v>
      </c>
      <c r="BK506" s="358">
        <f>'[4]Output fijo - Incumbente'!BH54/(1/3)</f>
        <v>9517278.6786000337</v>
      </c>
      <c r="BL506" s="358">
        <f>'[4]Output fijo - Incumbente'!BI54/(1/3)</f>
        <v>9517278.6786000337</v>
      </c>
      <c r="BM506" s="358">
        <f>'[4]Output fijo - Incumbente'!BJ54/(1/3)</f>
        <v>9517278.6786000337</v>
      </c>
      <c r="BN506" s="358">
        <f>'[4]Output fijo - Incumbente'!BK54/(1/3)</f>
        <v>9517278.6786000337</v>
      </c>
      <c r="BO506" s="358">
        <f>'[4]Output fijo - Incumbente'!BL54/(1/3)</f>
        <v>9517278.6786000337</v>
      </c>
      <c r="BP506" s="358">
        <f>'[4]Output fijo - Incumbente'!BM54/(1/3)</f>
        <v>9517278.6786000337</v>
      </c>
      <c r="BQ506" s="358">
        <f>'[4]Output fijo - Incumbente'!BN54/(1/3)</f>
        <v>9517278.6786000337</v>
      </c>
      <c r="BR506" s="358">
        <f>'[4]Output fijo - Incumbente'!BO54/(1/3)</f>
        <v>9517278.6786000337</v>
      </c>
      <c r="BS506" s="358">
        <f>'[4]Output fijo - Incumbente'!BP54/(1/3)</f>
        <v>9517278.6786000337</v>
      </c>
      <c r="BT506" s="296">
        <f>BS506</f>
        <v>9517278.6786000337</v>
      </c>
      <c r="BU506" s="296">
        <f t="shared" ref="BU506:CC506" si="599">BT506</f>
        <v>9517278.6786000337</v>
      </c>
      <c r="BV506" s="296">
        <f t="shared" si="599"/>
        <v>9517278.6786000337</v>
      </c>
      <c r="BW506" s="296">
        <f t="shared" si="599"/>
        <v>9517278.6786000337</v>
      </c>
      <c r="BX506" s="296">
        <f t="shared" si="599"/>
        <v>9517278.6786000337</v>
      </c>
      <c r="BY506" s="296">
        <f t="shared" si="599"/>
        <v>9517278.6786000337</v>
      </c>
      <c r="BZ506" s="296">
        <f t="shared" si="599"/>
        <v>9517278.6786000337</v>
      </c>
      <c r="CA506" s="296">
        <f t="shared" si="599"/>
        <v>9517278.6786000337</v>
      </c>
      <c r="CB506" s="296">
        <f t="shared" si="599"/>
        <v>9517278.6786000337</v>
      </c>
      <c r="CC506" s="296">
        <f t="shared" si="599"/>
        <v>9517278.6786000337</v>
      </c>
      <c r="CD506" s="296">
        <f>CC506</f>
        <v>9517278.6786000337</v>
      </c>
    </row>
    <row r="507" spans="1:88" outlineLevel="1">
      <c r="C507" s="323"/>
      <c r="K507"/>
      <c r="BR507"/>
      <c r="BS507"/>
    </row>
    <row r="508" spans="1:88" outlineLevel="1">
      <c r="C508" s="135" t="s">
        <v>539</v>
      </c>
      <c r="E508" s="47"/>
      <c r="G508" s="96"/>
      <c r="J508" s="22" t="s">
        <v>14</v>
      </c>
      <c r="O508" s="201"/>
      <c r="R508" s="358">
        <f>'[4]Output fijo - Incumbente'!O577/(1/3)</f>
        <v>0</v>
      </c>
      <c r="S508" s="358">
        <f>'[4]Output fijo - Incumbente'!P577/(1/3)</f>
        <v>0</v>
      </c>
      <c r="T508" s="358">
        <f>'[4]Output fijo - Incumbente'!Q577/(1/3)</f>
        <v>0</v>
      </c>
      <c r="U508" s="358">
        <f>'[4]Output fijo - Incumbente'!R57/(1/3)</f>
        <v>750667.75632000004</v>
      </c>
      <c r="V508" s="358">
        <f>'[4]Output fijo - Incumbente'!S57/(1/3)</f>
        <v>927371.18159999989</v>
      </c>
      <c r="W508" s="358">
        <f>'[4]Output fijo - Incumbente'!T57/(1/3)</f>
        <v>1148250.4631999999</v>
      </c>
      <c r="X508" s="358">
        <f>'[4]Output fijo - Incumbente'!U57/(1/3)</f>
        <v>1424349.5651999998</v>
      </c>
      <c r="Y508" s="358">
        <f>'[4]Output fijo - Incumbente'!V57/(1/3)</f>
        <v>1814125.2089999998</v>
      </c>
      <c r="Z508" s="358">
        <f>'[4]Output fijo - Incumbente'!W57/(1/3)</f>
        <v>2138396.7083999999</v>
      </c>
      <c r="AA508" s="358">
        <f>'[4]Output fijo - Incumbente'!X57/(1/3)</f>
        <v>2415712.6122000003</v>
      </c>
      <c r="AB508" s="358">
        <f>'[4]Output fijo - Incumbente'!Y57/(1/3)</f>
        <v>2984785.9800000004</v>
      </c>
      <c r="AC508" s="358">
        <f>'[4]Output fijo - Incumbente'!Z57/(1/3)</f>
        <v>3452706.1596273202</v>
      </c>
      <c r="AD508" s="358">
        <f>'[4]Output fijo - Incumbente'!AA57/(1/3)</f>
        <v>3672271.191666007</v>
      </c>
      <c r="AE508" s="358">
        <f>'[4]Output fijo - Incumbente'!AB57/(1/3)</f>
        <v>3801942.253085027</v>
      </c>
      <c r="AF508" s="358">
        <f>'[4]Output fijo - Incumbente'!AC57/(1/3)</f>
        <v>3963420.8460877603</v>
      </c>
      <c r="AG508" s="358">
        <f>'[4]Output fijo - Incumbente'!AD57/(1/3)</f>
        <v>4143603.0798136606</v>
      </c>
      <c r="AH508" s="358">
        <f>'[4]Output fijo - Incumbente'!AE57/(1/3)</f>
        <v>4323785.31353956</v>
      </c>
      <c r="AI508" s="358">
        <f>'[4]Output fijo - Incumbente'!AF57/(1/3)</f>
        <v>4485263.9065422937</v>
      </c>
      <c r="AJ508" s="358">
        <f>'[4]Output fijo - Incumbente'!AG57/(1/3)</f>
        <v>4614934.9679613141</v>
      </c>
      <c r="AK508" s="358">
        <f>'[4]Output fijo - Incumbente'!AH57/(1/3)</f>
        <v>4834500</v>
      </c>
      <c r="AL508" s="358">
        <f>'[4]Output fijo - Incumbente'!AI57/(1/3)</f>
        <v>4834500</v>
      </c>
      <c r="AM508" s="358">
        <f>'[4]Output fijo - Incumbente'!AJ57/(1/3)</f>
        <v>4834500</v>
      </c>
      <c r="AN508" s="358">
        <f>'[4]Output fijo - Incumbente'!AK57/(1/3)</f>
        <v>4834500</v>
      </c>
      <c r="AO508" s="358">
        <f>'[4]Output fijo - Incumbente'!AL57/(1/3)</f>
        <v>4834500</v>
      </c>
      <c r="AP508" s="358">
        <f>'[4]Output fijo - Incumbente'!AM57/(1/3)</f>
        <v>4834500</v>
      </c>
      <c r="AQ508" s="358">
        <f>'[4]Output fijo - Incumbente'!AN57/(1/3)</f>
        <v>4834500</v>
      </c>
      <c r="AR508" s="358">
        <f>'[4]Output fijo - Incumbente'!AO57/(1/3)</f>
        <v>4834500</v>
      </c>
      <c r="AS508" s="358">
        <f>'[4]Output fijo - Incumbente'!AP57/(1/3)</f>
        <v>4834500</v>
      </c>
      <c r="AT508" s="358">
        <f>'[4]Output fijo - Incumbente'!AQ57/(1/3)</f>
        <v>4834500</v>
      </c>
      <c r="AU508" s="358">
        <f>'[4]Output fijo - Incumbente'!AR57/(1/3)</f>
        <v>4834500</v>
      </c>
      <c r="AV508" s="358">
        <f>'[4]Output fijo - Incumbente'!AS57/(1/3)</f>
        <v>4834500</v>
      </c>
      <c r="AW508" s="358">
        <f>'[4]Output fijo - Incumbente'!AT57/(1/3)</f>
        <v>4834500</v>
      </c>
      <c r="AX508" s="358">
        <f>'[4]Output fijo - Incumbente'!AU57/(1/3)</f>
        <v>4834500</v>
      </c>
      <c r="AY508" s="358">
        <f>'[4]Output fijo - Incumbente'!AV57/(1/3)</f>
        <v>4834500</v>
      </c>
      <c r="AZ508" s="358">
        <f>'[4]Output fijo - Incumbente'!AW57/(1/3)</f>
        <v>4834500</v>
      </c>
      <c r="BA508" s="358">
        <f>'[4]Output fijo - Incumbente'!AX57/(1/3)</f>
        <v>4834500</v>
      </c>
      <c r="BB508" s="358">
        <f>'[4]Output fijo - Incumbente'!AY57/(1/3)</f>
        <v>4834500</v>
      </c>
      <c r="BC508" s="358">
        <f>'[4]Output fijo - Incumbente'!AZ57/(1/3)</f>
        <v>4834500</v>
      </c>
      <c r="BD508" s="358">
        <f>'[4]Output fijo - Incumbente'!BA57/(1/3)</f>
        <v>4834500</v>
      </c>
      <c r="BE508" s="358">
        <f>'[4]Output fijo - Incumbente'!BB57/(1/3)</f>
        <v>4834500</v>
      </c>
      <c r="BF508" s="358">
        <f>'[4]Output fijo - Incumbente'!BC57/(1/3)</f>
        <v>4834500</v>
      </c>
      <c r="BG508" s="358">
        <f>'[4]Output fijo - Incumbente'!BD57/(1/3)</f>
        <v>4834500</v>
      </c>
      <c r="BH508" s="358">
        <f>'[4]Output fijo - Incumbente'!BE57/(1/3)</f>
        <v>4834500</v>
      </c>
      <c r="BI508" s="358">
        <f>'[4]Output fijo - Incumbente'!BF57/(1/3)</f>
        <v>4834500</v>
      </c>
      <c r="BJ508" s="358">
        <f>'[4]Output fijo - Incumbente'!BG57/(1/3)</f>
        <v>4834500</v>
      </c>
      <c r="BK508" s="358">
        <f>'[4]Output fijo - Incumbente'!BH57/(1/3)</f>
        <v>4834500</v>
      </c>
      <c r="BL508" s="358">
        <f>'[4]Output fijo - Incumbente'!BI57/(1/3)</f>
        <v>4834500</v>
      </c>
      <c r="BM508" s="358">
        <f>'[4]Output fijo - Incumbente'!BJ57/(1/3)</f>
        <v>4834500</v>
      </c>
      <c r="BN508" s="358">
        <f>'[4]Output fijo - Incumbente'!BK57/(1/3)</f>
        <v>4834500</v>
      </c>
      <c r="BO508" s="358">
        <f>'[4]Output fijo - Incumbente'!BL57/(1/3)</f>
        <v>4834500</v>
      </c>
      <c r="BP508" s="358">
        <f>'[4]Output fijo - Incumbente'!BM57/(1/3)</f>
        <v>4834500</v>
      </c>
      <c r="BQ508" s="358">
        <f>'[4]Output fijo - Incumbente'!BN57/(1/3)</f>
        <v>4834500</v>
      </c>
      <c r="BR508" s="358">
        <f>'[4]Output fijo - Incumbente'!BO57/(1/3)</f>
        <v>4834500</v>
      </c>
      <c r="BS508" s="358">
        <f>'[4]Output fijo - Incumbente'!BP57/(1/3)</f>
        <v>4834500</v>
      </c>
      <c r="BT508" s="296">
        <f>BS508</f>
        <v>4834500</v>
      </c>
      <c r="BU508" s="296">
        <f t="shared" ref="BU508:CD508" si="600">BT508</f>
        <v>4834500</v>
      </c>
      <c r="BV508" s="296">
        <f t="shared" si="600"/>
        <v>4834500</v>
      </c>
      <c r="BW508" s="296">
        <f t="shared" si="600"/>
        <v>4834500</v>
      </c>
      <c r="BX508" s="296">
        <f t="shared" si="600"/>
        <v>4834500</v>
      </c>
      <c r="BY508" s="296">
        <f t="shared" si="600"/>
        <v>4834500</v>
      </c>
      <c r="BZ508" s="296">
        <f t="shared" si="600"/>
        <v>4834500</v>
      </c>
      <c r="CA508" s="296">
        <f t="shared" si="600"/>
        <v>4834500</v>
      </c>
      <c r="CB508" s="296">
        <f t="shared" si="600"/>
        <v>4834500</v>
      </c>
      <c r="CC508" s="296">
        <f t="shared" si="600"/>
        <v>4834500</v>
      </c>
      <c r="CD508" s="296">
        <f t="shared" si="600"/>
        <v>4834500</v>
      </c>
      <c r="CG508" s="13"/>
      <c r="CH508" s="13"/>
    </row>
    <row r="509" spans="1:88">
      <c r="CG509" s="13"/>
      <c r="CH509" s="13"/>
    </row>
    <row r="510" spans="1:88">
      <c r="CG510" s="13"/>
      <c r="CH510" s="13"/>
    </row>
    <row r="511" spans="1:88" s="70" customFormat="1" ht="18" customHeight="1">
      <c r="A511" s="219">
        <v>4</v>
      </c>
      <c r="B511" s="68" t="s">
        <v>244</v>
      </c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  <c r="AA511" s="69"/>
      <c r="AB511" s="69"/>
      <c r="AC511" s="69"/>
      <c r="AD511" s="69"/>
      <c r="AE511" s="69"/>
      <c r="AF511" s="69"/>
      <c r="AG511" s="69"/>
      <c r="AH511" s="69"/>
      <c r="AI511" s="69"/>
      <c r="AJ511" s="69"/>
      <c r="AK511" s="69"/>
      <c r="AL511" s="69"/>
      <c r="AM511" s="69"/>
      <c r="AN511" s="69"/>
      <c r="AO511" s="69"/>
      <c r="AP511" s="69"/>
      <c r="AQ511" s="69"/>
      <c r="AR511" s="69"/>
      <c r="AS511" s="69"/>
      <c r="AT511" s="69"/>
      <c r="AU511" s="69"/>
      <c r="AV511" s="69"/>
      <c r="AW511" s="69"/>
      <c r="AX511" s="69"/>
      <c r="AY511" s="69"/>
      <c r="AZ511" s="69"/>
      <c r="BA511" s="69"/>
      <c r="BB511" s="69"/>
      <c r="BC511" s="69"/>
      <c r="BD511" s="69"/>
      <c r="BE511" s="69"/>
      <c r="BF511" s="69"/>
      <c r="BG511" s="69"/>
      <c r="BH511" s="69"/>
      <c r="BI511" s="69"/>
      <c r="BJ511" s="69"/>
      <c r="BK511" s="69"/>
      <c r="BL511" s="69"/>
      <c r="BM511" s="69"/>
      <c r="BN511" s="69"/>
      <c r="BO511" s="69"/>
      <c r="BP511" s="69"/>
      <c r="BQ511" s="69"/>
      <c r="BR511" s="69"/>
      <c r="BS511" s="69"/>
      <c r="BT511" s="69"/>
      <c r="BU511" s="69"/>
      <c r="BV511" s="69"/>
      <c r="BW511" s="69"/>
      <c r="BX511" s="69"/>
      <c r="BY511" s="69"/>
      <c r="BZ511" s="69"/>
      <c r="CA511" s="69"/>
      <c r="CB511" s="69"/>
      <c r="CC511" s="69"/>
      <c r="CD511" s="69"/>
      <c r="CE511" s="69"/>
      <c r="CF511" s="69"/>
      <c r="CG511" s="69"/>
      <c r="CH511" s="69"/>
      <c r="CI511" s="69"/>
      <c r="CJ511" s="69"/>
    </row>
    <row r="512" spans="1:88" outlineLevel="1">
      <c r="CG512" s="13"/>
      <c r="CH512" s="13"/>
    </row>
    <row r="513" spans="2:86" ht="15.75" outlineLevel="1">
      <c r="B513" s="16" t="s">
        <v>371</v>
      </c>
      <c r="C513" s="16"/>
      <c r="D513" s="16"/>
      <c r="CG513" s="13"/>
      <c r="CH513" s="13"/>
    </row>
    <row r="514" spans="2:86" outlineLevel="1">
      <c r="E514" s="39" t="s">
        <v>372</v>
      </c>
      <c r="I514" s="39" t="s">
        <v>342</v>
      </c>
      <c r="J514" s="39" t="s">
        <v>69</v>
      </c>
      <c r="R514" s="178">
        <f t="shared" ref="R514:AW514" si="601">AVERAGE(Q46:R46)</f>
        <v>19686661.5</v>
      </c>
      <c r="S514" s="178">
        <f t="shared" si="601"/>
        <v>19929601</v>
      </c>
      <c r="T514" s="178">
        <f t="shared" si="601"/>
        <v>20271747</v>
      </c>
      <c r="U514" s="178">
        <f t="shared" si="601"/>
        <v>20094110.5</v>
      </c>
      <c r="V514" s="178">
        <f t="shared" si="601"/>
        <v>19879287</v>
      </c>
      <c r="W514" s="178">
        <f t="shared" si="601"/>
        <v>20056433</v>
      </c>
      <c r="X514" s="178">
        <f t="shared" si="601"/>
        <v>20292512.5</v>
      </c>
      <c r="Y514" s="178">
        <f t="shared" si="601"/>
        <v>20225958.7425288</v>
      </c>
      <c r="Z514" s="178">
        <f t="shared" si="601"/>
        <v>19504825.7425288</v>
      </c>
      <c r="AA514" s="178">
        <f t="shared" si="601"/>
        <v>19446573.499995001</v>
      </c>
      <c r="AB514" s="178">
        <f t="shared" si="601"/>
        <v>19904246.999995001</v>
      </c>
      <c r="AC514" s="178">
        <f t="shared" si="601"/>
        <v>20048907.5</v>
      </c>
      <c r="AD514" s="178">
        <f t="shared" si="601"/>
        <v>20521132.5</v>
      </c>
      <c r="AE514" s="178">
        <f t="shared" si="601"/>
        <v>20672779.503469713</v>
      </c>
      <c r="AF514" s="178">
        <f t="shared" si="601"/>
        <v>20410222.379371837</v>
      </c>
      <c r="AG514" s="178">
        <f t="shared" si="601"/>
        <v>20545000.639015459</v>
      </c>
      <c r="AH514" s="178">
        <f t="shared" si="601"/>
        <v>20667424.877834454</v>
      </c>
      <c r="AI514" s="178">
        <f t="shared" si="601"/>
        <v>20777709.950333968</v>
      </c>
      <c r="AJ514" s="178">
        <f t="shared" si="601"/>
        <v>20878202.30971954</v>
      </c>
      <c r="AK514" s="178">
        <f t="shared" si="601"/>
        <v>20969982.056119274</v>
      </c>
      <c r="AL514" s="178">
        <f t="shared" si="601"/>
        <v>21157169.100176435</v>
      </c>
      <c r="AM514" s="178">
        <f t="shared" si="601"/>
        <v>21438718.153825216</v>
      </c>
      <c r="AN514" s="178">
        <f t="shared" si="601"/>
        <v>21709925.596023329</v>
      </c>
      <c r="AO514" s="178">
        <f t="shared" si="601"/>
        <v>21972778.574808415</v>
      </c>
      <c r="AP514" s="178">
        <f t="shared" si="601"/>
        <v>22231174.418225802</v>
      </c>
      <c r="AQ514" s="178">
        <f t="shared" si="601"/>
        <v>22486525.277853906</v>
      </c>
      <c r="AR514" s="178">
        <f t="shared" si="601"/>
        <v>22734347.291286159</v>
      </c>
      <c r="AS514" s="178">
        <f t="shared" si="601"/>
        <v>22971889.326111481</v>
      </c>
      <c r="AT514" s="178">
        <f t="shared" si="601"/>
        <v>23200302.105495274</v>
      </c>
      <c r="AU514" s="178">
        <f t="shared" si="601"/>
        <v>23420478.721474171</v>
      </c>
      <c r="AV514" s="178">
        <f t="shared" si="601"/>
        <v>23631963.499942809</v>
      </c>
      <c r="AW514" s="178">
        <f t="shared" si="601"/>
        <v>23833734.241201393</v>
      </c>
      <c r="AX514" s="178">
        <f t="shared" ref="AX514:CD514" si="602">AVERAGE(AW46:AX46)</f>
        <v>24025625.471287936</v>
      </c>
      <c r="AY514" s="178">
        <f t="shared" si="602"/>
        <v>24208299.086050346</v>
      </c>
      <c r="AZ514" s="178">
        <f t="shared" si="602"/>
        <v>24382226.386879008</v>
      </c>
      <c r="BA514" s="178">
        <f t="shared" si="602"/>
        <v>24546821.569659628</v>
      </c>
      <c r="BB514" s="178">
        <f t="shared" si="602"/>
        <v>24701091.352472171</v>
      </c>
      <c r="BC514" s="178">
        <f t="shared" si="602"/>
        <v>24844788.911842905</v>
      </c>
      <c r="BD514" s="178">
        <f t="shared" si="602"/>
        <v>24978428.195584882</v>
      </c>
      <c r="BE514" s="178">
        <f t="shared" si="602"/>
        <v>25102462.687062573</v>
      </c>
      <c r="BF514" s="178">
        <f t="shared" si="602"/>
        <v>25216522.005015984</v>
      </c>
      <c r="BG514" s="178">
        <f t="shared" si="602"/>
        <v>25319875.026185043</v>
      </c>
      <c r="BH514" s="178">
        <f t="shared" si="602"/>
        <v>25412383.733893611</v>
      </c>
      <c r="BI514" s="178">
        <f t="shared" si="602"/>
        <v>25494556.526077822</v>
      </c>
      <c r="BJ514" s="178">
        <f t="shared" si="602"/>
        <v>25551251.147747576</v>
      </c>
      <c r="BK514" s="178">
        <f t="shared" si="602"/>
        <v>25587480.999189533</v>
      </c>
      <c r="BL514" s="178">
        <f t="shared" si="602"/>
        <v>25623762.221976399</v>
      </c>
      <c r="BM514" s="178">
        <f t="shared" si="602"/>
        <v>25660094.888949074</v>
      </c>
      <c r="BN514" s="178">
        <f t="shared" si="602"/>
        <v>25696479.073051739</v>
      </c>
      <c r="BO514" s="178">
        <f t="shared" si="602"/>
        <v>25732914.847332016</v>
      </c>
      <c r="BP514" s="178">
        <f t="shared" si="602"/>
        <v>25769402.2849411</v>
      </c>
      <c r="BQ514" s="178">
        <f t="shared" si="602"/>
        <v>25805941.459133893</v>
      </c>
      <c r="BR514" s="178">
        <f t="shared" si="602"/>
        <v>25842532.443269193</v>
      </c>
      <c r="BS514" s="178">
        <f t="shared" si="602"/>
        <v>25879175.310809799</v>
      </c>
      <c r="BT514" s="178">
        <f t="shared" si="602"/>
        <v>25915870.135322675</v>
      </c>
      <c r="BU514" s="178">
        <f t="shared" si="602"/>
        <v>25952616.990479104</v>
      </c>
      <c r="BV514" s="178">
        <f t="shared" si="602"/>
        <v>25989415.950054824</v>
      </c>
      <c r="BW514" s="178">
        <f t="shared" si="602"/>
        <v>26026267.087930195</v>
      </c>
      <c r="BX514" s="178">
        <f t="shared" si="602"/>
        <v>26063170.478090309</v>
      </c>
      <c r="BY514" s="178">
        <f t="shared" si="602"/>
        <v>26100126.194625191</v>
      </c>
      <c r="BZ514" s="178">
        <f t="shared" si="602"/>
        <v>26137134.311729901</v>
      </c>
      <c r="CA514" s="178">
        <f t="shared" si="602"/>
        <v>26174194.90370471</v>
      </c>
      <c r="CB514" s="178">
        <f t="shared" si="602"/>
        <v>26211308.044955239</v>
      </c>
      <c r="CC514" s="178">
        <f t="shared" si="602"/>
        <v>26248473.809992611</v>
      </c>
      <c r="CD514" s="178">
        <f t="shared" si="602"/>
        <v>26285692.273433611</v>
      </c>
      <c r="CE514" s="18" t="s">
        <v>81</v>
      </c>
      <c r="CG514" s="13"/>
      <c r="CH514" s="13"/>
    </row>
    <row r="515" spans="2:86" outlineLevel="1">
      <c r="BR515"/>
      <c r="BS515"/>
      <c r="CG515" s="13"/>
      <c r="CH515" s="13"/>
    </row>
    <row r="516" spans="2:86" ht="15.75" outlineLevel="1">
      <c r="B516" s="16" t="s">
        <v>373</v>
      </c>
      <c r="C516" s="16"/>
      <c r="D516" s="16"/>
      <c r="S516" s="105"/>
      <c r="T516" s="105"/>
      <c r="U516" s="105"/>
      <c r="V516" s="105"/>
      <c r="W516" s="105"/>
      <c r="X516" s="105"/>
      <c r="Y516" s="105"/>
      <c r="Z516" s="105"/>
      <c r="AA516" s="105"/>
      <c r="AB516" s="105"/>
      <c r="AC516" s="105"/>
      <c r="AD516" s="105"/>
      <c r="AE516" s="105"/>
      <c r="AF516" s="105"/>
      <c r="BR516"/>
      <c r="BS516"/>
      <c r="CG516" s="13"/>
      <c r="CH516" s="13"/>
    </row>
    <row r="517" spans="2:86" outlineLevel="1">
      <c r="D517">
        <v>1</v>
      </c>
      <c r="E517" s="37" t="str">
        <f t="array" ref="E517:E546">Fixed.Retail.Services</f>
        <v>Llamadas salientes Local on-net</v>
      </c>
      <c r="J517" s="37" t="str">
        <f t="array" ref="J517:J546">Fixed.Retail.Services.Units</f>
        <v>Minutos</v>
      </c>
      <c r="R517" s="179">
        <f t="shared" ref="R517:AW517" si="603">R$297*R261</f>
        <v>105854921825.98965</v>
      </c>
      <c r="S517" s="179">
        <f t="shared" si="603"/>
        <v>111114793136.19345</v>
      </c>
      <c r="T517" s="179">
        <f t="shared" si="603"/>
        <v>93126434844.945984</v>
      </c>
      <c r="U517" s="179">
        <f t="shared" si="603"/>
        <v>78224443516.389618</v>
      </c>
      <c r="V517" s="179">
        <f t="shared" si="603"/>
        <v>65461744114.887955</v>
      </c>
      <c r="W517" s="179">
        <f t="shared" si="603"/>
        <v>57565862541.573891</v>
      </c>
      <c r="X517" s="179">
        <f t="shared" si="603"/>
        <v>46352815636.843803</v>
      </c>
      <c r="Y517" s="179">
        <f t="shared" si="603"/>
        <v>44839220500.952423</v>
      </c>
      <c r="Z517" s="179">
        <f t="shared" si="603"/>
        <v>36823742002.889961</v>
      </c>
      <c r="AA517" s="179">
        <f t="shared" si="603"/>
        <v>31487522464.671192</v>
      </c>
      <c r="AB517" s="179">
        <f t="shared" si="603"/>
        <v>25673645189.214588</v>
      </c>
      <c r="AC517" s="179">
        <f t="shared" si="603"/>
        <v>22827344881.621853</v>
      </c>
      <c r="AD517" s="179">
        <f t="shared" si="603"/>
        <v>21688953098.362286</v>
      </c>
      <c r="AE517" s="179">
        <f t="shared" si="603"/>
        <v>20620724638.179981</v>
      </c>
      <c r="AF517" s="179">
        <f t="shared" si="603"/>
        <v>19096717425.106583</v>
      </c>
      <c r="AG517" s="179">
        <f t="shared" si="603"/>
        <v>18396218951.643295</v>
      </c>
      <c r="AH517" s="179">
        <f t="shared" si="603"/>
        <v>17747336659.414722</v>
      </c>
      <c r="AI517" s="179">
        <f t="shared" si="603"/>
        <v>17365809293.355667</v>
      </c>
      <c r="AJ517" s="179">
        <f t="shared" si="603"/>
        <v>16987248691.071466</v>
      </c>
      <c r="AK517" s="179">
        <f t="shared" si="603"/>
        <v>16612673184.033432</v>
      </c>
      <c r="AL517" s="179">
        <f t="shared" si="603"/>
        <v>16707032753.547611</v>
      </c>
      <c r="AM517" s="179">
        <f t="shared" si="603"/>
        <v>16975869057.819967</v>
      </c>
      <c r="AN517" s="179">
        <f t="shared" si="603"/>
        <v>17234347783.521721</v>
      </c>
      <c r="AO517" s="179">
        <f t="shared" si="603"/>
        <v>17484812544.082912</v>
      </c>
      <c r="AP517" s="179">
        <f t="shared" si="603"/>
        <v>17731859896.319996</v>
      </c>
      <c r="AQ517" s="179">
        <f t="shared" si="603"/>
        <v>17977047161.458176</v>
      </c>
      <c r="AR517" s="179">
        <f t="shared" si="603"/>
        <v>18214975381.14072</v>
      </c>
      <c r="AS517" s="179">
        <f t="shared" si="603"/>
        <v>18442397762.849899</v>
      </c>
      <c r="AT517" s="179">
        <f t="shared" si="603"/>
        <v>18660692957.150257</v>
      </c>
      <c r="AU517" s="179">
        <f t="shared" si="603"/>
        <v>18870908751.369595</v>
      </c>
      <c r="AV517" s="179">
        <f t="shared" si="603"/>
        <v>19072492068.523537</v>
      </c>
      <c r="AW517" s="179">
        <f t="shared" si="603"/>
        <v>19264216465.643764</v>
      </c>
      <c r="AX517" s="179">
        <f t="shared" ref="AX517:CD517" si="604">AX$297*AX261</f>
        <v>19445874687.759281</v>
      </c>
      <c r="AY517" s="179">
        <f t="shared" si="604"/>
        <v>19618242119.163177</v>
      </c>
      <c r="AZ517" s="179">
        <f t="shared" si="604"/>
        <v>19781861279.433247</v>
      </c>
      <c r="BA517" s="179">
        <f t="shared" si="604"/>
        <v>19936011728.234489</v>
      </c>
      <c r="BB517" s="179">
        <f t="shared" si="604"/>
        <v>20079490514.253078</v>
      </c>
      <c r="BC517" s="179">
        <f t="shared" si="604"/>
        <v>20211987652.078316</v>
      </c>
      <c r="BD517" s="179">
        <f t="shared" si="604"/>
        <v>20334099012.371555</v>
      </c>
      <c r="BE517" s="179">
        <f t="shared" si="604"/>
        <v>20446342893.650173</v>
      </c>
      <c r="BF517" s="179">
        <f t="shared" si="604"/>
        <v>20548249197.503101</v>
      </c>
      <c r="BG517" s="179">
        <f t="shared" si="604"/>
        <v>20638918486.0578</v>
      </c>
      <c r="BH517" s="179">
        <f t="shared" si="604"/>
        <v>20718163135.49963</v>
      </c>
      <c r="BI517" s="179">
        <f t="shared" si="604"/>
        <v>20787294520.716797</v>
      </c>
      <c r="BJ517" s="179">
        <f t="shared" si="604"/>
        <v>20834902546.954845</v>
      </c>
      <c r="BK517" s="179">
        <f t="shared" si="604"/>
        <v>20865493353.505486</v>
      </c>
      <c r="BL517" s="179">
        <f t="shared" si="604"/>
        <v>20896129013.757576</v>
      </c>
      <c r="BM517" s="179">
        <f t="shared" si="604"/>
        <v>20926809593.388306</v>
      </c>
      <c r="BN517" s="179">
        <f t="shared" si="604"/>
        <v>20957535158.170845</v>
      </c>
      <c r="BO517" s="179">
        <f t="shared" si="604"/>
        <v>20988305773.97459</v>
      </c>
      <c r="BP517" s="179">
        <f t="shared" si="604"/>
        <v>21019121506.765244</v>
      </c>
      <c r="BQ517" s="179">
        <f t="shared" si="604"/>
        <v>21049982422.604969</v>
      </c>
      <c r="BR517" s="179">
        <f t="shared" si="604"/>
        <v>21080888587.652504</v>
      </c>
      <c r="BS517" s="179">
        <f t="shared" si="604"/>
        <v>21111840068.163338</v>
      </c>
      <c r="BT517" s="179">
        <f t="shared" si="604"/>
        <v>21142836930.48988</v>
      </c>
      <c r="BU517" s="179">
        <f t="shared" si="604"/>
        <v>21173879241.081509</v>
      </c>
      <c r="BV517" s="179">
        <f t="shared" si="604"/>
        <v>21204967066.484818</v>
      </c>
      <c r="BW517" s="179">
        <f t="shared" si="604"/>
        <v>21236100473.34367</v>
      </c>
      <c r="BX517" s="179">
        <f t="shared" si="604"/>
        <v>21267279528.399372</v>
      </c>
      <c r="BY517" s="179">
        <f t="shared" si="604"/>
        <v>21298504298.490879</v>
      </c>
      <c r="BZ517" s="179">
        <f t="shared" si="604"/>
        <v>21329774850.554813</v>
      </c>
      <c r="CA517" s="179">
        <f t="shared" si="604"/>
        <v>21361091251.62571</v>
      </c>
      <c r="CB517" s="179">
        <f t="shared" si="604"/>
        <v>21392453568.836128</v>
      </c>
      <c r="CC517" s="179">
        <f t="shared" si="604"/>
        <v>21423861869.416775</v>
      </c>
      <c r="CD517" s="179">
        <f t="shared" si="604"/>
        <v>21455316220.696648</v>
      </c>
      <c r="CG517" s="243"/>
      <c r="CH517" s="243"/>
    </row>
    <row r="518" spans="2:86" outlineLevel="1">
      <c r="D518">
        <v>2</v>
      </c>
      <c r="E518" s="37" t="str">
        <v>Llamadas salientes Larga Distancia on-net</v>
      </c>
      <c r="J518" s="37" t="str">
        <v>Minutos</v>
      </c>
      <c r="R518" s="179">
        <f t="shared" ref="R518:AW518" si="605">R$297*R262</f>
        <v>21894711170.925835</v>
      </c>
      <c r="S518" s="179">
        <f t="shared" si="605"/>
        <v>23064614359.480335</v>
      </c>
      <c r="T518" s="179">
        <f t="shared" si="605"/>
        <v>23049757467.601833</v>
      </c>
      <c r="U518" s="179">
        <f t="shared" si="605"/>
        <v>22492827148.971066</v>
      </c>
      <c r="V518" s="179">
        <f t="shared" si="605"/>
        <v>24616202410.091938</v>
      </c>
      <c r="W518" s="179">
        <f t="shared" si="605"/>
        <v>24992178191.275536</v>
      </c>
      <c r="X518" s="179">
        <f t="shared" si="605"/>
        <v>22150466652.055126</v>
      </c>
      <c r="Y518" s="179">
        <f t="shared" si="605"/>
        <v>20724070849.430504</v>
      </c>
      <c r="Z518" s="179">
        <f t="shared" si="605"/>
        <v>19422101674.270485</v>
      </c>
      <c r="AA518" s="179">
        <f t="shared" si="605"/>
        <v>16607596879.52747</v>
      </c>
      <c r="AB518" s="179">
        <f t="shared" si="605"/>
        <v>13541159048.28297</v>
      </c>
      <c r="AC518" s="179">
        <f t="shared" si="605"/>
        <v>12039922863.073032</v>
      </c>
      <c r="AD518" s="179">
        <f t="shared" si="605"/>
        <v>11439496079.779631</v>
      </c>
      <c r="AE518" s="179">
        <f t="shared" si="605"/>
        <v>10876075834.129911</v>
      </c>
      <c r="AF518" s="179">
        <f t="shared" si="605"/>
        <v>10072262277.041929</v>
      </c>
      <c r="AG518" s="179">
        <f t="shared" si="605"/>
        <v>9702795410.4424534</v>
      </c>
      <c r="AH518" s="179">
        <f t="shared" si="605"/>
        <v>9360552684.1788387</v>
      </c>
      <c r="AI518" s="179">
        <f t="shared" si="605"/>
        <v>9159322095.1057892</v>
      </c>
      <c r="AJ518" s="179">
        <f t="shared" si="605"/>
        <v>8959656278.7729511</v>
      </c>
      <c r="AK518" s="179">
        <f t="shared" si="605"/>
        <v>8762092338.046524</v>
      </c>
      <c r="AL518" s="179">
        <f t="shared" si="605"/>
        <v>8811860804.0786018</v>
      </c>
      <c r="AM518" s="179">
        <f t="shared" si="605"/>
        <v>8953654270.7747097</v>
      </c>
      <c r="AN518" s="179">
        <f t="shared" si="605"/>
        <v>9089984796.0869217</v>
      </c>
      <c r="AO518" s="179">
        <f t="shared" si="605"/>
        <v>9222088481.9388218</v>
      </c>
      <c r="AP518" s="179">
        <f t="shared" si="605"/>
        <v>9352389709.6937695</v>
      </c>
      <c r="AQ518" s="179">
        <f t="shared" si="605"/>
        <v>9481709863.858881</v>
      </c>
      <c r="AR518" s="179">
        <f t="shared" si="605"/>
        <v>9607201349.0395527</v>
      </c>
      <c r="AS518" s="179">
        <f t="shared" si="605"/>
        <v>9727151695.7537403</v>
      </c>
      <c r="AT518" s="179">
        <f t="shared" si="605"/>
        <v>9842288051.4878597</v>
      </c>
      <c r="AU518" s="179">
        <f t="shared" si="605"/>
        <v>9953163055.1348286</v>
      </c>
      <c r="AV518" s="179">
        <f t="shared" si="605"/>
        <v>10059484994.966291</v>
      </c>
      <c r="AW518" s="179">
        <f t="shared" si="605"/>
        <v>10160607002.990763</v>
      </c>
      <c r="AX518" s="179">
        <f t="shared" ref="AX518:CD518" si="606">AX$297*AX262</f>
        <v>10256419765.844084</v>
      </c>
      <c r="AY518" s="179">
        <f t="shared" si="606"/>
        <v>10347332247.736788</v>
      </c>
      <c r="AZ518" s="179">
        <f t="shared" si="606"/>
        <v>10433630592.059715</v>
      </c>
      <c r="BA518" s="179">
        <f t="shared" si="606"/>
        <v>10514934813.926064</v>
      </c>
      <c r="BB518" s="179">
        <f t="shared" si="606"/>
        <v>10590610435.646833</v>
      </c>
      <c r="BC518" s="179">
        <f t="shared" si="606"/>
        <v>10660493960.308441</v>
      </c>
      <c r="BD518" s="179">
        <f t="shared" si="606"/>
        <v>10724899670.488916</v>
      </c>
      <c r="BE518" s="179">
        <f t="shared" si="606"/>
        <v>10784100934.562975</v>
      </c>
      <c r="BF518" s="179">
        <f t="shared" si="606"/>
        <v>10837849806.541422</v>
      </c>
      <c r="BG518" s="179">
        <f t="shared" si="606"/>
        <v>10885671892.110697</v>
      </c>
      <c r="BH518" s="179">
        <f t="shared" si="606"/>
        <v>10927468232.050303</v>
      </c>
      <c r="BI518" s="179">
        <f t="shared" si="606"/>
        <v>10963930490.352722</v>
      </c>
      <c r="BJ518" s="179">
        <f t="shared" si="606"/>
        <v>10989040592.580629</v>
      </c>
      <c r="BK518" s="179">
        <f t="shared" si="606"/>
        <v>11005175230.800663</v>
      </c>
      <c r="BL518" s="179">
        <f t="shared" si="606"/>
        <v>11021333526.397776</v>
      </c>
      <c r="BM518" s="179">
        <f t="shared" si="606"/>
        <v>11037515514.012363</v>
      </c>
      <c r="BN518" s="179">
        <f t="shared" si="606"/>
        <v>11053721228.335451</v>
      </c>
      <c r="BO518" s="179">
        <f t="shared" si="606"/>
        <v>11069950704.108809</v>
      </c>
      <c r="BP518" s="179">
        <f t="shared" si="606"/>
        <v>11086203976.125004</v>
      </c>
      <c r="BQ518" s="179">
        <f t="shared" si="606"/>
        <v>11102481079.227488</v>
      </c>
      <c r="BR518" s="179">
        <f t="shared" si="606"/>
        <v>11118782048.310638</v>
      </c>
      <c r="BS518" s="179">
        <f t="shared" si="606"/>
        <v>11135106918.319868</v>
      </c>
      <c r="BT518" s="179">
        <f t="shared" si="606"/>
        <v>11151455724.251709</v>
      </c>
      <c r="BU518" s="179">
        <f t="shared" si="606"/>
        <v>11167828501.153839</v>
      </c>
      <c r="BV518" s="179">
        <f t="shared" si="606"/>
        <v>11184225284.125206</v>
      </c>
      <c r="BW518" s="179">
        <f t="shared" si="606"/>
        <v>11200646108.316067</v>
      </c>
      <c r="BX518" s="179">
        <f t="shared" si="606"/>
        <v>11217091008.92807</v>
      </c>
      <c r="BY518" s="179">
        <f t="shared" si="606"/>
        <v>11233560021.214365</v>
      </c>
      <c r="BZ518" s="179">
        <f t="shared" si="606"/>
        <v>11250053180.47962</v>
      </c>
      <c r="CA518" s="179">
        <f t="shared" si="606"/>
        <v>11266570522.080141</v>
      </c>
      <c r="CB518" s="179">
        <f t="shared" si="606"/>
        <v>11283112081.423939</v>
      </c>
      <c r="CC518" s="179">
        <f t="shared" si="606"/>
        <v>11299677893.970785</v>
      </c>
      <c r="CD518" s="179">
        <f t="shared" si="606"/>
        <v>11316267995.232302</v>
      </c>
      <c r="CG518" s="243"/>
      <c r="CH518" s="243"/>
    </row>
    <row r="519" spans="2:86" outlineLevel="1">
      <c r="D519">
        <v>3</v>
      </c>
      <c r="E519" s="37" t="str">
        <v>Llamadas salientes Local a otros operadores fijos</v>
      </c>
      <c r="J519" s="37" t="str">
        <v>Minutos</v>
      </c>
      <c r="R519" s="179">
        <f t="shared" ref="R519:AW519" si="607">R345</f>
        <v>0</v>
      </c>
      <c r="S519" s="179">
        <f t="shared" si="607"/>
        <v>0</v>
      </c>
      <c r="T519" s="179">
        <f t="shared" si="607"/>
        <v>0</v>
      </c>
      <c r="U519" s="179">
        <f t="shared" si="607"/>
        <v>0</v>
      </c>
      <c r="V519" s="179">
        <f t="shared" si="607"/>
        <v>0</v>
      </c>
      <c r="W519" s="179">
        <f t="shared" si="607"/>
        <v>0</v>
      </c>
      <c r="X519" s="179">
        <f t="shared" si="607"/>
        <v>6823451194.8328562</v>
      </c>
      <c r="Y519" s="179">
        <f t="shared" si="607"/>
        <v>13294275716.447561</v>
      </c>
      <c r="Z519" s="179">
        <f t="shared" si="607"/>
        <v>16166312920.515459</v>
      </c>
      <c r="AA519" s="179">
        <f t="shared" si="607"/>
        <v>17612932898.2603</v>
      </c>
      <c r="AB519" s="179">
        <f t="shared" si="607"/>
        <v>16424167773.541893</v>
      </c>
      <c r="AC519" s="179">
        <f t="shared" si="607"/>
        <v>14603268341.977106</v>
      </c>
      <c r="AD519" s="179">
        <f t="shared" si="607"/>
        <v>13874997816.044107</v>
      </c>
      <c r="AE519" s="179">
        <f t="shared" si="607"/>
        <v>13191620926.440466</v>
      </c>
      <c r="AF519" s="179">
        <f t="shared" si="607"/>
        <v>12216672607.623095</v>
      </c>
      <c r="AG519" s="179">
        <f t="shared" si="607"/>
        <v>11768545099.617016</v>
      </c>
      <c r="AH519" s="179">
        <f t="shared" si="607"/>
        <v>11353437975.720461</v>
      </c>
      <c r="AI519" s="179">
        <f t="shared" si="607"/>
        <v>11109364871.02017</v>
      </c>
      <c r="AJ519" s="179">
        <f t="shared" si="607"/>
        <v>10867189694.548388</v>
      </c>
      <c r="AK519" s="179">
        <f t="shared" si="607"/>
        <v>10627563891.461815</v>
      </c>
      <c r="AL519" s="179">
        <f t="shared" si="607"/>
        <v>10687928189.075769</v>
      </c>
      <c r="AM519" s="179">
        <f t="shared" si="607"/>
        <v>10859909842.279221</v>
      </c>
      <c r="AN519" s="179">
        <f t="shared" si="607"/>
        <v>11025265480.169727</v>
      </c>
      <c r="AO519" s="179">
        <f t="shared" si="607"/>
        <v>11185494373.839754</v>
      </c>
      <c r="AP519" s="179">
        <f t="shared" si="607"/>
        <v>11343537061.544493</v>
      </c>
      <c r="AQ519" s="179">
        <f t="shared" si="607"/>
        <v>11500389802.619862</v>
      </c>
      <c r="AR519" s="179">
        <f t="shared" si="607"/>
        <v>11652598741.430222</v>
      </c>
      <c r="AS519" s="179">
        <f t="shared" si="607"/>
        <v>11798086819.422371</v>
      </c>
      <c r="AT519" s="179">
        <f t="shared" si="607"/>
        <v>11937735995.616043</v>
      </c>
      <c r="AU519" s="179">
        <f t="shared" si="607"/>
        <v>12072216567.117945</v>
      </c>
      <c r="AV519" s="179">
        <f t="shared" si="607"/>
        <v>12201174716.037178</v>
      </c>
      <c r="AW519" s="179">
        <f t="shared" si="607"/>
        <v>12323825854.555748</v>
      </c>
      <c r="AX519" s="179">
        <f t="shared" ref="AX519:CD519" si="608">AX345</f>
        <v>12440037396.218624</v>
      </c>
      <c r="AY519" s="179">
        <f t="shared" si="608"/>
        <v>12550305374.747993</v>
      </c>
      <c r="AZ519" s="179">
        <f t="shared" si="608"/>
        <v>12654976854.184134</v>
      </c>
      <c r="BA519" s="179">
        <f t="shared" si="608"/>
        <v>12753590949.899687</v>
      </c>
      <c r="BB519" s="179">
        <f t="shared" si="608"/>
        <v>12845378102.305786</v>
      </c>
      <c r="BC519" s="179">
        <f t="shared" si="608"/>
        <v>12930140005.583683</v>
      </c>
      <c r="BD519" s="179">
        <f t="shared" si="608"/>
        <v>13008257853.864746</v>
      </c>
      <c r="BE519" s="179">
        <f t="shared" si="608"/>
        <v>13080063216.339994</v>
      </c>
      <c r="BF519" s="179">
        <f t="shared" si="608"/>
        <v>13145255358.693911</v>
      </c>
      <c r="BG519" s="179">
        <f t="shared" si="608"/>
        <v>13203258886.867367</v>
      </c>
      <c r="BH519" s="179">
        <f t="shared" si="608"/>
        <v>13253953772.972296</v>
      </c>
      <c r="BI519" s="179">
        <f t="shared" si="608"/>
        <v>13298178938.009239</v>
      </c>
      <c r="BJ519" s="179">
        <f t="shared" si="608"/>
        <v>13328635044.318218</v>
      </c>
      <c r="BK519" s="179">
        <f t="shared" si="608"/>
        <v>13348204787.699831</v>
      </c>
      <c r="BL519" s="179">
        <f t="shared" si="608"/>
        <v>13367803225.173758</v>
      </c>
      <c r="BM519" s="179">
        <f t="shared" si="608"/>
        <v>13387430398.755423</v>
      </c>
      <c r="BN519" s="179">
        <f t="shared" si="608"/>
        <v>13407086350.521654</v>
      </c>
      <c r="BO519" s="179">
        <f t="shared" si="608"/>
        <v>13426771122.610832</v>
      </c>
      <c r="BP519" s="179">
        <f t="shared" si="608"/>
        <v>13446484757.222954</v>
      </c>
      <c r="BQ519" s="179">
        <f t="shared" si="608"/>
        <v>13466227296.619719</v>
      </c>
      <c r="BR519" s="179">
        <f t="shared" si="608"/>
        <v>13485998783.124622</v>
      </c>
      <c r="BS519" s="179">
        <f t="shared" si="608"/>
        <v>13505799259.123035</v>
      </c>
      <c r="BT519" s="179">
        <f t="shared" si="608"/>
        <v>13525628767.06234</v>
      </c>
      <c r="BU519" s="179">
        <f t="shared" si="608"/>
        <v>13545487349.451946</v>
      </c>
      <c r="BV519" s="179">
        <f t="shared" si="608"/>
        <v>13565375048.863468</v>
      </c>
      <c r="BW519" s="179">
        <f t="shared" si="608"/>
        <v>13585291907.930738</v>
      </c>
      <c r="BX519" s="179">
        <f t="shared" si="608"/>
        <v>13605237969.349916</v>
      </c>
      <c r="BY519" s="179">
        <f t="shared" si="608"/>
        <v>13625213275.879642</v>
      </c>
      <c r="BZ519" s="179">
        <f t="shared" si="608"/>
        <v>13645217870.341038</v>
      </c>
      <c r="CA519" s="179">
        <f t="shared" si="608"/>
        <v>13665251795.617857</v>
      </c>
      <c r="CB519" s="179">
        <f t="shared" si="608"/>
        <v>13685315094.656563</v>
      </c>
      <c r="CC519" s="179">
        <f t="shared" si="608"/>
        <v>13705407810.466402</v>
      </c>
      <c r="CD519" s="179">
        <f t="shared" si="608"/>
        <v>13725529986.119509</v>
      </c>
      <c r="CG519" s="243"/>
      <c r="CH519" s="243"/>
    </row>
    <row r="520" spans="2:86" outlineLevel="1">
      <c r="D520">
        <v>4</v>
      </c>
      <c r="E520" s="37" t="str">
        <v>Llamadas salientes larga Distancia a otros operadores fijos</v>
      </c>
      <c r="J520" s="37" t="str">
        <v>Minutos</v>
      </c>
      <c r="R520" s="179">
        <f t="shared" ref="R520:AW520" si="609">R346</f>
        <v>0</v>
      </c>
      <c r="S520" s="179">
        <f t="shared" si="609"/>
        <v>0</v>
      </c>
      <c r="T520" s="179">
        <f t="shared" si="609"/>
        <v>0</v>
      </c>
      <c r="U520" s="179">
        <f t="shared" si="609"/>
        <v>0</v>
      </c>
      <c r="V520" s="179">
        <f t="shared" si="609"/>
        <v>0</v>
      </c>
      <c r="W520" s="179">
        <f t="shared" si="609"/>
        <v>0</v>
      </c>
      <c r="X520" s="179">
        <f t="shared" si="609"/>
        <v>3260700047.376071</v>
      </c>
      <c r="Y520" s="179">
        <f t="shared" si="609"/>
        <v>6144431342.9505453</v>
      </c>
      <c r="Z520" s="179">
        <f t="shared" si="609"/>
        <v>8526666660.2129183</v>
      </c>
      <c r="AA520" s="179">
        <f t="shared" si="609"/>
        <v>9289663541.1270351</v>
      </c>
      <c r="AB520" s="179">
        <f t="shared" si="609"/>
        <v>8662668133.7266769</v>
      </c>
      <c r="AC520" s="179">
        <f t="shared" si="609"/>
        <v>7702263460.6845636</v>
      </c>
      <c r="AD520" s="179">
        <f t="shared" si="609"/>
        <v>7318148663.2276659</v>
      </c>
      <c r="AE520" s="179">
        <f t="shared" si="609"/>
        <v>6957712305.8719416</v>
      </c>
      <c r="AF520" s="179">
        <f t="shared" si="609"/>
        <v>6443491198.9093733</v>
      </c>
      <c r="AG520" s="179">
        <f t="shared" si="609"/>
        <v>6207133415.8560257</v>
      </c>
      <c r="AH520" s="179">
        <f t="shared" si="609"/>
        <v>5988191713.3696203</v>
      </c>
      <c r="AI520" s="179">
        <f t="shared" si="609"/>
        <v>5859459205.5470343</v>
      </c>
      <c r="AJ520" s="179">
        <f t="shared" si="609"/>
        <v>5731727730.0209942</v>
      </c>
      <c r="AK520" s="179">
        <f t="shared" si="609"/>
        <v>5605340881.26019</v>
      </c>
      <c r="AL520" s="179">
        <f t="shared" si="609"/>
        <v>5637179077.5429611</v>
      </c>
      <c r="AM520" s="179">
        <f t="shared" si="609"/>
        <v>5727888086.8110695</v>
      </c>
      <c r="AN520" s="179">
        <f t="shared" si="609"/>
        <v>5815102308.8548594</v>
      </c>
      <c r="AO520" s="179">
        <f t="shared" si="609"/>
        <v>5899612510.5549173</v>
      </c>
      <c r="AP520" s="179">
        <f t="shared" si="609"/>
        <v>5982969632.4149256</v>
      </c>
      <c r="AQ520" s="179">
        <f t="shared" si="609"/>
        <v>6065699135.7015486</v>
      </c>
      <c r="AR520" s="179">
        <f t="shared" si="609"/>
        <v>6145979338.7584686</v>
      </c>
      <c r="AS520" s="179">
        <f t="shared" si="609"/>
        <v>6222714729.8258934</v>
      </c>
      <c r="AT520" s="179">
        <f t="shared" si="609"/>
        <v>6296370484.2722702</v>
      </c>
      <c r="AU520" s="179">
        <f t="shared" si="609"/>
        <v>6367300139.7298536</v>
      </c>
      <c r="AV520" s="179">
        <f t="shared" si="609"/>
        <v>6435317080.5350151</v>
      </c>
      <c r="AW520" s="179">
        <f t="shared" si="609"/>
        <v>6500007488.2232323</v>
      </c>
      <c r="AX520" s="179">
        <f t="shared" ref="AX520:CD520" si="610">AX346</f>
        <v>6561301432.1608953</v>
      </c>
      <c r="AY520" s="179">
        <f t="shared" si="610"/>
        <v>6619460537.5078096</v>
      </c>
      <c r="AZ520" s="179">
        <f t="shared" si="610"/>
        <v>6674667857.7156658</v>
      </c>
      <c r="BA520" s="179">
        <f t="shared" si="610"/>
        <v>6726680306.460104</v>
      </c>
      <c r="BB520" s="179">
        <f t="shared" si="610"/>
        <v>6775091991.6789255</v>
      </c>
      <c r="BC520" s="179">
        <f t="shared" si="610"/>
        <v>6819798320.0971184</v>
      </c>
      <c r="BD520" s="179">
        <f t="shared" si="610"/>
        <v>6861000346.5443754</v>
      </c>
      <c r="BE520" s="179">
        <f t="shared" si="610"/>
        <v>6898872951.9586391</v>
      </c>
      <c r="BF520" s="179">
        <f t="shared" si="610"/>
        <v>6933257518.7705059</v>
      </c>
      <c r="BG520" s="179">
        <f t="shared" si="610"/>
        <v>6963850564.4626808</v>
      </c>
      <c r="BH520" s="179">
        <f t="shared" si="610"/>
        <v>6990588782.2195349</v>
      </c>
      <c r="BI520" s="179">
        <f t="shared" si="610"/>
        <v>7013914647.6853933</v>
      </c>
      <c r="BJ520" s="179">
        <f t="shared" si="610"/>
        <v>7029978240.3884096</v>
      </c>
      <c r="BK520" s="179">
        <f t="shared" si="610"/>
        <v>7040299992.7422924</v>
      </c>
      <c r="BL520" s="179">
        <f t="shared" si="610"/>
        <v>7050636879.3423977</v>
      </c>
      <c r="BM520" s="179">
        <f t="shared" si="610"/>
        <v>7060988922.3491001</v>
      </c>
      <c r="BN520" s="179">
        <f t="shared" si="610"/>
        <v>7071356143.9551601</v>
      </c>
      <c r="BO520" s="179">
        <f t="shared" si="610"/>
        <v>7081738566.3857985</v>
      </c>
      <c r="BP520" s="179">
        <f t="shared" si="610"/>
        <v>7092136211.8987389</v>
      </c>
      <c r="BQ520" s="179">
        <f t="shared" si="610"/>
        <v>7102549102.7842493</v>
      </c>
      <c r="BR520" s="179">
        <f t="shared" si="610"/>
        <v>7112977261.3651886</v>
      </c>
      <c r="BS520" s="179">
        <f t="shared" si="610"/>
        <v>7123420709.9970503</v>
      </c>
      <c r="BT520" s="179">
        <f t="shared" si="610"/>
        <v>7133879471.068038</v>
      </c>
      <c r="BU520" s="179">
        <f t="shared" si="610"/>
        <v>7144353566.9990692</v>
      </c>
      <c r="BV520" s="179">
        <f t="shared" si="610"/>
        <v>7154843020.2438698</v>
      </c>
      <c r="BW520" s="179">
        <f t="shared" si="610"/>
        <v>7165347853.2889814</v>
      </c>
      <c r="BX520" s="179">
        <f t="shared" si="610"/>
        <v>7175868088.653821</v>
      </c>
      <c r="BY520" s="179">
        <f t="shared" si="610"/>
        <v>7186403748.8907576</v>
      </c>
      <c r="BZ520" s="179">
        <f t="shared" si="610"/>
        <v>7196954856.5851164</v>
      </c>
      <c r="CA520" s="179">
        <f t="shared" si="610"/>
        <v>7207521434.355257</v>
      </c>
      <c r="CB520" s="179">
        <f t="shared" si="610"/>
        <v>7218103504.8526125</v>
      </c>
      <c r="CC520" s="179">
        <f t="shared" si="610"/>
        <v>7228701090.7617331</v>
      </c>
      <c r="CD520" s="179">
        <f t="shared" si="610"/>
        <v>7239314214.8003359</v>
      </c>
      <c r="CG520" s="243"/>
      <c r="CH520" s="243"/>
    </row>
    <row r="521" spans="2:86" outlineLevel="1">
      <c r="D521">
        <v>5</v>
      </c>
      <c r="E521" s="37" t="str">
        <v>Llamadas salientes a móvil</v>
      </c>
      <c r="J521" s="37" t="str">
        <v>Minutos</v>
      </c>
      <c r="R521" s="179">
        <f t="shared" ref="R521:AW521" si="611">R295</f>
        <v>11091080135.638029</v>
      </c>
      <c r="S521" s="179">
        <f t="shared" si="611"/>
        <v>12406536515.972883</v>
      </c>
      <c r="T521" s="179">
        <f t="shared" si="611"/>
        <v>15994369848.561319</v>
      </c>
      <c r="U521" s="179">
        <f t="shared" si="611"/>
        <v>16259730108.334887</v>
      </c>
      <c r="V521" s="179">
        <f t="shared" si="611"/>
        <v>15620242743.940926</v>
      </c>
      <c r="W521" s="179">
        <f t="shared" si="611"/>
        <v>15324922112.942774</v>
      </c>
      <c r="X521" s="179">
        <f t="shared" si="611"/>
        <v>15076902938.729099</v>
      </c>
      <c r="Y521" s="179">
        <f t="shared" si="611"/>
        <v>16842056035.111071</v>
      </c>
      <c r="Z521" s="179">
        <f t="shared" si="611"/>
        <v>16551365156.456676</v>
      </c>
      <c r="AA521" s="179">
        <f t="shared" si="611"/>
        <v>21344051210.215504</v>
      </c>
      <c r="AB521" s="179">
        <f t="shared" si="611"/>
        <v>29377064246.422848</v>
      </c>
      <c r="AC521" s="179">
        <f t="shared" si="611"/>
        <v>33412363101.44363</v>
      </c>
      <c r="AD521" s="179">
        <f t="shared" si="611"/>
        <v>34688427469.286667</v>
      </c>
      <c r="AE521" s="179">
        <f t="shared" si="611"/>
        <v>35331621750.448509</v>
      </c>
      <c r="AF521" s="179">
        <f t="shared" si="611"/>
        <v>35467747975.151772</v>
      </c>
      <c r="AG521" s="179">
        <f t="shared" si="611"/>
        <v>36095308204.011703</v>
      </c>
      <c r="AH521" s="179">
        <f t="shared" si="611"/>
        <v>36556926638.246719</v>
      </c>
      <c r="AI521" s="179">
        <f t="shared" si="611"/>
        <v>37130367970.765182</v>
      </c>
      <c r="AJ521" s="179">
        <f t="shared" si="611"/>
        <v>37658301659.797157</v>
      </c>
      <c r="AK521" s="179">
        <f t="shared" si="611"/>
        <v>38143460914.707764</v>
      </c>
      <c r="AL521" s="179">
        <f t="shared" si="611"/>
        <v>38619023150.426529</v>
      </c>
      <c r="AM521" s="179">
        <f t="shared" si="611"/>
        <v>39016464506.832909</v>
      </c>
      <c r="AN521" s="179">
        <f t="shared" si="611"/>
        <v>39400516908.312935</v>
      </c>
      <c r="AO521" s="179">
        <f t="shared" si="611"/>
        <v>39772867942.478935</v>
      </c>
      <c r="AP521" s="179">
        <f t="shared" si="611"/>
        <v>40136827156.449104</v>
      </c>
      <c r="AQ521" s="179">
        <f t="shared" si="611"/>
        <v>40493864690.516418</v>
      </c>
      <c r="AR521" s="179">
        <f t="shared" si="611"/>
        <v>40840450017.455139</v>
      </c>
      <c r="AS521" s="179">
        <f t="shared" si="611"/>
        <v>41174252112.65696</v>
      </c>
      <c r="AT521" s="179">
        <f t="shared" si="611"/>
        <v>41496194369.513824</v>
      </c>
      <c r="AU521" s="179">
        <f t="shared" si="611"/>
        <v>41807049053.586929</v>
      </c>
      <c r="AV521" s="179">
        <f t="shared" si="611"/>
        <v>42106468408.771477</v>
      </c>
      <c r="AW521" s="179">
        <f t="shared" si="611"/>
        <v>42393636615.250252</v>
      </c>
      <c r="AX521" s="179">
        <f t="shared" ref="AX521:CD521" si="612">AX295</f>
        <v>42668443442.90361</v>
      </c>
      <c r="AY521" s="179">
        <f t="shared" si="612"/>
        <v>42931464146.519646</v>
      </c>
      <c r="AZ521" s="179">
        <f t="shared" si="612"/>
        <v>43183132356.280869</v>
      </c>
      <c r="BA521" s="179">
        <f t="shared" si="612"/>
        <v>43423024591.357544</v>
      </c>
      <c r="BB521" s="179">
        <f t="shared" si="612"/>
        <v>43650376172.817642</v>
      </c>
      <c r="BC521" s="179">
        <f t="shared" si="612"/>
        <v>43865024785.461021</v>
      </c>
      <c r="BD521" s="179">
        <f t="shared" si="612"/>
        <v>44067432626.731827</v>
      </c>
      <c r="BE521" s="179">
        <f t="shared" si="612"/>
        <v>44258026226.354218</v>
      </c>
      <c r="BF521" s="179">
        <f t="shared" si="612"/>
        <v>44436574380.244354</v>
      </c>
      <c r="BG521" s="179">
        <f t="shared" si="612"/>
        <v>44602549255.584526</v>
      </c>
      <c r="BH521" s="179">
        <f t="shared" si="612"/>
        <v>44755895877.625862</v>
      </c>
      <c r="BI521" s="179">
        <f t="shared" si="612"/>
        <v>44895263303.699554</v>
      </c>
      <c r="BJ521" s="179">
        <f t="shared" si="612"/>
        <v>44991641312.208389</v>
      </c>
      <c r="BK521" s="179">
        <f t="shared" si="612"/>
        <v>45052810452.220375</v>
      </c>
      <c r="BL521" s="179">
        <f t="shared" si="612"/>
        <v>45114062623.648582</v>
      </c>
      <c r="BM521" s="179">
        <f t="shared" si="612"/>
        <v>45175397939.021492</v>
      </c>
      <c r="BN521" s="179">
        <f t="shared" si="612"/>
        <v>45236816511.02005</v>
      </c>
      <c r="BO521" s="179">
        <f t="shared" si="612"/>
        <v>45298318452.477539</v>
      </c>
      <c r="BP521" s="179">
        <f t="shared" si="612"/>
        <v>45359903876.379967</v>
      </c>
      <c r="BQ521" s="179">
        <f t="shared" si="612"/>
        <v>45421572895.86615</v>
      </c>
      <c r="BR521" s="179">
        <f t="shared" si="612"/>
        <v>45483325624.228127</v>
      </c>
      <c r="BS521" s="179">
        <f t="shared" si="612"/>
        <v>45545162174.91114</v>
      </c>
      <c r="BT521" s="179">
        <f t="shared" si="612"/>
        <v>45607082661.513916</v>
      </c>
      <c r="BU521" s="179">
        <f t="shared" si="612"/>
        <v>45669087197.788971</v>
      </c>
      <c r="BV521" s="179">
        <f t="shared" si="612"/>
        <v>45731175897.642639</v>
      </c>
      <c r="BW521" s="179">
        <f t="shared" si="612"/>
        <v>45793348875.13546</v>
      </c>
      <c r="BX521" s="179">
        <f t="shared" si="612"/>
        <v>45855606244.482292</v>
      </c>
      <c r="BY521" s="179">
        <f t="shared" si="612"/>
        <v>45917948120.052513</v>
      </c>
      <c r="BZ521" s="179">
        <f t="shared" si="612"/>
        <v>45980374616.370247</v>
      </c>
      <c r="CA521" s="179">
        <f t="shared" si="612"/>
        <v>46042885848.114616</v>
      </c>
      <c r="CB521" s="179">
        <f t="shared" si="612"/>
        <v>46105481930.119865</v>
      </c>
      <c r="CC521" s="179">
        <f t="shared" si="612"/>
        <v>46168162977.375641</v>
      </c>
      <c r="CD521" s="179">
        <f t="shared" si="612"/>
        <v>46230929105.027214</v>
      </c>
      <c r="CG521" s="243"/>
      <c r="CH521" s="243"/>
    </row>
    <row r="522" spans="2:86" outlineLevel="1">
      <c r="D522">
        <v>6</v>
      </c>
      <c r="E522" s="37" t="str">
        <v>Llamadas salientes a internacional</v>
      </c>
      <c r="J522" s="37" t="str">
        <v>Minutos</v>
      </c>
      <c r="R522" s="179">
        <f t="shared" ref="R522:AW522" si="613">R293</f>
        <v>2516952827.9204645</v>
      </c>
      <c r="S522" s="179">
        <f t="shared" si="613"/>
        <v>2804525230.3784266</v>
      </c>
      <c r="T522" s="179">
        <f t="shared" si="613"/>
        <v>3173872066.7417693</v>
      </c>
      <c r="U522" s="179">
        <f t="shared" si="613"/>
        <v>3096156324.3961339</v>
      </c>
      <c r="V522" s="179">
        <f t="shared" si="613"/>
        <v>2952415015.9870949</v>
      </c>
      <c r="W522" s="179">
        <f t="shared" si="613"/>
        <v>3086057385.0520968</v>
      </c>
      <c r="X522" s="179">
        <f t="shared" si="613"/>
        <v>3111334209.2370577</v>
      </c>
      <c r="Y522" s="179">
        <f t="shared" si="613"/>
        <v>3271669337.7528443</v>
      </c>
      <c r="Z522" s="179">
        <f t="shared" si="613"/>
        <v>3330853362.3360543</v>
      </c>
      <c r="AA522" s="179">
        <f t="shared" si="613"/>
        <v>3291616353.8512607</v>
      </c>
      <c r="AB522" s="179">
        <f t="shared" si="613"/>
        <v>3200630059.0425615</v>
      </c>
      <c r="AC522" s="179">
        <f t="shared" si="613"/>
        <v>3094935998.1144114</v>
      </c>
      <c r="AD522" s="179">
        <f t="shared" si="613"/>
        <v>3041119723.2803111</v>
      </c>
      <c r="AE522" s="179">
        <f t="shared" si="613"/>
        <v>2971685191.2795701</v>
      </c>
      <c r="AF522" s="179">
        <f t="shared" si="613"/>
        <v>2845924657.4831681</v>
      </c>
      <c r="AG522" s="179">
        <f t="shared" si="613"/>
        <v>2807423278.5607414</v>
      </c>
      <c r="AH522" s="179">
        <f t="shared" si="613"/>
        <v>2767669201.6138077</v>
      </c>
      <c r="AI522" s="179">
        <f t="shared" si="613"/>
        <v>2754613599.2764902</v>
      </c>
      <c r="AJ522" s="179">
        <f t="shared" si="613"/>
        <v>2740257051.7534885</v>
      </c>
      <c r="AK522" s="179">
        <f t="shared" si="613"/>
        <v>2724780081.563684</v>
      </c>
      <c r="AL522" s="179">
        <f t="shared" si="613"/>
        <v>2749102635.9563766</v>
      </c>
      <c r="AM522" s="179">
        <f t="shared" si="613"/>
        <v>2785686322.6430054</v>
      </c>
      <c r="AN522" s="179">
        <f t="shared" si="613"/>
        <v>2820926249.6250892</v>
      </c>
      <c r="AO522" s="179">
        <f t="shared" si="613"/>
        <v>2855080621.2910528</v>
      </c>
      <c r="AP522" s="179">
        <f t="shared" si="613"/>
        <v>2888655845.4099069</v>
      </c>
      <c r="AQ522" s="179">
        <f t="shared" si="613"/>
        <v>2921835412.9585485</v>
      </c>
      <c r="AR522" s="179">
        <f t="shared" si="613"/>
        <v>2954036703.5541296</v>
      </c>
      <c r="AS522" s="179">
        <f t="shared" si="613"/>
        <v>2984902242.8423367</v>
      </c>
      <c r="AT522" s="179">
        <f t="shared" si="613"/>
        <v>3014581552.532444</v>
      </c>
      <c r="AU522" s="179">
        <f t="shared" si="613"/>
        <v>3043190678.474463</v>
      </c>
      <c r="AV522" s="179">
        <f t="shared" si="613"/>
        <v>3070670411.6656079</v>
      </c>
      <c r="AW522" s="179">
        <f t="shared" si="613"/>
        <v>3096887930.3717475</v>
      </c>
      <c r="AX522" s="179">
        <f t="shared" ref="AX522:CD522" si="614">AX293</f>
        <v>3121821733.3748841</v>
      </c>
      <c r="AY522" s="179">
        <f t="shared" si="614"/>
        <v>3145557825.5470085</v>
      </c>
      <c r="AZ522" s="179">
        <f t="shared" si="614"/>
        <v>3168157446.4560676</v>
      </c>
      <c r="BA522" s="179">
        <f t="shared" si="614"/>
        <v>3189544478.3744426</v>
      </c>
      <c r="BB522" s="179">
        <f t="shared" si="614"/>
        <v>3209589857.0624089</v>
      </c>
      <c r="BC522" s="179">
        <f t="shared" si="614"/>
        <v>3228261510.9767923</v>
      </c>
      <c r="BD522" s="179">
        <f t="shared" si="614"/>
        <v>3245626221.0409255</v>
      </c>
      <c r="BE522" s="179">
        <f t="shared" si="614"/>
        <v>3261742911.5989256</v>
      </c>
      <c r="BF522" s="179">
        <f t="shared" si="614"/>
        <v>3276563456.3587861</v>
      </c>
      <c r="BG522" s="179">
        <f t="shared" si="614"/>
        <v>3289992855.2346282</v>
      </c>
      <c r="BH522" s="179">
        <f t="shared" si="614"/>
        <v>3302013174.7304168</v>
      </c>
      <c r="BI522" s="179">
        <f t="shared" si="614"/>
        <v>3312690474.6341939</v>
      </c>
      <c r="BJ522" s="179">
        <f t="shared" si="614"/>
        <v>3320057213.215282</v>
      </c>
      <c r="BK522" s="179">
        <f t="shared" si="614"/>
        <v>3324764817.5090232</v>
      </c>
      <c r="BL522" s="179">
        <f t="shared" si="614"/>
        <v>3329479096.8498383</v>
      </c>
      <c r="BM522" s="179">
        <f t="shared" si="614"/>
        <v>3334200060.7024674</v>
      </c>
      <c r="BN522" s="179">
        <f t="shared" si="614"/>
        <v>3338927718.5450726</v>
      </c>
      <c r="BO522" s="179">
        <f t="shared" si="614"/>
        <v>3343662079.8692522</v>
      </c>
      <c r="BP522" s="179">
        <f t="shared" si="614"/>
        <v>3348403154.1800675</v>
      </c>
      <c r="BQ522" s="179">
        <f t="shared" si="614"/>
        <v>3353150950.9960532</v>
      </c>
      <c r="BR522" s="179">
        <f t="shared" si="614"/>
        <v>3357905479.8492427</v>
      </c>
      <c r="BS522" s="179">
        <f t="shared" si="614"/>
        <v>3362666750.2851834</v>
      </c>
      <c r="BT522" s="179">
        <f t="shared" si="614"/>
        <v>3367434771.8629599</v>
      </c>
      <c r="BU522" s="179">
        <f t="shared" si="614"/>
        <v>3372209554.1552095</v>
      </c>
      <c r="BV522" s="179">
        <f t="shared" si="614"/>
        <v>3376991106.7481418</v>
      </c>
      <c r="BW522" s="179">
        <f t="shared" si="614"/>
        <v>3381779439.2415628</v>
      </c>
      <c r="BX522" s="179">
        <f t="shared" si="614"/>
        <v>3386574561.2488847</v>
      </c>
      <c r="BY522" s="179">
        <f t="shared" si="614"/>
        <v>3391376482.3971572</v>
      </c>
      <c r="BZ522" s="179">
        <f t="shared" si="614"/>
        <v>3396185212.3270741</v>
      </c>
      <c r="CA522" s="179">
        <f t="shared" si="614"/>
        <v>3401000760.6930037</v>
      </c>
      <c r="CB522" s="179">
        <f t="shared" si="614"/>
        <v>3405823137.1630015</v>
      </c>
      <c r="CC522" s="179">
        <f t="shared" si="614"/>
        <v>3410652351.4188313</v>
      </c>
      <c r="CD522" s="179">
        <f t="shared" si="614"/>
        <v>3415488413.1559873</v>
      </c>
      <c r="CG522" s="243"/>
      <c r="CH522" s="243"/>
    </row>
    <row r="523" spans="2:86" outlineLevel="1">
      <c r="D523">
        <v>7</v>
      </c>
      <c r="E523" s="37" t="str">
        <v>Llamadas salientes a números no geográficos</v>
      </c>
      <c r="J523" s="37" t="str">
        <v>Minutos</v>
      </c>
      <c r="R523" s="179">
        <f t="shared" ref="R523:AW523" si="615">R294</f>
        <v>424860587.55099881</v>
      </c>
      <c r="S523" s="179">
        <f t="shared" si="615"/>
        <v>449519967.62896222</v>
      </c>
      <c r="T523" s="179">
        <f t="shared" si="615"/>
        <v>407255067.88721442</v>
      </c>
      <c r="U523" s="179">
        <f t="shared" si="615"/>
        <v>361303381.43859088</v>
      </c>
      <c r="V523" s="179">
        <f t="shared" si="615"/>
        <v>326932610.68678403</v>
      </c>
      <c r="W523" s="179">
        <f t="shared" si="615"/>
        <v>303818516.24125665</v>
      </c>
      <c r="X523" s="179">
        <f t="shared" si="615"/>
        <v>291200613.87885863</v>
      </c>
      <c r="Y523" s="179">
        <f t="shared" si="615"/>
        <v>316296059.52651441</v>
      </c>
      <c r="Z523" s="179">
        <f t="shared" si="615"/>
        <v>303373245.06524038</v>
      </c>
      <c r="AA523" s="179">
        <f t="shared" si="615"/>
        <v>299799548.68902534</v>
      </c>
      <c r="AB523" s="179">
        <f t="shared" si="615"/>
        <v>291512540.97361541</v>
      </c>
      <c r="AC523" s="179">
        <f t="shared" si="615"/>
        <v>281885953.80215025</v>
      </c>
      <c r="AD523" s="179">
        <f t="shared" si="615"/>
        <v>276984381.69502711</v>
      </c>
      <c r="AE523" s="179">
        <f t="shared" si="615"/>
        <v>270660302.8475939</v>
      </c>
      <c r="AF523" s="179">
        <f t="shared" si="615"/>
        <v>259206066.6238192</v>
      </c>
      <c r="AG523" s="179">
        <f t="shared" si="615"/>
        <v>255699371.19397563</v>
      </c>
      <c r="AH523" s="179">
        <f t="shared" si="615"/>
        <v>252078580.35870868</v>
      </c>
      <c r="AI523" s="179">
        <f t="shared" si="615"/>
        <v>250889479.54384252</v>
      </c>
      <c r="AJ523" s="179">
        <f t="shared" si="615"/>
        <v>249581888.98484787</v>
      </c>
      <c r="AK523" s="179">
        <f t="shared" si="615"/>
        <v>248172250.62509552</v>
      </c>
      <c r="AL523" s="179">
        <f t="shared" si="615"/>
        <v>250387542.45926136</v>
      </c>
      <c r="AM523" s="179">
        <f t="shared" si="615"/>
        <v>253719574.98644197</v>
      </c>
      <c r="AN523" s="179">
        <f t="shared" si="615"/>
        <v>256929218.23441702</v>
      </c>
      <c r="AO523" s="179">
        <f t="shared" si="615"/>
        <v>260039989.39073133</v>
      </c>
      <c r="AP523" s="179">
        <f t="shared" si="615"/>
        <v>263098011.94132054</v>
      </c>
      <c r="AQ523" s="179">
        <f t="shared" si="615"/>
        <v>266119998.1959281</v>
      </c>
      <c r="AR523" s="179">
        <f t="shared" si="615"/>
        <v>269052883.24386632</v>
      </c>
      <c r="AS523" s="179">
        <f t="shared" si="615"/>
        <v>271864108.41529948</v>
      </c>
      <c r="AT523" s="179">
        <f t="shared" si="615"/>
        <v>274567292.10804218</v>
      </c>
      <c r="AU523" s="179">
        <f t="shared" si="615"/>
        <v>277173003.74748331</v>
      </c>
      <c r="AV523" s="179">
        <f t="shared" si="615"/>
        <v>279675850.59327716</v>
      </c>
      <c r="AW523" s="179">
        <f t="shared" si="615"/>
        <v>282063735.27693731</v>
      </c>
      <c r="AX523" s="179">
        <f t="shared" ref="AX523:CD523" si="616">AX294</f>
        <v>284334699.47320378</v>
      </c>
      <c r="AY523" s="179">
        <f t="shared" si="616"/>
        <v>286496576.48311657</v>
      </c>
      <c r="AZ523" s="179">
        <f t="shared" si="616"/>
        <v>288554943.99036014</v>
      </c>
      <c r="BA523" s="179">
        <f t="shared" si="616"/>
        <v>290502869.21239418</v>
      </c>
      <c r="BB523" s="179">
        <f t="shared" si="616"/>
        <v>292328597.01233095</v>
      </c>
      <c r="BC523" s="179">
        <f t="shared" si="616"/>
        <v>294029206.32248354</v>
      </c>
      <c r="BD523" s="179">
        <f t="shared" si="616"/>
        <v>295610779.53172213</v>
      </c>
      <c r="BE523" s="179">
        <f t="shared" si="616"/>
        <v>297078683.45375597</v>
      </c>
      <c r="BF523" s="179">
        <f t="shared" si="616"/>
        <v>298428534.7586121</v>
      </c>
      <c r="BG523" s="179">
        <f t="shared" si="616"/>
        <v>299651680.86354375</v>
      </c>
      <c r="BH523" s="179">
        <f t="shared" si="616"/>
        <v>300746488.39046556</v>
      </c>
      <c r="BI523" s="179">
        <f t="shared" si="616"/>
        <v>301718974.04743606</v>
      </c>
      <c r="BJ523" s="179">
        <f t="shared" si="616"/>
        <v>302389934.65295619</v>
      </c>
      <c r="BK523" s="179">
        <f t="shared" si="616"/>
        <v>302818702.00946134</v>
      </c>
      <c r="BL523" s="179">
        <f t="shared" si="616"/>
        <v>303248077.32749224</v>
      </c>
      <c r="BM523" s="179">
        <f t="shared" si="616"/>
        <v>303678061.46909469</v>
      </c>
      <c r="BN523" s="179">
        <f t="shared" si="616"/>
        <v>304108655.29753727</v>
      </c>
      <c r="BO523" s="179">
        <f t="shared" si="616"/>
        <v>304539859.67731237</v>
      </c>
      <c r="BP523" s="179">
        <f t="shared" si="616"/>
        <v>304971675.47413832</v>
      </c>
      <c r="BQ523" s="179">
        <f t="shared" si="616"/>
        <v>305404103.55496079</v>
      </c>
      <c r="BR523" s="179">
        <f t="shared" si="616"/>
        <v>305837144.78795481</v>
      </c>
      <c r="BS523" s="179">
        <f t="shared" si="616"/>
        <v>306270800.04252648</v>
      </c>
      <c r="BT523" s="179">
        <f t="shared" si="616"/>
        <v>306705070.18931448</v>
      </c>
      <c r="BU523" s="179">
        <f t="shared" si="616"/>
        <v>307139956.10019225</v>
      </c>
      <c r="BV523" s="179">
        <f t="shared" si="616"/>
        <v>307575458.64826924</v>
      </c>
      <c r="BW523" s="179">
        <f t="shared" si="616"/>
        <v>308011578.70789307</v>
      </c>
      <c r="BX523" s="179">
        <f t="shared" si="616"/>
        <v>308448317.15465105</v>
      </c>
      <c r="BY523" s="179">
        <f t="shared" si="616"/>
        <v>308885674.86537206</v>
      </c>
      <c r="BZ523" s="179">
        <f t="shared" si="616"/>
        <v>309323652.71812814</v>
      </c>
      <c r="CA523" s="179">
        <f t="shared" si="616"/>
        <v>309762251.59223646</v>
      </c>
      <c r="CB523" s="179">
        <f t="shared" si="616"/>
        <v>310201472.36826116</v>
      </c>
      <c r="CC523" s="179">
        <f t="shared" si="616"/>
        <v>310641315.92801452</v>
      </c>
      <c r="CD523" s="179">
        <f t="shared" si="616"/>
        <v>311081783.15455967</v>
      </c>
      <c r="CG523" s="243"/>
      <c r="CH523" s="243"/>
    </row>
    <row r="524" spans="2:86" outlineLevel="1">
      <c r="D524">
        <v>8</v>
      </c>
      <c r="E524" s="37" t="str">
        <v>Fixed Service8</v>
      </c>
      <c r="J524" s="37" t="str">
        <v>Fixed Unit8</v>
      </c>
      <c r="BR524"/>
      <c r="BS524"/>
      <c r="CG524" s="243"/>
      <c r="CH524" s="243"/>
    </row>
    <row r="525" spans="2:86" outlineLevel="1">
      <c r="D525">
        <v>9</v>
      </c>
      <c r="E525" s="37" t="str">
        <v>Llamadas entrantes Local de otros operadores fijos</v>
      </c>
      <c r="J525" s="37" t="str">
        <v>Minutos</v>
      </c>
      <c r="R525" s="179">
        <f t="shared" ref="R525:AW525" si="617">R345</f>
        <v>0</v>
      </c>
      <c r="S525" s="179">
        <f t="shared" si="617"/>
        <v>0</v>
      </c>
      <c r="T525" s="179">
        <f t="shared" si="617"/>
        <v>0</v>
      </c>
      <c r="U525" s="179">
        <f t="shared" si="617"/>
        <v>0</v>
      </c>
      <c r="V525" s="179">
        <f t="shared" si="617"/>
        <v>0</v>
      </c>
      <c r="W525" s="179">
        <f t="shared" si="617"/>
        <v>0</v>
      </c>
      <c r="X525" s="179">
        <f t="shared" si="617"/>
        <v>6823451194.8328562</v>
      </c>
      <c r="Y525" s="179">
        <f t="shared" si="617"/>
        <v>13294275716.447561</v>
      </c>
      <c r="Z525" s="179">
        <f t="shared" si="617"/>
        <v>16166312920.515459</v>
      </c>
      <c r="AA525" s="179">
        <f t="shared" si="617"/>
        <v>17612932898.2603</v>
      </c>
      <c r="AB525" s="179">
        <f t="shared" si="617"/>
        <v>16424167773.541893</v>
      </c>
      <c r="AC525" s="179">
        <f t="shared" si="617"/>
        <v>14603268341.977106</v>
      </c>
      <c r="AD525" s="179">
        <f t="shared" si="617"/>
        <v>13874997816.044107</v>
      </c>
      <c r="AE525" s="179">
        <f t="shared" si="617"/>
        <v>13191620926.440466</v>
      </c>
      <c r="AF525" s="179">
        <f t="shared" si="617"/>
        <v>12216672607.623095</v>
      </c>
      <c r="AG525" s="179">
        <f t="shared" si="617"/>
        <v>11768545099.617016</v>
      </c>
      <c r="AH525" s="179">
        <f t="shared" si="617"/>
        <v>11353437975.720461</v>
      </c>
      <c r="AI525" s="179">
        <f t="shared" si="617"/>
        <v>11109364871.02017</v>
      </c>
      <c r="AJ525" s="179">
        <f t="shared" si="617"/>
        <v>10867189694.548388</v>
      </c>
      <c r="AK525" s="179">
        <f t="shared" si="617"/>
        <v>10627563891.461815</v>
      </c>
      <c r="AL525" s="179">
        <f t="shared" si="617"/>
        <v>10687928189.075769</v>
      </c>
      <c r="AM525" s="179">
        <f t="shared" si="617"/>
        <v>10859909842.279221</v>
      </c>
      <c r="AN525" s="179">
        <f t="shared" si="617"/>
        <v>11025265480.169727</v>
      </c>
      <c r="AO525" s="179">
        <f t="shared" si="617"/>
        <v>11185494373.839754</v>
      </c>
      <c r="AP525" s="179">
        <f t="shared" si="617"/>
        <v>11343537061.544493</v>
      </c>
      <c r="AQ525" s="179">
        <f t="shared" si="617"/>
        <v>11500389802.619862</v>
      </c>
      <c r="AR525" s="179">
        <f t="shared" si="617"/>
        <v>11652598741.430222</v>
      </c>
      <c r="AS525" s="179">
        <f t="shared" si="617"/>
        <v>11798086819.422371</v>
      </c>
      <c r="AT525" s="179">
        <f t="shared" si="617"/>
        <v>11937735995.616043</v>
      </c>
      <c r="AU525" s="179">
        <f t="shared" si="617"/>
        <v>12072216567.117945</v>
      </c>
      <c r="AV525" s="179">
        <f t="shared" si="617"/>
        <v>12201174716.037178</v>
      </c>
      <c r="AW525" s="179">
        <f t="shared" si="617"/>
        <v>12323825854.555748</v>
      </c>
      <c r="AX525" s="179">
        <f t="shared" ref="AX525:CD525" si="618">AX345</f>
        <v>12440037396.218624</v>
      </c>
      <c r="AY525" s="179">
        <f t="shared" si="618"/>
        <v>12550305374.747993</v>
      </c>
      <c r="AZ525" s="179">
        <f t="shared" si="618"/>
        <v>12654976854.184134</v>
      </c>
      <c r="BA525" s="179">
        <f t="shared" si="618"/>
        <v>12753590949.899687</v>
      </c>
      <c r="BB525" s="179">
        <f t="shared" si="618"/>
        <v>12845378102.305786</v>
      </c>
      <c r="BC525" s="179">
        <f t="shared" si="618"/>
        <v>12930140005.583683</v>
      </c>
      <c r="BD525" s="179">
        <f t="shared" si="618"/>
        <v>13008257853.864746</v>
      </c>
      <c r="BE525" s="179">
        <f t="shared" si="618"/>
        <v>13080063216.339994</v>
      </c>
      <c r="BF525" s="179">
        <f t="shared" si="618"/>
        <v>13145255358.693911</v>
      </c>
      <c r="BG525" s="179">
        <f t="shared" si="618"/>
        <v>13203258886.867367</v>
      </c>
      <c r="BH525" s="179">
        <f t="shared" si="618"/>
        <v>13253953772.972296</v>
      </c>
      <c r="BI525" s="179">
        <f t="shared" si="618"/>
        <v>13298178938.009239</v>
      </c>
      <c r="BJ525" s="179">
        <f t="shared" si="618"/>
        <v>13328635044.318218</v>
      </c>
      <c r="BK525" s="179">
        <f t="shared" si="618"/>
        <v>13348204787.699831</v>
      </c>
      <c r="BL525" s="179">
        <f t="shared" si="618"/>
        <v>13367803225.173758</v>
      </c>
      <c r="BM525" s="179">
        <f t="shared" si="618"/>
        <v>13387430398.755423</v>
      </c>
      <c r="BN525" s="179">
        <f t="shared" si="618"/>
        <v>13407086350.521654</v>
      </c>
      <c r="BO525" s="179">
        <f t="shared" si="618"/>
        <v>13426771122.610832</v>
      </c>
      <c r="BP525" s="179">
        <f t="shared" si="618"/>
        <v>13446484757.222954</v>
      </c>
      <c r="BQ525" s="179">
        <f t="shared" si="618"/>
        <v>13466227296.619719</v>
      </c>
      <c r="BR525" s="179">
        <f t="shared" si="618"/>
        <v>13485998783.124622</v>
      </c>
      <c r="BS525" s="179">
        <f t="shared" si="618"/>
        <v>13505799259.123035</v>
      </c>
      <c r="BT525" s="179">
        <f t="shared" si="618"/>
        <v>13525628767.06234</v>
      </c>
      <c r="BU525" s="179">
        <f t="shared" si="618"/>
        <v>13545487349.451946</v>
      </c>
      <c r="BV525" s="179">
        <f t="shared" si="618"/>
        <v>13565375048.863468</v>
      </c>
      <c r="BW525" s="179">
        <f t="shared" si="618"/>
        <v>13585291907.930738</v>
      </c>
      <c r="BX525" s="179">
        <f t="shared" si="618"/>
        <v>13605237969.349916</v>
      </c>
      <c r="BY525" s="179">
        <f t="shared" si="618"/>
        <v>13625213275.879642</v>
      </c>
      <c r="BZ525" s="179">
        <f t="shared" si="618"/>
        <v>13645217870.341038</v>
      </c>
      <c r="CA525" s="179">
        <f t="shared" si="618"/>
        <v>13665251795.617857</v>
      </c>
      <c r="CB525" s="179">
        <f t="shared" si="618"/>
        <v>13685315094.656563</v>
      </c>
      <c r="CC525" s="179">
        <f t="shared" si="618"/>
        <v>13705407810.466402</v>
      </c>
      <c r="CD525" s="179">
        <f t="shared" si="618"/>
        <v>13725529986.119509</v>
      </c>
      <c r="CG525" s="243"/>
      <c r="CH525" s="243"/>
    </row>
    <row r="526" spans="2:86" outlineLevel="1">
      <c r="D526">
        <v>10</v>
      </c>
      <c r="E526" s="37" t="str">
        <v>Llamadas entrantes Larga Distancia de otros operadores fijos</v>
      </c>
      <c r="J526" s="37" t="str">
        <v>Minutos</v>
      </c>
      <c r="R526" s="179">
        <f t="shared" ref="R526:AW526" si="619">R346</f>
        <v>0</v>
      </c>
      <c r="S526" s="179">
        <f t="shared" si="619"/>
        <v>0</v>
      </c>
      <c r="T526" s="179">
        <f t="shared" si="619"/>
        <v>0</v>
      </c>
      <c r="U526" s="179">
        <f t="shared" si="619"/>
        <v>0</v>
      </c>
      <c r="V526" s="179">
        <f t="shared" si="619"/>
        <v>0</v>
      </c>
      <c r="W526" s="179">
        <f t="shared" si="619"/>
        <v>0</v>
      </c>
      <c r="X526" s="179">
        <f t="shared" si="619"/>
        <v>3260700047.376071</v>
      </c>
      <c r="Y526" s="179">
        <f t="shared" si="619"/>
        <v>6144431342.9505453</v>
      </c>
      <c r="Z526" s="179">
        <f t="shared" si="619"/>
        <v>8526666660.2129183</v>
      </c>
      <c r="AA526" s="179">
        <f t="shared" si="619"/>
        <v>9289663541.1270351</v>
      </c>
      <c r="AB526" s="179">
        <f t="shared" si="619"/>
        <v>8662668133.7266769</v>
      </c>
      <c r="AC526" s="179">
        <f t="shared" si="619"/>
        <v>7702263460.6845636</v>
      </c>
      <c r="AD526" s="179">
        <f t="shared" si="619"/>
        <v>7318148663.2276659</v>
      </c>
      <c r="AE526" s="179">
        <f t="shared" si="619"/>
        <v>6957712305.8719416</v>
      </c>
      <c r="AF526" s="179">
        <f t="shared" si="619"/>
        <v>6443491198.9093733</v>
      </c>
      <c r="AG526" s="179">
        <f t="shared" si="619"/>
        <v>6207133415.8560257</v>
      </c>
      <c r="AH526" s="179">
        <f t="shared" si="619"/>
        <v>5988191713.3696203</v>
      </c>
      <c r="AI526" s="179">
        <f t="shared" si="619"/>
        <v>5859459205.5470343</v>
      </c>
      <c r="AJ526" s="179">
        <f t="shared" si="619"/>
        <v>5731727730.0209942</v>
      </c>
      <c r="AK526" s="179">
        <f t="shared" si="619"/>
        <v>5605340881.26019</v>
      </c>
      <c r="AL526" s="179">
        <f t="shared" si="619"/>
        <v>5637179077.5429611</v>
      </c>
      <c r="AM526" s="179">
        <f t="shared" si="619"/>
        <v>5727888086.8110695</v>
      </c>
      <c r="AN526" s="179">
        <f t="shared" si="619"/>
        <v>5815102308.8548594</v>
      </c>
      <c r="AO526" s="179">
        <f t="shared" si="619"/>
        <v>5899612510.5549173</v>
      </c>
      <c r="AP526" s="179">
        <f t="shared" si="619"/>
        <v>5982969632.4149256</v>
      </c>
      <c r="AQ526" s="179">
        <f t="shared" si="619"/>
        <v>6065699135.7015486</v>
      </c>
      <c r="AR526" s="179">
        <f t="shared" si="619"/>
        <v>6145979338.7584686</v>
      </c>
      <c r="AS526" s="179">
        <f t="shared" si="619"/>
        <v>6222714729.8258934</v>
      </c>
      <c r="AT526" s="179">
        <f t="shared" si="619"/>
        <v>6296370484.2722702</v>
      </c>
      <c r="AU526" s="179">
        <f t="shared" si="619"/>
        <v>6367300139.7298536</v>
      </c>
      <c r="AV526" s="179">
        <f t="shared" si="619"/>
        <v>6435317080.5350151</v>
      </c>
      <c r="AW526" s="179">
        <f t="shared" si="619"/>
        <v>6500007488.2232323</v>
      </c>
      <c r="AX526" s="179">
        <f t="shared" ref="AX526:CD526" si="620">AX346</f>
        <v>6561301432.1608953</v>
      </c>
      <c r="AY526" s="179">
        <f t="shared" si="620"/>
        <v>6619460537.5078096</v>
      </c>
      <c r="AZ526" s="179">
        <f t="shared" si="620"/>
        <v>6674667857.7156658</v>
      </c>
      <c r="BA526" s="179">
        <f t="shared" si="620"/>
        <v>6726680306.460104</v>
      </c>
      <c r="BB526" s="179">
        <f t="shared" si="620"/>
        <v>6775091991.6789255</v>
      </c>
      <c r="BC526" s="179">
        <f t="shared" si="620"/>
        <v>6819798320.0971184</v>
      </c>
      <c r="BD526" s="179">
        <f t="shared" si="620"/>
        <v>6861000346.5443754</v>
      </c>
      <c r="BE526" s="179">
        <f t="shared" si="620"/>
        <v>6898872951.9586391</v>
      </c>
      <c r="BF526" s="179">
        <f t="shared" si="620"/>
        <v>6933257518.7705059</v>
      </c>
      <c r="BG526" s="179">
        <f t="shared" si="620"/>
        <v>6963850564.4626808</v>
      </c>
      <c r="BH526" s="179">
        <f t="shared" si="620"/>
        <v>6990588782.2195349</v>
      </c>
      <c r="BI526" s="179">
        <f t="shared" si="620"/>
        <v>7013914647.6853933</v>
      </c>
      <c r="BJ526" s="179">
        <f t="shared" si="620"/>
        <v>7029978240.3884096</v>
      </c>
      <c r="BK526" s="179">
        <f t="shared" si="620"/>
        <v>7040299992.7422924</v>
      </c>
      <c r="BL526" s="179">
        <f t="shared" si="620"/>
        <v>7050636879.3423977</v>
      </c>
      <c r="BM526" s="179">
        <f t="shared" si="620"/>
        <v>7060988922.3491001</v>
      </c>
      <c r="BN526" s="179">
        <f t="shared" si="620"/>
        <v>7071356143.9551601</v>
      </c>
      <c r="BO526" s="179">
        <f t="shared" si="620"/>
        <v>7081738566.3857985</v>
      </c>
      <c r="BP526" s="179">
        <f t="shared" si="620"/>
        <v>7092136211.8987389</v>
      </c>
      <c r="BQ526" s="179">
        <f t="shared" si="620"/>
        <v>7102549102.7842493</v>
      </c>
      <c r="BR526" s="179">
        <f t="shared" si="620"/>
        <v>7112977261.3651886</v>
      </c>
      <c r="BS526" s="179">
        <f t="shared" si="620"/>
        <v>7123420709.9970503</v>
      </c>
      <c r="BT526" s="179">
        <f t="shared" si="620"/>
        <v>7133879471.068038</v>
      </c>
      <c r="BU526" s="179">
        <f t="shared" si="620"/>
        <v>7144353566.9990692</v>
      </c>
      <c r="BV526" s="179">
        <f t="shared" si="620"/>
        <v>7154843020.2438698</v>
      </c>
      <c r="BW526" s="179">
        <f t="shared" si="620"/>
        <v>7165347853.2889814</v>
      </c>
      <c r="BX526" s="179">
        <f t="shared" si="620"/>
        <v>7175868088.653821</v>
      </c>
      <c r="BY526" s="179">
        <f t="shared" si="620"/>
        <v>7186403748.8907576</v>
      </c>
      <c r="BZ526" s="179">
        <f t="shared" si="620"/>
        <v>7196954856.5851164</v>
      </c>
      <c r="CA526" s="179">
        <f t="shared" si="620"/>
        <v>7207521434.355257</v>
      </c>
      <c r="CB526" s="179">
        <f t="shared" si="620"/>
        <v>7218103504.8526125</v>
      </c>
      <c r="CC526" s="179">
        <f t="shared" si="620"/>
        <v>7228701090.7617331</v>
      </c>
      <c r="CD526" s="179">
        <f t="shared" si="620"/>
        <v>7239314214.8003359</v>
      </c>
      <c r="CG526" s="243"/>
      <c r="CH526" s="243"/>
    </row>
    <row r="527" spans="2:86" outlineLevel="1">
      <c r="D527">
        <v>11</v>
      </c>
      <c r="E527" s="37" t="str">
        <v>Llamadas entrantes de móvil</v>
      </c>
      <c r="J527" s="37" t="str">
        <v>Minutos</v>
      </c>
      <c r="R527" s="179">
        <f t="shared" ref="R527:AW527" si="621">R324</f>
        <v>2735045921.5021567</v>
      </c>
      <c r="S527" s="179">
        <f t="shared" si="621"/>
        <v>7713502029.5910158</v>
      </c>
      <c r="T527" s="179">
        <f t="shared" si="621"/>
        <v>10716464070.184435</v>
      </c>
      <c r="U527" s="179">
        <f t="shared" si="621"/>
        <v>12700000460.484118</v>
      </c>
      <c r="V527" s="179">
        <f t="shared" si="621"/>
        <v>7116263195.2663708</v>
      </c>
      <c r="W527" s="179">
        <f t="shared" si="621"/>
        <v>8138240860.4242096</v>
      </c>
      <c r="X527" s="179">
        <f t="shared" si="621"/>
        <v>9566680790.2890453</v>
      </c>
      <c r="Y527" s="179">
        <f t="shared" si="621"/>
        <v>10064167800.215578</v>
      </c>
      <c r="Z527" s="179">
        <f t="shared" si="621"/>
        <v>10200395459.083023</v>
      </c>
      <c r="AA527" s="179">
        <f t="shared" si="621"/>
        <v>9965154668.5782738</v>
      </c>
      <c r="AB527" s="179">
        <f t="shared" si="621"/>
        <v>20043801140.1222</v>
      </c>
      <c r="AC527" s="179">
        <f t="shared" si="621"/>
        <v>29751503345.401321</v>
      </c>
      <c r="AD527" s="179">
        <f t="shared" si="621"/>
        <v>32209890271.816956</v>
      </c>
      <c r="AE527" s="179">
        <f t="shared" si="621"/>
        <v>33997474065.817478</v>
      </c>
      <c r="AF527" s="179">
        <f t="shared" si="621"/>
        <v>35581789256.30127</v>
      </c>
      <c r="AG527" s="179">
        <f t="shared" si="621"/>
        <v>37383172139.816467</v>
      </c>
      <c r="AH527" s="179">
        <f t="shared" si="621"/>
        <v>39001837496.032562</v>
      </c>
      <c r="AI527" s="179">
        <f t="shared" si="621"/>
        <v>40615316641.867935</v>
      </c>
      <c r="AJ527" s="179">
        <f t="shared" si="621"/>
        <v>42223778580.885963</v>
      </c>
      <c r="AK527" s="179">
        <f t="shared" si="621"/>
        <v>43827468401.339401</v>
      </c>
      <c r="AL527" s="179">
        <f t="shared" si="621"/>
        <v>44517141452.782509</v>
      </c>
      <c r="AM527" s="179">
        <f t="shared" si="621"/>
        <v>44852067105.581268</v>
      </c>
      <c r="AN527" s="179">
        <f t="shared" si="621"/>
        <v>45178640067.207428</v>
      </c>
      <c r="AO527" s="179">
        <f t="shared" si="621"/>
        <v>45496570276.351906</v>
      </c>
      <c r="AP527" s="179">
        <f t="shared" si="621"/>
        <v>45805634683.407112</v>
      </c>
      <c r="AQ527" s="179">
        <f t="shared" si="621"/>
        <v>46106374448.757668</v>
      </c>
      <c r="AR527" s="179">
        <f t="shared" si="621"/>
        <v>46399379456.200317</v>
      </c>
      <c r="AS527" s="179">
        <f t="shared" si="621"/>
        <v>46684509711.213608</v>
      </c>
      <c r="AT527" s="179">
        <f t="shared" si="621"/>
        <v>46961492871.775772</v>
      </c>
      <c r="AU527" s="179">
        <f t="shared" si="621"/>
        <v>47230247273.554642</v>
      </c>
      <c r="AV527" s="179">
        <f t="shared" si="621"/>
        <v>47490739658.411285</v>
      </c>
      <c r="AW527" s="179">
        <f t="shared" si="621"/>
        <v>47742940927.239891</v>
      </c>
      <c r="AX527" s="179">
        <f t="shared" ref="AX527:CD527" si="622">AX324</f>
        <v>47986798006.939835</v>
      </c>
      <c r="AY527" s="179">
        <f t="shared" si="622"/>
        <v>48222268656.437157</v>
      </c>
      <c r="AZ527" s="179">
        <f t="shared" si="622"/>
        <v>48449366266.012238</v>
      </c>
      <c r="BA527" s="179">
        <f t="shared" si="622"/>
        <v>48668146632.028328</v>
      </c>
      <c r="BB527" s="179">
        <f t="shared" si="622"/>
        <v>48878649225.242798</v>
      </c>
      <c r="BC527" s="179">
        <f t="shared" si="622"/>
        <v>49080888729.60955</v>
      </c>
      <c r="BD527" s="179">
        <f t="shared" si="622"/>
        <v>49274891151.423561</v>
      </c>
      <c r="BE527" s="179">
        <f t="shared" si="622"/>
        <v>49460725709.351494</v>
      </c>
      <c r="BF527" s="179">
        <f t="shared" si="622"/>
        <v>49638504197.096886</v>
      </c>
      <c r="BG527" s="179">
        <f t="shared" si="622"/>
        <v>49808338575.91922</v>
      </c>
      <c r="BH527" s="179">
        <f t="shared" si="622"/>
        <v>49970323744.659821</v>
      </c>
      <c r="BI527" s="179">
        <f t="shared" si="622"/>
        <v>50120773830.029449</v>
      </c>
      <c r="BJ527" s="179">
        <f t="shared" si="622"/>
        <v>50225039390.79248</v>
      </c>
      <c r="BK527" s="179">
        <f t="shared" si="622"/>
        <v>50290796662.423759</v>
      </c>
      <c r="BL527" s="179">
        <f t="shared" si="622"/>
        <v>50356640026.944656</v>
      </c>
      <c r="BM527" s="179">
        <f t="shared" si="622"/>
        <v>50422569597.072517</v>
      </c>
      <c r="BN527" s="179">
        <f t="shared" si="622"/>
        <v>50488585485.672295</v>
      </c>
      <c r="BO527" s="179">
        <f t="shared" si="622"/>
        <v>50554687805.75666</v>
      </c>
      <c r="BP527" s="179">
        <f t="shared" si="622"/>
        <v>50620876670.486282</v>
      </c>
      <c r="BQ527" s="179">
        <f t="shared" si="622"/>
        <v>50687152193.169975</v>
      </c>
      <c r="BR527" s="179">
        <f t="shared" si="622"/>
        <v>50753514487.264931</v>
      </c>
      <c r="BS527" s="179">
        <f t="shared" si="622"/>
        <v>50819963666.376839</v>
      </c>
      <c r="BT527" s="179">
        <f t="shared" si="622"/>
        <v>50886499844.260124</v>
      </c>
      <c r="BU527" s="179">
        <f t="shared" si="622"/>
        <v>50953123134.818214</v>
      </c>
      <c r="BV527" s="179">
        <f t="shared" si="622"/>
        <v>51019833652.103569</v>
      </c>
      <c r="BW527" s="179">
        <f t="shared" si="622"/>
        <v>51086631510.318077</v>
      </c>
      <c r="BX527" s="179">
        <f t="shared" si="622"/>
        <v>51153516823.813049</v>
      </c>
      <c r="BY527" s="179">
        <f t="shared" si="622"/>
        <v>51220489707.089577</v>
      </c>
      <c r="BZ527" s="179">
        <f t="shared" si="622"/>
        <v>51287550274.798637</v>
      </c>
      <c r="CA527" s="179">
        <f t="shared" si="622"/>
        <v>51354698641.741302</v>
      </c>
      <c r="CB527" s="179">
        <f t="shared" si="622"/>
        <v>51421934922.868958</v>
      </c>
      <c r="CC527" s="179">
        <f t="shared" si="622"/>
        <v>51489259233.283501</v>
      </c>
      <c r="CD527" s="179">
        <f t="shared" si="622"/>
        <v>51556671688.237541</v>
      </c>
      <c r="CG527" s="243"/>
      <c r="CH527" s="243"/>
    </row>
    <row r="528" spans="2:86" outlineLevel="1">
      <c r="D528">
        <v>12</v>
      </c>
      <c r="E528" s="37" t="str">
        <v>Llamadas entrantes de internacional</v>
      </c>
      <c r="J528" s="37" t="str">
        <v>Minutos</v>
      </c>
      <c r="R528" s="179">
        <f t="shared" ref="R528:AW528" si="623">R323</f>
        <v>17611513853.818184</v>
      </c>
      <c r="S528" s="179">
        <f t="shared" si="623"/>
        <v>16712193544.347183</v>
      </c>
      <c r="T528" s="179">
        <f t="shared" si="623"/>
        <v>14959564746</v>
      </c>
      <c r="U528" s="179">
        <f t="shared" si="623"/>
        <v>14228291997.903738</v>
      </c>
      <c r="V528" s="179">
        <f t="shared" si="623"/>
        <v>15578674608.632776</v>
      </c>
      <c r="W528" s="179">
        <f t="shared" si="623"/>
        <v>19166576257.580772</v>
      </c>
      <c r="X528" s="179">
        <f t="shared" si="623"/>
        <v>23793576442.539104</v>
      </c>
      <c r="Y528" s="179">
        <f t="shared" si="623"/>
        <v>26182005418.922569</v>
      </c>
      <c r="Z528" s="179">
        <f t="shared" si="623"/>
        <v>27831567026.310165</v>
      </c>
      <c r="AA528" s="179">
        <f t="shared" si="623"/>
        <v>29501461047.888779</v>
      </c>
      <c r="AB528" s="179">
        <f t="shared" si="623"/>
        <v>31271548710.762108</v>
      </c>
      <c r="AC528" s="179">
        <f t="shared" si="623"/>
        <v>32522410659.192593</v>
      </c>
      <c r="AD528" s="179">
        <f t="shared" si="623"/>
        <v>33498082978.968372</v>
      </c>
      <c r="AE528" s="179">
        <f t="shared" si="623"/>
        <v>34335535053.442577</v>
      </c>
      <c r="AF528" s="179">
        <f t="shared" si="623"/>
        <v>35022245754.511429</v>
      </c>
      <c r="AG528" s="179">
        <f t="shared" si="623"/>
        <v>35547579440.829094</v>
      </c>
      <c r="AH528" s="179">
        <f t="shared" si="623"/>
        <v>35903055235.237389</v>
      </c>
      <c r="AI528" s="179">
        <f t="shared" si="623"/>
        <v>36262085787.58976</v>
      </c>
      <c r="AJ528" s="179">
        <f t="shared" si="623"/>
        <v>36624706645.46566</v>
      </c>
      <c r="AK528" s="179">
        <f t="shared" si="623"/>
        <v>36990953711.920319</v>
      </c>
      <c r="AL528" s="179">
        <f t="shared" si="623"/>
        <v>37321150812.883934</v>
      </c>
      <c r="AM528" s="179">
        <f t="shared" si="623"/>
        <v>37817802072.922462</v>
      </c>
      <c r="AN528" s="179">
        <f t="shared" si="623"/>
        <v>38296210777.032501</v>
      </c>
      <c r="AO528" s="179">
        <f t="shared" si="623"/>
        <v>38759882245.384674</v>
      </c>
      <c r="AP528" s="179">
        <f t="shared" si="623"/>
        <v>39215691347.062752</v>
      </c>
      <c r="AQ528" s="179">
        <f t="shared" si="623"/>
        <v>39666129111.078194</v>
      </c>
      <c r="AR528" s="179">
        <f t="shared" si="623"/>
        <v>40103286024.380951</v>
      </c>
      <c r="AS528" s="179">
        <f t="shared" si="623"/>
        <v>40522309101.813423</v>
      </c>
      <c r="AT528" s="179">
        <f t="shared" si="623"/>
        <v>40925228213.846298</v>
      </c>
      <c r="AU528" s="179">
        <f t="shared" si="623"/>
        <v>41313618770.801781</v>
      </c>
      <c r="AV528" s="179">
        <f t="shared" si="623"/>
        <v>41686676965.614418</v>
      </c>
      <c r="AW528" s="179">
        <f t="shared" si="623"/>
        <v>42042599642.626823</v>
      </c>
      <c r="AX528" s="179">
        <f t="shared" ref="AX528:CD528" si="624">AX323</f>
        <v>42381094906.51683</v>
      </c>
      <c r="AY528" s="179">
        <f t="shared" si="624"/>
        <v>42703330338.573082</v>
      </c>
      <c r="AZ528" s="179">
        <f t="shared" si="624"/>
        <v>43010137312.321297</v>
      </c>
      <c r="BA528" s="179">
        <f t="shared" si="624"/>
        <v>43300482471.947517</v>
      </c>
      <c r="BB528" s="179">
        <f t="shared" si="624"/>
        <v>43572613672.627373</v>
      </c>
      <c r="BC528" s="179">
        <f t="shared" si="624"/>
        <v>43826095518.867081</v>
      </c>
      <c r="BD528" s="179">
        <f t="shared" si="624"/>
        <v>44061834612.28949</v>
      </c>
      <c r="BE528" s="179">
        <f t="shared" si="624"/>
        <v>44280630895.502998</v>
      </c>
      <c r="BF528" s="179">
        <f t="shared" si="624"/>
        <v>44481831017.636467</v>
      </c>
      <c r="BG528" s="179">
        <f t="shared" si="624"/>
        <v>44664145280.558601</v>
      </c>
      <c r="BH528" s="179">
        <f t="shared" si="624"/>
        <v>44827330223.475548</v>
      </c>
      <c r="BI528" s="179">
        <f t="shared" si="624"/>
        <v>44972282658.052299</v>
      </c>
      <c r="BJ528" s="179">
        <f t="shared" si="624"/>
        <v>45072291714.821556</v>
      </c>
      <c r="BK528" s="179">
        <f t="shared" si="624"/>
        <v>45136201009.264091</v>
      </c>
      <c r="BL528" s="179">
        <f t="shared" si="624"/>
        <v>45200200922.527214</v>
      </c>
      <c r="BM528" s="179">
        <f t="shared" si="624"/>
        <v>45264291583.101936</v>
      </c>
      <c r="BN528" s="179">
        <f t="shared" si="624"/>
        <v>45328473119.661476</v>
      </c>
      <c r="BO528" s="179">
        <f t="shared" si="624"/>
        <v>45392745661.061501</v>
      </c>
      <c r="BP528" s="179">
        <f t="shared" si="624"/>
        <v>45457109336.340393</v>
      </c>
      <c r="BQ528" s="179">
        <f t="shared" si="624"/>
        <v>45521564274.71946</v>
      </c>
      <c r="BR528" s="179">
        <f t="shared" si="624"/>
        <v>45586110605.603302</v>
      </c>
      <c r="BS528" s="179">
        <f t="shared" si="624"/>
        <v>45650748458.579964</v>
      </c>
      <c r="BT528" s="179">
        <f t="shared" si="624"/>
        <v>45715477963.421227</v>
      </c>
      <c r="BU528" s="179">
        <f t="shared" si="624"/>
        <v>45780299250.082916</v>
      </c>
      <c r="BV528" s="179">
        <f t="shared" si="624"/>
        <v>45845212448.705086</v>
      </c>
      <c r="BW528" s="179">
        <f t="shared" si="624"/>
        <v>45910217689.612366</v>
      </c>
      <c r="BX528" s="179">
        <f t="shared" si="624"/>
        <v>45975315103.314133</v>
      </c>
      <c r="BY528" s="179">
        <f t="shared" si="624"/>
        <v>46040504820.504845</v>
      </c>
      <c r="BZ528" s="179">
        <f t="shared" si="624"/>
        <v>46105786972.064247</v>
      </c>
      <c r="CA528" s="179">
        <f t="shared" si="624"/>
        <v>46171161689.057701</v>
      </c>
      <c r="CB528" s="179">
        <f t="shared" si="624"/>
        <v>46236629102.736366</v>
      </c>
      <c r="CC528" s="179">
        <f t="shared" si="624"/>
        <v>46302189344.537552</v>
      </c>
      <c r="CD528" s="179">
        <f t="shared" si="624"/>
        <v>46367842546.0849</v>
      </c>
      <c r="CG528" s="243"/>
      <c r="CH528" s="243"/>
    </row>
    <row r="529" spans="4:86" outlineLevel="1">
      <c r="D529">
        <v>13</v>
      </c>
      <c r="E529" s="37" t="str">
        <v>Llamadas entrantes de números no geográficos</v>
      </c>
      <c r="J529" s="37" t="str">
        <v>Minutos</v>
      </c>
      <c r="BR529"/>
      <c r="BS529"/>
      <c r="CG529" s="243"/>
      <c r="CH529" s="243"/>
    </row>
    <row r="530" spans="4:86" outlineLevel="1">
      <c r="D530">
        <v>14</v>
      </c>
      <c r="E530" s="37" t="str">
        <v>Fixed Service14</v>
      </c>
      <c r="J530" s="37" t="str">
        <v>Fixed Unit14</v>
      </c>
      <c r="BR530"/>
      <c r="BS530"/>
      <c r="CG530" s="243"/>
      <c r="CH530" s="243"/>
    </row>
    <row r="531" spans="4:86" outlineLevel="1">
      <c r="D531">
        <v>15</v>
      </c>
      <c r="E531" s="37" t="str">
        <v>Llamadas en tránsito Local</v>
      </c>
      <c r="J531" s="37" t="str">
        <v>Minutos</v>
      </c>
      <c r="R531" s="179">
        <f t="shared" ref="R531:AW531" si="625">R362</f>
        <v>12081167141.397564</v>
      </c>
      <c r="S531" s="179">
        <f t="shared" si="625"/>
        <v>17935415649.26828</v>
      </c>
      <c r="T531" s="179">
        <f t="shared" si="625"/>
        <v>24454688314.646626</v>
      </c>
      <c r="U531" s="179">
        <f t="shared" si="625"/>
        <v>27475194734.76873</v>
      </c>
      <c r="V531" s="179">
        <f t="shared" si="625"/>
        <v>27841986193.576031</v>
      </c>
      <c r="W531" s="179">
        <f t="shared" si="625"/>
        <v>29669941586.715355</v>
      </c>
      <c r="X531" s="179">
        <f t="shared" si="625"/>
        <v>40987730076.361847</v>
      </c>
      <c r="Y531" s="179">
        <f t="shared" si="625"/>
        <v>51507822610.529915</v>
      </c>
      <c r="Z531" s="179">
        <f t="shared" si="625"/>
        <v>56029005506.283661</v>
      </c>
      <c r="AA531" s="179">
        <f t="shared" si="625"/>
        <v>61537091458.587616</v>
      </c>
      <c r="AB531" s="179">
        <f t="shared" si="625"/>
        <v>87370086952.369202</v>
      </c>
      <c r="AC531" s="179">
        <f t="shared" si="625"/>
        <v>108204360524.71986</v>
      </c>
      <c r="AD531" s="179">
        <f t="shared" si="625"/>
        <v>113348879493.64482</v>
      </c>
      <c r="AE531" s="179">
        <f t="shared" si="625"/>
        <v>116645360144.24615</v>
      </c>
      <c r="AF531" s="179">
        <f t="shared" si="625"/>
        <v>118713721273.66757</v>
      </c>
      <c r="AG531" s="179">
        <f t="shared" si="625"/>
        <v>122332151215.50011</v>
      </c>
      <c r="AH531" s="179">
        <f t="shared" si="625"/>
        <v>125479863419.65352</v>
      </c>
      <c r="AI531" s="179">
        <f t="shared" si="625"/>
        <v>128935989507.12891</v>
      </c>
      <c r="AJ531" s="179">
        <f t="shared" si="625"/>
        <v>132345471571.07982</v>
      </c>
      <c r="AK531" s="179">
        <f t="shared" si="625"/>
        <v>135711996194.05054</v>
      </c>
      <c r="AL531" s="179">
        <f t="shared" si="625"/>
        <v>137601412321.16666</v>
      </c>
      <c r="AM531" s="179">
        <f t="shared" si="625"/>
        <v>138847638133.36194</v>
      </c>
      <c r="AN531" s="179">
        <f t="shared" si="625"/>
        <v>140056759410.18158</v>
      </c>
      <c r="AO531" s="179">
        <f t="shared" si="625"/>
        <v>141231586539.55048</v>
      </c>
      <c r="AP531" s="179">
        <f t="shared" si="625"/>
        <v>142378335333.32092</v>
      </c>
      <c r="AQ531" s="179">
        <f t="shared" si="625"/>
        <v>143500665480.48444</v>
      </c>
      <c r="AR531" s="179">
        <f t="shared" si="625"/>
        <v>144592248630.7504</v>
      </c>
      <c r="AS531" s="179">
        <f t="shared" si="625"/>
        <v>145648094221.61383</v>
      </c>
      <c r="AT531" s="179">
        <f t="shared" si="625"/>
        <v>146669589143.78235</v>
      </c>
      <c r="AU531" s="179">
        <f t="shared" si="625"/>
        <v>147658102817.76508</v>
      </c>
      <c r="AV531" s="179">
        <f t="shared" si="625"/>
        <v>148612808137.33469</v>
      </c>
      <c r="AW531" s="179">
        <f t="shared" si="625"/>
        <v>149531923701.71045</v>
      </c>
      <c r="AX531" s="179">
        <f t="shared" ref="AX531:CD531" si="626">AX362</f>
        <v>150415074070.36032</v>
      </c>
      <c r="AY531" s="179">
        <f t="shared" si="626"/>
        <v>151263312893.71436</v>
      </c>
      <c r="AZ531" s="179">
        <f t="shared" si="626"/>
        <v>152077491434.8194</v>
      </c>
      <c r="BA531" s="179">
        <f t="shared" si="626"/>
        <v>152856759307.85599</v>
      </c>
      <c r="BB531" s="179">
        <f t="shared" si="626"/>
        <v>153599538052.36029</v>
      </c>
      <c r="BC531" s="179">
        <f t="shared" si="626"/>
        <v>154305459802.44568</v>
      </c>
      <c r="BD531" s="179">
        <f t="shared" si="626"/>
        <v>154975470501.1749</v>
      </c>
      <c r="BE531" s="179">
        <f t="shared" si="626"/>
        <v>155610508755.75089</v>
      </c>
      <c r="BF531" s="179">
        <f t="shared" si="626"/>
        <v>156210211720.85965</v>
      </c>
      <c r="BG531" s="179">
        <f t="shared" si="626"/>
        <v>156773604581.10468</v>
      </c>
      <c r="BH531" s="179">
        <f t="shared" si="626"/>
        <v>157300676768.83087</v>
      </c>
      <c r="BI531" s="179">
        <f t="shared" si="626"/>
        <v>157783865437.27768</v>
      </c>
      <c r="BJ531" s="179">
        <f t="shared" si="626"/>
        <v>158118297868.76132</v>
      </c>
      <c r="BK531" s="179">
        <f t="shared" si="626"/>
        <v>158330017729.57477</v>
      </c>
      <c r="BL531" s="179">
        <f t="shared" si="626"/>
        <v>158542021316.00391</v>
      </c>
      <c r="BM531" s="179">
        <f t="shared" si="626"/>
        <v>158754309008.59106</v>
      </c>
      <c r="BN531" s="179">
        <f t="shared" si="626"/>
        <v>158966881188.38983</v>
      </c>
      <c r="BO531" s="179">
        <f t="shared" si="626"/>
        <v>159179738236.96503</v>
      </c>
      <c r="BP531" s="179">
        <f t="shared" si="626"/>
        <v>159392880536.39386</v>
      </c>
      <c r="BQ531" s="179">
        <f t="shared" si="626"/>
        <v>159606308469.26624</v>
      </c>
      <c r="BR531" s="179">
        <f t="shared" si="626"/>
        <v>159820022418.686</v>
      </c>
      <c r="BS531" s="179">
        <f t="shared" si="626"/>
        <v>160034022768.27097</v>
      </c>
      <c r="BT531" s="179">
        <f t="shared" si="626"/>
        <v>160248309902.15396</v>
      </c>
      <c r="BU531" s="179">
        <f t="shared" si="626"/>
        <v>160462884204.9837</v>
      </c>
      <c r="BV531" s="179">
        <f t="shared" si="626"/>
        <v>160677746061.92493</v>
      </c>
      <c r="BW531" s="179">
        <f t="shared" si="626"/>
        <v>160892895858.65976</v>
      </c>
      <c r="BX531" s="179">
        <f t="shared" si="626"/>
        <v>161108333981.38785</v>
      </c>
      <c r="BY531" s="179">
        <f t="shared" si="626"/>
        <v>161324060816.82736</v>
      </c>
      <c r="BZ531" s="179">
        <f t="shared" si="626"/>
        <v>161540076752.21561</v>
      </c>
      <c r="CA531" s="179">
        <f t="shared" si="626"/>
        <v>161756382175.30978</v>
      </c>
      <c r="CB531" s="179">
        <f t="shared" si="626"/>
        <v>161972977474.38748</v>
      </c>
      <c r="CC531" s="179">
        <f t="shared" si="626"/>
        <v>162189863038.24765</v>
      </c>
      <c r="CD531" s="179">
        <f t="shared" si="626"/>
        <v>162407039256.21115</v>
      </c>
      <c r="CG531" s="243"/>
      <c r="CH531" s="243"/>
    </row>
    <row r="532" spans="4:86" outlineLevel="1">
      <c r="D532">
        <v>16</v>
      </c>
      <c r="E532" s="37" t="str">
        <v>Llamadas en tránsito Larga Distancia</v>
      </c>
      <c r="J532" s="37" t="str">
        <v>Minutos</v>
      </c>
      <c r="R532" s="179">
        <f t="shared" ref="R532:AW532" si="627">R363</f>
        <v>1342351904.5997288</v>
      </c>
      <c r="S532" s="179">
        <f t="shared" si="627"/>
        <v>1992823961.0298083</v>
      </c>
      <c r="T532" s="179">
        <f t="shared" si="627"/>
        <v>2717187590.5162907</v>
      </c>
      <c r="U532" s="179">
        <f t="shared" si="627"/>
        <v>3052799414.9743023</v>
      </c>
      <c r="V532" s="179">
        <f t="shared" si="627"/>
        <v>3093554021.5084472</v>
      </c>
      <c r="W532" s="179">
        <f t="shared" si="627"/>
        <v>3296660176.3017054</v>
      </c>
      <c r="X532" s="179">
        <f t="shared" si="627"/>
        <v>4554192230.7068701</v>
      </c>
      <c r="Y532" s="179">
        <f t="shared" si="627"/>
        <v>5723091401.1699886</v>
      </c>
      <c r="Z532" s="179">
        <f t="shared" si="627"/>
        <v>6225445056.2537384</v>
      </c>
      <c r="AA532" s="179">
        <f t="shared" si="627"/>
        <v>6837454606.5097342</v>
      </c>
      <c r="AB532" s="179">
        <f t="shared" si="627"/>
        <v>9707787439.152132</v>
      </c>
      <c r="AC532" s="179">
        <f t="shared" si="627"/>
        <v>12022706724.96887</v>
      </c>
      <c r="AD532" s="179">
        <f t="shared" si="627"/>
        <v>12594319943.73831</v>
      </c>
      <c r="AE532" s="179">
        <f t="shared" si="627"/>
        <v>12960595571.582903</v>
      </c>
      <c r="AF532" s="179">
        <f t="shared" si="627"/>
        <v>13190413474.851952</v>
      </c>
      <c r="AG532" s="179">
        <f t="shared" si="627"/>
        <v>13592461246.166676</v>
      </c>
      <c r="AH532" s="179">
        <f t="shared" si="627"/>
        <v>13942207046.628164</v>
      </c>
      <c r="AI532" s="179">
        <f t="shared" si="627"/>
        <v>14326221056.347652</v>
      </c>
      <c r="AJ532" s="179">
        <f t="shared" si="627"/>
        <v>14705052396.786644</v>
      </c>
      <c r="AK532" s="179">
        <f t="shared" si="627"/>
        <v>15079110688.227833</v>
      </c>
      <c r="AL532" s="179">
        <f t="shared" si="627"/>
        <v>15289045813.462957</v>
      </c>
      <c r="AM532" s="179">
        <f t="shared" si="627"/>
        <v>15427515348.151321</v>
      </c>
      <c r="AN532" s="179">
        <f t="shared" si="627"/>
        <v>15561862156.686836</v>
      </c>
      <c r="AO532" s="179">
        <f t="shared" si="627"/>
        <v>15692398504.394493</v>
      </c>
      <c r="AP532" s="179">
        <f t="shared" si="627"/>
        <v>15819815037.035652</v>
      </c>
      <c r="AQ532" s="179">
        <f t="shared" si="627"/>
        <v>15944518386.720488</v>
      </c>
      <c r="AR532" s="179">
        <f t="shared" si="627"/>
        <v>16065805403.416706</v>
      </c>
      <c r="AS532" s="179">
        <f t="shared" si="627"/>
        <v>16183121580.17931</v>
      </c>
      <c r="AT532" s="179">
        <f t="shared" si="627"/>
        <v>16296621015.975813</v>
      </c>
      <c r="AU532" s="179">
        <f t="shared" si="627"/>
        <v>16406455868.640558</v>
      </c>
      <c r="AV532" s="179">
        <f t="shared" si="627"/>
        <v>16512534237.481627</v>
      </c>
      <c r="AW532" s="179">
        <f t="shared" si="627"/>
        <v>16614658189.078936</v>
      </c>
      <c r="AX532" s="179">
        <f t="shared" ref="AX532:CD532" si="628">AX363</f>
        <v>16712786007.817808</v>
      </c>
      <c r="AY532" s="179">
        <f t="shared" si="628"/>
        <v>16807034765.96826</v>
      </c>
      <c r="AZ532" s="179">
        <f t="shared" si="628"/>
        <v>16897499048.313261</v>
      </c>
      <c r="BA532" s="179">
        <f t="shared" si="628"/>
        <v>16984084367.539553</v>
      </c>
      <c r="BB532" s="179">
        <f t="shared" si="628"/>
        <v>17066615339.151138</v>
      </c>
      <c r="BC532" s="179">
        <f t="shared" si="628"/>
        <v>17145051089.160627</v>
      </c>
      <c r="BD532" s="179">
        <f t="shared" si="628"/>
        <v>17219496722.352764</v>
      </c>
      <c r="BE532" s="179">
        <f t="shared" si="628"/>
        <v>17290056528.416763</v>
      </c>
      <c r="BF532" s="179">
        <f t="shared" si="628"/>
        <v>17356690191.206623</v>
      </c>
      <c r="BG532" s="179">
        <f t="shared" si="628"/>
        <v>17419289397.900513</v>
      </c>
      <c r="BH532" s="179">
        <f t="shared" si="628"/>
        <v>17477852974.314537</v>
      </c>
      <c r="BI532" s="179">
        <f t="shared" si="628"/>
        <v>17531540604.141964</v>
      </c>
      <c r="BJ532" s="179">
        <f t="shared" si="628"/>
        <v>17568699763.195698</v>
      </c>
      <c r="BK532" s="179">
        <f t="shared" si="628"/>
        <v>17592224192.174969</v>
      </c>
      <c r="BL532" s="179">
        <f t="shared" si="628"/>
        <v>17615780146.222649</v>
      </c>
      <c r="BM532" s="179">
        <f t="shared" si="628"/>
        <v>17639367667.621227</v>
      </c>
      <c r="BN532" s="179">
        <f t="shared" si="628"/>
        <v>17662986798.709976</v>
      </c>
      <c r="BO532" s="179">
        <f t="shared" si="628"/>
        <v>17686637581.884998</v>
      </c>
      <c r="BP532" s="179">
        <f t="shared" si="628"/>
        <v>17710320059.599312</v>
      </c>
      <c r="BQ532" s="179">
        <f t="shared" si="628"/>
        <v>17734034274.362911</v>
      </c>
      <c r="BR532" s="179">
        <f t="shared" si="628"/>
        <v>17757780268.742882</v>
      </c>
      <c r="BS532" s="179">
        <f t="shared" si="628"/>
        <v>17781558085.363434</v>
      </c>
      <c r="BT532" s="179">
        <f t="shared" si="628"/>
        <v>17805367766.905991</v>
      </c>
      <c r="BU532" s="179">
        <f t="shared" si="628"/>
        <v>17829209356.109295</v>
      </c>
      <c r="BV532" s="179">
        <f t="shared" si="628"/>
        <v>17853082895.769432</v>
      </c>
      <c r="BW532" s="179">
        <f t="shared" si="628"/>
        <v>17876988428.739971</v>
      </c>
      <c r="BX532" s="179">
        <f t="shared" si="628"/>
        <v>17900925997.931976</v>
      </c>
      <c r="BY532" s="179">
        <f t="shared" si="628"/>
        <v>17924895646.314148</v>
      </c>
      <c r="BZ532" s="179">
        <f t="shared" si="628"/>
        <v>17948897416.912842</v>
      </c>
      <c r="CA532" s="179">
        <f t="shared" si="628"/>
        <v>17972931352.812195</v>
      </c>
      <c r="CB532" s="179">
        <f t="shared" si="628"/>
        <v>17996997497.15416</v>
      </c>
      <c r="CC532" s="179">
        <f t="shared" si="628"/>
        <v>18021095893.138622</v>
      </c>
      <c r="CD532" s="179">
        <f t="shared" si="628"/>
        <v>18045226584.023457</v>
      </c>
      <c r="CG532" s="243"/>
      <c r="CH532" s="243"/>
    </row>
    <row r="533" spans="4:86" outlineLevel="1">
      <c r="D533">
        <v>17</v>
      </c>
      <c r="E533" s="37" t="str">
        <v>Fixed Service17</v>
      </c>
      <c r="J533" s="37" t="str">
        <v>Fixed Unit17</v>
      </c>
      <c r="BR533"/>
      <c r="BS533"/>
      <c r="CG533" s="243"/>
      <c r="CH533" s="243"/>
    </row>
    <row r="534" spans="4:86" outlineLevel="1">
      <c r="D534">
        <v>18</v>
      </c>
      <c r="E534" s="37" t="str">
        <v>SMS on-net</v>
      </c>
      <c r="J534" s="37" t="str">
        <v>SMS</v>
      </c>
      <c r="R534" s="179">
        <f t="shared" ref="R534:AW534" si="629">R423</f>
        <v>0</v>
      </c>
      <c r="S534" s="179">
        <f t="shared" si="629"/>
        <v>0</v>
      </c>
      <c r="T534" s="179">
        <f t="shared" si="629"/>
        <v>0</v>
      </c>
      <c r="U534" s="179">
        <f t="shared" si="629"/>
        <v>0</v>
      </c>
      <c r="V534" s="179">
        <f t="shared" si="629"/>
        <v>0</v>
      </c>
      <c r="W534" s="179">
        <f t="shared" si="629"/>
        <v>0</v>
      </c>
      <c r="X534" s="179">
        <f t="shared" si="629"/>
        <v>0</v>
      </c>
      <c r="Y534" s="179">
        <f t="shared" si="629"/>
        <v>0</v>
      </c>
      <c r="Z534" s="179">
        <f t="shared" si="629"/>
        <v>0</v>
      </c>
      <c r="AA534" s="179">
        <f t="shared" si="629"/>
        <v>0</v>
      </c>
      <c r="AB534" s="179">
        <f t="shared" si="629"/>
        <v>0</v>
      </c>
      <c r="AC534" s="179">
        <f t="shared" si="629"/>
        <v>0</v>
      </c>
      <c r="AD534" s="179">
        <f t="shared" si="629"/>
        <v>0</v>
      </c>
      <c r="AE534" s="179">
        <f t="shared" si="629"/>
        <v>0</v>
      </c>
      <c r="AF534" s="179">
        <f t="shared" si="629"/>
        <v>0</v>
      </c>
      <c r="AG534" s="179">
        <f t="shared" si="629"/>
        <v>0</v>
      </c>
      <c r="AH534" s="179">
        <f t="shared" si="629"/>
        <v>0</v>
      </c>
      <c r="AI534" s="179">
        <f t="shared" si="629"/>
        <v>0</v>
      </c>
      <c r="AJ534" s="179">
        <f t="shared" si="629"/>
        <v>0</v>
      </c>
      <c r="AK534" s="179">
        <f t="shared" si="629"/>
        <v>0</v>
      </c>
      <c r="AL534" s="179">
        <f t="shared" si="629"/>
        <v>0</v>
      </c>
      <c r="AM534" s="179">
        <f t="shared" si="629"/>
        <v>0</v>
      </c>
      <c r="AN534" s="179">
        <f t="shared" si="629"/>
        <v>0</v>
      </c>
      <c r="AO534" s="179">
        <f t="shared" si="629"/>
        <v>0</v>
      </c>
      <c r="AP534" s="179">
        <f t="shared" si="629"/>
        <v>0</v>
      </c>
      <c r="AQ534" s="179">
        <f t="shared" si="629"/>
        <v>0</v>
      </c>
      <c r="AR534" s="179">
        <f t="shared" si="629"/>
        <v>0</v>
      </c>
      <c r="AS534" s="179">
        <f t="shared" si="629"/>
        <v>0</v>
      </c>
      <c r="AT534" s="179">
        <f t="shared" si="629"/>
        <v>0</v>
      </c>
      <c r="AU534" s="179">
        <f t="shared" si="629"/>
        <v>0</v>
      </c>
      <c r="AV534" s="179">
        <f t="shared" si="629"/>
        <v>0</v>
      </c>
      <c r="AW534" s="179">
        <f t="shared" si="629"/>
        <v>0</v>
      </c>
      <c r="AX534" s="179">
        <f t="shared" ref="AX534:CD534" si="630">AX423</f>
        <v>0</v>
      </c>
      <c r="AY534" s="179">
        <f t="shared" si="630"/>
        <v>0</v>
      </c>
      <c r="AZ534" s="179">
        <f t="shared" si="630"/>
        <v>0</v>
      </c>
      <c r="BA534" s="179">
        <f t="shared" si="630"/>
        <v>0</v>
      </c>
      <c r="BB534" s="179">
        <f t="shared" si="630"/>
        <v>0</v>
      </c>
      <c r="BC534" s="179">
        <f t="shared" si="630"/>
        <v>0</v>
      </c>
      <c r="BD534" s="179">
        <f t="shared" si="630"/>
        <v>0</v>
      </c>
      <c r="BE534" s="179">
        <f t="shared" si="630"/>
        <v>0</v>
      </c>
      <c r="BF534" s="179">
        <f t="shared" si="630"/>
        <v>0</v>
      </c>
      <c r="BG534" s="179">
        <f t="shared" si="630"/>
        <v>0</v>
      </c>
      <c r="BH534" s="179">
        <f t="shared" si="630"/>
        <v>0</v>
      </c>
      <c r="BI534" s="179">
        <f t="shared" si="630"/>
        <v>0</v>
      </c>
      <c r="BJ534" s="179">
        <f t="shared" si="630"/>
        <v>0</v>
      </c>
      <c r="BK534" s="179">
        <f t="shared" si="630"/>
        <v>0</v>
      </c>
      <c r="BL534" s="179">
        <f t="shared" si="630"/>
        <v>0</v>
      </c>
      <c r="BM534" s="179">
        <f t="shared" si="630"/>
        <v>0</v>
      </c>
      <c r="BN534" s="179">
        <f t="shared" si="630"/>
        <v>0</v>
      </c>
      <c r="BO534" s="179">
        <f t="shared" si="630"/>
        <v>0</v>
      </c>
      <c r="BP534" s="179">
        <f t="shared" si="630"/>
        <v>0</v>
      </c>
      <c r="BQ534" s="179">
        <f t="shared" si="630"/>
        <v>0</v>
      </c>
      <c r="BR534" s="179">
        <f t="shared" si="630"/>
        <v>0</v>
      </c>
      <c r="BS534" s="179">
        <f t="shared" si="630"/>
        <v>0</v>
      </c>
      <c r="BT534" s="179">
        <f t="shared" si="630"/>
        <v>0</v>
      </c>
      <c r="BU534" s="179">
        <f t="shared" si="630"/>
        <v>0</v>
      </c>
      <c r="BV534" s="179">
        <f t="shared" si="630"/>
        <v>0</v>
      </c>
      <c r="BW534" s="179">
        <f t="shared" si="630"/>
        <v>0</v>
      </c>
      <c r="BX534" s="179">
        <f t="shared" si="630"/>
        <v>0</v>
      </c>
      <c r="BY534" s="179">
        <f t="shared" si="630"/>
        <v>0</v>
      </c>
      <c r="BZ534" s="179">
        <f t="shared" si="630"/>
        <v>0</v>
      </c>
      <c r="CA534" s="179">
        <f t="shared" si="630"/>
        <v>0</v>
      </c>
      <c r="CB534" s="179">
        <f t="shared" si="630"/>
        <v>0</v>
      </c>
      <c r="CC534" s="179">
        <f t="shared" si="630"/>
        <v>0</v>
      </c>
      <c r="CD534" s="179">
        <f t="shared" si="630"/>
        <v>0</v>
      </c>
      <c r="CG534" s="243"/>
      <c r="CH534" s="243"/>
    </row>
    <row r="535" spans="4:86" outlineLevel="1">
      <c r="D535">
        <v>19</v>
      </c>
      <c r="E535" s="37" t="str">
        <v>SMS salientes</v>
      </c>
      <c r="J535" s="37" t="str">
        <v>SMS</v>
      </c>
      <c r="R535" s="179">
        <f t="shared" ref="R535:AW535" si="631">R425</f>
        <v>433409301.78000003</v>
      </c>
      <c r="S535" s="179">
        <f t="shared" si="631"/>
        <v>499349102.88</v>
      </c>
      <c r="T535" s="179">
        <f t="shared" si="631"/>
        <v>796333349.71827137</v>
      </c>
      <c r="U535" s="179">
        <f t="shared" si="631"/>
        <v>1021647860</v>
      </c>
      <c r="V535" s="179">
        <f t="shared" si="631"/>
        <v>1259245120</v>
      </c>
      <c r="W535" s="179">
        <f t="shared" si="631"/>
        <v>1675824940</v>
      </c>
      <c r="X535" s="179">
        <f t="shared" si="631"/>
        <v>1927944440</v>
      </c>
      <c r="Y535" s="179">
        <f t="shared" si="631"/>
        <v>894977512.5</v>
      </c>
      <c r="Z535" s="179">
        <f t="shared" si="631"/>
        <v>956769190.44000006</v>
      </c>
      <c r="AA535" s="179">
        <f t="shared" si="631"/>
        <v>744102583.41999996</v>
      </c>
      <c r="AB535" s="179">
        <f t="shared" si="631"/>
        <v>1139510106.3800001</v>
      </c>
      <c r="AC535" s="179">
        <f t="shared" si="631"/>
        <v>1500665024.72</v>
      </c>
      <c r="AD535" s="179">
        <f t="shared" si="631"/>
        <v>1235758043.3</v>
      </c>
      <c r="AE535" s="179">
        <f t="shared" si="631"/>
        <v>968086964.19606507</v>
      </c>
      <c r="AF535" s="179">
        <f t="shared" si="631"/>
        <v>845761234.33673537</v>
      </c>
      <c r="AG535" s="179">
        <f t="shared" si="631"/>
        <v>785417736.9786936</v>
      </c>
      <c r="AH535" s="179">
        <f t="shared" si="631"/>
        <v>748164273.24741507</v>
      </c>
      <c r="AI535" s="179">
        <f t="shared" si="631"/>
        <v>730632105.42069578</v>
      </c>
      <c r="AJ535" s="179">
        <f t="shared" si="631"/>
        <v>727341722.63067412</v>
      </c>
      <c r="AK535" s="179">
        <f t="shared" si="631"/>
        <v>745341803.97456443</v>
      </c>
      <c r="AL535" s="179">
        <f t="shared" si="631"/>
        <v>757070570.77460027</v>
      </c>
      <c r="AM535" s="179">
        <f t="shared" si="631"/>
        <v>762766407.1840508</v>
      </c>
      <c r="AN535" s="179">
        <f t="shared" si="631"/>
        <v>768320195.4640125</v>
      </c>
      <c r="AO535" s="179">
        <f t="shared" si="631"/>
        <v>773727002.753263</v>
      </c>
      <c r="AP535" s="179">
        <f t="shared" si="631"/>
        <v>778983035.80973363</v>
      </c>
      <c r="AQ535" s="179">
        <f t="shared" si="631"/>
        <v>784097497.75356829</v>
      </c>
      <c r="AR535" s="179">
        <f t="shared" si="631"/>
        <v>789080420.30846083</v>
      </c>
      <c r="AS535" s="179">
        <f t="shared" si="631"/>
        <v>793929422.68964434</v>
      </c>
      <c r="AT535" s="179">
        <f t="shared" si="631"/>
        <v>798639873.37489688</v>
      </c>
      <c r="AU535" s="179">
        <f t="shared" si="631"/>
        <v>803210383.5584569</v>
      </c>
      <c r="AV535" s="179">
        <f t="shared" si="631"/>
        <v>807640387.64340079</v>
      </c>
      <c r="AW535" s="179">
        <f t="shared" si="631"/>
        <v>811929390.76245022</v>
      </c>
      <c r="AX535" s="179">
        <f t="shared" ref="AX535:CD535" si="632">AX425</f>
        <v>816076490.3400743</v>
      </c>
      <c r="AY535" s="179">
        <f t="shared" si="632"/>
        <v>820080968.01312292</v>
      </c>
      <c r="AZ535" s="179">
        <f t="shared" si="632"/>
        <v>823943051.500332</v>
      </c>
      <c r="BA535" s="179">
        <f t="shared" si="632"/>
        <v>827663689.68977547</v>
      </c>
      <c r="BB535" s="179">
        <f t="shared" si="632"/>
        <v>831243553.83184862</v>
      </c>
      <c r="BC535" s="179">
        <f t="shared" si="632"/>
        <v>834682893.64585054</v>
      </c>
      <c r="BD535" s="179">
        <f t="shared" si="632"/>
        <v>837982151.40188062</v>
      </c>
      <c r="BE535" s="179">
        <f t="shared" si="632"/>
        <v>841142504.25134146</v>
      </c>
      <c r="BF535" s="179">
        <f t="shared" si="632"/>
        <v>844165853.3882488</v>
      </c>
      <c r="BG535" s="179">
        <f t="shared" si="632"/>
        <v>847054102.85612059</v>
      </c>
      <c r="BH535" s="179">
        <f t="shared" si="632"/>
        <v>849808866.53036821</v>
      </c>
      <c r="BI535" s="179">
        <f t="shared" si="632"/>
        <v>852367461.45103896</v>
      </c>
      <c r="BJ535" s="179">
        <f t="shared" si="632"/>
        <v>854140629.83119464</v>
      </c>
      <c r="BK535" s="179">
        <f t="shared" si="632"/>
        <v>855258915.81142271</v>
      </c>
      <c r="BL535" s="179">
        <f t="shared" si="632"/>
        <v>856378665.91066086</v>
      </c>
      <c r="BM535" s="179">
        <f t="shared" si="632"/>
        <v>857499882.04581118</v>
      </c>
      <c r="BN535" s="179">
        <f t="shared" si="632"/>
        <v>858622566.13628531</v>
      </c>
      <c r="BO535" s="179">
        <f t="shared" si="632"/>
        <v>859746720.10400748</v>
      </c>
      <c r="BP535" s="179">
        <f t="shared" si="632"/>
        <v>860872345.87341881</v>
      </c>
      <c r="BQ535" s="179">
        <f t="shared" si="632"/>
        <v>861999445.37147963</v>
      </c>
      <c r="BR535" s="179">
        <f t="shared" si="632"/>
        <v>863128020.52767336</v>
      </c>
      <c r="BS535" s="179">
        <f t="shared" si="632"/>
        <v>864258073.27400947</v>
      </c>
      <c r="BT535" s="179">
        <f t="shared" si="632"/>
        <v>865389605.5450269</v>
      </c>
      <c r="BU535" s="179">
        <f t="shared" si="632"/>
        <v>866522619.27779746</v>
      </c>
      <c r="BV535" s="179">
        <f t="shared" si="632"/>
        <v>867657116.41192853</v>
      </c>
      <c r="BW535" s="179">
        <f t="shared" si="632"/>
        <v>868793098.88956845</v>
      </c>
      <c r="BX535" s="179">
        <f t="shared" si="632"/>
        <v>869930568.65540671</v>
      </c>
      <c r="BY535" s="179">
        <f t="shared" si="632"/>
        <v>871069527.65667939</v>
      </c>
      <c r="BZ535" s="179">
        <f t="shared" si="632"/>
        <v>872209977.84317243</v>
      </c>
      <c r="CA535" s="179">
        <f t="shared" si="632"/>
        <v>873351921.16722393</v>
      </c>
      <c r="CB535" s="179">
        <f t="shared" si="632"/>
        <v>874495359.58372867</v>
      </c>
      <c r="CC535" s="179">
        <f t="shared" si="632"/>
        <v>875640295.05014026</v>
      </c>
      <c r="CD535" s="179">
        <f t="shared" si="632"/>
        <v>876786729.52647543</v>
      </c>
      <c r="CG535" s="243"/>
      <c r="CH535" s="243"/>
    </row>
    <row r="536" spans="4:86" outlineLevel="1">
      <c r="D536">
        <v>20</v>
      </c>
      <c r="E536" s="37" t="str">
        <v>SMS entrantes</v>
      </c>
      <c r="J536" s="37" t="str">
        <v>SMS</v>
      </c>
      <c r="R536" s="179">
        <f t="shared" ref="R536:AW536" si="633">R429</f>
        <v>433409301.78000003</v>
      </c>
      <c r="S536" s="179">
        <f t="shared" si="633"/>
        <v>499349102.88</v>
      </c>
      <c r="T536" s="179">
        <f t="shared" si="633"/>
        <v>796333349.71827137</v>
      </c>
      <c r="U536" s="179">
        <f t="shared" si="633"/>
        <v>1021647860</v>
      </c>
      <c r="V536" s="179">
        <f t="shared" si="633"/>
        <v>1259245120</v>
      </c>
      <c r="W536" s="179">
        <f t="shared" si="633"/>
        <v>1675824940</v>
      </c>
      <c r="X536" s="179">
        <f t="shared" si="633"/>
        <v>1927944440</v>
      </c>
      <c r="Y536" s="179">
        <f t="shared" si="633"/>
        <v>894977512.5</v>
      </c>
      <c r="Z536" s="179">
        <f t="shared" si="633"/>
        <v>956769190.44000006</v>
      </c>
      <c r="AA536" s="179">
        <f t="shared" si="633"/>
        <v>744102583.41999996</v>
      </c>
      <c r="AB536" s="179">
        <f t="shared" si="633"/>
        <v>1139510106.3800001</v>
      </c>
      <c r="AC536" s="179">
        <f t="shared" si="633"/>
        <v>1500665024.72</v>
      </c>
      <c r="AD536" s="179">
        <f t="shared" si="633"/>
        <v>1235758043.3</v>
      </c>
      <c r="AE536" s="179">
        <f t="shared" si="633"/>
        <v>968086964.19606507</v>
      </c>
      <c r="AF536" s="179">
        <f t="shared" si="633"/>
        <v>845761234.33673537</v>
      </c>
      <c r="AG536" s="179">
        <f t="shared" si="633"/>
        <v>785417736.9786936</v>
      </c>
      <c r="AH536" s="179">
        <f t="shared" si="633"/>
        <v>748164273.24741507</v>
      </c>
      <c r="AI536" s="179">
        <f t="shared" si="633"/>
        <v>730632105.42069578</v>
      </c>
      <c r="AJ536" s="179">
        <f t="shared" si="633"/>
        <v>727341722.63067412</v>
      </c>
      <c r="AK536" s="179">
        <f t="shared" si="633"/>
        <v>745341803.97456443</v>
      </c>
      <c r="AL536" s="179">
        <f t="shared" si="633"/>
        <v>757070570.77460027</v>
      </c>
      <c r="AM536" s="179">
        <f t="shared" si="633"/>
        <v>762766407.1840508</v>
      </c>
      <c r="AN536" s="179">
        <f t="shared" si="633"/>
        <v>768320195.4640125</v>
      </c>
      <c r="AO536" s="179">
        <f t="shared" si="633"/>
        <v>773727002.753263</v>
      </c>
      <c r="AP536" s="179">
        <f t="shared" si="633"/>
        <v>778983035.80973363</v>
      </c>
      <c r="AQ536" s="179">
        <f t="shared" si="633"/>
        <v>784097497.75356829</v>
      </c>
      <c r="AR536" s="179">
        <f t="shared" si="633"/>
        <v>789080420.30846083</v>
      </c>
      <c r="AS536" s="179">
        <f t="shared" si="633"/>
        <v>793929422.68964434</v>
      </c>
      <c r="AT536" s="179">
        <f t="shared" si="633"/>
        <v>798639873.37489688</v>
      </c>
      <c r="AU536" s="179">
        <f t="shared" si="633"/>
        <v>803210383.5584569</v>
      </c>
      <c r="AV536" s="179">
        <f t="shared" si="633"/>
        <v>807640387.64340079</v>
      </c>
      <c r="AW536" s="179">
        <f t="shared" si="633"/>
        <v>811929390.76245022</v>
      </c>
      <c r="AX536" s="179">
        <f t="shared" ref="AX536:CD536" si="634">AX429</f>
        <v>816076490.3400743</v>
      </c>
      <c r="AY536" s="179">
        <f t="shared" si="634"/>
        <v>820080968.01312292</v>
      </c>
      <c r="AZ536" s="179">
        <f t="shared" si="634"/>
        <v>823943051.500332</v>
      </c>
      <c r="BA536" s="179">
        <f t="shared" si="634"/>
        <v>827663689.68977547</v>
      </c>
      <c r="BB536" s="179">
        <f t="shared" si="634"/>
        <v>831243553.83184862</v>
      </c>
      <c r="BC536" s="179">
        <f t="shared" si="634"/>
        <v>834682893.64585054</v>
      </c>
      <c r="BD536" s="179">
        <f t="shared" si="634"/>
        <v>837982151.40188062</v>
      </c>
      <c r="BE536" s="179">
        <f t="shared" si="634"/>
        <v>841142504.25134146</v>
      </c>
      <c r="BF536" s="179">
        <f t="shared" si="634"/>
        <v>844165853.3882488</v>
      </c>
      <c r="BG536" s="179">
        <f t="shared" si="634"/>
        <v>847054102.85612059</v>
      </c>
      <c r="BH536" s="179">
        <f t="shared" si="634"/>
        <v>849808866.53036821</v>
      </c>
      <c r="BI536" s="179">
        <f t="shared" si="634"/>
        <v>852367461.45103896</v>
      </c>
      <c r="BJ536" s="179">
        <f t="shared" si="634"/>
        <v>854140629.83119464</v>
      </c>
      <c r="BK536" s="179">
        <f t="shared" si="634"/>
        <v>855258915.81142271</v>
      </c>
      <c r="BL536" s="179">
        <f t="shared" si="634"/>
        <v>856378665.91066086</v>
      </c>
      <c r="BM536" s="179">
        <f t="shared" si="634"/>
        <v>857499882.04581118</v>
      </c>
      <c r="BN536" s="179">
        <f t="shared" si="634"/>
        <v>858622566.13628531</v>
      </c>
      <c r="BO536" s="179">
        <f t="shared" si="634"/>
        <v>859746720.10400748</v>
      </c>
      <c r="BP536" s="179">
        <f t="shared" si="634"/>
        <v>860872345.87341881</v>
      </c>
      <c r="BQ536" s="179">
        <f t="shared" si="634"/>
        <v>861999445.37147963</v>
      </c>
      <c r="BR536" s="179">
        <f t="shared" si="634"/>
        <v>863128020.52767336</v>
      </c>
      <c r="BS536" s="179">
        <f t="shared" si="634"/>
        <v>864258073.27400947</v>
      </c>
      <c r="BT536" s="179">
        <f t="shared" si="634"/>
        <v>865389605.5450269</v>
      </c>
      <c r="BU536" s="179">
        <f t="shared" si="634"/>
        <v>866522619.27779746</v>
      </c>
      <c r="BV536" s="179">
        <f t="shared" si="634"/>
        <v>867657116.41192853</v>
      </c>
      <c r="BW536" s="179">
        <f t="shared" si="634"/>
        <v>868793098.88956845</v>
      </c>
      <c r="BX536" s="179">
        <f t="shared" si="634"/>
        <v>869930568.65540671</v>
      </c>
      <c r="BY536" s="179">
        <f t="shared" si="634"/>
        <v>871069527.65667939</v>
      </c>
      <c r="BZ536" s="179">
        <f t="shared" si="634"/>
        <v>872209977.84317243</v>
      </c>
      <c r="CA536" s="179">
        <f t="shared" si="634"/>
        <v>873351921.16722393</v>
      </c>
      <c r="CB536" s="179">
        <f t="shared" si="634"/>
        <v>874495359.58372867</v>
      </c>
      <c r="CC536" s="179">
        <f t="shared" si="634"/>
        <v>875640295.05014026</v>
      </c>
      <c r="CD536" s="179">
        <f t="shared" si="634"/>
        <v>876786729.52647543</v>
      </c>
      <c r="CG536" s="243"/>
      <c r="CH536" s="243"/>
    </row>
    <row r="537" spans="4:86" outlineLevel="1">
      <c r="D537">
        <v>21</v>
      </c>
      <c r="E537" s="37" t="str">
        <v>Enlaces dedicados locales</v>
      </c>
      <c r="J537" s="37" t="str">
        <v>Mbps</v>
      </c>
      <c r="R537" s="179">
        <f>R506</f>
        <v>0</v>
      </c>
      <c r="S537" s="179">
        <f t="shared" ref="S537:CD537" si="635">S506</f>
        <v>0</v>
      </c>
      <c r="T537" s="179">
        <f t="shared" si="635"/>
        <v>0</v>
      </c>
      <c r="U537" s="179">
        <f t="shared" si="635"/>
        <v>0</v>
      </c>
      <c r="V537" s="179">
        <f t="shared" si="635"/>
        <v>0</v>
      </c>
      <c r="W537" s="179">
        <f t="shared" si="635"/>
        <v>0</v>
      </c>
      <c r="X537" s="179">
        <f t="shared" si="635"/>
        <v>2309750.2857539998</v>
      </c>
      <c r="Y537" s="179">
        <f t="shared" si="635"/>
        <v>2518123.9683300001</v>
      </c>
      <c r="Z537" s="179">
        <f t="shared" si="635"/>
        <v>2991801.1119900001</v>
      </c>
      <c r="AA537" s="179">
        <f t="shared" si="635"/>
        <v>4176696.0951000005</v>
      </c>
      <c r="AB537" s="179">
        <f t="shared" si="635"/>
        <v>4001546.9538000003</v>
      </c>
      <c r="AC537" s="179">
        <f t="shared" si="635"/>
        <v>4915733.4398269998</v>
      </c>
      <c r="AD537" s="179">
        <f t="shared" si="635"/>
        <v>5442124.5984358499</v>
      </c>
      <c r="AE537" s="179">
        <f t="shared" si="635"/>
        <v>5880441.9860718222</v>
      </c>
      <c r="AF537" s="179">
        <f t="shared" si="635"/>
        <v>6485495.871567673</v>
      </c>
      <c r="AG537" s="179">
        <f t="shared" si="635"/>
        <v>7200676.04667647</v>
      </c>
      <c r="AH537" s="179">
        <f t="shared" si="635"/>
        <v>7921532.5799073474</v>
      </c>
      <c r="AI537" s="179">
        <f t="shared" si="635"/>
        <v>8539309.3434132058</v>
      </c>
      <c r="AJ537" s="179">
        <f t="shared" si="635"/>
        <v>8989091.8617923707</v>
      </c>
      <c r="AK537" s="179">
        <f t="shared" si="635"/>
        <v>9284242.4292118847</v>
      </c>
      <c r="AL537" s="179">
        <f t="shared" si="635"/>
        <v>9517278.6786000337</v>
      </c>
      <c r="AM537" s="179">
        <f t="shared" si="635"/>
        <v>9517278.6786000337</v>
      </c>
      <c r="AN537" s="179">
        <f t="shared" si="635"/>
        <v>9517278.6786000337</v>
      </c>
      <c r="AO537" s="179">
        <f t="shared" si="635"/>
        <v>9517278.6786000337</v>
      </c>
      <c r="AP537" s="179">
        <f t="shared" si="635"/>
        <v>9517278.6786000337</v>
      </c>
      <c r="AQ537" s="179">
        <f t="shared" si="635"/>
        <v>9517278.6786000337</v>
      </c>
      <c r="AR537" s="179">
        <f t="shared" si="635"/>
        <v>9517278.6786000337</v>
      </c>
      <c r="AS537" s="179">
        <f t="shared" si="635"/>
        <v>9517278.6786000337</v>
      </c>
      <c r="AT537" s="179">
        <f t="shared" si="635"/>
        <v>9517278.6786000337</v>
      </c>
      <c r="AU537" s="179">
        <f t="shared" si="635"/>
        <v>9517278.6786000337</v>
      </c>
      <c r="AV537" s="179">
        <f t="shared" si="635"/>
        <v>9517278.6786000337</v>
      </c>
      <c r="AW537" s="179">
        <f t="shared" si="635"/>
        <v>9517278.6786000337</v>
      </c>
      <c r="AX537" s="179">
        <f t="shared" si="635"/>
        <v>9517278.6786000337</v>
      </c>
      <c r="AY537" s="179">
        <f t="shared" si="635"/>
        <v>9517278.6786000337</v>
      </c>
      <c r="AZ537" s="179">
        <f t="shared" si="635"/>
        <v>9517278.6786000337</v>
      </c>
      <c r="BA537" s="179">
        <f t="shared" si="635"/>
        <v>9517278.6786000337</v>
      </c>
      <c r="BB537" s="179">
        <f t="shared" si="635"/>
        <v>9517278.6786000337</v>
      </c>
      <c r="BC537" s="179">
        <f t="shared" si="635"/>
        <v>9517278.6786000337</v>
      </c>
      <c r="BD537" s="179">
        <f t="shared" si="635"/>
        <v>9517278.6786000337</v>
      </c>
      <c r="BE537" s="179">
        <f t="shared" si="635"/>
        <v>9517278.6786000337</v>
      </c>
      <c r="BF537" s="179">
        <f t="shared" si="635"/>
        <v>9517278.6786000337</v>
      </c>
      <c r="BG537" s="179">
        <f t="shared" si="635"/>
        <v>9517278.6786000337</v>
      </c>
      <c r="BH537" s="179">
        <f t="shared" si="635"/>
        <v>9517278.6786000337</v>
      </c>
      <c r="BI537" s="179">
        <f t="shared" si="635"/>
        <v>9517278.6786000337</v>
      </c>
      <c r="BJ537" s="179">
        <f t="shared" si="635"/>
        <v>9517278.6786000337</v>
      </c>
      <c r="BK537" s="179">
        <f t="shared" si="635"/>
        <v>9517278.6786000337</v>
      </c>
      <c r="BL537" s="179">
        <f t="shared" si="635"/>
        <v>9517278.6786000337</v>
      </c>
      <c r="BM537" s="179">
        <f t="shared" si="635"/>
        <v>9517278.6786000337</v>
      </c>
      <c r="BN537" s="179">
        <f t="shared" si="635"/>
        <v>9517278.6786000337</v>
      </c>
      <c r="BO537" s="179">
        <f t="shared" si="635"/>
        <v>9517278.6786000337</v>
      </c>
      <c r="BP537" s="179">
        <f t="shared" si="635"/>
        <v>9517278.6786000337</v>
      </c>
      <c r="BQ537" s="179">
        <f t="shared" si="635"/>
        <v>9517278.6786000337</v>
      </c>
      <c r="BR537" s="179">
        <f t="shared" si="635"/>
        <v>9517278.6786000337</v>
      </c>
      <c r="BS537" s="179">
        <f t="shared" si="635"/>
        <v>9517278.6786000337</v>
      </c>
      <c r="BT537" s="179">
        <f t="shared" si="635"/>
        <v>9517278.6786000337</v>
      </c>
      <c r="BU537" s="179">
        <f t="shared" si="635"/>
        <v>9517278.6786000337</v>
      </c>
      <c r="BV537" s="179">
        <f t="shared" si="635"/>
        <v>9517278.6786000337</v>
      </c>
      <c r="BW537" s="179">
        <f t="shared" si="635"/>
        <v>9517278.6786000337</v>
      </c>
      <c r="BX537" s="179">
        <f t="shared" si="635"/>
        <v>9517278.6786000337</v>
      </c>
      <c r="BY537" s="179">
        <f t="shared" si="635"/>
        <v>9517278.6786000337</v>
      </c>
      <c r="BZ537" s="179">
        <f t="shared" si="635"/>
        <v>9517278.6786000337</v>
      </c>
      <c r="CA537" s="179">
        <f t="shared" si="635"/>
        <v>9517278.6786000337</v>
      </c>
      <c r="CB537" s="179">
        <f t="shared" si="635"/>
        <v>9517278.6786000337</v>
      </c>
      <c r="CC537" s="179">
        <f t="shared" si="635"/>
        <v>9517278.6786000337</v>
      </c>
      <c r="CD537" s="179">
        <f t="shared" si="635"/>
        <v>9517278.6786000337</v>
      </c>
      <c r="CG537" s="13"/>
      <c r="CH537" s="13"/>
    </row>
    <row r="538" spans="4:86" outlineLevel="1">
      <c r="D538">
        <v>22</v>
      </c>
      <c r="E538" s="37" t="str">
        <v>Enlaces dedicados larga distancia</v>
      </c>
      <c r="J538" s="37" t="str">
        <v>Mbps</v>
      </c>
      <c r="R538" s="179">
        <f>R508</f>
        <v>0</v>
      </c>
      <c r="S538" s="179">
        <f t="shared" ref="S538:CD538" si="636">S508</f>
        <v>0</v>
      </c>
      <c r="T538" s="179">
        <f t="shared" si="636"/>
        <v>0</v>
      </c>
      <c r="U538" s="179">
        <f t="shared" si="636"/>
        <v>750667.75632000004</v>
      </c>
      <c r="V538" s="179">
        <f t="shared" si="636"/>
        <v>927371.18159999989</v>
      </c>
      <c r="W538" s="179">
        <f t="shared" si="636"/>
        <v>1148250.4631999999</v>
      </c>
      <c r="X538" s="179">
        <f t="shared" si="636"/>
        <v>1424349.5651999998</v>
      </c>
      <c r="Y538" s="179">
        <f t="shared" si="636"/>
        <v>1814125.2089999998</v>
      </c>
      <c r="Z538" s="179">
        <f t="shared" si="636"/>
        <v>2138396.7083999999</v>
      </c>
      <c r="AA538" s="179">
        <f t="shared" si="636"/>
        <v>2415712.6122000003</v>
      </c>
      <c r="AB538" s="179">
        <f t="shared" si="636"/>
        <v>2984785.9800000004</v>
      </c>
      <c r="AC538" s="179">
        <f t="shared" si="636"/>
        <v>3452706.1596273202</v>
      </c>
      <c r="AD538" s="179">
        <f t="shared" si="636"/>
        <v>3672271.191666007</v>
      </c>
      <c r="AE538" s="179">
        <f t="shared" si="636"/>
        <v>3801942.253085027</v>
      </c>
      <c r="AF538" s="179">
        <f t="shared" si="636"/>
        <v>3963420.8460877603</v>
      </c>
      <c r="AG538" s="179">
        <f t="shared" si="636"/>
        <v>4143603.0798136606</v>
      </c>
      <c r="AH538" s="179">
        <f t="shared" si="636"/>
        <v>4323785.31353956</v>
      </c>
      <c r="AI538" s="179">
        <f t="shared" si="636"/>
        <v>4485263.9065422937</v>
      </c>
      <c r="AJ538" s="179">
        <f t="shared" si="636"/>
        <v>4614934.9679613141</v>
      </c>
      <c r="AK538" s="179">
        <f t="shared" si="636"/>
        <v>4834500</v>
      </c>
      <c r="AL538" s="179">
        <f t="shared" si="636"/>
        <v>4834500</v>
      </c>
      <c r="AM538" s="179">
        <f t="shared" si="636"/>
        <v>4834500</v>
      </c>
      <c r="AN538" s="179">
        <f t="shared" si="636"/>
        <v>4834500</v>
      </c>
      <c r="AO538" s="179">
        <f t="shared" si="636"/>
        <v>4834500</v>
      </c>
      <c r="AP538" s="179">
        <f t="shared" si="636"/>
        <v>4834500</v>
      </c>
      <c r="AQ538" s="179">
        <f t="shared" si="636"/>
        <v>4834500</v>
      </c>
      <c r="AR538" s="179">
        <f t="shared" si="636"/>
        <v>4834500</v>
      </c>
      <c r="AS538" s="179">
        <f t="shared" si="636"/>
        <v>4834500</v>
      </c>
      <c r="AT538" s="179">
        <f t="shared" si="636"/>
        <v>4834500</v>
      </c>
      <c r="AU538" s="179">
        <f t="shared" si="636"/>
        <v>4834500</v>
      </c>
      <c r="AV538" s="179">
        <f t="shared" si="636"/>
        <v>4834500</v>
      </c>
      <c r="AW538" s="179">
        <f t="shared" si="636"/>
        <v>4834500</v>
      </c>
      <c r="AX538" s="179">
        <f t="shared" si="636"/>
        <v>4834500</v>
      </c>
      <c r="AY538" s="179">
        <f t="shared" si="636"/>
        <v>4834500</v>
      </c>
      <c r="AZ538" s="179">
        <f t="shared" si="636"/>
        <v>4834500</v>
      </c>
      <c r="BA538" s="179">
        <f t="shared" si="636"/>
        <v>4834500</v>
      </c>
      <c r="BB538" s="179">
        <f t="shared" si="636"/>
        <v>4834500</v>
      </c>
      <c r="BC538" s="179">
        <f t="shared" si="636"/>
        <v>4834500</v>
      </c>
      <c r="BD538" s="179">
        <f t="shared" si="636"/>
        <v>4834500</v>
      </c>
      <c r="BE538" s="179">
        <f t="shared" si="636"/>
        <v>4834500</v>
      </c>
      <c r="BF538" s="179">
        <f t="shared" si="636"/>
        <v>4834500</v>
      </c>
      <c r="BG538" s="179">
        <f t="shared" si="636"/>
        <v>4834500</v>
      </c>
      <c r="BH538" s="179">
        <f t="shared" si="636"/>
        <v>4834500</v>
      </c>
      <c r="BI538" s="179">
        <f t="shared" si="636"/>
        <v>4834500</v>
      </c>
      <c r="BJ538" s="179">
        <f t="shared" si="636"/>
        <v>4834500</v>
      </c>
      <c r="BK538" s="179">
        <f t="shared" si="636"/>
        <v>4834500</v>
      </c>
      <c r="BL538" s="179">
        <f t="shared" si="636"/>
        <v>4834500</v>
      </c>
      <c r="BM538" s="179">
        <f t="shared" si="636"/>
        <v>4834500</v>
      </c>
      <c r="BN538" s="179">
        <f t="shared" si="636"/>
        <v>4834500</v>
      </c>
      <c r="BO538" s="179">
        <f t="shared" si="636"/>
        <v>4834500</v>
      </c>
      <c r="BP538" s="179">
        <f t="shared" si="636"/>
        <v>4834500</v>
      </c>
      <c r="BQ538" s="179">
        <f t="shared" si="636"/>
        <v>4834500</v>
      </c>
      <c r="BR538" s="179">
        <f t="shared" si="636"/>
        <v>4834500</v>
      </c>
      <c r="BS538" s="179">
        <f t="shared" si="636"/>
        <v>4834500</v>
      </c>
      <c r="BT538" s="179">
        <f t="shared" si="636"/>
        <v>4834500</v>
      </c>
      <c r="BU538" s="179">
        <f t="shared" si="636"/>
        <v>4834500</v>
      </c>
      <c r="BV538" s="179">
        <f t="shared" si="636"/>
        <v>4834500</v>
      </c>
      <c r="BW538" s="179">
        <f t="shared" si="636"/>
        <v>4834500</v>
      </c>
      <c r="BX538" s="179">
        <f t="shared" si="636"/>
        <v>4834500</v>
      </c>
      <c r="BY538" s="179">
        <f t="shared" si="636"/>
        <v>4834500</v>
      </c>
      <c r="BZ538" s="179">
        <f t="shared" si="636"/>
        <v>4834500</v>
      </c>
      <c r="CA538" s="179">
        <f t="shared" si="636"/>
        <v>4834500</v>
      </c>
      <c r="CB538" s="179">
        <f t="shared" si="636"/>
        <v>4834500</v>
      </c>
      <c r="CC538" s="179">
        <f t="shared" si="636"/>
        <v>4834500</v>
      </c>
      <c r="CD538" s="179">
        <f t="shared" si="636"/>
        <v>4834500</v>
      </c>
      <c r="CG538" s="13"/>
      <c r="CH538" s="13"/>
    </row>
    <row r="539" spans="4:86" outlineLevel="1">
      <c r="D539">
        <v>23</v>
      </c>
      <c r="E539" s="37" t="str">
        <v>xDSL propio (líneas)</v>
      </c>
      <c r="I539" s="39" t="s">
        <v>342</v>
      </c>
      <c r="J539" s="37" t="str">
        <v># lineas</v>
      </c>
      <c r="R539" s="179">
        <f t="shared" ref="R539:BM539" si="637">AVERAGE(R457,S457)</f>
        <v>3793823.5</v>
      </c>
      <c r="S539" s="179">
        <f t="shared" si="637"/>
        <v>5976887</v>
      </c>
      <c r="T539" s="179">
        <f t="shared" si="637"/>
        <v>8456894</v>
      </c>
      <c r="U539" s="179">
        <f t="shared" si="637"/>
        <v>10360328</v>
      </c>
      <c r="V539" s="179">
        <f t="shared" si="637"/>
        <v>11774347</v>
      </c>
      <c r="W539" s="179">
        <f t="shared" si="637"/>
        <v>12684492.75</v>
      </c>
      <c r="X539" s="179">
        <f t="shared" si="637"/>
        <v>13328531.083333332</v>
      </c>
      <c r="Y539" s="179">
        <f t="shared" si="637"/>
        <v>13831042.25</v>
      </c>
      <c r="Z539" s="179">
        <f t="shared" si="637"/>
        <v>14333553.416666668</v>
      </c>
      <c r="AA539" s="179">
        <f t="shared" si="637"/>
        <v>15328483</v>
      </c>
      <c r="AB539" s="179">
        <f t="shared" si="637"/>
        <v>16611628.5</v>
      </c>
      <c r="AC539" s="179">
        <f t="shared" si="637"/>
        <v>17828859.5</v>
      </c>
      <c r="AD539" s="179">
        <f t="shared" si="637"/>
        <v>18518703.199766949</v>
      </c>
      <c r="AE539" s="179">
        <f t="shared" si="637"/>
        <v>18851089.358988285</v>
      </c>
      <c r="AF539" s="179">
        <f t="shared" si="637"/>
        <v>19475511.611681476</v>
      </c>
      <c r="AG539" s="179">
        <f t="shared" si="637"/>
        <v>20068146.752132922</v>
      </c>
      <c r="AH539" s="179">
        <f t="shared" si="637"/>
        <v>20631564.386493344</v>
      </c>
      <c r="AI539" s="179">
        <f t="shared" si="637"/>
        <v>21170154.485911161</v>
      </c>
      <c r="AJ539" s="179">
        <f t="shared" si="637"/>
        <v>21686858.662188698</v>
      </c>
      <c r="AK539" s="179">
        <f t="shared" si="637"/>
        <v>22089761.389476504</v>
      </c>
      <c r="AL539" s="179">
        <f t="shared" si="637"/>
        <v>22383720.916154519</v>
      </c>
      <c r="AM539" s="179">
        <f t="shared" si="637"/>
        <v>22666882.980835304</v>
      </c>
      <c r="AN539" s="179">
        <f t="shared" si="637"/>
        <v>22941322.323565107</v>
      </c>
      <c r="AO539" s="179">
        <f t="shared" si="637"/>
        <v>23211108.063712873</v>
      </c>
      <c r="AP539" s="179">
        <f t="shared" si="637"/>
        <v>23477714.599449053</v>
      </c>
      <c r="AQ539" s="179">
        <f t="shared" si="637"/>
        <v>23736460.423044726</v>
      </c>
      <c r="AR539" s="179">
        <f t="shared" si="637"/>
        <v>23984473.13421686</v>
      </c>
      <c r="AS539" s="179">
        <f t="shared" si="637"/>
        <v>24222954.179152742</v>
      </c>
      <c r="AT539" s="179">
        <f t="shared" si="637"/>
        <v>24452836.016722195</v>
      </c>
      <c r="AU539" s="179">
        <f t="shared" si="637"/>
        <v>24673642.887043972</v>
      </c>
      <c r="AV539" s="179">
        <f t="shared" si="637"/>
        <v>24884307.532615229</v>
      </c>
      <c r="AW539" s="179">
        <f t="shared" si="637"/>
        <v>25084657.185504731</v>
      </c>
      <c r="AX539" s="179">
        <f t="shared" si="637"/>
        <v>25275382.917437423</v>
      </c>
      <c r="AY539" s="179">
        <f t="shared" si="637"/>
        <v>25456976.804418683</v>
      </c>
      <c r="AZ539" s="179">
        <f t="shared" si="637"/>
        <v>25628827.220524251</v>
      </c>
      <c r="BA539" s="179">
        <f t="shared" si="637"/>
        <v>25789897.100705288</v>
      </c>
      <c r="BB539" s="179">
        <f t="shared" si="637"/>
        <v>25939928.741692793</v>
      </c>
      <c r="BC539" s="179">
        <f t="shared" si="637"/>
        <v>26079458.745737441</v>
      </c>
      <c r="BD539" s="179">
        <f t="shared" si="637"/>
        <v>26208960.585413352</v>
      </c>
      <c r="BE539" s="179">
        <f t="shared" si="637"/>
        <v>26328047.553329878</v>
      </c>
      <c r="BF539" s="179">
        <f t="shared" si="637"/>
        <v>26435956.298857041</v>
      </c>
      <c r="BG539" s="179">
        <f t="shared" si="637"/>
        <v>26532542.721646186</v>
      </c>
      <c r="BH539" s="179">
        <f t="shared" si="637"/>
        <v>26618337.62943662</v>
      </c>
      <c r="BI539" s="179">
        <f t="shared" si="637"/>
        <v>26677531.307892449</v>
      </c>
      <c r="BJ539" s="179">
        <f t="shared" si="637"/>
        <v>26715358.144258872</v>
      </c>
      <c r="BK539" s="179">
        <f t="shared" si="637"/>
        <v>26753238.6163809</v>
      </c>
      <c r="BL539" s="179">
        <f t="shared" si="637"/>
        <v>26791172.800310213</v>
      </c>
      <c r="BM539" s="179">
        <f t="shared" si="637"/>
        <v>26829160.772206321</v>
      </c>
      <c r="BN539" s="179">
        <f>AVERAGE(BN457,BQ457)</f>
        <v>26905352.402170945</v>
      </c>
      <c r="BO539" s="179">
        <f t="shared" ref="BO539:CD539" si="638">AVERAGE(BO457,CG457)</f>
        <v>26886237.002000697</v>
      </c>
      <c r="BP539" s="179">
        <f t="shared" si="638"/>
        <v>26924359.768153444</v>
      </c>
      <c r="BQ539" s="179">
        <f t="shared" si="638"/>
        <v>26962536.589669131</v>
      </c>
      <c r="BR539" s="179">
        <f t="shared" si="638"/>
        <v>27000767.543194402</v>
      </c>
      <c r="BS539" s="179">
        <f t="shared" si="638"/>
        <v>27039052.705484588</v>
      </c>
      <c r="BT539" s="179">
        <f t="shared" si="638"/>
        <v>27077392.153403845</v>
      </c>
      <c r="BU539" s="179">
        <f t="shared" si="638"/>
        <v>27115785.963925328</v>
      </c>
      <c r="BV539" s="179">
        <f t="shared" si="638"/>
        <v>27154234.214131329</v>
      </c>
      <c r="BW539" s="179">
        <f t="shared" si="638"/>
        <v>27192736.981213436</v>
      </c>
      <c r="BX539" s="179">
        <f t="shared" si="638"/>
        <v>27231294.342472691</v>
      </c>
      <c r="BY539" s="179">
        <f t="shared" si="638"/>
        <v>27269906.375319742</v>
      </c>
      <c r="BZ539" s="179">
        <f t="shared" si="638"/>
        <v>27308573.157274999</v>
      </c>
      <c r="CA539" s="179">
        <f t="shared" si="638"/>
        <v>27347294.765968796</v>
      </c>
      <c r="CB539" s="179">
        <f t="shared" si="638"/>
        <v>27386071.27914153</v>
      </c>
      <c r="CC539" s="179">
        <f t="shared" si="638"/>
        <v>27424902.774643838</v>
      </c>
      <c r="CD539" s="179">
        <f t="shared" si="638"/>
        <v>27463789.330436751</v>
      </c>
      <c r="CG539" s="13"/>
      <c r="CH539" s="13"/>
    </row>
    <row r="540" spans="4:86" outlineLevel="1">
      <c r="D540">
        <v>24</v>
      </c>
      <c r="E540" s="37" t="str">
        <v>xDSL propio (contendido)</v>
      </c>
      <c r="J540" s="37" t="str">
        <v>Mbps</v>
      </c>
      <c r="R540" s="179">
        <f t="shared" ref="R540:AW540" si="639">R458</f>
        <v>222996.12769230769</v>
      </c>
      <c r="S540" s="179">
        <f t="shared" si="639"/>
        <v>398400.51538461534</v>
      </c>
      <c r="T540" s="179">
        <f t="shared" si="639"/>
        <v>779396.75076923077</v>
      </c>
      <c r="U540" s="179">
        <f t="shared" si="639"/>
        <v>1142920.3876923078</v>
      </c>
      <c r="V540" s="179">
        <f t="shared" si="639"/>
        <v>1541340.8861538463</v>
      </c>
      <c r="W540" s="179">
        <f t="shared" si="639"/>
        <v>1881577.1461538463</v>
      </c>
      <c r="X540" s="179">
        <f t="shared" si="639"/>
        <v>2213077.3923076927</v>
      </c>
      <c r="Y540" s="179">
        <f t="shared" si="639"/>
        <v>2517483.5282051289</v>
      </c>
      <c r="Z540" s="179">
        <f t="shared" si="639"/>
        <v>2838124.6402564109</v>
      </c>
      <c r="AA540" s="179">
        <f t="shared" si="639"/>
        <v>3175000.7284615394</v>
      </c>
      <c r="AB540" s="179">
        <f t="shared" si="639"/>
        <v>3758412.0984615395</v>
      </c>
      <c r="AC540" s="179">
        <f t="shared" si="639"/>
        <v>4287775</v>
      </c>
      <c r="AD540" s="179">
        <f t="shared" si="639"/>
        <v>4626654.75</v>
      </c>
      <c r="AE540" s="179">
        <f t="shared" si="639"/>
        <v>4725350.7868811432</v>
      </c>
      <c r="AF540" s="179">
        <f t="shared" si="639"/>
        <v>4986478.8819269389</v>
      </c>
      <c r="AG540" s="179">
        <f t="shared" si="639"/>
        <v>5247575.903639162</v>
      </c>
      <c r="AH540" s="179">
        <f t="shared" si="639"/>
        <v>5508676.2963421671</v>
      </c>
      <c r="AI540" s="179">
        <f t="shared" si="639"/>
        <v>5770607.2672870327</v>
      </c>
      <c r="AJ540" s="179">
        <f t="shared" si="639"/>
        <v>6034496.7833903935</v>
      </c>
      <c r="AK540" s="179">
        <f t="shared" si="639"/>
        <v>6300505.1417376967</v>
      </c>
      <c r="AL540" s="179">
        <f t="shared" si="639"/>
        <v>6386591.0132043567</v>
      </c>
      <c r="AM540" s="179">
        <f t="shared" si="639"/>
        <v>6469338.6893196963</v>
      </c>
      <c r="AN540" s="179">
        <f t="shared" si="639"/>
        <v>6549223.1158647565</v>
      </c>
      <c r="AO540" s="179">
        <f t="shared" si="639"/>
        <v>6626960.9591361014</v>
      </c>
      <c r="AP540" s="179">
        <f t="shared" si="639"/>
        <v>6704172.6223867033</v>
      </c>
      <c r="AQ540" s="179">
        <f t="shared" si="639"/>
        <v>6780084.5123869898</v>
      </c>
      <c r="AR540" s="179">
        <f t="shared" si="639"/>
        <v>6852781.4319509333</v>
      </c>
      <c r="AS540" s="179">
        <f t="shared" si="639"/>
        <v>6922528.8357461244</v>
      </c>
      <c r="AT540" s="179">
        <f t="shared" si="639"/>
        <v>6989751.3111128695</v>
      </c>
      <c r="AU540" s="179">
        <f t="shared" si="639"/>
        <v>7054559.8217805792</v>
      </c>
      <c r="AV540" s="179">
        <f t="shared" si="639"/>
        <v>7116570.1547414279</v>
      </c>
      <c r="AW540" s="179">
        <f t="shared" si="639"/>
        <v>7175553.5513046375</v>
      </c>
      <c r="AX540" s="179">
        <f t="shared" ref="AX540:CD540" si="640">AX458</f>
        <v>7231639.5421377681</v>
      </c>
      <c r="AY540" s="179">
        <f t="shared" si="640"/>
        <v>7285095.50866614</v>
      </c>
      <c r="AZ540" s="179">
        <f t="shared" si="640"/>
        <v>7335936.6897918154</v>
      </c>
      <c r="BA540" s="179">
        <f t="shared" si="640"/>
        <v>7383796.5636461535</v>
      </c>
      <c r="BB540" s="179">
        <f t="shared" si="640"/>
        <v>7428446.0212187888</v>
      </c>
      <c r="BC540" s="179">
        <f t="shared" si="640"/>
        <v>7469966.1614942783</v>
      </c>
      <c r="BD540" s="179">
        <f t="shared" si="640"/>
        <v>7508584.0791453552</v>
      </c>
      <c r="BE540" s="179">
        <f t="shared" si="640"/>
        <v>7544344.6150792465</v>
      </c>
      <c r="BF540" s="179">
        <f t="shared" si="640"/>
        <v>7576980.8257701164</v>
      </c>
      <c r="BG540" s="179">
        <f t="shared" si="640"/>
        <v>7606321.2297797771</v>
      </c>
      <c r="BH540" s="179">
        <f t="shared" si="640"/>
        <v>7632454.5455438197</v>
      </c>
      <c r="BI540" s="179">
        <f t="shared" si="640"/>
        <v>7655596.9202478603</v>
      </c>
      <c r="BJ540" s="179">
        <f t="shared" si="640"/>
        <v>7666452.0105726449</v>
      </c>
      <c r="BK540" s="179">
        <f t="shared" si="640"/>
        <v>7677322.4926411714</v>
      </c>
      <c r="BL540" s="179">
        <f t="shared" si="640"/>
        <v>7688208.3882778278</v>
      </c>
      <c r="BM540" s="179">
        <f t="shared" si="640"/>
        <v>7699109.719337956</v>
      </c>
      <c r="BN540" s="179">
        <f t="shared" si="640"/>
        <v>7710026.5077078892</v>
      </c>
      <c r="BO540" s="179">
        <f t="shared" si="640"/>
        <v>7720958.7753049871</v>
      </c>
      <c r="BP540" s="179">
        <f t="shared" si="640"/>
        <v>7731906.5440776879</v>
      </c>
      <c r="BQ540" s="179">
        <f t="shared" si="640"/>
        <v>7742869.8360055573</v>
      </c>
      <c r="BR540" s="179">
        <f t="shared" si="640"/>
        <v>7753848.6730993185</v>
      </c>
      <c r="BS540" s="179">
        <f t="shared" si="640"/>
        <v>7764843.0774009088</v>
      </c>
      <c r="BT540" s="179">
        <f t="shared" si="640"/>
        <v>7775853.0709835179</v>
      </c>
      <c r="BU540" s="179">
        <f t="shared" si="640"/>
        <v>7786878.6759516355</v>
      </c>
      <c r="BV540" s="179">
        <f t="shared" si="640"/>
        <v>7797919.9144410929</v>
      </c>
      <c r="BW540" s="179">
        <f t="shared" si="640"/>
        <v>7808976.8086191053</v>
      </c>
      <c r="BX540" s="179">
        <f t="shared" si="640"/>
        <v>7820049.3806843264</v>
      </c>
      <c r="BY540" s="179">
        <f t="shared" si="640"/>
        <v>7831137.6528668785</v>
      </c>
      <c r="BZ540" s="179">
        <f t="shared" si="640"/>
        <v>7842241.6474284092</v>
      </c>
      <c r="CA540" s="179">
        <f t="shared" si="640"/>
        <v>7853361.3866621321</v>
      </c>
      <c r="CB540" s="179">
        <f t="shared" si="640"/>
        <v>7864496.8928928655</v>
      </c>
      <c r="CC540" s="179">
        <f t="shared" si="640"/>
        <v>7875648.1884770878</v>
      </c>
      <c r="CD540" s="179">
        <f t="shared" si="640"/>
        <v>7886815.2958029788</v>
      </c>
      <c r="CG540" s="13"/>
      <c r="CH540" s="13"/>
    </row>
    <row r="541" spans="4:86" outlineLevel="1">
      <c r="D541">
        <v>25</v>
      </c>
      <c r="E541" s="37" t="str">
        <v>xDSL ajeno (líneas)</v>
      </c>
      <c r="I541" s="39" t="s">
        <v>342</v>
      </c>
      <c r="J541" s="37" t="str">
        <v># lineas</v>
      </c>
      <c r="R541" s="179">
        <f t="shared" ref="R541:BM541" si="641">AVERAGE(R459,S459)</f>
        <v>0</v>
      </c>
      <c r="S541" s="179">
        <f t="shared" si="641"/>
        <v>0</v>
      </c>
      <c r="T541" s="179">
        <f t="shared" si="641"/>
        <v>0</v>
      </c>
      <c r="U541" s="179">
        <f t="shared" si="641"/>
        <v>0</v>
      </c>
      <c r="V541" s="179">
        <f t="shared" si="641"/>
        <v>0</v>
      </c>
      <c r="W541" s="179">
        <f t="shared" si="641"/>
        <v>0</v>
      </c>
      <c r="X541" s="179">
        <f t="shared" si="641"/>
        <v>0</v>
      </c>
      <c r="Y541" s="179">
        <f t="shared" si="641"/>
        <v>0</v>
      </c>
      <c r="Z541" s="179">
        <f t="shared" si="641"/>
        <v>0</v>
      </c>
      <c r="AA541" s="179">
        <f t="shared" si="641"/>
        <v>0</v>
      </c>
      <c r="AB541" s="179">
        <f t="shared" si="641"/>
        <v>0</v>
      </c>
      <c r="AC541" s="179">
        <f t="shared" si="641"/>
        <v>0</v>
      </c>
      <c r="AD541" s="179">
        <f t="shared" si="641"/>
        <v>0</v>
      </c>
      <c r="AE541" s="179">
        <f t="shared" si="641"/>
        <v>0</v>
      </c>
      <c r="AF541" s="179">
        <f t="shared" si="641"/>
        <v>0</v>
      </c>
      <c r="AG541" s="179">
        <f t="shared" si="641"/>
        <v>0</v>
      </c>
      <c r="AH541" s="179">
        <f t="shared" si="641"/>
        <v>0</v>
      </c>
      <c r="AI541" s="179">
        <f t="shared" si="641"/>
        <v>0</v>
      </c>
      <c r="AJ541" s="179">
        <f t="shared" si="641"/>
        <v>0</v>
      </c>
      <c r="AK541" s="179">
        <f t="shared" si="641"/>
        <v>0</v>
      </c>
      <c r="AL541" s="179">
        <f t="shared" si="641"/>
        <v>0</v>
      </c>
      <c r="AM541" s="179">
        <f t="shared" si="641"/>
        <v>0</v>
      </c>
      <c r="AN541" s="179">
        <f t="shared" si="641"/>
        <v>0</v>
      </c>
      <c r="AO541" s="179">
        <f t="shared" si="641"/>
        <v>0</v>
      </c>
      <c r="AP541" s="179">
        <f t="shared" si="641"/>
        <v>0</v>
      </c>
      <c r="AQ541" s="179">
        <f t="shared" si="641"/>
        <v>0</v>
      </c>
      <c r="AR541" s="179">
        <f t="shared" si="641"/>
        <v>0</v>
      </c>
      <c r="AS541" s="179">
        <f t="shared" si="641"/>
        <v>0</v>
      </c>
      <c r="AT541" s="179">
        <f t="shared" si="641"/>
        <v>0</v>
      </c>
      <c r="AU541" s="179">
        <f t="shared" si="641"/>
        <v>0</v>
      </c>
      <c r="AV541" s="179">
        <f t="shared" si="641"/>
        <v>0</v>
      </c>
      <c r="AW541" s="179">
        <f t="shared" si="641"/>
        <v>0</v>
      </c>
      <c r="AX541" s="179">
        <f t="shared" si="641"/>
        <v>0</v>
      </c>
      <c r="AY541" s="179">
        <f t="shared" si="641"/>
        <v>0</v>
      </c>
      <c r="AZ541" s="179">
        <f t="shared" si="641"/>
        <v>0</v>
      </c>
      <c r="BA541" s="179">
        <f t="shared" si="641"/>
        <v>0</v>
      </c>
      <c r="BB541" s="179">
        <f t="shared" si="641"/>
        <v>0</v>
      </c>
      <c r="BC541" s="179">
        <f t="shared" si="641"/>
        <v>0</v>
      </c>
      <c r="BD541" s="179">
        <f t="shared" si="641"/>
        <v>0</v>
      </c>
      <c r="BE541" s="179">
        <f t="shared" si="641"/>
        <v>0</v>
      </c>
      <c r="BF541" s="179">
        <f t="shared" si="641"/>
        <v>0</v>
      </c>
      <c r="BG541" s="179">
        <f t="shared" si="641"/>
        <v>0</v>
      </c>
      <c r="BH541" s="179">
        <f t="shared" si="641"/>
        <v>0</v>
      </c>
      <c r="BI541" s="179">
        <f t="shared" si="641"/>
        <v>0</v>
      </c>
      <c r="BJ541" s="179">
        <f t="shared" si="641"/>
        <v>0</v>
      </c>
      <c r="BK541" s="179">
        <f t="shared" si="641"/>
        <v>0</v>
      </c>
      <c r="BL541" s="179">
        <f t="shared" si="641"/>
        <v>0</v>
      </c>
      <c r="BM541" s="179">
        <f t="shared" si="641"/>
        <v>0</v>
      </c>
      <c r="BN541" s="179">
        <f>AVERAGE(BN459,BQ459)</f>
        <v>0</v>
      </c>
      <c r="BO541" s="179">
        <f t="shared" ref="BO541:CD541" si="642">AVERAGE(BO459,CG459)</f>
        <v>0</v>
      </c>
      <c r="BP541" s="179">
        <f t="shared" si="642"/>
        <v>0</v>
      </c>
      <c r="BQ541" s="179">
        <f t="shared" si="642"/>
        <v>0</v>
      </c>
      <c r="BR541" s="179">
        <f t="shared" si="642"/>
        <v>0</v>
      </c>
      <c r="BS541" s="179">
        <f t="shared" si="642"/>
        <v>0</v>
      </c>
      <c r="BT541" s="179">
        <f t="shared" si="642"/>
        <v>0</v>
      </c>
      <c r="BU541" s="179">
        <f t="shared" si="642"/>
        <v>0</v>
      </c>
      <c r="BV541" s="179">
        <f t="shared" si="642"/>
        <v>0</v>
      </c>
      <c r="BW541" s="179">
        <f t="shared" si="642"/>
        <v>0</v>
      </c>
      <c r="BX541" s="179">
        <f t="shared" si="642"/>
        <v>0</v>
      </c>
      <c r="BY541" s="179">
        <f t="shared" si="642"/>
        <v>0</v>
      </c>
      <c r="BZ541" s="179">
        <f t="shared" si="642"/>
        <v>0</v>
      </c>
      <c r="CA541" s="179">
        <f t="shared" si="642"/>
        <v>0</v>
      </c>
      <c r="CB541" s="179">
        <f t="shared" si="642"/>
        <v>0</v>
      </c>
      <c r="CC541" s="179">
        <f t="shared" si="642"/>
        <v>0</v>
      </c>
      <c r="CD541" s="179">
        <f t="shared" si="642"/>
        <v>0</v>
      </c>
      <c r="CG541" s="13"/>
      <c r="CH541" s="13"/>
    </row>
    <row r="542" spans="4:86" outlineLevel="1">
      <c r="D542">
        <v>26</v>
      </c>
      <c r="E542" s="37" t="str">
        <v>xDSL ajeno (bitstream)</v>
      </c>
      <c r="J542" s="37" t="str">
        <v>Mbps</v>
      </c>
      <c r="R542" s="179">
        <f t="shared" ref="R542:AW542" si="643">R460</f>
        <v>0</v>
      </c>
      <c r="S542" s="179">
        <f t="shared" si="643"/>
        <v>0</v>
      </c>
      <c r="T542" s="179">
        <f t="shared" si="643"/>
        <v>0</v>
      </c>
      <c r="U542" s="179">
        <f t="shared" si="643"/>
        <v>0</v>
      </c>
      <c r="V542" s="179">
        <f t="shared" si="643"/>
        <v>0</v>
      </c>
      <c r="W542" s="179">
        <f t="shared" si="643"/>
        <v>0</v>
      </c>
      <c r="X542" s="179">
        <f t="shared" si="643"/>
        <v>0</v>
      </c>
      <c r="Y542" s="179">
        <f t="shared" si="643"/>
        <v>0</v>
      </c>
      <c r="Z542" s="179">
        <f t="shared" si="643"/>
        <v>0</v>
      </c>
      <c r="AA542" s="179">
        <f t="shared" si="643"/>
        <v>0</v>
      </c>
      <c r="AB542" s="179">
        <f t="shared" si="643"/>
        <v>0</v>
      </c>
      <c r="AC542" s="179">
        <f t="shared" si="643"/>
        <v>0</v>
      </c>
      <c r="AD542" s="179">
        <f t="shared" si="643"/>
        <v>0</v>
      </c>
      <c r="AE542" s="179">
        <f t="shared" si="643"/>
        <v>0</v>
      </c>
      <c r="AF542" s="179">
        <f t="shared" si="643"/>
        <v>0</v>
      </c>
      <c r="AG542" s="179">
        <f t="shared" si="643"/>
        <v>0</v>
      </c>
      <c r="AH542" s="179">
        <f t="shared" si="643"/>
        <v>0</v>
      </c>
      <c r="AI542" s="179">
        <f t="shared" si="643"/>
        <v>0</v>
      </c>
      <c r="AJ542" s="179">
        <f t="shared" si="643"/>
        <v>0</v>
      </c>
      <c r="AK542" s="179">
        <f t="shared" si="643"/>
        <v>0</v>
      </c>
      <c r="AL542" s="179">
        <f t="shared" si="643"/>
        <v>0</v>
      </c>
      <c r="AM542" s="179">
        <f t="shared" si="643"/>
        <v>0</v>
      </c>
      <c r="AN542" s="179">
        <f t="shared" si="643"/>
        <v>0</v>
      </c>
      <c r="AO542" s="179">
        <f t="shared" si="643"/>
        <v>0</v>
      </c>
      <c r="AP542" s="179">
        <f t="shared" si="643"/>
        <v>0</v>
      </c>
      <c r="AQ542" s="179">
        <f t="shared" si="643"/>
        <v>0</v>
      </c>
      <c r="AR542" s="179">
        <f t="shared" si="643"/>
        <v>0</v>
      </c>
      <c r="AS542" s="179">
        <f t="shared" si="643"/>
        <v>0</v>
      </c>
      <c r="AT542" s="179">
        <f t="shared" si="643"/>
        <v>0</v>
      </c>
      <c r="AU542" s="179">
        <f t="shared" si="643"/>
        <v>0</v>
      </c>
      <c r="AV542" s="179">
        <f t="shared" si="643"/>
        <v>0</v>
      </c>
      <c r="AW542" s="179">
        <f t="shared" si="643"/>
        <v>0</v>
      </c>
      <c r="AX542" s="179">
        <f t="shared" ref="AX542:CD542" si="644">AX460</f>
        <v>0</v>
      </c>
      <c r="AY542" s="179">
        <f t="shared" si="644"/>
        <v>0</v>
      </c>
      <c r="AZ542" s="179">
        <f t="shared" si="644"/>
        <v>0</v>
      </c>
      <c r="BA542" s="179">
        <f t="shared" si="644"/>
        <v>0</v>
      </c>
      <c r="BB542" s="179">
        <f t="shared" si="644"/>
        <v>0</v>
      </c>
      <c r="BC542" s="179">
        <f t="shared" si="644"/>
        <v>0</v>
      </c>
      <c r="BD542" s="179">
        <f t="shared" si="644"/>
        <v>0</v>
      </c>
      <c r="BE542" s="179">
        <f t="shared" si="644"/>
        <v>0</v>
      </c>
      <c r="BF542" s="179">
        <f t="shared" si="644"/>
        <v>0</v>
      </c>
      <c r="BG542" s="179">
        <f t="shared" si="644"/>
        <v>0</v>
      </c>
      <c r="BH542" s="179">
        <f t="shared" si="644"/>
        <v>0</v>
      </c>
      <c r="BI542" s="179">
        <f t="shared" si="644"/>
        <v>0</v>
      </c>
      <c r="BJ542" s="179">
        <f t="shared" si="644"/>
        <v>0</v>
      </c>
      <c r="BK542" s="179">
        <f t="shared" si="644"/>
        <v>0</v>
      </c>
      <c r="BL542" s="179">
        <f t="shared" si="644"/>
        <v>0</v>
      </c>
      <c r="BM542" s="179">
        <f t="shared" si="644"/>
        <v>0</v>
      </c>
      <c r="BN542" s="179">
        <f t="shared" si="644"/>
        <v>0</v>
      </c>
      <c r="BO542" s="179">
        <f t="shared" si="644"/>
        <v>0</v>
      </c>
      <c r="BP542" s="179">
        <f t="shared" si="644"/>
        <v>0</v>
      </c>
      <c r="BQ542" s="179">
        <f t="shared" si="644"/>
        <v>0</v>
      </c>
      <c r="BR542" s="179">
        <f t="shared" si="644"/>
        <v>0</v>
      </c>
      <c r="BS542" s="179">
        <f t="shared" si="644"/>
        <v>0</v>
      </c>
      <c r="BT542" s="179">
        <f t="shared" si="644"/>
        <v>0</v>
      </c>
      <c r="BU542" s="179">
        <f t="shared" si="644"/>
        <v>0</v>
      </c>
      <c r="BV542" s="179">
        <f t="shared" si="644"/>
        <v>0</v>
      </c>
      <c r="BW542" s="179">
        <f t="shared" si="644"/>
        <v>0</v>
      </c>
      <c r="BX542" s="179">
        <f t="shared" si="644"/>
        <v>0</v>
      </c>
      <c r="BY542" s="179">
        <f t="shared" si="644"/>
        <v>0</v>
      </c>
      <c r="BZ542" s="179">
        <f t="shared" si="644"/>
        <v>0</v>
      </c>
      <c r="CA542" s="179">
        <f t="shared" si="644"/>
        <v>0</v>
      </c>
      <c r="CB542" s="179">
        <f t="shared" si="644"/>
        <v>0</v>
      </c>
      <c r="CC542" s="179">
        <f t="shared" si="644"/>
        <v>0</v>
      </c>
      <c r="CD542" s="179">
        <f t="shared" si="644"/>
        <v>0</v>
      </c>
      <c r="CG542" s="13"/>
      <c r="CH542" s="13"/>
    </row>
    <row r="543" spans="4:86" outlineLevel="1">
      <c r="D543">
        <v>27</v>
      </c>
      <c r="E543" s="37" t="str">
        <v>Fixed Service27</v>
      </c>
      <c r="J543" s="37" t="str">
        <v>Fixed Unit27</v>
      </c>
      <c r="BR543"/>
      <c r="BS543"/>
      <c r="CG543" s="13"/>
      <c r="CH543" s="13"/>
    </row>
    <row r="544" spans="4:86" outlineLevel="1">
      <c r="D544">
        <v>28</v>
      </c>
      <c r="E544" s="37" t="str">
        <v>Fixed Service28</v>
      </c>
      <c r="J544" s="37" t="str">
        <v>Fixed Unit28</v>
      </c>
      <c r="BR544"/>
      <c r="BS544"/>
      <c r="CG544" s="13"/>
      <c r="CH544" s="13"/>
    </row>
    <row r="545" spans="2:86" outlineLevel="1">
      <c r="D545">
        <v>29</v>
      </c>
      <c r="E545" s="37" t="str">
        <v>Fixed Service29</v>
      </c>
      <c r="J545" s="37" t="str">
        <v>Fixed Unit29</v>
      </c>
      <c r="BR545"/>
      <c r="BS545"/>
      <c r="CG545" s="13"/>
      <c r="CH545" s="13"/>
    </row>
    <row r="546" spans="2:86" outlineLevel="1">
      <c r="D546">
        <v>30</v>
      </c>
      <c r="E546" s="37" t="str">
        <v>Televisión</v>
      </c>
      <c r="J546" s="37" t="str">
        <v>#</v>
      </c>
      <c r="R546" s="179">
        <f t="shared" ref="R546:AW546" si="645">R128</f>
        <v>3972572</v>
      </c>
      <c r="S546" s="179">
        <f t="shared" si="645"/>
        <v>4274019</v>
      </c>
      <c r="T546" s="179">
        <f t="shared" si="645"/>
        <v>4740979</v>
      </c>
      <c r="U546" s="179">
        <f t="shared" si="645"/>
        <v>5029431</v>
      </c>
      <c r="V546" s="179">
        <f t="shared" si="645"/>
        <v>5330654</v>
      </c>
      <c r="W546" s="179">
        <f t="shared" si="645"/>
        <v>5612180</v>
      </c>
      <c r="X546" s="179">
        <f t="shared" si="645"/>
        <v>5893509</v>
      </c>
      <c r="Y546" s="179">
        <f t="shared" si="645"/>
        <v>6810612</v>
      </c>
      <c r="Z546" s="179">
        <f t="shared" si="645"/>
        <v>7302992</v>
      </c>
      <c r="AA546" s="179">
        <f t="shared" si="645"/>
        <v>8227131</v>
      </c>
      <c r="AB546" s="179">
        <f t="shared" si="645"/>
        <v>8712696</v>
      </c>
      <c r="AC546" s="179">
        <f t="shared" si="645"/>
        <v>8929763</v>
      </c>
      <c r="AD546" s="179">
        <f t="shared" si="645"/>
        <v>9119363</v>
      </c>
      <c r="AE546" s="179">
        <f t="shared" si="645"/>
        <v>9576158.1627789699</v>
      </c>
      <c r="AF546" s="179">
        <f t="shared" si="645"/>
        <v>9867368.8543995619</v>
      </c>
      <c r="AG546" s="179">
        <f t="shared" si="645"/>
        <v>10138435.582722217</v>
      </c>
      <c r="AH546" s="179">
        <f t="shared" si="645"/>
        <v>10390725.193461172</v>
      </c>
      <c r="AI546" s="179">
        <f t="shared" si="645"/>
        <v>10627018.05877015</v>
      </c>
      <c r="AJ546" s="179">
        <f t="shared" si="645"/>
        <v>10850417.551659042</v>
      </c>
      <c r="AK546" s="179">
        <f t="shared" si="645"/>
        <v>11062052.268681739</v>
      </c>
      <c r="AL546" s="179">
        <f t="shared" si="645"/>
        <v>11213196.722711431</v>
      </c>
      <c r="AM546" s="179">
        <f t="shared" si="645"/>
        <v>11358480.171848871</v>
      </c>
      <c r="AN546" s="179">
        <f t="shared" si="645"/>
        <v>11498736.497653788</v>
      </c>
      <c r="AO546" s="179">
        <f t="shared" si="645"/>
        <v>11635223.980193174</v>
      </c>
      <c r="AP546" s="179">
        <f t="shared" si="645"/>
        <v>11770787.627141396</v>
      </c>
      <c r="AQ546" s="179">
        <f t="shared" si="645"/>
        <v>11904069.209507659</v>
      </c>
      <c r="AR546" s="179">
        <f t="shared" si="645"/>
        <v>12031706.13795983</v>
      </c>
      <c r="AS546" s="179">
        <f t="shared" si="645"/>
        <v>12154164.482018011</v>
      </c>
      <c r="AT546" s="179">
        <f t="shared" si="645"/>
        <v>12272189.706886252</v>
      </c>
      <c r="AU546" s="179">
        <f t="shared" si="645"/>
        <v>12385976.636082204</v>
      </c>
      <c r="AV546" s="179">
        <f t="shared" si="645"/>
        <v>12494850.691253923</v>
      </c>
      <c r="AW546" s="179">
        <f t="shared" si="645"/>
        <v>12598410.231495274</v>
      </c>
      <c r="AX546" s="179">
        <f t="shared" ref="AX546:CD546" si="646">AX128</f>
        <v>12696882.679049814</v>
      </c>
      <c r="AY546" s="179">
        <f t="shared" si="646"/>
        <v>12790737.486324307</v>
      </c>
      <c r="AZ546" s="179">
        <f t="shared" si="646"/>
        <v>12880001.408876816</v>
      </c>
      <c r="BA546" s="179">
        <f t="shared" si="646"/>
        <v>12964030.929405576</v>
      </c>
      <c r="BB546" s="179">
        <f t="shared" si="646"/>
        <v>13042423.791934144</v>
      </c>
      <c r="BC546" s="179">
        <f t="shared" si="646"/>
        <v>13115322.385237059</v>
      </c>
      <c r="BD546" s="179">
        <f t="shared" si="646"/>
        <v>13183125.428636534</v>
      </c>
      <c r="BE546" s="179">
        <f t="shared" si="646"/>
        <v>13245911.651131017</v>
      </c>
      <c r="BF546" s="179">
        <f t="shared" si="646"/>
        <v>13303212.369151628</v>
      </c>
      <c r="BG546" s="179">
        <f t="shared" si="646"/>
        <v>13354726.505786328</v>
      </c>
      <c r="BH546" s="179">
        <f t="shared" si="646"/>
        <v>13400609.827588692</v>
      </c>
      <c r="BI546" s="179">
        <f t="shared" si="646"/>
        <v>13441241.832934044</v>
      </c>
      <c r="BJ546" s="179">
        <f t="shared" si="646"/>
        <v>13460300.555028973</v>
      </c>
      <c r="BK546" s="179">
        <f t="shared" si="646"/>
        <v>13479386.301032288</v>
      </c>
      <c r="BL546" s="179">
        <f t="shared" si="646"/>
        <v>13498499.10926196</v>
      </c>
      <c r="BM546" s="179">
        <f t="shared" si="646"/>
        <v>13517639.018090304</v>
      </c>
      <c r="BN546" s="179">
        <f t="shared" si="646"/>
        <v>13536806.065944031</v>
      </c>
      <c r="BO546" s="179">
        <f t="shared" si="646"/>
        <v>13556000.291304341</v>
      </c>
      <c r="BP546" s="179">
        <f t="shared" si="646"/>
        <v>13575221.732706998</v>
      </c>
      <c r="BQ546" s="179">
        <f t="shared" si="646"/>
        <v>13594470.428742416</v>
      </c>
      <c r="BR546" s="179">
        <f t="shared" si="646"/>
        <v>13613746.418055719</v>
      </c>
      <c r="BS546" s="179">
        <f t="shared" si="646"/>
        <v>13633049.739346821</v>
      </c>
      <c r="BT546" s="179">
        <f t="shared" si="646"/>
        <v>13652380.431370523</v>
      </c>
      <c r="BU546" s="179">
        <f t="shared" si="646"/>
        <v>13671738.532936569</v>
      </c>
      <c r="BV546" s="179">
        <f t="shared" si="646"/>
        <v>13691124.082909735</v>
      </c>
      <c r="BW546" s="179">
        <f t="shared" si="646"/>
        <v>13710537.120209906</v>
      </c>
      <c r="BX546" s="179">
        <f t="shared" si="646"/>
        <v>13729977.683812149</v>
      </c>
      <c r="BY546" s="179">
        <f t="shared" si="646"/>
        <v>13749445.812746795</v>
      </c>
      <c r="BZ546" s="179">
        <f t="shared" si="646"/>
        <v>13768941.546099527</v>
      </c>
      <c r="CA546" s="179">
        <f t="shared" si="646"/>
        <v>13788464.92301143</v>
      </c>
      <c r="CB546" s="179">
        <f t="shared" si="646"/>
        <v>13808015.982679106</v>
      </c>
      <c r="CC546" s="179">
        <f t="shared" si="646"/>
        <v>13827594.764354724</v>
      </c>
      <c r="CD546" s="179">
        <f t="shared" si="646"/>
        <v>13847201.307346117</v>
      </c>
      <c r="CG546" s="13"/>
      <c r="CH546" s="13"/>
    </row>
    <row r="547" spans="2:86" outlineLevel="1">
      <c r="BR547"/>
      <c r="BS547"/>
      <c r="CE547" s="18" t="s">
        <v>33</v>
      </c>
      <c r="CG547" s="13"/>
      <c r="CH547" s="13"/>
    </row>
    <row r="548" spans="2:86" outlineLevel="1">
      <c r="BR548"/>
      <c r="BS548"/>
      <c r="CG548" s="13"/>
      <c r="CH548" s="13"/>
    </row>
    <row r="549" spans="2:86" ht="15.75" outlineLevel="1">
      <c r="B549" s="16" t="s">
        <v>374</v>
      </c>
      <c r="C549" s="16"/>
      <c r="D549" s="16"/>
      <c r="BR549"/>
      <c r="BS549"/>
      <c r="CG549" s="13"/>
      <c r="CH549" s="13"/>
    </row>
    <row r="550" spans="2:86" outlineLevel="1">
      <c r="E550" s="37" t="str">
        <f>D50</f>
        <v>Usuarios móviles activos</v>
      </c>
      <c r="I550" t="s">
        <v>342</v>
      </c>
      <c r="J550" s="39" t="s">
        <v>69</v>
      </c>
      <c r="R550" s="180">
        <f t="shared" ref="R550:AW550" si="647">AVERAGE(Q50:R50)</f>
        <v>51262103.5</v>
      </c>
      <c r="S550" s="180">
        <f t="shared" si="647"/>
        <v>60977461.5</v>
      </c>
      <c r="T550" s="180">
        <f t="shared" si="647"/>
        <v>70940993</v>
      </c>
      <c r="U550" s="180">
        <f t="shared" si="647"/>
        <v>79270805</v>
      </c>
      <c r="V550" s="180">
        <f t="shared" si="647"/>
        <v>87301289.5</v>
      </c>
      <c r="W550" s="180">
        <f t="shared" si="647"/>
        <v>92983373</v>
      </c>
      <c r="X550" s="180">
        <f t="shared" si="647"/>
        <v>97655240.5</v>
      </c>
      <c r="Y550" s="180">
        <f t="shared" si="647"/>
        <v>103737767.5</v>
      </c>
      <c r="Z550" s="180">
        <f t="shared" si="647"/>
        <v>104575945.5</v>
      </c>
      <c r="AA550" s="180">
        <f t="shared" si="647"/>
        <v>105047813</v>
      </c>
      <c r="AB550" s="180">
        <f t="shared" si="647"/>
        <v>109711338.5</v>
      </c>
      <c r="AC550" s="180">
        <f t="shared" si="647"/>
        <v>113029994</v>
      </c>
      <c r="AD550" s="180">
        <f t="shared" si="647"/>
        <v>117249633.5</v>
      </c>
      <c r="AE550" s="180">
        <f t="shared" si="647"/>
        <v>121527080.71873668</v>
      </c>
      <c r="AF550" s="180">
        <f t="shared" si="647"/>
        <v>124907220.10991272</v>
      </c>
      <c r="AG550" s="180">
        <f t="shared" si="647"/>
        <v>128883690.37412891</v>
      </c>
      <c r="AH550" s="180">
        <f t="shared" si="647"/>
        <v>132724925.79228033</v>
      </c>
      <c r="AI550" s="180">
        <f t="shared" si="647"/>
        <v>136436532.14864537</v>
      </c>
      <c r="AJ550" s="180">
        <f t="shared" si="647"/>
        <v>140022777.06685269</v>
      </c>
      <c r="AK550" s="180">
        <f t="shared" si="647"/>
        <v>143488027.71696639</v>
      </c>
      <c r="AL550" s="180">
        <f t="shared" si="647"/>
        <v>145745968.44525379</v>
      </c>
      <c r="AM550" s="180">
        <f t="shared" si="647"/>
        <v>146842491.31332901</v>
      </c>
      <c r="AN550" s="180">
        <f t="shared" si="647"/>
        <v>147911668.06203651</v>
      </c>
      <c r="AO550" s="180">
        <f t="shared" si="647"/>
        <v>148952549.0511924</v>
      </c>
      <c r="AP550" s="180">
        <f t="shared" si="647"/>
        <v>149964404.03217757</v>
      </c>
      <c r="AQ550" s="180">
        <f t="shared" si="647"/>
        <v>150949004.72576669</v>
      </c>
      <c r="AR550" s="180">
        <f t="shared" si="647"/>
        <v>151908282.36973515</v>
      </c>
      <c r="AS550" s="180">
        <f t="shared" si="647"/>
        <v>152841778.63193414</v>
      </c>
      <c r="AT550" s="180">
        <f t="shared" si="647"/>
        <v>153748601.88387129</v>
      </c>
      <c r="AU550" s="180">
        <f t="shared" si="647"/>
        <v>154628484.76230663</v>
      </c>
      <c r="AV550" s="180">
        <f t="shared" si="647"/>
        <v>155481318.38244849</v>
      </c>
      <c r="AW550" s="180">
        <f t="shared" si="647"/>
        <v>156307007.47588533</v>
      </c>
      <c r="AX550" s="180">
        <f t="shared" ref="AX550:CD550" si="648">AVERAGE(AW50:AX50)</f>
        <v>157105378.28504425</v>
      </c>
      <c r="AY550" s="180">
        <f t="shared" si="648"/>
        <v>157876292.51564062</v>
      </c>
      <c r="AZ550" s="180">
        <f t="shared" si="648"/>
        <v>158619794.00650403</v>
      </c>
      <c r="BA550" s="180">
        <f t="shared" si="648"/>
        <v>159336065.43097639</v>
      </c>
      <c r="BB550" s="180">
        <f t="shared" si="648"/>
        <v>160025236.01352203</v>
      </c>
      <c r="BC550" s="180">
        <f t="shared" si="648"/>
        <v>160687353.8283661</v>
      </c>
      <c r="BD550" s="180">
        <f t="shared" si="648"/>
        <v>161322504.01827657</v>
      </c>
      <c r="BE550" s="180">
        <f t="shared" si="648"/>
        <v>161930913.20026618</v>
      </c>
      <c r="BF550" s="180">
        <f t="shared" si="648"/>
        <v>162512947.37900311</v>
      </c>
      <c r="BG550" s="180">
        <f t="shared" si="648"/>
        <v>163068973.10772187</v>
      </c>
      <c r="BH550" s="180">
        <f t="shared" si="648"/>
        <v>163599301.07850829</v>
      </c>
      <c r="BI550" s="180">
        <f t="shared" si="648"/>
        <v>164091864.00324425</v>
      </c>
      <c r="BJ550" s="180">
        <f t="shared" si="648"/>
        <v>164433222.0651722</v>
      </c>
      <c r="BK550" s="180">
        <f t="shared" si="648"/>
        <v>164648506.71561149</v>
      </c>
      <c r="BL550" s="180">
        <f t="shared" si="648"/>
        <v>164864073.22807434</v>
      </c>
      <c r="BM550" s="180">
        <f t="shared" si="648"/>
        <v>165079921.97158939</v>
      </c>
      <c r="BN550" s="180">
        <f t="shared" si="648"/>
        <v>165296053.31566846</v>
      </c>
      <c r="BO550" s="180">
        <f t="shared" si="648"/>
        <v>165512467.63030708</v>
      </c>
      <c r="BP550" s="180">
        <f t="shared" si="648"/>
        <v>165729165.28598523</v>
      </c>
      <c r="BQ550" s="180">
        <f t="shared" si="648"/>
        <v>165946146.65366799</v>
      </c>
      <c r="BR550" s="180">
        <f t="shared" si="648"/>
        <v>166163412.10480607</v>
      </c>
      <c r="BS550" s="180">
        <f t="shared" si="648"/>
        <v>166380962.01133654</v>
      </c>
      <c r="BT550" s="180">
        <f t="shared" si="648"/>
        <v>166598796.74568337</v>
      </c>
      <c r="BU550" s="180">
        <f t="shared" si="648"/>
        <v>166816916.68075818</v>
      </c>
      <c r="BV550" s="180">
        <f t="shared" si="648"/>
        <v>167035322.18996078</v>
      </c>
      <c r="BW550" s="180">
        <f t="shared" si="648"/>
        <v>167254013.64717996</v>
      </c>
      <c r="BX550" s="180">
        <f t="shared" si="648"/>
        <v>167472991.4267939</v>
      </c>
      <c r="BY550" s="180">
        <f t="shared" si="648"/>
        <v>167692255.903671</v>
      </c>
      <c r="BZ550" s="180">
        <f t="shared" si="648"/>
        <v>167911807.45317045</v>
      </c>
      <c r="CA550" s="180">
        <f t="shared" si="648"/>
        <v>168131646.45114285</v>
      </c>
      <c r="CB550" s="180">
        <f t="shared" si="648"/>
        <v>168351773.27393094</v>
      </c>
      <c r="CC550" s="180">
        <f t="shared" si="648"/>
        <v>168572188.29837012</v>
      </c>
      <c r="CD550" s="180">
        <f t="shared" si="648"/>
        <v>168792891.90178922</v>
      </c>
      <c r="CE550" s="18" t="s">
        <v>82</v>
      </c>
      <c r="CG550" s="13"/>
      <c r="CH550" s="13"/>
    </row>
    <row r="551" spans="2:86" outlineLevel="1">
      <c r="E551" s="37" t="str">
        <f>D95 &amp; " de banda ancha móvil"</f>
        <v>Usuarios de banda ancha móvil</v>
      </c>
      <c r="I551" t="s">
        <v>342</v>
      </c>
      <c r="J551" s="39" t="s">
        <v>69</v>
      </c>
      <c r="R551" s="180">
        <f t="shared" ref="R551:AW551" si="649">AVERAGE(Q95:R95)</f>
        <v>0</v>
      </c>
      <c r="S551" s="180">
        <f t="shared" si="649"/>
        <v>50000</v>
      </c>
      <c r="T551" s="180">
        <f t="shared" si="649"/>
        <v>300000</v>
      </c>
      <c r="U551" s="180">
        <f t="shared" si="649"/>
        <v>750000</v>
      </c>
      <c r="V551" s="180">
        <f t="shared" si="649"/>
        <v>4703304</v>
      </c>
      <c r="W551" s="180">
        <f t="shared" si="649"/>
        <v>13511879</v>
      </c>
      <c r="X551" s="180">
        <f t="shared" si="649"/>
        <v>25462117.375</v>
      </c>
      <c r="Y551" s="180">
        <f t="shared" si="649"/>
        <v>33460743.375</v>
      </c>
      <c r="Z551" s="180">
        <f t="shared" si="649"/>
        <v>43033576.125</v>
      </c>
      <c r="AA551" s="180">
        <f t="shared" si="649"/>
        <v>57551132.125</v>
      </c>
      <c r="AB551" s="180">
        <f t="shared" si="649"/>
        <v>69361267</v>
      </c>
      <c r="AC551" s="180">
        <f t="shared" si="649"/>
        <v>78088036</v>
      </c>
      <c r="AD551" s="180">
        <f t="shared" si="649"/>
        <v>86177148.025245547</v>
      </c>
      <c r="AE551" s="180">
        <f t="shared" si="649"/>
        <v>95154447.472695351</v>
      </c>
      <c r="AF551" s="180">
        <f t="shared" si="649"/>
        <v>101998190.39526732</v>
      </c>
      <c r="AG551" s="180">
        <f t="shared" si="649"/>
        <v>107155425.78552881</v>
      </c>
      <c r="AH551" s="180">
        <f t="shared" si="649"/>
        <v>111068390.2923758</v>
      </c>
      <c r="AI551" s="180">
        <f t="shared" si="649"/>
        <v>114093696.43591535</v>
      </c>
      <c r="AJ551" s="180">
        <f t="shared" si="649"/>
        <v>116494360.27954392</v>
      </c>
      <c r="AK551" s="180">
        <f t="shared" si="649"/>
        <v>118456139.33240798</v>
      </c>
      <c r="AL551" s="180">
        <f t="shared" si="649"/>
        <v>119802554.29755862</v>
      </c>
      <c r="AM551" s="180">
        <f t="shared" si="649"/>
        <v>120703891.34202334</v>
      </c>
      <c r="AN551" s="180">
        <f t="shared" si="649"/>
        <v>121582749.99490492</v>
      </c>
      <c r="AO551" s="180">
        <f t="shared" si="649"/>
        <v>122438349.65608861</v>
      </c>
      <c r="AP551" s="180">
        <f t="shared" si="649"/>
        <v>123270090.06437483</v>
      </c>
      <c r="AQ551" s="180">
        <f t="shared" si="649"/>
        <v>124079427.5665606</v>
      </c>
      <c r="AR551" s="180">
        <f t="shared" si="649"/>
        <v>124867949.63172588</v>
      </c>
      <c r="AS551" s="180">
        <f t="shared" si="649"/>
        <v>125635279.51283109</v>
      </c>
      <c r="AT551" s="180">
        <f t="shared" si="649"/>
        <v>126380684.29512048</v>
      </c>
      <c r="AU551" s="180">
        <f t="shared" si="649"/>
        <v>127103944.20716968</v>
      </c>
      <c r="AV551" s="180">
        <f t="shared" si="649"/>
        <v>127804969.74615198</v>
      </c>
      <c r="AW551" s="180">
        <f t="shared" si="649"/>
        <v>128483682.60184599</v>
      </c>
      <c r="AX551" s="180">
        <f t="shared" ref="AX551:CD551" si="650">AVERAGE(AW95:AX95)</f>
        <v>129139939.94628003</v>
      </c>
      <c r="AY551" s="180">
        <f t="shared" si="650"/>
        <v>129773628.10215154</v>
      </c>
      <c r="AZ551" s="180">
        <f t="shared" si="650"/>
        <v>130384783.10478847</v>
      </c>
      <c r="BA551" s="180">
        <f t="shared" si="650"/>
        <v>130973555.11088601</v>
      </c>
      <c r="BB551" s="180">
        <f t="shared" si="650"/>
        <v>131540050.34239368</v>
      </c>
      <c r="BC551" s="180">
        <f t="shared" si="650"/>
        <v>132084308.31611618</v>
      </c>
      <c r="BD551" s="180">
        <f t="shared" si="650"/>
        <v>132606399.01903972</v>
      </c>
      <c r="BE551" s="180">
        <f t="shared" si="650"/>
        <v>133106508.72936645</v>
      </c>
      <c r="BF551" s="180">
        <f t="shared" si="650"/>
        <v>133584938.30134709</v>
      </c>
      <c r="BG551" s="180">
        <f t="shared" si="650"/>
        <v>134041989.04015148</v>
      </c>
      <c r="BH551" s="180">
        <f t="shared" si="650"/>
        <v>134477916.33332747</v>
      </c>
      <c r="BI551" s="180">
        <f t="shared" si="650"/>
        <v>134882800.92234999</v>
      </c>
      <c r="BJ551" s="180">
        <f t="shared" si="650"/>
        <v>135163395.76957142</v>
      </c>
      <c r="BK551" s="180">
        <f t="shared" si="650"/>
        <v>135340358.81903905</v>
      </c>
      <c r="BL551" s="180">
        <f t="shared" si="650"/>
        <v>135517553.55786824</v>
      </c>
      <c r="BM551" s="180">
        <f t="shared" si="650"/>
        <v>135694980.28939897</v>
      </c>
      <c r="BN551" s="180">
        <f t="shared" si="650"/>
        <v>135872639.31736833</v>
      </c>
      <c r="BO551" s="180">
        <f t="shared" si="650"/>
        <v>136050530.94591105</v>
      </c>
      <c r="BP551" s="180">
        <f t="shared" si="650"/>
        <v>136228655.47956008</v>
      </c>
      <c r="BQ551" s="180">
        <f t="shared" si="650"/>
        <v>136407013.22324705</v>
      </c>
      <c r="BR551" s="180">
        <f t="shared" si="650"/>
        <v>136585604.48230293</v>
      </c>
      <c r="BS551" s="180">
        <f t="shared" si="650"/>
        <v>136764429.56245831</v>
      </c>
      <c r="BT551" s="180">
        <f t="shared" si="650"/>
        <v>136943488.76984408</v>
      </c>
      <c r="BU551" s="180">
        <f t="shared" si="650"/>
        <v>137122782.410992</v>
      </c>
      <c r="BV551" s="180">
        <f t="shared" si="650"/>
        <v>137302310.79283512</v>
      </c>
      <c r="BW551" s="180">
        <f t="shared" si="650"/>
        <v>137482074.22270831</v>
      </c>
      <c r="BX551" s="180">
        <f t="shared" si="650"/>
        <v>137662073.00834891</v>
      </c>
      <c r="BY551" s="180">
        <f t="shared" si="650"/>
        <v>137842307.45789707</v>
      </c>
      <c r="BZ551" s="180">
        <f t="shared" si="650"/>
        <v>138022777.87989643</v>
      </c>
      <c r="CA551" s="180">
        <f t="shared" si="650"/>
        <v>138203484.58329457</v>
      </c>
      <c r="CB551" s="180">
        <f t="shared" si="650"/>
        <v>138384427.87744355</v>
      </c>
      <c r="CC551" s="180">
        <f t="shared" si="650"/>
        <v>138565608.07210046</v>
      </c>
      <c r="CD551" s="180">
        <f t="shared" si="650"/>
        <v>138747025.47742799</v>
      </c>
      <c r="CE551" s="18" t="s">
        <v>501</v>
      </c>
      <c r="CG551" s="243"/>
      <c r="CH551" s="243"/>
    </row>
    <row r="552" spans="2:86" outlineLevel="1">
      <c r="BR552"/>
      <c r="BS552"/>
      <c r="CG552" s="13"/>
      <c r="CH552" s="13"/>
    </row>
    <row r="553" spans="2:86" ht="15.75" outlineLevel="1">
      <c r="B553" s="16" t="s">
        <v>375</v>
      </c>
      <c r="C553" s="16"/>
      <c r="D553" s="16"/>
      <c r="R553" s="93"/>
      <c r="S553" s="93"/>
      <c r="T553" s="93"/>
      <c r="U553" s="93"/>
      <c r="V553" s="93"/>
      <c r="W553" s="93"/>
      <c r="X553" s="93"/>
      <c r="Y553" s="93"/>
      <c r="Z553" s="93"/>
      <c r="AA553" s="93"/>
      <c r="AB553" s="93"/>
      <c r="AC553" s="93"/>
      <c r="AD553" s="93"/>
      <c r="AE553" s="93"/>
      <c r="AF553" s="93"/>
      <c r="AG553" s="93"/>
      <c r="BR553"/>
      <c r="BS553"/>
      <c r="CG553" s="13"/>
      <c r="CH553" s="13"/>
    </row>
    <row r="554" spans="2:86" outlineLevel="1">
      <c r="D554">
        <v>1</v>
      </c>
      <c r="E554" s="37" t="str">
        <f t="array" ref="E554:E583">Mobile.Retail.Services</f>
        <v>Llamadas on-net</v>
      </c>
      <c r="J554" s="37" t="str">
        <f t="array" ref="J554:J583">Mobile.Retail.Services.Units</f>
        <v>minutos</v>
      </c>
      <c r="R554" s="179">
        <f t="shared" ref="R554:AW554" si="651">R291</f>
        <v>23840645029.905758</v>
      </c>
      <c r="S554" s="179">
        <f t="shared" si="651"/>
        <v>41804499921.512962</v>
      </c>
      <c r="T554" s="179">
        <f t="shared" si="651"/>
        <v>61495952192.747215</v>
      </c>
      <c r="U554" s="179">
        <f t="shared" si="651"/>
        <v>77433286721.632217</v>
      </c>
      <c r="V554" s="179">
        <f t="shared" si="651"/>
        <v>82645013634.178268</v>
      </c>
      <c r="W554" s="179">
        <f t="shared" si="651"/>
        <v>94513793041.743973</v>
      </c>
      <c r="X554" s="179">
        <f t="shared" si="651"/>
        <v>111103038582.55132</v>
      </c>
      <c r="Y554" s="179">
        <f t="shared" si="651"/>
        <v>116880624316.81052</v>
      </c>
      <c r="Z554" s="179">
        <f t="shared" si="651"/>
        <v>118462709804.0282</v>
      </c>
      <c r="AA554" s="179">
        <f t="shared" si="651"/>
        <v>116961909255.61354</v>
      </c>
      <c r="AB554" s="179">
        <f t="shared" si="651"/>
        <v>166476753655.5</v>
      </c>
      <c r="AC554" s="179">
        <f t="shared" si="651"/>
        <v>192193174065.89996</v>
      </c>
      <c r="AD554" s="179">
        <f t="shared" si="651"/>
        <v>205617624123.375</v>
      </c>
      <c r="AE554" s="179">
        <f t="shared" si="651"/>
        <v>214478554869.40753</v>
      </c>
      <c r="AF554" s="179">
        <f t="shared" si="651"/>
        <v>221847581773.38986</v>
      </c>
      <c r="AG554" s="179">
        <f t="shared" si="651"/>
        <v>230364633805.53513</v>
      </c>
      <c r="AH554" s="179">
        <f t="shared" si="651"/>
        <v>237552720075.50305</v>
      </c>
      <c r="AI554" s="179">
        <f t="shared" si="651"/>
        <v>244524353562.89944</v>
      </c>
      <c r="AJ554" s="179">
        <f t="shared" si="651"/>
        <v>251285992286.9064</v>
      </c>
      <c r="AK554" s="179">
        <f t="shared" si="651"/>
        <v>257844325450.84827</v>
      </c>
      <c r="AL554" s="179">
        <f t="shared" si="651"/>
        <v>261901787339.87537</v>
      </c>
      <c r="AM554" s="179">
        <f t="shared" si="651"/>
        <v>263872210961.68433</v>
      </c>
      <c r="AN554" s="179">
        <f t="shared" si="651"/>
        <v>265793494304.58456</v>
      </c>
      <c r="AO554" s="179">
        <f t="shared" si="651"/>
        <v>267663930889.39087</v>
      </c>
      <c r="AP554" s="179">
        <f t="shared" si="651"/>
        <v>269482208477.9631</v>
      </c>
      <c r="AQ554" s="179">
        <f t="shared" si="651"/>
        <v>271251510807.33725</v>
      </c>
      <c r="AR554" s="179">
        <f t="shared" si="651"/>
        <v>272975308262.53</v>
      </c>
      <c r="AS554" s="179">
        <f t="shared" si="651"/>
        <v>274652777232.36185</v>
      </c>
      <c r="AT554" s="179">
        <f t="shared" si="651"/>
        <v>276282315483.17743</v>
      </c>
      <c r="AU554" s="179">
        <f t="shared" si="651"/>
        <v>277863442570.05475</v>
      </c>
      <c r="AV554" s="179">
        <f t="shared" si="651"/>
        <v>279395962829.80109</v>
      </c>
      <c r="AW554" s="179">
        <f t="shared" si="651"/>
        <v>280879705067.51086</v>
      </c>
      <c r="AX554" s="179">
        <f t="shared" ref="AX554:CD554" si="652">AX291</f>
        <v>282314357045.25836</v>
      </c>
      <c r="AY554" s="179">
        <f t="shared" si="652"/>
        <v>283699670251.74182</v>
      </c>
      <c r="AZ554" s="179">
        <f t="shared" si="652"/>
        <v>285035723464.21973</v>
      </c>
      <c r="BA554" s="179">
        <f t="shared" si="652"/>
        <v>286322844942.02759</v>
      </c>
      <c r="BB554" s="179">
        <f t="shared" si="652"/>
        <v>287561266898.23126</v>
      </c>
      <c r="BC554" s="179">
        <f t="shared" si="652"/>
        <v>288751075720.98694</v>
      </c>
      <c r="BD554" s="179">
        <f t="shared" si="652"/>
        <v>289892424409.67676</v>
      </c>
      <c r="BE554" s="179">
        <f t="shared" si="652"/>
        <v>290985720189.2915</v>
      </c>
      <c r="BF554" s="179">
        <f t="shared" si="652"/>
        <v>292031620760.88336</v>
      </c>
      <c r="BG554" s="179">
        <f t="shared" si="652"/>
        <v>293030784811.26392</v>
      </c>
      <c r="BH554" s="179">
        <f t="shared" si="652"/>
        <v>293983770646.18579</v>
      </c>
      <c r="BI554" s="179">
        <f t="shared" si="652"/>
        <v>294868893656.73523</v>
      </c>
      <c r="BJ554" s="179">
        <f t="shared" si="652"/>
        <v>295482305386.03046</v>
      </c>
      <c r="BK554" s="179">
        <f t="shared" si="652"/>
        <v>295869166410.99298</v>
      </c>
      <c r="BL554" s="179">
        <f t="shared" si="652"/>
        <v>296256533934.82166</v>
      </c>
      <c r="BM554" s="179">
        <f t="shared" si="652"/>
        <v>296644408620.65137</v>
      </c>
      <c r="BN554" s="179">
        <f t="shared" si="652"/>
        <v>297032791132.48566</v>
      </c>
      <c r="BO554" s="179">
        <f t="shared" si="652"/>
        <v>297421682135.19678</v>
      </c>
      <c r="BP554" s="179">
        <f t="shared" si="652"/>
        <v>297811082294.52802</v>
      </c>
      <c r="BQ554" s="179">
        <f t="shared" si="652"/>
        <v>298200992277.09412</v>
      </c>
      <c r="BR554" s="179">
        <f t="shared" si="652"/>
        <v>298591412750.38251</v>
      </c>
      <c r="BS554" s="179">
        <f t="shared" si="652"/>
        <v>298982344382.75458</v>
      </c>
      <c r="BT554" s="179">
        <f t="shared" si="652"/>
        <v>299373787843.44672</v>
      </c>
      <c r="BU554" s="179">
        <f t="shared" si="652"/>
        <v>299765743802.57166</v>
      </c>
      <c r="BV554" s="179">
        <f t="shared" si="652"/>
        <v>300158212931.11926</v>
      </c>
      <c r="BW554" s="179">
        <f t="shared" si="652"/>
        <v>300551195900.95819</v>
      </c>
      <c r="BX554" s="179">
        <f t="shared" si="652"/>
        <v>300944693384.83643</v>
      </c>
      <c r="BY554" s="179">
        <f t="shared" si="652"/>
        <v>301338706056.383</v>
      </c>
      <c r="BZ554" s="179">
        <f t="shared" si="652"/>
        <v>301733234590.10876</v>
      </c>
      <c r="CA554" s="179">
        <f t="shared" si="652"/>
        <v>302128279661.40765</v>
      </c>
      <c r="CB554" s="179">
        <f t="shared" si="652"/>
        <v>302523841946.55792</v>
      </c>
      <c r="CC554" s="179">
        <f t="shared" si="652"/>
        <v>302919922122.72327</v>
      </c>
      <c r="CD554" s="179">
        <f t="shared" si="652"/>
        <v>303316520867.95392</v>
      </c>
      <c r="CG554" s="13"/>
      <c r="CH554" s="13"/>
    </row>
    <row r="555" spans="2:86" outlineLevel="1">
      <c r="D555">
        <v>2</v>
      </c>
      <c r="E555" s="37" t="str">
        <v>Llamadas a redes fijas</v>
      </c>
      <c r="J555" s="37" t="str">
        <v>minutos</v>
      </c>
      <c r="R555" s="179">
        <f t="shared" ref="R555:AW555" si="653">R289</f>
        <v>2735045921.5021567</v>
      </c>
      <c r="S555" s="179">
        <f t="shared" si="653"/>
        <v>7713502029.5910158</v>
      </c>
      <c r="T555" s="179">
        <f t="shared" si="653"/>
        <v>10716464070.184435</v>
      </c>
      <c r="U555" s="179">
        <f t="shared" si="653"/>
        <v>12700000460.484118</v>
      </c>
      <c r="V555" s="179">
        <f t="shared" si="653"/>
        <v>7116263195.2663708</v>
      </c>
      <c r="W555" s="179">
        <f t="shared" si="653"/>
        <v>8138240860.4242096</v>
      </c>
      <c r="X555" s="179">
        <f t="shared" si="653"/>
        <v>9566680790.2890453</v>
      </c>
      <c r="Y555" s="179">
        <f t="shared" si="653"/>
        <v>10064167800.215578</v>
      </c>
      <c r="Z555" s="179">
        <f t="shared" si="653"/>
        <v>10200395459.083023</v>
      </c>
      <c r="AA555" s="179">
        <f t="shared" si="653"/>
        <v>9965154668.5782738</v>
      </c>
      <c r="AB555" s="179">
        <f t="shared" si="653"/>
        <v>20043801140.1222</v>
      </c>
      <c r="AC555" s="179">
        <f t="shared" si="653"/>
        <v>29751503345.401321</v>
      </c>
      <c r="AD555" s="179">
        <f t="shared" si="653"/>
        <v>32209890271.816956</v>
      </c>
      <c r="AE555" s="179">
        <f t="shared" si="653"/>
        <v>33997474065.817478</v>
      </c>
      <c r="AF555" s="179">
        <f t="shared" si="653"/>
        <v>35581789256.30127</v>
      </c>
      <c r="AG555" s="179">
        <f t="shared" si="653"/>
        <v>37383172139.816467</v>
      </c>
      <c r="AH555" s="179">
        <f t="shared" si="653"/>
        <v>39001837496.032562</v>
      </c>
      <c r="AI555" s="179">
        <f t="shared" si="653"/>
        <v>40615316641.867935</v>
      </c>
      <c r="AJ555" s="179">
        <f t="shared" si="653"/>
        <v>42223778580.885963</v>
      </c>
      <c r="AK555" s="179">
        <f t="shared" si="653"/>
        <v>43827468401.339401</v>
      </c>
      <c r="AL555" s="179">
        <f t="shared" si="653"/>
        <v>44517141452.782509</v>
      </c>
      <c r="AM555" s="179">
        <f t="shared" si="653"/>
        <v>44852067105.581268</v>
      </c>
      <c r="AN555" s="179">
        <f t="shared" si="653"/>
        <v>45178640067.207428</v>
      </c>
      <c r="AO555" s="179">
        <f t="shared" si="653"/>
        <v>45496570276.351906</v>
      </c>
      <c r="AP555" s="179">
        <f t="shared" si="653"/>
        <v>45805634683.407112</v>
      </c>
      <c r="AQ555" s="179">
        <f t="shared" si="653"/>
        <v>46106374448.757668</v>
      </c>
      <c r="AR555" s="179">
        <f t="shared" si="653"/>
        <v>46399379456.200317</v>
      </c>
      <c r="AS555" s="179">
        <f t="shared" si="653"/>
        <v>46684509711.213608</v>
      </c>
      <c r="AT555" s="179">
        <f t="shared" si="653"/>
        <v>46961492871.775772</v>
      </c>
      <c r="AU555" s="179">
        <f t="shared" si="653"/>
        <v>47230247273.554642</v>
      </c>
      <c r="AV555" s="179">
        <f t="shared" si="653"/>
        <v>47490739658.411285</v>
      </c>
      <c r="AW555" s="179">
        <f t="shared" si="653"/>
        <v>47742940927.239891</v>
      </c>
      <c r="AX555" s="179">
        <f t="shared" ref="AX555:CD555" si="654">AX289</f>
        <v>47986798006.939835</v>
      </c>
      <c r="AY555" s="179">
        <f t="shared" si="654"/>
        <v>48222268656.437157</v>
      </c>
      <c r="AZ555" s="179">
        <f t="shared" si="654"/>
        <v>48449366266.012238</v>
      </c>
      <c r="BA555" s="179">
        <f t="shared" si="654"/>
        <v>48668146632.028328</v>
      </c>
      <c r="BB555" s="179">
        <f t="shared" si="654"/>
        <v>48878649225.242798</v>
      </c>
      <c r="BC555" s="179">
        <f t="shared" si="654"/>
        <v>49080888729.60955</v>
      </c>
      <c r="BD555" s="179">
        <f t="shared" si="654"/>
        <v>49274891151.423561</v>
      </c>
      <c r="BE555" s="179">
        <f t="shared" si="654"/>
        <v>49460725709.351494</v>
      </c>
      <c r="BF555" s="179">
        <f t="shared" si="654"/>
        <v>49638504197.096886</v>
      </c>
      <c r="BG555" s="179">
        <f t="shared" si="654"/>
        <v>49808338575.91922</v>
      </c>
      <c r="BH555" s="179">
        <f t="shared" si="654"/>
        <v>49970323744.659821</v>
      </c>
      <c r="BI555" s="179">
        <f t="shared" si="654"/>
        <v>50120773830.029449</v>
      </c>
      <c r="BJ555" s="179">
        <f t="shared" si="654"/>
        <v>50225039390.79248</v>
      </c>
      <c r="BK555" s="179">
        <f t="shared" si="654"/>
        <v>50290796662.423759</v>
      </c>
      <c r="BL555" s="179">
        <f t="shared" si="654"/>
        <v>50356640026.944656</v>
      </c>
      <c r="BM555" s="179">
        <f t="shared" si="654"/>
        <v>50422569597.072517</v>
      </c>
      <c r="BN555" s="179">
        <f t="shared" si="654"/>
        <v>50488585485.672295</v>
      </c>
      <c r="BO555" s="179">
        <f t="shared" si="654"/>
        <v>50554687805.75666</v>
      </c>
      <c r="BP555" s="179">
        <f t="shared" si="654"/>
        <v>50620876670.486282</v>
      </c>
      <c r="BQ555" s="179">
        <f t="shared" si="654"/>
        <v>50687152193.169975</v>
      </c>
      <c r="BR555" s="179">
        <f t="shared" si="654"/>
        <v>50753514487.264931</v>
      </c>
      <c r="BS555" s="179">
        <f t="shared" si="654"/>
        <v>50819963666.376839</v>
      </c>
      <c r="BT555" s="179">
        <f t="shared" si="654"/>
        <v>50886499844.260124</v>
      </c>
      <c r="BU555" s="179">
        <f t="shared" si="654"/>
        <v>50953123134.818214</v>
      </c>
      <c r="BV555" s="179">
        <f t="shared" si="654"/>
        <v>51019833652.103569</v>
      </c>
      <c r="BW555" s="179">
        <f t="shared" si="654"/>
        <v>51086631510.318077</v>
      </c>
      <c r="BX555" s="179">
        <f t="shared" si="654"/>
        <v>51153516823.813049</v>
      </c>
      <c r="BY555" s="179">
        <f t="shared" si="654"/>
        <v>51220489707.089577</v>
      </c>
      <c r="BZ555" s="179">
        <f t="shared" si="654"/>
        <v>51287550274.798637</v>
      </c>
      <c r="CA555" s="179">
        <f t="shared" si="654"/>
        <v>51354698641.741302</v>
      </c>
      <c r="CB555" s="179">
        <f t="shared" si="654"/>
        <v>51421934922.868958</v>
      </c>
      <c r="CC555" s="179">
        <f t="shared" si="654"/>
        <v>51489259233.283501</v>
      </c>
      <c r="CD555" s="179">
        <f t="shared" si="654"/>
        <v>51556671688.237541</v>
      </c>
      <c r="CG555" s="13"/>
      <c r="CH555" s="13"/>
    </row>
    <row r="556" spans="2:86" outlineLevel="1">
      <c r="D556">
        <v>3</v>
      </c>
      <c r="E556" s="37" t="str">
        <v>Llamadas a otras redes móviles</v>
      </c>
      <c r="J556" s="37" t="str">
        <v>minutos</v>
      </c>
      <c r="R556" s="179">
        <f t="shared" ref="R556:AW556" si="655">R290</f>
        <v>303893991.2780174</v>
      </c>
      <c r="S556" s="179">
        <f t="shared" si="655"/>
        <v>857055781.06566846</v>
      </c>
      <c r="T556" s="179">
        <f t="shared" si="655"/>
        <v>1891140718.2678416</v>
      </c>
      <c r="U556" s="179">
        <f t="shared" si="655"/>
        <v>3175000115.1210294</v>
      </c>
      <c r="V556" s="179">
        <f t="shared" si="655"/>
        <v>9827220602.9868908</v>
      </c>
      <c r="W556" s="179">
        <f t="shared" si="655"/>
        <v>11238523092.966764</v>
      </c>
      <c r="X556" s="179">
        <f t="shared" si="655"/>
        <v>13211130615.16106</v>
      </c>
      <c r="Y556" s="179">
        <f t="shared" si="655"/>
        <v>13898136486.011986</v>
      </c>
      <c r="Z556" s="179">
        <f t="shared" si="655"/>
        <v>14086260395.876554</v>
      </c>
      <c r="AA556" s="179">
        <f t="shared" si="655"/>
        <v>13761404066.131899</v>
      </c>
      <c r="AB556" s="179">
        <f t="shared" si="655"/>
        <v>27679534907.787792</v>
      </c>
      <c r="AC556" s="179">
        <f t="shared" si="655"/>
        <v>41085409381.744682</v>
      </c>
      <c r="AD556" s="179">
        <f t="shared" si="655"/>
        <v>44480324661.080544</v>
      </c>
      <c r="AE556" s="179">
        <f t="shared" si="655"/>
        <v>46948892757.557457</v>
      </c>
      <c r="AF556" s="179">
        <f t="shared" si="655"/>
        <v>49136756592.035072</v>
      </c>
      <c r="AG556" s="179">
        <f t="shared" si="655"/>
        <v>51624380574.032257</v>
      </c>
      <c r="AH556" s="179">
        <f t="shared" si="655"/>
        <v>53859680351.663994</v>
      </c>
      <c r="AI556" s="179">
        <f t="shared" si="655"/>
        <v>56087818219.722382</v>
      </c>
      <c r="AJ556" s="179">
        <f t="shared" si="655"/>
        <v>58309027564.080612</v>
      </c>
      <c r="AK556" s="179">
        <f t="shared" si="655"/>
        <v>60523646839.944885</v>
      </c>
      <c r="AL556" s="179">
        <f t="shared" si="655"/>
        <v>61476052482.413918</v>
      </c>
      <c r="AM556" s="179">
        <f t="shared" si="655"/>
        <v>61938568860.088417</v>
      </c>
      <c r="AN556" s="179">
        <f t="shared" si="655"/>
        <v>62389550569.000725</v>
      </c>
      <c r="AO556" s="179">
        <f t="shared" si="655"/>
        <v>62828597048.295494</v>
      </c>
      <c r="AP556" s="179">
        <f t="shared" si="655"/>
        <v>63255400277.086006</v>
      </c>
      <c r="AQ556" s="179">
        <f t="shared" si="655"/>
        <v>63670707572.09391</v>
      </c>
      <c r="AR556" s="179">
        <f t="shared" si="655"/>
        <v>64075333534.752808</v>
      </c>
      <c r="AS556" s="179">
        <f t="shared" si="655"/>
        <v>64469084839.294983</v>
      </c>
      <c r="AT556" s="179">
        <f t="shared" si="655"/>
        <v>64851585394.35701</v>
      </c>
      <c r="AU556" s="179">
        <f t="shared" si="655"/>
        <v>65222722425.384956</v>
      </c>
      <c r="AV556" s="179">
        <f t="shared" si="655"/>
        <v>65582450004.47271</v>
      </c>
      <c r="AW556" s="179">
        <f t="shared" si="655"/>
        <v>65930727947.140785</v>
      </c>
      <c r="AX556" s="179">
        <f t="shared" ref="AX556:CD556" si="656">AX290</f>
        <v>66267482961.964516</v>
      </c>
      <c r="AY556" s="179">
        <f t="shared" si="656"/>
        <v>66592656716.032265</v>
      </c>
      <c r="AZ556" s="179">
        <f t="shared" si="656"/>
        <v>66906267700.683556</v>
      </c>
      <c r="BA556" s="179">
        <f t="shared" si="656"/>
        <v>67208392968.039116</v>
      </c>
      <c r="BB556" s="179">
        <f t="shared" si="656"/>
        <v>67499087025.335289</v>
      </c>
      <c r="BC556" s="179">
        <f t="shared" si="656"/>
        <v>67778370150.413193</v>
      </c>
      <c r="BD556" s="179">
        <f t="shared" si="656"/>
        <v>68046278256.727768</v>
      </c>
      <c r="BE556" s="179">
        <f t="shared" si="656"/>
        <v>68302906931.961571</v>
      </c>
      <c r="BF556" s="179">
        <f t="shared" si="656"/>
        <v>68548410557.895699</v>
      </c>
      <c r="BG556" s="179">
        <f t="shared" si="656"/>
        <v>68782943747.697968</v>
      </c>
      <c r="BH556" s="179">
        <f t="shared" si="656"/>
        <v>69006637552.149261</v>
      </c>
      <c r="BI556" s="179">
        <f t="shared" si="656"/>
        <v>69214401955.754944</v>
      </c>
      <c r="BJ556" s="179">
        <f t="shared" si="656"/>
        <v>69358387730.141983</v>
      </c>
      <c r="BK556" s="179">
        <f t="shared" si="656"/>
        <v>69449195390.966125</v>
      </c>
      <c r="BL556" s="179">
        <f t="shared" si="656"/>
        <v>69540121941.971191</v>
      </c>
      <c r="BM556" s="179">
        <f t="shared" si="656"/>
        <v>69631167538.814407</v>
      </c>
      <c r="BN556" s="179">
        <f t="shared" si="656"/>
        <v>69722332337.356964</v>
      </c>
      <c r="BO556" s="179">
        <f t="shared" si="656"/>
        <v>69813616493.66394</v>
      </c>
      <c r="BP556" s="179">
        <f t="shared" si="656"/>
        <v>69905020164.004852</v>
      </c>
      <c r="BQ556" s="179">
        <f t="shared" si="656"/>
        <v>69996543504.853775</v>
      </c>
      <c r="BR556" s="179">
        <f t="shared" si="656"/>
        <v>70088186672.889648</v>
      </c>
      <c r="BS556" s="179">
        <f t="shared" si="656"/>
        <v>70179949824.996567</v>
      </c>
      <c r="BT556" s="179">
        <f t="shared" si="656"/>
        <v>70271833118.263962</v>
      </c>
      <c r="BU556" s="179">
        <f t="shared" si="656"/>
        <v>70363836709.987045</v>
      </c>
      <c r="BV556" s="179">
        <f t="shared" si="656"/>
        <v>70455960757.66684</v>
      </c>
      <c r="BW556" s="179">
        <f t="shared" si="656"/>
        <v>70548205419.010651</v>
      </c>
      <c r="BX556" s="179">
        <f t="shared" si="656"/>
        <v>70640570851.932297</v>
      </c>
      <c r="BY556" s="179">
        <f t="shared" si="656"/>
        <v>70733057214.552261</v>
      </c>
      <c r="BZ556" s="179">
        <f t="shared" si="656"/>
        <v>70825664665.198105</v>
      </c>
      <c r="CA556" s="179">
        <f t="shared" si="656"/>
        <v>70918393362.404633</v>
      </c>
      <c r="CB556" s="179">
        <f t="shared" si="656"/>
        <v>71011243464.914261</v>
      </c>
      <c r="CC556" s="179">
        <f t="shared" si="656"/>
        <v>71104215131.677216</v>
      </c>
      <c r="CD556" s="179">
        <f t="shared" si="656"/>
        <v>71197308521.851822</v>
      </c>
      <c r="CG556" s="13"/>
      <c r="CH556" s="13"/>
    </row>
    <row r="557" spans="2:86" outlineLevel="1">
      <c r="D557">
        <v>4</v>
      </c>
      <c r="E557" s="37" t="str">
        <v>Llamadas a internacional</v>
      </c>
      <c r="J557" s="37" t="str">
        <v>minutos</v>
      </c>
      <c r="R557" s="179">
        <f t="shared" ref="R557:AW557" si="657">R288</f>
        <v>159944205.93579865</v>
      </c>
      <c r="S557" s="179">
        <f t="shared" si="657"/>
        <v>451081990.03456241</v>
      </c>
      <c r="T557" s="179">
        <f t="shared" si="657"/>
        <v>663558146.76064622</v>
      </c>
      <c r="U557" s="179">
        <f t="shared" si="657"/>
        <v>835526346.08448136</v>
      </c>
      <c r="V557" s="179">
        <f t="shared" si="657"/>
        <v>891762305.17122447</v>
      </c>
      <c r="W557" s="179">
        <f t="shared" si="657"/>
        <v>1019829681.7574198</v>
      </c>
      <c r="X557" s="179">
        <f t="shared" si="657"/>
        <v>1198832179.234216</v>
      </c>
      <c r="Y557" s="179">
        <f t="shared" si="657"/>
        <v>1261173909.801451</v>
      </c>
      <c r="Z557" s="179">
        <f t="shared" si="657"/>
        <v>1278245044.9978728</v>
      </c>
      <c r="AA557" s="179">
        <f t="shared" si="657"/>
        <v>1514461195.8325644</v>
      </c>
      <c r="AB557" s="179">
        <f t="shared" si="657"/>
        <v>7768915170.5900002</v>
      </c>
      <c r="AC557" s="179">
        <f t="shared" si="657"/>
        <v>11531590443.954002</v>
      </c>
      <c r="AD557" s="179">
        <f t="shared" si="657"/>
        <v>12484453593.727501</v>
      </c>
      <c r="AE557" s="179">
        <f t="shared" si="657"/>
        <v>13177315529.386618</v>
      </c>
      <c r="AF557" s="179">
        <f t="shared" si="657"/>
        <v>13791391184.612894</v>
      </c>
      <c r="AG557" s="179">
        <f t="shared" si="657"/>
        <v>14489601604.580027</v>
      </c>
      <c r="AH557" s="179">
        <f t="shared" si="657"/>
        <v>15116991277.531998</v>
      </c>
      <c r="AI557" s="179">
        <f t="shared" si="657"/>
        <v>15742370791.42168</v>
      </c>
      <c r="AJ557" s="179">
        <f t="shared" si="657"/>
        <v>16365805651.506187</v>
      </c>
      <c r="AK557" s="179">
        <f t="shared" si="657"/>
        <v>16987390853.232327</v>
      </c>
      <c r="AL557" s="179">
        <f t="shared" si="657"/>
        <v>17254705989.450584</v>
      </c>
      <c r="AM557" s="179">
        <f t="shared" si="657"/>
        <v>17384522133.946228</v>
      </c>
      <c r="AN557" s="179">
        <f t="shared" si="657"/>
        <v>17511100801.243191</v>
      </c>
      <c r="AO557" s="179">
        <f t="shared" si="657"/>
        <v>17634329564.477482</v>
      </c>
      <c r="AP557" s="179">
        <f t="shared" si="657"/>
        <v>17754121970.312836</v>
      </c>
      <c r="AQ557" s="179">
        <f t="shared" si="657"/>
        <v>17870687770.836304</v>
      </c>
      <c r="AR557" s="179">
        <f t="shared" si="657"/>
        <v>17984255603.178417</v>
      </c>
      <c r="AS557" s="179">
        <f t="shared" si="657"/>
        <v>18094771205.896748</v>
      </c>
      <c r="AT557" s="179">
        <f t="shared" si="657"/>
        <v>18202129020.068127</v>
      </c>
      <c r="AU557" s="179">
        <f t="shared" si="657"/>
        <v>18306297392.850636</v>
      </c>
      <c r="AV557" s="179">
        <f t="shared" si="657"/>
        <v>18407263433.492748</v>
      </c>
      <c r="AW557" s="179">
        <f t="shared" si="657"/>
        <v>18505015863.271275</v>
      </c>
      <c r="AX557" s="179">
        <f t="shared" ref="AX557:CD557" si="658">AX288</f>
        <v>18599534111.216991</v>
      </c>
      <c r="AY557" s="179">
        <f t="shared" si="658"/>
        <v>18690801804.82061</v>
      </c>
      <c r="AZ557" s="179">
        <f t="shared" si="658"/>
        <v>18778824134.11327</v>
      </c>
      <c r="BA557" s="179">
        <f t="shared" si="658"/>
        <v>18863622725.592377</v>
      </c>
      <c r="BB557" s="179">
        <f t="shared" si="658"/>
        <v>18945212878.001087</v>
      </c>
      <c r="BC557" s="179">
        <f t="shared" si="658"/>
        <v>19023600282.794403</v>
      </c>
      <c r="BD557" s="179">
        <f t="shared" si="658"/>
        <v>19098795019.93161</v>
      </c>
      <c r="BE557" s="179">
        <f t="shared" si="658"/>
        <v>19170823918.353291</v>
      </c>
      <c r="BF557" s="179">
        <f t="shared" si="658"/>
        <v>19239730308.952286</v>
      </c>
      <c r="BG557" s="179">
        <f t="shared" si="658"/>
        <v>19305557587.565594</v>
      </c>
      <c r="BH557" s="179">
        <f t="shared" si="658"/>
        <v>19368342536.689857</v>
      </c>
      <c r="BI557" s="179">
        <f t="shared" si="658"/>
        <v>19426656523.267231</v>
      </c>
      <c r="BJ557" s="179">
        <f t="shared" si="658"/>
        <v>19467069531.314915</v>
      </c>
      <c r="BK557" s="179">
        <f t="shared" si="658"/>
        <v>19492556845.900681</v>
      </c>
      <c r="BL557" s="179">
        <f t="shared" si="658"/>
        <v>19518077529.823509</v>
      </c>
      <c r="BM557" s="179">
        <f t="shared" si="658"/>
        <v>19543631626.772293</v>
      </c>
      <c r="BN557" s="179">
        <f t="shared" si="658"/>
        <v>19569219180.493137</v>
      </c>
      <c r="BO557" s="179">
        <f t="shared" si="658"/>
        <v>19594840234.789406</v>
      </c>
      <c r="BP557" s="179">
        <f t="shared" si="658"/>
        <v>19620494833.521812</v>
      </c>
      <c r="BQ557" s="179">
        <f t="shared" si="658"/>
        <v>19646183020.608524</v>
      </c>
      <c r="BR557" s="179">
        <f t="shared" si="658"/>
        <v>19671904840.025166</v>
      </c>
      <c r="BS557" s="179">
        <f t="shared" si="658"/>
        <v>19697660335.804974</v>
      </c>
      <c r="BT557" s="179">
        <f t="shared" si="658"/>
        <v>19723449552.038811</v>
      </c>
      <c r="BU557" s="179">
        <f t="shared" si="658"/>
        <v>19749272532.875278</v>
      </c>
      <c r="BV557" s="179">
        <f t="shared" si="658"/>
        <v>19775129322.520763</v>
      </c>
      <c r="BW557" s="179">
        <f t="shared" si="658"/>
        <v>19801019965.239563</v>
      </c>
      <c r="BX557" s="179">
        <f t="shared" si="658"/>
        <v>19826944505.353901</v>
      </c>
      <c r="BY557" s="179">
        <f t="shared" si="658"/>
        <v>19852902987.244022</v>
      </c>
      <c r="BZ557" s="179">
        <f t="shared" si="658"/>
        <v>19878895455.348309</v>
      </c>
      <c r="CA557" s="179">
        <f t="shared" si="658"/>
        <v>19904921954.163292</v>
      </c>
      <c r="CB557" s="179">
        <f t="shared" si="658"/>
        <v>19930982528.243786</v>
      </c>
      <c r="CC557" s="179">
        <f t="shared" si="658"/>
        <v>19957077222.202911</v>
      </c>
      <c r="CD557" s="179">
        <f t="shared" si="658"/>
        <v>19983206080.712223</v>
      </c>
      <c r="CG557" s="13"/>
      <c r="CH557" s="13"/>
    </row>
    <row r="558" spans="2:86" outlineLevel="1">
      <c r="D558">
        <v>5</v>
      </c>
      <c r="E558" s="37" t="str">
        <v>Llamadas entrantes de fijos</v>
      </c>
      <c r="J558" s="37" t="str">
        <v>minutos</v>
      </c>
      <c r="R558" s="179">
        <f t="shared" ref="R558:AW558" si="659">R295</f>
        <v>11091080135.638029</v>
      </c>
      <c r="S558" s="179">
        <f t="shared" si="659"/>
        <v>12406536515.972883</v>
      </c>
      <c r="T558" s="179">
        <f t="shared" si="659"/>
        <v>15994369848.561319</v>
      </c>
      <c r="U558" s="179">
        <f t="shared" si="659"/>
        <v>16259730108.334887</v>
      </c>
      <c r="V558" s="179">
        <f t="shared" si="659"/>
        <v>15620242743.940926</v>
      </c>
      <c r="W558" s="179">
        <f t="shared" si="659"/>
        <v>15324922112.942774</v>
      </c>
      <c r="X558" s="179">
        <f t="shared" si="659"/>
        <v>15076902938.729099</v>
      </c>
      <c r="Y558" s="179">
        <f t="shared" si="659"/>
        <v>16842056035.111071</v>
      </c>
      <c r="Z558" s="179">
        <f t="shared" si="659"/>
        <v>16551365156.456676</v>
      </c>
      <c r="AA558" s="179">
        <f t="shared" si="659"/>
        <v>21344051210.215504</v>
      </c>
      <c r="AB558" s="179">
        <f t="shared" si="659"/>
        <v>29377064246.422848</v>
      </c>
      <c r="AC558" s="179">
        <f t="shared" si="659"/>
        <v>33412363101.44363</v>
      </c>
      <c r="AD558" s="179">
        <f t="shared" si="659"/>
        <v>34688427469.286667</v>
      </c>
      <c r="AE558" s="179">
        <f t="shared" si="659"/>
        <v>35331621750.448509</v>
      </c>
      <c r="AF558" s="179">
        <f t="shared" si="659"/>
        <v>35467747975.151772</v>
      </c>
      <c r="AG558" s="179">
        <f t="shared" si="659"/>
        <v>36095308204.011703</v>
      </c>
      <c r="AH558" s="179">
        <f t="shared" si="659"/>
        <v>36556926638.246719</v>
      </c>
      <c r="AI558" s="179">
        <f t="shared" si="659"/>
        <v>37130367970.765182</v>
      </c>
      <c r="AJ558" s="179">
        <f t="shared" si="659"/>
        <v>37658301659.797157</v>
      </c>
      <c r="AK558" s="179">
        <f t="shared" si="659"/>
        <v>38143460914.707764</v>
      </c>
      <c r="AL558" s="179">
        <f t="shared" si="659"/>
        <v>38619023150.426529</v>
      </c>
      <c r="AM558" s="179">
        <f t="shared" si="659"/>
        <v>39016464506.832909</v>
      </c>
      <c r="AN558" s="179">
        <f t="shared" si="659"/>
        <v>39400516908.312935</v>
      </c>
      <c r="AO558" s="179">
        <f t="shared" si="659"/>
        <v>39772867942.478935</v>
      </c>
      <c r="AP558" s="179">
        <f t="shared" si="659"/>
        <v>40136827156.449104</v>
      </c>
      <c r="AQ558" s="179">
        <f t="shared" si="659"/>
        <v>40493864690.516418</v>
      </c>
      <c r="AR558" s="179">
        <f t="shared" si="659"/>
        <v>40840450017.455139</v>
      </c>
      <c r="AS558" s="179">
        <f t="shared" si="659"/>
        <v>41174252112.65696</v>
      </c>
      <c r="AT558" s="179">
        <f t="shared" si="659"/>
        <v>41496194369.513824</v>
      </c>
      <c r="AU558" s="179">
        <f t="shared" si="659"/>
        <v>41807049053.586929</v>
      </c>
      <c r="AV558" s="179">
        <f t="shared" si="659"/>
        <v>42106468408.771477</v>
      </c>
      <c r="AW558" s="179">
        <f t="shared" si="659"/>
        <v>42393636615.250252</v>
      </c>
      <c r="AX558" s="179">
        <f t="shared" ref="AX558:CD558" si="660">AX295</f>
        <v>42668443442.90361</v>
      </c>
      <c r="AY558" s="179">
        <f t="shared" si="660"/>
        <v>42931464146.519646</v>
      </c>
      <c r="AZ558" s="179">
        <f t="shared" si="660"/>
        <v>43183132356.280869</v>
      </c>
      <c r="BA558" s="179">
        <f t="shared" si="660"/>
        <v>43423024591.357544</v>
      </c>
      <c r="BB558" s="179">
        <f t="shared" si="660"/>
        <v>43650376172.817642</v>
      </c>
      <c r="BC558" s="179">
        <f t="shared" si="660"/>
        <v>43865024785.461021</v>
      </c>
      <c r="BD558" s="179">
        <f t="shared" si="660"/>
        <v>44067432626.731827</v>
      </c>
      <c r="BE558" s="179">
        <f t="shared" si="660"/>
        <v>44258026226.354218</v>
      </c>
      <c r="BF558" s="179">
        <f t="shared" si="660"/>
        <v>44436574380.244354</v>
      </c>
      <c r="BG558" s="179">
        <f t="shared" si="660"/>
        <v>44602549255.584526</v>
      </c>
      <c r="BH558" s="179">
        <f t="shared" si="660"/>
        <v>44755895877.625862</v>
      </c>
      <c r="BI558" s="179">
        <f t="shared" si="660"/>
        <v>44895263303.699554</v>
      </c>
      <c r="BJ558" s="179">
        <f t="shared" si="660"/>
        <v>44991641312.208389</v>
      </c>
      <c r="BK558" s="179">
        <f t="shared" si="660"/>
        <v>45052810452.220375</v>
      </c>
      <c r="BL558" s="179">
        <f t="shared" si="660"/>
        <v>45114062623.648582</v>
      </c>
      <c r="BM558" s="179">
        <f t="shared" si="660"/>
        <v>45175397939.021492</v>
      </c>
      <c r="BN558" s="179">
        <f t="shared" si="660"/>
        <v>45236816511.02005</v>
      </c>
      <c r="BO558" s="179">
        <f t="shared" si="660"/>
        <v>45298318452.477539</v>
      </c>
      <c r="BP558" s="179">
        <f t="shared" si="660"/>
        <v>45359903876.379967</v>
      </c>
      <c r="BQ558" s="179">
        <f t="shared" si="660"/>
        <v>45421572895.86615</v>
      </c>
      <c r="BR558" s="179">
        <f t="shared" si="660"/>
        <v>45483325624.228127</v>
      </c>
      <c r="BS558" s="179">
        <f t="shared" si="660"/>
        <v>45545162174.91114</v>
      </c>
      <c r="BT558" s="179">
        <f t="shared" si="660"/>
        <v>45607082661.513916</v>
      </c>
      <c r="BU558" s="179">
        <f t="shared" si="660"/>
        <v>45669087197.788971</v>
      </c>
      <c r="BV558" s="179">
        <f t="shared" si="660"/>
        <v>45731175897.642639</v>
      </c>
      <c r="BW558" s="179">
        <f t="shared" si="660"/>
        <v>45793348875.13546</v>
      </c>
      <c r="BX558" s="179">
        <f t="shared" si="660"/>
        <v>45855606244.482292</v>
      </c>
      <c r="BY558" s="179">
        <f t="shared" si="660"/>
        <v>45917948120.052513</v>
      </c>
      <c r="BZ558" s="179">
        <f t="shared" si="660"/>
        <v>45980374616.370247</v>
      </c>
      <c r="CA558" s="179">
        <f t="shared" si="660"/>
        <v>46042885848.114616</v>
      </c>
      <c r="CB558" s="179">
        <f t="shared" si="660"/>
        <v>46105481930.119865</v>
      </c>
      <c r="CC558" s="179">
        <f t="shared" si="660"/>
        <v>46168162977.375641</v>
      </c>
      <c r="CD558" s="179">
        <f t="shared" si="660"/>
        <v>46230929105.027214</v>
      </c>
      <c r="CG558" s="13"/>
      <c r="CH558" s="13"/>
    </row>
    <row r="559" spans="2:86" outlineLevel="1">
      <c r="D559">
        <v>6</v>
      </c>
      <c r="E559" s="37" t="str">
        <v>Llamadas entrantes de otros móviles</v>
      </c>
      <c r="J559" s="37" t="str">
        <v>minutos</v>
      </c>
      <c r="R559" s="179">
        <f t="shared" ref="R559:AW559" si="661">R290</f>
        <v>303893991.2780174</v>
      </c>
      <c r="S559" s="179">
        <f t="shared" si="661"/>
        <v>857055781.06566846</v>
      </c>
      <c r="T559" s="179">
        <f t="shared" si="661"/>
        <v>1891140718.2678416</v>
      </c>
      <c r="U559" s="179">
        <f t="shared" si="661"/>
        <v>3175000115.1210294</v>
      </c>
      <c r="V559" s="179">
        <f t="shared" si="661"/>
        <v>9827220602.9868908</v>
      </c>
      <c r="W559" s="179">
        <f t="shared" si="661"/>
        <v>11238523092.966764</v>
      </c>
      <c r="X559" s="179">
        <f t="shared" si="661"/>
        <v>13211130615.16106</v>
      </c>
      <c r="Y559" s="179">
        <f t="shared" si="661"/>
        <v>13898136486.011986</v>
      </c>
      <c r="Z559" s="179">
        <f t="shared" si="661"/>
        <v>14086260395.876554</v>
      </c>
      <c r="AA559" s="179">
        <f t="shared" si="661"/>
        <v>13761404066.131899</v>
      </c>
      <c r="AB559" s="179">
        <f t="shared" si="661"/>
        <v>27679534907.787792</v>
      </c>
      <c r="AC559" s="179">
        <f t="shared" si="661"/>
        <v>41085409381.744682</v>
      </c>
      <c r="AD559" s="179">
        <f t="shared" si="661"/>
        <v>44480324661.080544</v>
      </c>
      <c r="AE559" s="179">
        <f t="shared" si="661"/>
        <v>46948892757.557457</v>
      </c>
      <c r="AF559" s="179">
        <f t="shared" si="661"/>
        <v>49136756592.035072</v>
      </c>
      <c r="AG559" s="179">
        <f t="shared" si="661"/>
        <v>51624380574.032257</v>
      </c>
      <c r="AH559" s="179">
        <f t="shared" si="661"/>
        <v>53859680351.663994</v>
      </c>
      <c r="AI559" s="179">
        <f t="shared" si="661"/>
        <v>56087818219.722382</v>
      </c>
      <c r="AJ559" s="179">
        <f t="shared" si="661"/>
        <v>58309027564.080612</v>
      </c>
      <c r="AK559" s="179">
        <f t="shared" si="661"/>
        <v>60523646839.944885</v>
      </c>
      <c r="AL559" s="179">
        <f t="shared" si="661"/>
        <v>61476052482.413918</v>
      </c>
      <c r="AM559" s="179">
        <f t="shared" si="661"/>
        <v>61938568860.088417</v>
      </c>
      <c r="AN559" s="179">
        <f t="shared" si="661"/>
        <v>62389550569.000725</v>
      </c>
      <c r="AO559" s="179">
        <f t="shared" si="661"/>
        <v>62828597048.295494</v>
      </c>
      <c r="AP559" s="179">
        <f t="shared" si="661"/>
        <v>63255400277.086006</v>
      </c>
      <c r="AQ559" s="179">
        <f t="shared" si="661"/>
        <v>63670707572.09391</v>
      </c>
      <c r="AR559" s="179">
        <f t="shared" si="661"/>
        <v>64075333534.752808</v>
      </c>
      <c r="AS559" s="179">
        <f t="shared" si="661"/>
        <v>64469084839.294983</v>
      </c>
      <c r="AT559" s="179">
        <f t="shared" si="661"/>
        <v>64851585394.35701</v>
      </c>
      <c r="AU559" s="179">
        <f t="shared" si="661"/>
        <v>65222722425.384956</v>
      </c>
      <c r="AV559" s="179">
        <f t="shared" si="661"/>
        <v>65582450004.47271</v>
      </c>
      <c r="AW559" s="179">
        <f t="shared" si="661"/>
        <v>65930727947.140785</v>
      </c>
      <c r="AX559" s="179">
        <f t="shared" ref="AX559:CD559" si="662">AX290</f>
        <v>66267482961.964516</v>
      </c>
      <c r="AY559" s="179">
        <f t="shared" si="662"/>
        <v>66592656716.032265</v>
      </c>
      <c r="AZ559" s="179">
        <f t="shared" si="662"/>
        <v>66906267700.683556</v>
      </c>
      <c r="BA559" s="179">
        <f t="shared" si="662"/>
        <v>67208392968.039116</v>
      </c>
      <c r="BB559" s="179">
        <f t="shared" si="662"/>
        <v>67499087025.335289</v>
      </c>
      <c r="BC559" s="179">
        <f t="shared" si="662"/>
        <v>67778370150.413193</v>
      </c>
      <c r="BD559" s="179">
        <f t="shared" si="662"/>
        <v>68046278256.727768</v>
      </c>
      <c r="BE559" s="179">
        <f t="shared" si="662"/>
        <v>68302906931.961571</v>
      </c>
      <c r="BF559" s="179">
        <f t="shared" si="662"/>
        <v>68548410557.895699</v>
      </c>
      <c r="BG559" s="179">
        <f t="shared" si="662"/>
        <v>68782943747.697968</v>
      </c>
      <c r="BH559" s="179">
        <f t="shared" si="662"/>
        <v>69006637552.149261</v>
      </c>
      <c r="BI559" s="179">
        <f t="shared" si="662"/>
        <v>69214401955.754944</v>
      </c>
      <c r="BJ559" s="179">
        <f t="shared" si="662"/>
        <v>69358387730.141983</v>
      </c>
      <c r="BK559" s="179">
        <f t="shared" si="662"/>
        <v>69449195390.966125</v>
      </c>
      <c r="BL559" s="179">
        <f t="shared" si="662"/>
        <v>69540121941.971191</v>
      </c>
      <c r="BM559" s="179">
        <f t="shared" si="662"/>
        <v>69631167538.814407</v>
      </c>
      <c r="BN559" s="179">
        <f t="shared" si="662"/>
        <v>69722332337.356964</v>
      </c>
      <c r="BO559" s="179">
        <f t="shared" si="662"/>
        <v>69813616493.66394</v>
      </c>
      <c r="BP559" s="179">
        <f t="shared" si="662"/>
        <v>69905020164.004852</v>
      </c>
      <c r="BQ559" s="179">
        <f t="shared" si="662"/>
        <v>69996543504.853775</v>
      </c>
      <c r="BR559" s="179">
        <f t="shared" si="662"/>
        <v>70088186672.889648</v>
      </c>
      <c r="BS559" s="179">
        <f t="shared" si="662"/>
        <v>70179949824.996567</v>
      </c>
      <c r="BT559" s="179">
        <f t="shared" si="662"/>
        <v>70271833118.263962</v>
      </c>
      <c r="BU559" s="179">
        <f t="shared" si="662"/>
        <v>70363836709.987045</v>
      </c>
      <c r="BV559" s="179">
        <f t="shared" si="662"/>
        <v>70455960757.66684</v>
      </c>
      <c r="BW559" s="179">
        <f t="shared" si="662"/>
        <v>70548205419.010651</v>
      </c>
      <c r="BX559" s="179">
        <f t="shared" si="662"/>
        <v>70640570851.932297</v>
      </c>
      <c r="BY559" s="179">
        <f t="shared" si="662"/>
        <v>70733057214.552261</v>
      </c>
      <c r="BZ559" s="179">
        <f t="shared" si="662"/>
        <v>70825664665.198105</v>
      </c>
      <c r="CA559" s="179">
        <f t="shared" si="662"/>
        <v>70918393362.404633</v>
      </c>
      <c r="CB559" s="179">
        <f t="shared" si="662"/>
        <v>71011243464.914261</v>
      </c>
      <c r="CC559" s="179">
        <f t="shared" si="662"/>
        <v>71104215131.677216</v>
      </c>
      <c r="CD559" s="179">
        <f t="shared" si="662"/>
        <v>71197308521.851822</v>
      </c>
      <c r="CG559" s="13"/>
      <c r="CH559" s="13"/>
    </row>
    <row r="560" spans="2:86" outlineLevel="1">
      <c r="D560">
        <v>7</v>
      </c>
      <c r="E560" s="37" t="str">
        <v>Llamadas entrantes internacionales</v>
      </c>
      <c r="J560" s="37" t="str">
        <v>minutos</v>
      </c>
      <c r="R560" s="179">
        <f t="shared" ref="R560:AW560" si="663">R286</f>
        <v>2113381662.4581819</v>
      </c>
      <c r="S560" s="179">
        <f t="shared" si="663"/>
        <v>2005463225.3216619</v>
      </c>
      <c r="T560" s="179">
        <f t="shared" si="663"/>
        <v>1795147769.5199997</v>
      </c>
      <c r="U560" s="179">
        <f t="shared" si="663"/>
        <v>1707395039.7484486</v>
      </c>
      <c r="V560" s="179">
        <f t="shared" si="663"/>
        <v>1869440953.0359328</v>
      </c>
      <c r="W560" s="179">
        <f t="shared" si="663"/>
        <v>2299989150.9096928</v>
      </c>
      <c r="X560" s="179">
        <f t="shared" si="663"/>
        <v>2855229173.1046925</v>
      </c>
      <c r="Y560" s="179">
        <f t="shared" si="663"/>
        <v>3141840650.2707081</v>
      </c>
      <c r="Z560" s="179">
        <f t="shared" si="663"/>
        <v>3618103713.4203215</v>
      </c>
      <c r="AA560" s="179">
        <f t="shared" si="663"/>
        <v>4130204546.7044296</v>
      </c>
      <c r="AB560" s="179">
        <f t="shared" si="663"/>
        <v>9381464613.228632</v>
      </c>
      <c r="AC560" s="179">
        <f t="shared" si="663"/>
        <v>9756723197.7577782</v>
      </c>
      <c r="AD560" s="179">
        <f t="shared" si="663"/>
        <v>10049424893.690512</v>
      </c>
      <c r="AE560" s="179">
        <f t="shared" si="663"/>
        <v>10300660516.032772</v>
      </c>
      <c r="AF560" s="179">
        <f t="shared" si="663"/>
        <v>10506673726.353428</v>
      </c>
      <c r="AG560" s="179">
        <f t="shared" si="663"/>
        <v>10664273832.248728</v>
      </c>
      <c r="AH560" s="179">
        <f t="shared" si="663"/>
        <v>10770916570.571217</v>
      </c>
      <c r="AI560" s="179">
        <f t="shared" si="663"/>
        <v>10878625736.276928</v>
      </c>
      <c r="AJ560" s="179">
        <f t="shared" si="663"/>
        <v>10987411993.639698</v>
      </c>
      <c r="AK560" s="179">
        <f t="shared" si="663"/>
        <v>11097286113.576096</v>
      </c>
      <c r="AL560" s="179">
        <f t="shared" si="663"/>
        <v>11196345243.865179</v>
      </c>
      <c r="AM560" s="179">
        <f t="shared" si="663"/>
        <v>11345340621.876738</v>
      </c>
      <c r="AN560" s="179">
        <f t="shared" si="663"/>
        <v>11488863233.109751</v>
      </c>
      <c r="AO560" s="179">
        <f t="shared" si="663"/>
        <v>11627964673.615402</v>
      </c>
      <c r="AP560" s="179">
        <f t="shared" si="663"/>
        <v>11764707404.118826</v>
      </c>
      <c r="AQ560" s="179">
        <f t="shared" si="663"/>
        <v>11899838733.323458</v>
      </c>
      <c r="AR560" s="179">
        <f t="shared" si="663"/>
        <v>12030985807.314285</v>
      </c>
      <c r="AS560" s="179">
        <f t="shared" si="663"/>
        <v>12156692730.544027</v>
      </c>
      <c r="AT560" s="179">
        <f t="shared" si="663"/>
        <v>12277568464.153889</v>
      </c>
      <c r="AU560" s="179">
        <f t="shared" si="663"/>
        <v>12394085631.240534</v>
      </c>
      <c r="AV560" s="179">
        <f t="shared" si="663"/>
        <v>12506003089.684324</v>
      </c>
      <c r="AW560" s="179">
        <f t="shared" si="663"/>
        <v>12612779892.788046</v>
      </c>
      <c r="AX560" s="179">
        <f t="shared" ref="AX560:CD560" si="664">AX286</f>
        <v>12714328471.95505</v>
      </c>
      <c r="AY560" s="179">
        <f t="shared" si="664"/>
        <v>12810999101.571924</v>
      </c>
      <c r="AZ560" s="179">
        <f t="shared" si="664"/>
        <v>12903041193.696388</v>
      </c>
      <c r="BA560" s="179">
        <f t="shared" si="664"/>
        <v>12990144741.584255</v>
      </c>
      <c r="BB560" s="179">
        <f t="shared" si="664"/>
        <v>13071784101.788212</v>
      </c>
      <c r="BC560" s="179">
        <f t="shared" si="664"/>
        <v>13147828655.660124</v>
      </c>
      <c r="BD560" s="179">
        <f t="shared" si="664"/>
        <v>13218550383.686846</v>
      </c>
      <c r="BE560" s="179">
        <f t="shared" si="664"/>
        <v>13284189268.6509</v>
      </c>
      <c r="BF560" s="179">
        <f t="shared" si="664"/>
        <v>13344549305.290939</v>
      </c>
      <c r="BG560" s="179">
        <f t="shared" si="664"/>
        <v>13399243584.16758</v>
      </c>
      <c r="BH560" s="179">
        <f t="shared" si="664"/>
        <v>13448199067.042664</v>
      </c>
      <c r="BI560" s="179">
        <f t="shared" si="664"/>
        <v>13491684797.415689</v>
      </c>
      <c r="BJ560" s="179">
        <f t="shared" si="664"/>
        <v>13521687514.446465</v>
      </c>
      <c r="BK560" s="179">
        <f t="shared" si="664"/>
        <v>13540860302.779226</v>
      </c>
      <c r="BL560" s="179">
        <f t="shared" si="664"/>
        <v>13560060276.758163</v>
      </c>
      <c r="BM560" s="179">
        <f t="shared" si="664"/>
        <v>13579287474.93058</v>
      </c>
      <c r="BN560" s="179">
        <f t="shared" si="664"/>
        <v>13598541935.898441</v>
      </c>
      <c r="BO560" s="179">
        <f t="shared" si="664"/>
        <v>13617823698.318449</v>
      </c>
      <c r="BP560" s="179">
        <f t="shared" si="664"/>
        <v>13637132800.902117</v>
      </c>
      <c r="BQ560" s="179">
        <f t="shared" si="664"/>
        <v>13656469282.415838</v>
      </c>
      <c r="BR560" s="179">
        <f t="shared" si="664"/>
        <v>13675833181.680988</v>
      </c>
      <c r="BS560" s="179">
        <f t="shared" si="664"/>
        <v>13695224537.57399</v>
      </c>
      <c r="BT560" s="179">
        <f t="shared" si="664"/>
        <v>13714643389.026367</v>
      </c>
      <c r="BU560" s="179">
        <f t="shared" si="664"/>
        <v>13734089775.024874</v>
      </c>
      <c r="BV560" s="179">
        <f t="shared" si="664"/>
        <v>13753563734.611525</v>
      </c>
      <c r="BW560" s="179">
        <f t="shared" si="664"/>
        <v>13773065306.883709</v>
      </c>
      <c r="BX560" s="179">
        <f t="shared" si="664"/>
        <v>13792594530.99424</v>
      </c>
      <c r="BY560" s="179">
        <f t="shared" si="664"/>
        <v>13812151446.151453</v>
      </c>
      <c r="BZ560" s="179">
        <f t="shared" si="664"/>
        <v>13831736091.619274</v>
      </c>
      <c r="CA560" s="179">
        <f t="shared" si="664"/>
        <v>13851348506.71731</v>
      </c>
      <c r="CB560" s="179">
        <f t="shared" si="664"/>
        <v>13870988730.82091</v>
      </c>
      <c r="CC560" s="179">
        <f t="shared" si="664"/>
        <v>13890656803.361265</v>
      </c>
      <c r="CD560" s="179">
        <f t="shared" si="664"/>
        <v>13910352763.82547</v>
      </c>
      <c r="CG560" s="13"/>
      <c r="CH560" s="13"/>
    </row>
    <row r="561" spans="4:86" outlineLevel="1">
      <c r="D561">
        <v>8</v>
      </c>
      <c r="E561" s="37" t="str">
        <v>Roaming en originación</v>
      </c>
      <c r="J561" s="37" t="str">
        <v>minutos</v>
      </c>
      <c r="R561" s="179">
        <f t="shared" ref="R561:AW561" si="665">R336</f>
        <v>216316233.18897381</v>
      </c>
      <c r="S561" s="179">
        <f t="shared" si="665"/>
        <v>406609117.77763373</v>
      </c>
      <c r="T561" s="179">
        <f t="shared" si="665"/>
        <v>598136921.02368116</v>
      </c>
      <c r="U561" s="179">
        <f t="shared" si="665"/>
        <v>753150509.14657474</v>
      </c>
      <c r="V561" s="179">
        <f t="shared" si="665"/>
        <v>803842077.90082216</v>
      </c>
      <c r="W561" s="179">
        <f t="shared" si="665"/>
        <v>919283093.41513908</v>
      </c>
      <c r="X561" s="179">
        <f t="shared" si="665"/>
        <v>1080637457.3378849</v>
      </c>
      <c r="Y561" s="179">
        <f t="shared" si="665"/>
        <v>1136832820.1027162</v>
      </c>
      <c r="Z561" s="179">
        <f t="shared" si="665"/>
        <v>1152220885.6318853</v>
      </c>
      <c r="AA561" s="179">
        <f t="shared" si="665"/>
        <v>1137623433.4892502</v>
      </c>
      <c r="AB561" s="179">
        <f t="shared" si="665"/>
        <v>1775752038.9920003</v>
      </c>
      <c r="AC561" s="179">
        <f t="shared" si="665"/>
        <v>2196493417.8959999</v>
      </c>
      <c r="AD561" s="179">
        <f t="shared" si="665"/>
        <v>2358338341.2000003</v>
      </c>
      <c r="AE561" s="179">
        <f t="shared" si="665"/>
        <v>2468817897.7773528</v>
      </c>
      <c r="AF561" s="179">
        <f t="shared" si="665"/>
        <v>2562860150.4507132</v>
      </c>
      <c r="AG561" s="179">
        <f t="shared" si="665"/>
        <v>2670894304.9917111</v>
      </c>
      <c r="AH561" s="179">
        <f t="shared" si="665"/>
        <v>2764249833.6058536</v>
      </c>
      <c r="AI561" s="179">
        <f t="shared" si="665"/>
        <v>2855758873.7272916</v>
      </c>
      <c r="AJ561" s="179">
        <f t="shared" si="665"/>
        <v>2945476832.6670337</v>
      </c>
      <c r="AK561" s="179">
        <f t="shared" si="665"/>
        <v>3033462652.3629189</v>
      </c>
      <c r="AL561" s="179">
        <f t="shared" si="665"/>
        <v>3081197498.1161795</v>
      </c>
      <c r="AM561" s="179">
        <f t="shared" si="665"/>
        <v>3104378952.4904022</v>
      </c>
      <c r="AN561" s="179">
        <f t="shared" si="665"/>
        <v>3126982285.9362874</v>
      </c>
      <c r="AO561" s="179">
        <f t="shared" si="665"/>
        <v>3148987422.2281265</v>
      </c>
      <c r="AP561" s="179">
        <f t="shared" si="665"/>
        <v>3170378923.270153</v>
      </c>
      <c r="AQ561" s="179">
        <f t="shared" si="665"/>
        <v>3191194244.7922015</v>
      </c>
      <c r="AR561" s="179">
        <f t="shared" si="665"/>
        <v>3211474214.8532925</v>
      </c>
      <c r="AS561" s="179">
        <f t="shared" si="665"/>
        <v>3231209143.9101372</v>
      </c>
      <c r="AT561" s="179">
        <f t="shared" si="665"/>
        <v>3250380182.1550264</v>
      </c>
      <c r="AU561" s="179">
        <f t="shared" si="665"/>
        <v>3268981677.2947602</v>
      </c>
      <c r="AV561" s="179">
        <f t="shared" si="665"/>
        <v>3287011327.4094224</v>
      </c>
      <c r="AW561" s="179">
        <f t="shared" si="665"/>
        <v>3304467118.4413033</v>
      </c>
      <c r="AX561" s="179">
        <f t="shared" ref="AX561:CD561" si="666">AX336</f>
        <v>3321345377.0030379</v>
      </c>
      <c r="AY561" s="179">
        <f t="shared" si="666"/>
        <v>3337643179.4322548</v>
      </c>
      <c r="AZ561" s="179">
        <f t="shared" si="666"/>
        <v>3353361452.5202308</v>
      </c>
      <c r="BA561" s="179">
        <f t="shared" si="666"/>
        <v>3368504058.1415</v>
      </c>
      <c r="BB561" s="179">
        <f t="shared" si="666"/>
        <v>3383073728.2144837</v>
      </c>
      <c r="BC561" s="179">
        <f t="shared" si="666"/>
        <v>3397071479.0704327</v>
      </c>
      <c r="BD561" s="179">
        <f t="shared" si="666"/>
        <v>3410499110.7020774</v>
      </c>
      <c r="BE561" s="179">
        <f t="shared" si="666"/>
        <v>3423361413.991663</v>
      </c>
      <c r="BF561" s="179">
        <f t="shared" si="666"/>
        <v>3435666126.5986261</v>
      </c>
      <c r="BG561" s="179">
        <f t="shared" si="666"/>
        <v>3447420997.7795749</v>
      </c>
      <c r="BH561" s="179">
        <f t="shared" si="666"/>
        <v>3458632595.8374782</v>
      </c>
      <c r="BI561" s="179">
        <f t="shared" si="666"/>
        <v>3469045807.726295</v>
      </c>
      <c r="BJ561" s="179">
        <f t="shared" si="666"/>
        <v>3476262416.3062387</v>
      </c>
      <c r="BK561" s="179">
        <f t="shared" si="666"/>
        <v>3480813722.4822688</v>
      </c>
      <c r="BL561" s="179">
        <f t="shared" si="666"/>
        <v>3485370987.4684877</v>
      </c>
      <c r="BM561" s="179">
        <f t="shared" si="666"/>
        <v>3489934219.0664849</v>
      </c>
      <c r="BN561" s="179">
        <f t="shared" si="666"/>
        <v>3494503425.0880642</v>
      </c>
      <c r="BO561" s="179">
        <f t="shared" si="666"/>
        <v>3499078613.3552547</v>
      </c>
      <c r="BP561" s="179">
        <f t="shared" si="666"/>
        <v>3503659791.7003284</v>
      </c>
      <c r="BQ561" s="179">
        <f t="shared" si="666"/>
        <v>3508246967.9658113</v>
      </c>
      <c r="BR561" s="179">
        <f t="shared" si="666"/>
        <v>3512840150.0044975</v>
      </c>
      <c r="BS561" s="179">
        <f t="shared" si="666"/>
        <v>3517439345.6794634</v>
      </c>
      <c r="BT561" s="179">
        <f t="shared" si="666"/>
        <v>3522044562.8640771</v>
      </c>
      <c r="BU561" s="179">
        <f t="shared" si="666"/>
        <v>3526655809.4420176</v>
      </c>
      <c r="BV561" s="179">
        <f t="shared" si="666"/>
        <v>3531273093.3072839</v>
      </c>
      <c r="BW561" s="179">
        <f t="shared" si="666"/>
        <v>3535896422.364212</v>
      </c>
      <c r="BX561" s="179">
        <f t="shared" si="666"/>
        <v>3540525804.5274858</v>
      </c>
      <c r="BY561" s="179">
        <f t="shared" si="666"/>
        <v>3545161247.7221513</v>
      </c>
      <c r="BZ561" s="179">
        <f t="shared" si="666"/>
        <v>3549802759.8836308</v>
      </c>
      <c r="CA561" s="179">
        <f t="shared" si="666"/>
        <v>3554450348.9577351</v>
      </c>
      <c r="CB561" s="179">
        <f t="shared" si="666"/>
        <v>3559104022.9006801</v>
      </c>
      <c r="CC561" s="179">
        <f t="shared" si="666"/>
        <v>3563763789.6790957</v>
      </c>
      <c r="CD561" s="179">
        <f t="shared" si="666"/>
        <v>3568429657.2700443</v>
      </c>
      <c r="CG561" s="13"/>
      <c r="CH561" s="13"/>
    </row>
    <row r="562" spans="4:86" outlineLevel="1">
      <c r="D562">
        <v>9</v>
      </c>
      <c r="E562" s="37" t="str">
        <v>Roaming en terminación</v>
      </c>
      <c r="J562" s="37" t="str">
        <v>minutos</v>
      </c>
      <c r="R562" s="179">
        <f t="shared" ref="R562:AW562" si="667">R337</f>
        <v>324474349.78346068</v>
      </c>
      <c r="S562" s="179">
        <f t="shared" si="667"/>
        <v>609913676.6664505</v>
      </c>
      <c r="T562" s="179">
        <f t="shared" si="667"/>
        <v>897205381.53552175</v>
      </c>
      <c r="U562" s="179">
        <f t="shared" si="667"/>
        <v>1129725763.719862</v>
      </c>
      <c r="V562" s="179">
        <f t="shared" si="667"/>
        <v>1205763116.851233</v>
      </c>
      <c r="W562" s="179">
        <f t="shared" si="667"/>
        <v>1378924640.1227086</v>
      </c>
      <c r="X562" s="179">
        <f t="shared" si="667"/>
        <v>1620956186.0068274</v>
      </c>
      <c r="Y562" s="179">
        <f t="shared" si="667"/>
        <v>1705249230.1540744</v>
      </c>
      <c r="Z562" s="179">
        <f t="shared" si="667"/>
        <v>1728331328.4478281</v>
      </c>
      <c r="AA562" s="179">
        <f t="shared" si="667"/>
        <v>1706435150.2338753</v>
      </c>
      <c r="AB562" s="179">
        <f t="shared" si="667"/>
        <v>2663628058.4880004</v>
      </c>
      <c r="AC562" s="179">
        <f t="shared" si="667"/>
        <v>3294740126.8439999</v>
      </c>
      <c r="AD562" s="179">
        <f t="shared" si="667"/>
        <v>3537507511.7999997</v>
      </c>
      <c r="AE562" s="179">
        <f t="shared" si="667"/>
        <v>3703226846.6660285</v>
      </c>
      <c r="AF562" s="179">
        <f t="shared" si="667"/>
        <v>3844290225.6760693</v>
      </c>
      <c r="AG562" s="179">
        <f t="shared" si="667"/>
        <v>4006341457.4875665</v>
      </c>
      <c r="AH562" s="179">
        <f t="shared" si="667"/>
        <v>4146374750.4087796</v>
      </c>
      <c r="AI562" s="179">
        <f t="shared" si="667"/>
        <v>4283638310.5909371</v>
      </c>
      <c r="AJ562" s="179">
        <f t="shared" si="667"/>
        <v>4418215249.0005503</v>
      </c>
      <c r="AK562" s="179">
        <f t="shared" si="667"/>
        <v>4550193978.5443783</v>
      </c>
      <c r="AL562" s="179">
        <f t="shared" si="667"/>
        <v>4621796247.1742687</v>
      </c>
      <c r="AM562" s="179">
        <f t="shared" si="667"/>
        <v>4656568428.7356024</v>
      </c>
      <c r="AN562" s="179">
        <f t="shared" si="667"/>
        <v>4690473428.9044304</v>
      </c>
      <c r="AO562" s="179">
        <f t="shared" si="667"/>
        <v>4723481133.3421888</v>
      </c>
      <c r="AP562" s="179">
        <f t="shared" si="667"/>
        <v>4755568384.9052296</v>
      </c>
      <c r="AQ562" s="179">
        <f t="shared" si="667"/>
        <v>4786791367.188302</v>
      </c>
      <c r="AR562" s="179">
        <f t="shared" si="667"/>
        <v>4817211322.2799377</v>
      </c>
      <c r="AS562" s="179">
        <f t="shared" si="667"/>
        <v>4846813715.8652058</v>
      </c>
      <c r="AT562" s="179">
        <f t="shared" si="667"/>
        <v>4875570273.2325392</v>
      </c>
      <c r="AU562" s="179">
        <f t="shared" si="667"/>
        <v>4903472515.9421396</v>
      </c>
      <c r="AV562" s="179">
        <f t="shared" si="667"/>
        <v>4930516991.1141329</v>
      </c>
      <c r="AW562" s="179">
        <f t="shared" si="667"/>
        <v>4956700677.6619539</v>
      </c>
      <c r="AX562" s="179">
        <f t="shared" ref="AX562:CD562" si="668">AX337</f>
        <v>4982018065.5045567</v>
      </c>
      <c r="AY562" s="179">
        <f t="shared" si="668"/>
        <v>5006464769.1483822</v>
      </c>
      <c r="AZ562" s="179">
        <f t="shared" si="668"/>
        <v>5030042178.7803459</v>
      </c>
      <c r="BA562" s="179">
        <f t="shared" si="668"/>
        <v>5052756087.2122498</v>
      </c>
      <c r="BB562" s="179">
        <f t="shared" si="668"/>
        <v>5074610592.3217249</v>
      </c>
      <c r="BC562" s="179">
        <f t="shared" si="668"/>
        <v>5095607218.605649</v>
      </c>
      <c r="BD562" s="179">
        <f t="shared" si="668"/>
        <v>5115748666.0531158</v>
      </c>
      <c r="BE562" s="179">
        <f t="shared" si="668"/>
        <v>5135042120.9874945</v>
      </c>
      <c r="BF562" s="179">
        <f t="shared" si="668"/>
        <v>5153499189.8979387</v>
      </c>
      <c r="BG562" s="179">
        <f t="shared" si="668"/>
        <v>5171131496.6693621</v>
      </c>
      <c r="BH562" s="179">
        <f t="shared" si="668"/>
        <v>5187948893.756217</v>
      </c>
      <c r="BI562" s="179">
        <f t="shared" si="668"/>
        <v>5203568711.5894423</v>
      </c>
      <c r="BJ562" s="179">
        <f t="shared" si="668"/>
        <v>5214393624.4593573</v>
      </c>
      <c r="BK562" s="179">
        <f t="shared" si="668"/>
        <v>5221220583.723403</v>
      </c>
      <c r="BL562" s="179">
        <f t="shared" si="668"/>
        <v>5228056481.2027311</v>
      </c>
      <c r="BM562" s="179">
        <f t="shared" si="668"/>
        <v>5234901328.5997267</v>
      </c>
      <c r="BN562" s="179">
        <f t="shared" si="668"/>
        <v>5241755137.6320953</v>
      </c>
      <c r="BO562" s="179">
        <f t="shared" si="668"/>
        <v>5248617920.0328817</v>
      </c>
      <c r="BP562" s="179">
        <f t="shared" si="668"/>
        <v>5255489687.5504923</v>
      </c>
      <c r="BQ562" s="179">
        <f t="shared" si="668"/>
        <v>5262370451.9487162</v>
      </c>
      <c r="BR562" s="179">
        <f t="shared" si="668"/>
        <v>5269260225.0067463</v>
      </c>
      <c r="BS562" s="179">
        <f t="shared" si="668"/>
        <v>5276159018.5191946</v>
      </c>
      <c r="BT562" s="179">
        <f t="shared" si="668"/>
        <v>5283066844.2961149</v>
      </c>
      <c r="BU562" s="179">
        <f t="shared" si="668"/>
        <v>5289983714.1630259</v>
      </c>
      <c r="BV562" s="179">
        <f t="shared" si="668"/>
        <v>5296909639.9609251</v>
      </c>
      <c r="BW562" s="179">
        <f t="shared" si="668"/>
        <v>5303844633.5463181</v>
      </c>
      <c r="BX562" s="179">
        <f t="shared" si="668"/>
        <v>5310788706.7912283</v>
      </c>
      <c r="BY562" s="179">
        <f t="shared" si="668"/>
        <v>5317741871.5832262</v>
      </c>
      <c r="BZ562" s="179">
        <f t="shared" si="668"/>
        <v>5324704139.8254452</v>
      </c>
      <c r="CA562" s="179">
        <f t="shared" si="668"/>
        <v>5331675523.4366016</v>
      </c>
      <c r="CB562" s="179">
        <f t="shared" si="668"/>
        <v>5338656034.3510199</v>
      </c>
      <c r="CC562" s="179">
        <f t="shared" si="668"/>
        <v>5345645684.5186434</v>
      </c>
      <c r="CD562" s="179">
        <f t="shared" si="668"/>
        <v>5352644485.9050655</v>
      </c>
      <c r="CG562" s="13"/>
      <c r="CH562" s="13"/>
    </row>
    <row r="563" spans="4:86" outlineLevel="1">
      <c r="D563">
        <v>10</v>
      </c>
      <c r="E563" s="37" t="str">
        <v>SMS on-net</v>
      </c>
      <c r="J563" s="37" t="str">
        <v>mensajes</v>
      </c>
      <c r="R563" s="179">
        <f t="shared" ref="R563:AW563" si="669">R418</f>
        <v>16510830544</v>
      </c>
      <c r="S563" s="179">
        <f t="shared" si="669"/>
        <v>19022822966.857143</v>
      </c>
      <c r="T563" s="179">
        <f t="shared" si="669"/>
        <v>30336508560.696049</v>
      </c>
      <c r="U563" s="179">
        <f t="shared" si="669"/>
        <v>38919918476.190475</v>
      </c>
      <c r="V563" s="179">
        <f t="shared" si="669"/>
        <v>47971242666.666664</v>
      </c>
      <c r="W563" s="179">
        <f t="shared" si="669"/>
        <v>63840950095.238091</v>
      </c>
      <c r="X563" s="179">
        <f t="shared" si="669"/>
        <v>69803520439.175415</v>
      </c>
      <c r="Y563" s="179">
        <f t="shared" si="669"/>
        <v>31055672031.027939</v>
      </c>
      <c r="Z563" s="179">
        <f t="shared" si="669"/>
        <v>32058739129.298916</v>
      </c>
      <c r="AA563" s="179">
        <f t="shared" si="669"/>
        <v>24240406968.017902</v>
      </c>
      <c r="AB563" s="179">
        <f t="shared" si="669"/>
        <v>36315368012.828667</v>
      </c>
      <c r="AC563" s="179">
        <f t="shared" si="669"/>
        <v>47825115662.917946</v>
      </c>
      <c r="AD563" s="179">
        <f t="shared" si="669"/>
        <v>39382720579.651558</v>
      </c>
      <c r="AE563" s="179">
        <f t="shared" si="669"/>
        <v>30852235690.025856</v>
      </c>
      <c r="AF563" s="179">
        <f t="shared" si="669"/>
        <v>26953802606.890026</v>
      </c>
      <c r="AG563" s="179">
        <f t="shared" si="669"/>
        <v>25030698720.870022</v>
      </c>
      <c r="AH563" s="179">
        <f t="shared" si="669"/>
        <v>23843457609.466667</v>
      </c>
      <c r="AI563" s="179">
        <f t="shared" si="669"/>
        <v>23284720022.915012</v>
      </c>
      <c r="AJ563" s="179">
        <f t="shared" si="669"/>
        <v>23179857888.517349</v>
      </c>
      <c r="AK563" s="179">
        <f t="shared" si="669"/>
        <v>23753507542.525978</v>
      </c>
      <c r="AL563" s="179">
        <f t="shared" si="669"/>
        <v>24127294909.829865</v>
      </c>
      <c r="AM563" s="179">
        <f t="shared" si="669"/>
        <v>24308817122.043652</v>
      </c>
      <c r="AN563" s="179">
        <f t="shared" si="669"/>
        <v>24485812362.474529</v>
      </c>
      <c r="AO563" s="179">
        <f t="shared" si="669"/>
        <v>24658123424.381073</v>
      </c>
      <c r="AP563" s="179">
        <f t="shared" si="669"/>
        <v>24825629419.865128</v>
      </c>
      <c r="AQ563" s="179">
        <f t="shared" si="669"/>
        <v>24988623645.750496</v>
      </c>
      <c r="AR563" s="179">
        <f t="shared" si="669"/>
        <v>25147425805.860523</v>
      </c>
      <c r="AS563" s="179">
        <f t="shared" si="669"/>
        <v>25301960026.295982</v>
      </c>
      <c r="AT563" s="179">
        <f t="shared" si="669"/>
        <v>25452078703.772793</v>
      </c>
      <c r="AU563" s="179">
        <f t="shared" si="669"/>
        <v>25597737578.049606</v>
      </c>
      <c r="AV563" s="179">
        <f t="shared" si="669"/>
        <v>25738918623.959015</v>
      </c>
      <c r="AW563" s="179">
        <f t="shared" si="669"/>
        <v>25875606070.436577</v>
      </c>
      <c r="AX563" s="179">
        <f t="shared" ref="AX563:CD563" si="670">AX418</f>
        <v>26007771153.048874</v>
      </c>
      <c r="AY563" s="179">
        <f t="shared" si="670"/>
        <v>26135390978.078686</v>
      </c>
      <c r="AZ563" s="179">
        <f t="shared" si="670"/>
        <v>26258472802.758438</v>
      </c>
      <c r="BA563" s="179">
        <f t="shared" si="670"/>
        <v>26377046867.468979</v>
      </c>
      <c r="BB563" s="179">
        <f t="shared" si="670"/>
        <v>26491134564.477932</v>
      </c>
      <c r="BC563" s="179">
        <f t="shared" si="670"/>
        <v>26600743852.159843</v>
      </c>
      <c r="BD563" s="179">
        <f t="shared" si="670"/>
        <v>26705888825.344891</v>
      </c>
      <c r="BE563" s="179">
        <f t="shared" si="670"/>
        <v>26806606999.002129</v>
      </c>
      <c r="BF563" s="179">
        <f t="shared" si="670"/>
        <v>26902958962.818272</v>
      </c>
      <c r="BG563" s="179">
        <f t="shared" si="670"/>
        <v>26995005397.291618</v>
      </c>
      <c r="BH563" s="179">
        <f t="shared" si="670"/>
        <v>27082797735.471474</v>
      </c>
      <c r="BI563" s="179">
        <f t="shared" si="670"/>
        <v>27164338316.480526</v>
      </c>
      <c r="BJ563" s="179">
        <f t="shared" si="670"/>
        <v>27220847918.206333</v>
      </c>
      <c r="BK563" s="179">
        <f t="shared" si="670"/>
        <v>27256486888.574558</v>
      </c>
      <c r="BL563" s="179">
        <f t="shared" si="670"/>
        <v>27292172519.363228</v>
      </c>
      <c r="BM563" s="179">
        <f t="shared" si="670"/>
        <v>27327904871.662632</v>
      </c>
      <c r="BN563" s="179">
        <f t="shared" si="670"/>
        <v>27363684006.643047</v>
      </c>
      <c r="BO563" s="179">
        <f t="shared" si="670"/>
        <v>27399509985.55481</v>
      </c>
      <c r="BP563" s="179">
        <f t="shared" si="670"/>
        <v>27435382869.728481</v>
      </c>
      <c r="BQ563" s="179">
        <f t="shared" si="670"/>
        <v>27471302720.574898</v>
      </c>
      <c r="BR563" s="179">
        <f t="shared" si="670"/>
        <v>27507269599.585308</v>
      </c>
      <c r="BS563" s="179">
        <f t="shared" si="670"/>
        <v>27543283568.331467</v>
      </c>
      <c r="BT563" s="179">
        <f t="shared" si="670"/>
        <v>27579344688.465744</v>
      </c>
      <c r="BU563" s="179">
        <f t="shared" si="670"/>
        <v>27615453021.721218</v>
      </c>
      <c r="BV563" s="179">
        <f t="shared" si="670"/>
        <v>27651608629.911793</v>
      </c>
      <c r="BW563" s="179">
        <f t="shared" si="670"/>
        <v>27687811574.932327</v>
      </c>
      <c r="BX563" s="179">
        <f t="shared" si="670"/>
        <v>27724061918.758678</v>
      </c>
      <c r="BY563" s="179">
        <f t="shared" si="670"/>
        <v>27760359723.447872</v>
      </c>
      <c r="BZ563" s="179">
        <f t="shared" si="670"/>
        <v>27796705051.138176</v>
      </c>
      <c r="CA563" s="179">
        <f t="shared" si="670"/>
        <v>27833097964.049206</v>
      </c>
      <c r="CB563" s="179">
        <f t="shared" si="670"/>
        <v>27869538524.482044</v>
      </c>
      <c r="CC563" s="179">
        <f t="shared" si="670"/>
        <v>27906026794.819344</v>
      </c>
      <c r="CD563" s="179">
        <f t="shared" si="670"/>
        <v>27942562837.525421</v>
      </c>
      <c r="CG563" s="13"/>
      <c r="CH563" s="13"/>
    </row>
    <row r="564" spans="4:86" outlineLevel="1">
      <c r="D564">
        <v>11</v>
      </c>
      <c r="E564" s="37" t="str">
        <v>SMS salientes a otras redes</v>
      </c>
      <c r="J564" s="37" t="str">
        <v>mensajes</v>
      </c>
      <c r="R564" s="179">
        <f t="shared" ref="R564:AW564" si="671">R419</f>
        <v>5159634545.000001</v>
      </c>
      <c r="S564" s="179">
        <f t="shared" si="671"/>
        <v>5944632177.1428585</v>
      </c>
      <c r="T564" s="179">
        <f t="shared" si="671"/>
        <v>9480158925.2175179</v>
      </c>
      <c r="U564" s="179">
        <f t="shared" si="671"/>
        <v>12162474523.809526</v>
      </c>
      <c r="V564" s="179">
        <f t="shared" si="671"/>
        <v>14991013333.333336</v>
      </c>
      <c r="W564" s="179">
        <f t="shared" si="671"/>
        <v>19950296904.761909</v>
      </c>
      <c r="X564" s="179">
        <f t="shared" si="671"/>
        <v>26593701560.824585</v>
      </c>
      <c r="Y564" s="179">
        <f t="shared" si="671"/>
        <v>13693203593.972059</v>
      </c>
      <c r="Z564" s="179">
        <f t="shared" si="671"/>
        <v>15779720392.701082</v>
      </c>
      <c r="AA564" s="179">
        <f t="shared" si="671"/>
        <v>12964722202.9821</v>
      </c>
      <c r="AB564" s="179">
        <f t="shared" si="671"/>
        <v>20660137306.171329</v>
      </c>
      <c r="AC564" s="179">
        <f t="shared" si="671"/>
        <v>27208135573.082054</v>
      </c>
      <c r="AD564" s="179">
        <f t="shared" si="671"/>
        <v>22405181585.348438</v>
      </c>
      <c r="AE564" s="179">
        <f t="shared" si="671"/>
        <v>17552112519.777397</v>
      </c>
      <c r="AF564" s="179">
        <f t="shared" si="671"/>
        <v>15334259109.946745</v>
      </c>
      <c r="AG564" s="179">
        <f t="shared" si="671"/>
        <v>14240188128.064655</v>
      </c>
      <c r="AH564" s="179">
        <f t="shared" si="671"/>
        <v>13564756052.904081</v>
      </c>
      <c r="AI564" s="179">
        <f t="shared" si="671"/>
        <v>13246885248.119778</v>
      </c>
      <c r="AJ564" s="179">
        <f t="shared" si="671"/>
        <v>13187228243.016357</v>
      </c>
      <c r="AK564" s="179">
        <f t="shared" si="671"/>
        <v>13513582656.202238</v>
      </c>
      <c r="AL564" s="179">
        <f t="shared" si="671"/>
        <v>13726233628.900146</v>
      </c>
      <c r="AM564" s="179">
        <f t="shared" si="671"/>
        <v>13829503237.158888</v>
      </c>
      <c r="AN564" s="179">
        <f t="shared" si="671"/>
        <v>13930197410.726093</v>
      </c>
      <c r="AO564" s="179">
        <f t="shared" si="671"/>
        <v>14028226713.282076</v>
      </c>
      <c r="AP564" s="179">
        <f t="shared" si="671"/>
        <v>14123522370.621552</v>
      </c>
      <c r="AQ564" s="179">
        <f t="shared" si="671"/>
        <v>14216251241.927916</v>
      </c>
      <c r="AR564" s="179">
        <f t="shared" si="671"/>
        <v>14306595209.562519</v>
      </c>
      <c r="AS564" s="179">
        <f t="shared" si="671"/>
        <v>14394511108.186234</v>
      </c>
      <c r="AT564" s="179">
        <f t="shared" si="671"/>
        <v>14479914964.97205</v>
      </c>
      <c r="AU564" s="179">
        <f t="shared" si="671"/>
        <v>14562781599.873236</v>
      </c>
      <c r="AV564" s="179">
        <f t="shared" si="671"/>
        <v>14643100758.21102</v>
      </c>
      <c r="AW564" s="179">
        <f t="shared" si="671"/>
        <v>14720863467.685938</v>
      </c>
      <c r="AX564" s="179">
        <f t="shared" ref="AX564:CD564" si="672">AX419</f>
        <v>14796053363.95484</v>
      </c>
      <c r="AY564" s="179">
        <f t="shared" si="672"/>
        <v>14868657422.577459</v>
      </c>
      <c r="AZ564" s="179">
        <f t="shared" si="672"/>
        <v>14938679772.258165</v>
      </c>
      <c r="BA564" s="179">
        <f t="shared" si="672"/>
        <v>15006137617.019789</v>
      </c>
      <c r="BB564" s="179">
        <f t="shared" si="672"/>
        <v>15071043127.1145</v>
      </c>
      <c r="BC564" s="179">
        <f t="shared" si="672"/>
        <v>15133400830.132683</v>
      </c>
      <c r="BD564" s="179">
        <f t="shared" si="672"/>
        <v>15193218744.749144</v>
      </c>
      <c r="BE564" s="179">
        <f t="shared" si="672"/>
        <v>15250518213.564943</v>
      </c>
      <c r="BF564" s="179">
        <f t="shared" si="672"/>
        <v>15305333706.594164</v>
      </c>
      <c r="BG564" s="179">
        <f t="shared" si="672"/>
        <v>15357699745.51441</v>
      </c>
      <c r="BH564" s="179">
        <f t="shared" si="672"/>
        <v>15407645591.046936</v>
      </c>
      <c r="BI564" s="179">
        <f t="shared" si="672"/>
        <v>15454034756.071423</v>
      </c>
      <c r="BJ564" s="179">
        <f t="shared" si="672"/>
        <v>15486183573.353399</v>
      </c>
      <c r="BK564" s="179">
        <f t="shared" si="672"/>
        <v>15506458901.996578</v>
      </c>
      <c r="BL564" s="179">
        <f t="shared" si="672"/>
        <v>15526760776.169815</v>
      </c>
      <c r="BM564" s="179">
        <f t="shared" si="672"/>
        <v>15547089230.627924</v>
      </c>
      <c r="BN564" s="179">
        <f t="shared" si="672"/>
        <v>15567444300.171217</v>
      </c>
      <c r="BO564" s="179">
        <f t="shared" si="672"/>
        <v>15587826019.645561</v>
      </c>
      <c r="BP564" s="179">
        <f t="shared" si="672"/>
        <v>15608234423.942457</v>
      </c>
      <c r="BQ564" s="179">
        <f t="shared" si="672"/>
        <v>15628669547.999083</v>
      </c>
      <c r="BR564" s="179">
        <f t="shared" si="672"/>
        <v>15649131426.798357</v>
      </c>
      <c r="BS564" s="179">
        <f t="shared" si="672"/>
        <v>15669620095.369001</v>
      </c>
      <c r="BT564" s="179">
        <f t="shared" si="672"/>
        <v>15690135588.785599</v>
      </c>
      <c r="BU564" s="179">
        <f t="shared" si="672"/>
        <v>15710677942.16865</v>
      </c>
      <c r="BV564" s="179">
        <f t="shared" si="672"/>
        <v>15731247190.684637</v>
      </c>
      <c r="BW564" s="179">
        <f t="shared" si="672"/>
        <v>15751843369.546097</v>
      </c>
      <c r="BX564" s="179">
        <f t="shared" si="672"/>
        <v>15772466514.011654</v>
      </c>
      <c r="BY564" s="179">
        <f t="shared" si="672"/>
        <v>15793116659.386097</v>
      </c>
      <c r="BZ564" s="179">
        <f t="shared" si="672"/>
        <v>15813793841.020445</v>
      </c>
      <c r="CA564" s="179">
        <f t="shared" si="672"/>
        <v>15834498094.311993</v>
      </c>
      <c r="CB564" s="179">
        <f t="shared" si="672"/>
        <v>15855229454.704386</v>
      </c>
      <c r="CC564" s="179">
        <f t="shared" si="672"/>
        <v>15875987957.687668</v>
      </c>
      <c r="CD564" s="179">
        <f t="shared" si="672"/>
        <v>15896773638.798347</v>
      </c>
      <c r="CG564" s="13"/>
      <c r="CH564" s="13"/>
    </row>
    <row r="565" spans="4:86" outlineLevel="1">
      <c r="D565">
        <v>12</v>
      </c>
      <c r="E565" s="37" t="str">
        <v>SMS entrantes de otras redes</v>
      </c>
      <c r="J565" s="37" t="str">
        <v>mensajes</v>
      </c>
      <c r="R565" s="179">
        <f t="shared" ref="R565:AW565" si="673">R420</f>
        <v>5159634545.000001</v>
      </c>
      <c r="S565" s="179">
        <f t="shared" si="673"/>
        <v>5944632177.1428585</v>
      </c>
      <c r="T565" s="179">
        <f t="shared" si="673"/>
        <v>9480158925.2175179</v>
      </c>
      <c r="U565" s="179">
        <f t="shared" si="673"/>
        <v>12162474523.809526</v>
      </c>
      <c r="V565" s="179">
        <f t="shared" si="673"/>
        <v>14991013333.333336</v>
      </c>
      <c r="W565" s="179">
        <f t="shared" si="673"/>
        <v>19950296904.761909</v>
      </c>
      <c r="X565" s="179">
        <f t="shared" si="673"/>
        <v>26593701560.824585</v>
      </c>
      <c r="Y565" s="179">
        <f t="shared" si="673"/>
        <v>13693203593.972059</v>
      </c>
      <c r="Z565" s="179">
        <f t="shared" si="673"/>
        <v>15779720392.701082</v>
      </c>
      <c r="AA565" s="179">
        <f t="shared" si="673"/>
        <v>12964722202.9821</v>
      </c>
      <c r="AB565" s="179">
        <f t="shared" si="673"/>
        <v>20660137306.171329</v>
      </c>
      <c r="AC565" s="179">
        <f t="shared" si="673"/>
        <v>27208135573.082054</v>
      </c>
      <c r="AD565" s="179">
        <f t="shared" si="673"/>
        <v>22405181585.348438</v>
      </c>
      <c r="AE565" s="179">
        <f t="shared" si="673"/>
        <v>17552112519.777397</v>
      </c>
      <c r="AF565" s="179">
        <f t="shared" si="673"/>
        <v>15334259109.946745</v>
      </c>
      <c r="AG565" s="179">
        <f t="shared" si="673"/>
        <v>14240188128.064655</v>
      </c>
      <c r="AH565" s="179">
        <f t="shared" si="673"/>
        <v>13564756052.904081</v>
      </c>
      <c r="AI565" s="179">
        <f t="shared" si="673"/>
        <v>13246885248.119778</v>
      </c>
      <c r="AJ565" s="179">
        <f t="shared" si="673"/>
        <v>13187228243.016357</v>
      </c>
      <c r="AK565" s="179">
        <f t="shared" si="673"/>
        <v>13513582656.202238</v>
      </c>
      <c r="AL565" s="179">
        <f t="shared" si="673"/>
        <v>13726233628.900146</v>
      </c>
      <c r="AM565" s="179">
        <f t="shared" si="673"/>
        <v>13829503237.158888</v>
      </c>
      <c r="AN565" s="179">
        <f t="shared" si="673"/>
        <v>13930197410.726093</v>
      </c>
      <c r="AO565" s="179">
        <f t="shared" si="673"/>
        <v>14028226713.282076</v>
      </c>
      <c r="AP565" s="179">
        <f t="shared" si="673"/>
        <v>14123522370.621552</v>
      </c>
      <c r="AQ565" s="179">
        <f t="shared" si="673"/>
        <v>14216251241.927916</v>
      </c>
      <c r="AR565" s="179">
        <f t="shared" si="673"/>
        <v>14306595209.562519</v>
      </c>
      <c r="AS565" s="179">
        <f t="shared" si="673"/>
        <v>14394511108.186234</v>
      </c>
      <c r="AT565" s="179">
        <f t="shared" si="673"/>
        <v>14479914964.97205</v>
      </c>
      <c r="AU565" s="179">
        <f t="shared" si="673"/>
        <v>14562781599.873236</v>
      </c>
      <c r="AV565" s="179">
        <f t="shared" si="673"/>
        <v>14643100758.21102</v>
      </c>
      <c r="AW565" s="179">
        <f t="shared" si="673"/>
        <v>14720863467.685938</v>
      </c>
      <c r="AX565" s="179">
        <f t="shared" ref="AX565:CD565" si="674">AX420</f>
        <v>14796053363.95484</v>
      </c>
      <c r="AY565" s="179">
        <f t="shared" si="674"/>
        <v>14868657422.577459</v>
      </c>
      <c r="AZ565" s="179">
        <f t="shared" si="674"/>
        <v>14938679772.258165</v>
      </c>
      <c r="BA565" s="179">
        <f t="shared" si="674"/>
        <v>15006137617.019789</v>
      </c>
      <c r="BB565" s="179">
        <f t="shared" si="674"/>
        <v>15071043127.1145</v>
      </c>
      <c r="BC565" s="179">
        <f t="shared" si="674"/>
        <v>15133400830.132683</v>
      </c>
      <c r="BD565" s="179">
        <f t="shared" si="674"/>
        <v>15193218744.749144</v>
      </c>
      <c r="BE565" s="179">
        <f t="shared" si="674"/>
        <v>15250518213.564943</v>
      </c>
      <c r="BF565" s="179">
        <f t="shared" si="674"/>
        <v>15305333706.594164</v>
      </c>
      <c r="BG565" s="179">
        <f t="shared" si="674"/>
        <v>15357699745.51441</v>
      </c>
      <c r="BH565" s="179">
        <f t="shared" si="674"/>
        <v>15407645591.046936</v>
      </c>
      <c r="BI565" s="179">
        <f t="shared" si="674"/>
        <v>15454034756.071423</v>
      </c>
      <c r="BJ565" s="179">
        <f t="shared" si="674"/>
        <v>15486183573.353399</v>
      </c>
      <c r="BK565" s="179">
        <f t="shared" si="674"/>
        <v>15506458901.996578</v>
      </c>
      <c r="BL565" s="179">
        <f t="shared" si="674"/>
        <v>15526760776.169815</v>
      </c>
      <c r="BM565" s="179">
        <f t="shared" si="674"/>
        <v>15547089230.627924</v>
      </c>
      <c r="BN565" s="179">
        <f t="shared" si="674"/>
        <v>15567444300.171217</v>
      </c>
      <c r="BO565" s="179">
        <f t="shared" si="674"/>
        <v>15587826019.645561</v>
      </c>
      <c r="BP565" s="179">
        <f t="shared" si="674"/>
        <v>15608234423.942457</v>
      </c>
      <c r="BQ565" s="179">
        <f t="shared" si="674"/>
        <v>15628669547.999083</v>
      </c>
      <c r="BR565" s="179">
        <f t="shared" si="674"/>
        <v>15649131426.798357</v>
      </c>
      <c r="BS565" s="179">
        <f t="shared" si="674"/>
        <v>15669620095.369001</v>
      </c>
      <c r="BT565" s="179">
        <f t="shared" si="674"/>
        <v>15690135588.785599</v>
      </c>
      <c r="BU565" s="179">
        <f t="shared" si="674"/>
        <v>15710677942.16865</v>
      </c>
      <c r="BV565" s="179">
        <f t="shared" si="674"/>
        <v>15731247190.684637</v>
      </c>
      <c r="BW565" s="179">
        <f t="shared" si="674"/>
        <v>15751843369.546097</v>
      </c>
      <c r="BX565" s="179">
        <f t="shared" si="674"/>
        <v>15772466514.011654</v>
      </c>
      <c r="BY565" s="179">
        <f t="shared" si="674"/>
        <v>15793116659.386097</v>
      </c>
      <c r="BZ565" s="179">
        <f t="shared" si="674"/>
        <v>15813793841.020445</v>
      </c>
      <c r="CA565" s="179">
        <f t="shared" si="674"/>
        <v>15834498094.311993</v>
      </c>
      <c r="CB565" s="179">
        <f t="shared" si="674"/>
        <v>15855229454.704386</v>
      </c>
      <c r="CC565" s="179">
        <f t="shared" si="674"/>
        <v>15875987957.687668</v>
      </c>
      <c r="CD565" s="179">
        <f t="shared" si="674"/>
        <v>15896773638.798347</v>
      </c>
      <c r="CG565" s="13"/>
      <c r="CH565" s="13"/>
    </row>
    <row r="566" spans="4:86" outlineLevel="1">
      <c r="D566">
        <v>13</v>
      </c>
      <c r="E566" s="37" t="str">
        <v>Recuperación de correo de voz</v>
      </c>
      <c r="J566" s="37" t="str">
        <v>minutos</v>
      </c>
      <c r="R566" s="179">
        <f t="shared" ref="R566:AW566" si="675">R441</f>
        <v>933725020.48199964</v>
      </c>
      <c r="S566" s="179">
        <f t="shared" si="675"/>
        <v>1426838886.0968294</v>
      </c>
      <c r="T566" s="179">
        <f t="shared" si="675"/>
        <v>2029415263.2274094</v>
      </c>
      <c r="U566" s="179">
        <f t="shared" si="675"/>
        <v>2464385299.6209145</v>
      </c>
      <c r="V566" s="179">
        <f t="shared" si="675"/>
        <v>2749047948.3535509</v>
      </c>
      <c r="W566" s="179">
        <f t="shared" si="675"/>
        <v>3084430684.9640803</v>
      </c>
      <c r="X566" s="179">
        <f t="shared" si="675"/>
        <v>3556157532.7386546</v>
      </c>
      <c r="Y566" s="179">
        <f t="shared" si="675"/>
        <v>3769066437.2051072</v>
      </c>
      <c r="Z566" s="179">
        <f t="shared" si="675"/>
        <v>3817960976.7445436</v>
      </c>
      <c r="AA566" s="179">
        <f t="shared" si="675"/>
        <v>3904939226.9666348</v>
      </c>
      <c r="AB566" s="179">
        <f t="shared" si="675"/>
        <v>5822870435.5734825</v>
      </c>
      <c r="AC566" s="179">
        <f t="shared" si="675"/>
        <v>6911191743.6711521</v>
      </c>
      <c r="AD566" s="179">
        <f t="shared" si="675"/>
        <v>7370895028.6858187</v>
      </c>
      <c r="AE566" s="179">
        <f t="shared" si="675"/>
        <v>7676493247.3361578</v>
      </c>
      <c r="AF566" s="179">
        <f t="shared" si="675"/>
        <v>7923969001.673255</v>
      </c>
      <c r="AG566" s="179">
        <f t="shared" si="675"/>
        <v>8218714910.3956957</v>
      </c>
      <c r="AH566" s="179">
        <f t="shared" si="675"/>
        <v>8468506090.8996248</v>
      </c>
      <c r="AI566" s="179">
        <f t="shared" si="675"/>
        <v>8715529137.2415981</v>
      </c>
      <c r="AJ566" s="179">
        <f t="shared" si="675"/>
        <v>8956018337.6105976</v>
      </c>
      <c r="AK566" s="179">
        <f t="shared" si="675"/>
        <v>9190217982.9769268</v>
      </c>
      <c r="AL566" s="179">
        <f t="shared" si="675"/>
        <v>9329830205.414526</v>
      </c>
      <c r="AM566" s="179">
        <f t="shared" si="675"/>
        <v>9404314623.7620602</v>
      </c>
      <c r="AN566" s="179">
        <f t="shared" si="675"/>
        <v>9476810625.3751984</v>
      </c>
      <c r="AO566" s="179">
        <f t="shared" si="675"/>
        <v>9547334013.8445187</v>
      </c>
      <c r="AP566" s="179">
        <f t="shared" si="675"/>
        <v>9615978582.8904266</v>
      </c>
      <c r="AQ566" s="179">
        <f t="shared" si="675"/>
        <v>9682898045.0817757</v>
      </c>
      <c r="AR566" s="179">
        <f t="shared" si="675"/>
        <v>9748051940.5513058</v>
      </c>
      <c r="AS566" s="179">
        <f t="shared" si="675"/>
        <v>9811320172.8714447</v>
      </c>
      <c r="AT566" s="179">
        <f t="shared" si="675"/>
        <v>9872691592.7800541</v>
      </c>
      <c r="AU566" s="179">
        <f t="shared" si="675"/>
        <v>9932182492.0066795</v>
      </c>
      <c r="AV566" s="179">
        <f t="shared" si="675"/>
        <v>9989772108.3182411</v>
      </c>
      <c r="AW566" s="179">
        <f t="shared" si="675"/>
        <v>10045421238.067249</v>
      </c>
      <c r="AX566" s="179">
        <f t="shared" ref="AX566:CD566" si="676">AX441</f>
        <v>10099115298.052038</v>
      </c>
      <c r="AY566" s="179">
        <f t="shared" si="676"/>
        <v>10150869755.396643</v>
      </c>
      <c r="AZ566" s="179">
        <f t="shared" si="676"/>
        <v>10200704117.872015</v>
      </c>
      <c r="BA566" s="179">
        <f t="shared" si="676"/>
        <v>10248610181.075214</v>
      </c>
      <c r="BB566" s="179">
        <f t="shared" si="676"/>
        <v>10294562854.954309</v>
      </c>
      <c r="BC566" s="179">
        <f t="shared" si="676"/>
        <v>10338557482.813032</v>
      </c>
      <c r="BD566" s="179">
        <f t="shared" si="676"/>
        <v>10380617141.92058</v>
      </c>
      <c r="BE566" s="179">
        <f t="shared" si="676"/>
        <v>10420771065.406456</v>
      </c>
      <c r="BF566" s="179">
        <f t="shared" si="676"/>
        <v>10459028875.107859</v>
      </c>
      <c r="BG566" s="179">
        <f t="shared" si="676"/>
        <v>10495388034.96785</v>
      </c>
      <c r="BH566" s="179">
        <f t="shared" si="676"/>
        <v>10529862578.575089</v>
      </c>
      <c r="BI566" s="179">
        <f t="shared" si="676"/>
        <v>10561756092.840136</v>
      </c>
      <c r="BJ566" s="179">
        <f t="shared" si="676"/>
        <v>10583850548.570683</v>
      </c>
      <c r="BK566" s="179">
        <f t="shared" si="676"/>
        <v>10597800813.923969</v>
      </c>
      <c r="BL566" s="179">
        <f t="shared" si="676"/>
        <v>10611769469.429991</v>
      </c>
      <c r="BM566" s="179">
        <f t="shared" si="676"/>
        <v>10625756539.335447</v>
      </c>
      <c r="BN566" s="179">
        <f t="shared" si="676"/>
        <v>10639762047.919029</v>
      </c>
      <c r="BO566" s="179">
        <f t="shared" si="676"/>
        <v>10653786019.491419</v>
      </c>
      <c r="BP566" s="179">
        <f t="shared" si="676"/>
        <v>10667828478.395374</v>
      </c>
      <c r="BQ566" s="179">
        <f t="shared" si="676"/>
        <v>10681889449.005747</v>
      </c>
      <c r="BR566" s="179">
        <f t="shared" si="676"/>
        <v>10695968955.729532</v>
      </c>
      <c r="BS566" s="179">
        <f t="shared" si="676"/>
        <v>10710067023.005907</v>
      </c>
      <c r="BT566" s="179">
        <f t="shared" si="676"/>
        <v>10724183675.306274</v>
      </c>
      <c r="BU566" s="179">
        <f t="shared" si="676"/>
        <v>10738318937.134315</v>
      </c>
      <c r="BV566" s="179">
        <f t="shared" si="676"/>
        <v>10752472833.026009</v>
      </c>
      <c r="BW566" s="179">
        <f t="shared" si="676"/>
        <v>10766645387.549702</v>
      </c>
      <c r="BX566" s="179">
        <f t="shared" si="676"/>
        <v>10780836625.306131</v>
      </c>
      <c r="BY566" s="179">
        <f t="shared" si="676"/>
        <v>10795046570.928482</v>
      </c>
      <c r="BZ566" s="179">
        <f t="shared" si="676"/>
        <v>10809275249.082411</v>
      </c>
      <c r="CA566" s="179">
        <f t="shared" si="676"/>
        <v>10823522684.466106</v>
      </c>
      <c r="CB566" s="179">
        <f t="shared" si="676"/>
        <v>10837788901.810326</v>
      </c>
      <c r="CC566" s="179">
        <f t="shared" si="676"/>
        <v>10852073925.878435</v>
      </c>
      <c r="CD566" s="179">
        <f t="shared" si="676"/>
        <v>10866377781.466461</v>
      </c>
      <c r="CG566" s="13"/>
      <c r="CH566" s="13"/>
    </row>
    <row r="567" spans="4:86" outlineLevel="1">
      <c r="D567">
        <v>14</v>
      </c>
      <c r="E567" s="37" t="str">
        <v>Depósito de correo de voz</v>
      </c>
      <c r="J567" s="37" t="str">
        <v>minutos</v>
      </c>
      <c r="R567" s="179">
        <f t="shared" ref="R567:AW567" si="677">R442</f>
        <v>1120470024.5783994</v>
      </c>
      <c r="S567" s="179">
        <f t="shared" si="677"/>
        <v>1712206663.3161952</v>
      </c>
      <c r="T567" s="179">
        <f t="shared" si="677"/>
        <v>2435298315.8728909</v>
      </c>
      <c r="U567" s="179">
        <f t="shared" si="677"/>
        <v>2957262359.5450974</v>
      </c>
      <c r="V567" s="179">
        <f t="shared" si="677"/>
        <v>3298857538.0242605</v>
      </c>
      <c r="W567" s="179">
        <f t="shared" si="677"/>
        <v>3701316821.9568958</v>
      </c>
      <c r="X567" s="179">
        <f t="shared" si="677"/>
        <v>4267389039.2863851</v>
      </c>
      <c r="Y567" s="179">
        <f t="shared" si="677"/>
        <v>4522879724.6461287</v>
      </c>
      <c r="Z567" s="179">
        <f t="shared" si="677"/>
        <v>4581553172.0934525</v>
      </c>
      <c r="AA567" s="179">
        <f t="shared" si="677"/>
        <v>4685927072.3599615</v>
      </c>
      <c r="AB567" s="179">
        <f t="shared" si="677"/>
        <v>6987444522.6881781</v>
      </c>
      <c r="AC567" s="179">
        <f t="shared" si="677"/>
        <v>8293430092.4053822</v>
      </c>
      <c r="AD567" s="179">
        <f t="shared" si="677"/>
        <v>8845074034.4229813</v>
      </c>
      <c r="AE567" s="179">
        <f t="shared" si="677"/>
        <v>9211791896.8033886</v>
      </c>
      <c r="AF567" s="179">
        <f t="shared" si="677"/>
        <v>9508762802.0079041</v>
      </c>
      <c r="AG567" s="179">
        <f t="shared" si="677"/>
        <v>9862457892.4748344</v>
      </c>
      <c r="AH567" s="179">
        <f t="shared" si="677"/>
        <v>10162207309.07955</v>
      </c>
      <c r="AI567" s="179">
        <f t="shared" si="677"/>
        <v>10458634964.689919</v>
      </c>
      <c r="AJ567" s="179">
        <f t="shared" si="677"/>
        <v>10747222005.132717</v>
      </c>
      <c r="AK567" s="179">
        <f t="shared" si="677"/>
        <v>11028261579.572309</v>
      </c>
      <c r="AL567" s="179">
        <f t="shared" si="677"/>
        <v>11195796246.497429</v>
      </c>
      <c r="AM567" s="179">
        <f t="shared" si="677"/>
        <v>11285177548.514473</v>
      </c>
      <c r="AN567" s="179">
        <f t="shared" si="677"/>
        <v>11372172750.450237</v>
      </c>
      <c r="AO567" s="179">
        <f t="shared" si="677"/>
        <v>11456800816.61342</v>
      </c>
      <c r="AP567" s="179">
        <f t="shared" si="677"/>
        <v>11539174299.468512</v>
      </c>
      <c r="AQ567" s="179">
        <f t="shared" si="677"/>
        <v>11619477654.098129</v>
      </c>
      <c r="AR567" s="179">
        <f t="shared" si="677"/>
        <v>11697662328.661568</v>
      </c>
      <c r="AS567" s="179">
        <f t="shared" si="677"/>
        <v>11773584207.445734</v>
      </c>
      <c r="AT567" s="179">
        <f t="shared" si="677"/>
        <v>11847229911.336063</v>
      </c>
      <c r="AU567" s="179">
        <f t="shared" si="677"/>
        <v>11918618990.408014</v>
      </c>
      <c r="AV567" s="179">
        <f t="shared" si="677"/>
        <v>11987726529.981888</v>
      </c>
      <c r="AW567" s="179">
        <f t="shared" si="677"/>
        <v>12054505485.680698</v>
      </c>
      <c r="AX567" s="179">
        <f t="shared" ref="AX567:CD567" si="678">AX442</f>
        <v>12118938357.662445</v>
      </c>
      <c r="AY567" s="179">
        <f t="shared" si="678"/>
        <v>12181043706.475969</v>
      </c>
      <c r="AZ567" s="179">
        <f t="shared" si="678"/>
        <v>12240844941.446417</v>
      </c>
      <c r="BA567" s="179">
        <f t="shared" si="678"/>
        <v>12298332217.290257</v>
      </c>
      <c r="BB567" s="179">
        <f t="shared" si="678"/>
        <v>12353475425.945171</v>
      </c>
      <c r="BC567" s="179">
        <f t="shared" si="678"/>
        <v>12406268979.375637</v>
      </c>
      <c r="BD567" s="179">
        <f t="shared" si="678"/>
        <v>12456740570.304695</v>
      </c>
      <c r="BE567" s="179">
        <f t="shared" si="678"/>
        <v>12504925278.487745</v>
      </c>
      <c r="BF567" s="179">
        <f t="shared" si="678"/>
        <v>12550834650.129429</v>
      </c>
      <c r="BG567" s="179">
        <f t="shared" si="678"/>
        <v>12594465641.96142</v>
      </c>
      <c r="BH567" s="179">
        <f t="shared" si="678"/>
        <v>12635835094.290106</v>
      </c>
      <c r="BI567" s="179">
        <f t="shared" si="678"/>
        <v>12674107311.408161</v>
      </c>
      <c r="BJ567" s="179">
        <f t="shared" si="678"/>
        <v>12700620658.284817</v>
      </c>
      <c r="BK567" s="179">
        <f t="shared" si="678"/>
        <v>12717360976.708761</v>
      </c>
      <c r="BL567" s="179">
        <f t="shared" si="678"/>
        <v>12734123363.315987</v>
      </c>
      <c r="BM567" s="179">
        <f t="shared" si="678"/>
        <v>12750907847.202536</v>
      </c>
      <c r="BN567" s="179">
        <f t="shared" si="678"/>
        <v>12767714457.502832</v>
      </c>
      <c r="BO567" s="179">
        <f t="shared" si="678"/>
        <v>12784543223.389702</v>
      </c>
      <c r="BP567" s="179">
        <f t="shared" si="678"/>
        <v>12801394174.074448</v>
      </c>
      <c r="BQ567" s="179">
        <f t="shared" si="678"/>
        <v>12818267338.806896</v>
      </c>
      <c r="BR567" s="179">
        <f t="shared" si="678"/>
        <v>12835162746.875439</v>
      </c>
      <c r="BS567" s="179">
        <f t="shared" si="678"/>
        <v>12852080427.607088</v>
      </c>
      <c r="BT567" s="179">
        <f t="shared" si="678"/>
        <v>12869020410.367529</v>
      </c>
      <c r="BU567" s="179">
        <f t="shared" si="678"/>
        <v>12885982724.561176</v>
      </c>
      <c r="BV567" s="179">
        <f t="shared" si="678"/>
        <v>12902967399.631208</v>
      </c>
      <c r="BW567" s="179">
        <f t="shared" si="678"/>
        <v>12919974465.059641</v>
      </c>
      <c r="BX567" s="179">
        <f t="shared" si="678"/>
        <v>12937003950.367357</v>
      </c>
      <c r="BY567" s="179">
        <f t="shared" si="678"/>
        <v>12954055885.114176</v>
      </c>
      <c r="BZ567" s="179">
        <f t="shared" si="678"/>
        <v>12971130298.898891</v>
      </c>
      <c r="CA567" s="179">
        <f t="shared" si="678"/>
        <v>12988227221.359325</v>
      </c>
      <c r="CB567" s="179">
        <f t="shared" si="678"/>
        <v>13005346682.172388</v>
      </c>
      <c r="CC567" s="179">
        <f t="shared" si="678"/>
        <v>13022488711.054121</v>
      </c>
      <c r="CD567" s="179">
        <f t="shared" si="678"/>
        <v>13039653337.759752</v>
      </c>
      <c r="CG567" s="13"/>
      <c r="CH567" s="13"/>
    </row>
    <row r="568" spans="4:86" outlineLevel="1">
      <c r="D568">
        <v>15</v>
      </c>
      <c r="E568" s="37" t="str">
        <v xml:space="preserve">Datos GPRS </v>
      </c>
      <c r="J568" s="37" t="str">
        <v>megabytes</v>
      </c>
      <c r="R568" s="179">
        <f t="shared" ref="R568:AW568" si="679">R484</f>
        <v>0</v>
      </c>
      <c r="S568" s="179">
        <f t="shared" si="679"/>
        <v>650000</v>
      </c>
      <c r="T568" s="179">
        <f t="shared" si="679"/>
        <v>1125000.0000000009</v>
      </c>
      <c r="U568" s="179">
        <f t="shared" si="679"/>
        <v>6637620.9046601346</v>
      </c>
      <c r="V568" s="179">
        <f t="shared" si="679"/>
        <v>41033277.148442812</v>
      </c>
      <c r="W568" s="179">
        <f t="shared" si="679"/>
        <v>100267745.77872051</v>
      </c>
      <c r="X568" s="179">
        <f t="shared" si="679"/>
        <v>139588804.41759649</v>
      </c>
      <c r="Y568" s="179">
        <f t="shared" si="679"/>
        <v>270162155.89268029</v>
      </c>
      <c r="Z568" s="179">
        <f t="shared" si="679"/>
        <v>553545874.69007146</v>
      </c>
      <c r="AA568" s="179">
        <f t="shared" si="679"/>
        <v>1116370701.2230585</v>
      </c>
      <c r="AB568" s="179">
        <f t="shared" si="679"/>
        <v>1244552750.970258</v>
      </c>
      <c r="AC568" s="179">
        <f t="shared" si="679"/>
        <v>1190966970.346935</v>
      </c>
      <c r="AD568" s="179">
        <f t="shared" si="679"/>
        <v>936508545.81828284</v>
      </c>
      <c r="AE568" s="179">
        <f t="shared" si="679"/>
        <v>647358864.50058234</v>
      </c>
      <c r="AF568" s="179">
        <f t="shared" si="679"/>
        <v>387693390.72972435</v>
      </c>
      <c r="AG568" s="179">
        <f t="shared" si="679"/>
        <v>219939815.66064692</v>
      </c>
      <c r="AH568" s="179">
        <f t="shared" si="679"/>
        <v>119684930.3846702</v>
      </c>
      <c r="AI568" s="179">
        <f t="shared" si="679"/>
        <v>62701917.264229812</v>
      </c>
      <c r="AJ568" s="179">
        <f t="shared" si="679"/>
        <v>32330725.394374106</v>
      </c>
      <c r="AK568" s="179">
        <f t="shared" si="679"/>
        <v>16519777.298051003</v>
      </c>
      <c r="AL568" s="179">
        <f t="shared" si="679"/>
        <v>16707547.011806704</v>
      </c>
      <c r="AM568" s="179">
        <f t="shared" si="679"/>
        <v>16833246.594191853</v>
      </c>
      <c r="AN568" s="179">
        <f t="shared" si="679"/>
        <v>16955811.362078872</v>
      </c>
      <c r="AO568" s="179">
        <f t="shared" si="679"/>
        <v>17075132.453739464</v>
      </c>
      <c r="AP568" s="179">
        <f t="shared" si="679"/>
        <v>17191126.157334018</v>
      </c>
      <c r="AQ568" s="179">
        <f t="shared" si="679"/>
        <v>17303995.573562004</v>
      </c>
      <c r="AR568" s="179">
        <f t="shared" si="679"/>
        <v>17413962.089308191</v>
      </c>
      <c r="AS568" s="179">
        <f t="shared" si="679"/>
        <v>17520973.163799036</v>
      </c>
      <c r="AT568" s="179">
        <f t="shared" si="679"/>
        <v>17624926.585459754</v>
      </c>
      <c r="AU568" s="179">
        <f t="shared" si="679"/>
        <v>17725791.705182526</v>
      </c>
      <c r="AV568" s="179">
        <f t="shared" si="679"/>
        <v>17823556.040990703</v>
      </c>
      <c r="AW568" s="179">
        <f t="shared" si="679"/>
        <v>17918208.671817429</v>
      </c>
      <c r="AX568" s="179">
        <f t="shared" ref="AX568:CD568" si="680">AX484</f>
        <v>18009729.679013506</v>
      </c>
      <c r="AY568" s="179">
        <f t="shared" si="680"/>
        <v>18098103.209253531</v>
      </c>
      <c r="AZ568" s="179">
        <f t="shared" si="680"/>
        <v>18183334.287989102</v>
      </c>
      <c r="BA568" s="179">
        <f t="shared" si="680"/>
        <v>18265443.855926011</v>
      </c>
      <c r="BB568" s="179">
        <f t="shared" si="680"/>
        <v>18344446.726673413</v>
      </c>
      <c r="BC568" s="179">
        <f t="shared" si="680"/>
        <v>18420348.411206231</v>
      </c>
      <c r="BD568" s="179">
        <f t="shared" si="680"/>
        <v>18493158.669841092</v>
      </c>
      <c r="BE568" s="179">
        <f t="shared" si="680"/>
        <v>18562903.48075382</v>
      </c>
      <c r="BF568" s="179">
        <f t="shared" si="680"/>
        <v>18629624.800783873</v>
      </c>
      <c r="BG568" s="179">
        <f t="shared" si="680"/>
        <v>18693364.64965545</v>
      </c>
      <c r="BH568" s="179">
        <f t="shared" si="680"/>
        <v>18754158.643466115</v>
      </c>
      <c r="BI568" s="179">
        <f t="shared" si="680"/>
        <v>18810623.452126604</v>
      </c>
      <c r="BJ568" s="179">
        <f t="shared" si="680"/>
        <v>18849754.93499615</v>
      </c>
      <c r="BK568" s="179">
        <f t="shared" si="680"/>
        <v>18874434.028740592</v>
      </c>
      <c r="BL568" s="179">
        <f t="shared" si="680"/>
        <v>18899145.433656722</v>
      </c>
      <c r="BM568" s="179">
        <f t="shared" si="680"/>
        <v>18923889.192048036</v>
      </c>
      <c r="BN568" s="179">
        <f t="shared" si="680"/>
        <v>18948665.346273407</v>
      </c>
      <c r="BO568" s="179">
        <f t="shared" si="680"/>
        <v>18973473.938747175</v>
      </c>
      <c r="BP568" s="179">
        <f t="shared" si="680"/>
        <v>18998315.011939198</v>
      </c>
      <c r="BQ568" s="179">
        <f t="shared" si="680"/>
        <v>19023188.60837495</v>
      </c>
      <c r="BR568" s="179">
        <f t="shared" si="680"/>
        <v>19048094.77063559</v>
      </c>
      <c r="BS568" s="179">
        <f t="shared" si="680"/>
        <v>19073033.541358002</v>
      </c>
      <c r="BT568" s="179">
        <f t="shared" si="680"/>
        <v>19098004.963234901</v>
      </c>
      <c r="BU568" s="179">
        <f t="shared" si="680"/>
        <v>19123009.079014909</v>
      </c>
      <c r="BV568" s="179">
        <f t="shared" si="680"/>
        <v>19148045.93150261</v>
      </c>
      <c r="BW568" s="179">
        <f t="shared" si="680"/>
        <v>19173115.563558619</v>
      </c>
      <c r="BX568" s="179">
        <f t="shared" si="680"/>
        <v>19198218.018099692</v>
      </c>
      <c r="BY568" s="179">
        <f t="shared" si="680"/>
        <v>19223353.338098738</v>
      </c>
      <c r="BZ568" s="179">
        <f t="shared" si="680"/>
        <v>19248521.566584971</v>
      </c>
      <c r="CA568" s="179">
        <f t="shared" si="680"/>
        <v>19273722.746643905</v>
      </c>
      <c r="CB568" s="179">
        <f t="shared" si="680"/>
        <v>19298956.921417482</v>
      </c>
      <c r="CC568" s="179">
        <f t="shared" si="680"/>
        <v>19324224.134104114</v>
      </c>
      <c r="CD568" s="179">
        <f t="shared" si="680"/>
        <v>19349524.427958798</v>
      </c>
      <c r="CG568" s="13"/>
      <c r="CH568" s="13"/>
    </row>
    <row r="569" spans="4:86" outlineLevel="1">
      <c r="D569">
        <v>16</v>
      </c>
      <c r="E569" s="37" t="str">
        <v>Datos EDGE</v>
      </c>
      <c r="J569" s="37" t="str">
        <v>megabytes</v>
      </c>
      <c r="R569" s="179">
        <f t="shared" ref="R569:AW569" si="681">R485</f>
        <v>0</v>
      </c>
      <c r="S569" s="179">
        <f t="shared" si="681"/>
        <v>2100000</v>
      </c>
      <c r="T569" s="179">
        <f t="shared" si="681"/>
        <v>6750000</v>
      </c>
      <c r="U569" s="179">
        <f t="shared" si="681"/>
        <v>43144535.880290836</v>
      </c>
      <c r="V569" s="179">
        <f t="shared" si="681"/>
        <v>232521903.84117573</v>
      </c>
      <c r="W569" s="179">
        <f t="shared" si="681"/>
        <v>401070983.11488169</v>
      </c>
      <c r="X569" s="179">
        <f t="shared" si="681"/>
        <v>558355217.67038548</v>
      </c>
      <c r="Y569" s="179">
        <f t="shared" si="681"/>
        <v>1080648623.5707202</v>
      </c>
      <c r="Z569" s="179">
        <f t="shared" si="681"/>
        <v>1845152915.63357</v>
      </c>
      <c r="AA569" s="179">
        <f t="shared" si="681"/>
        <v>2790926753.0576458</v>
      </c>
      <c r="AB569" s="179">
        <f t="shared" si="681"/>
        <v>3111381877.4256454</v>
      </c>
      <c r="AC569" s="179">
        <f t="shared" si="681"/>
        <v>2977417425.8673377</v>
      </c>
      <c r="AD569" s="179">
        <f t="shared" si="681"/>
        <v>2341271364.5457072</v>
      </c>
      <c r="AE569" s="179">
        <f t="shared" si="681"/>
        <v>1618397161.2514558</v>
      </c>
      <c r="AF569" s="179">
        <f t="shared" si="681"/>
        <v>969233476.8243109</v>
      </c>
      <c r="AG569" s="179">
        <f t="shared" si="681"/>
        <v>549849539.15161729</v>
      </c>
      <c r="AH569" s="179">
        <f t="shared" si="681"/>
        <v>299212325.96167552</v>
      </c>
      <c r="AI569" s="179">
        <f t="shared" si="681"/>
        <v>156754793.16057453</v>
      </c>
      <c r="AJ569" s="179">
        <f t="shared" si="681"/>
        <v>80826813.485935256</v>
      </c>
      <c r="AK569" s="179">
        <f t="shared" si="681"/>
        <v>41299443.245127507</v>
      </c>
      <c r="AL569" s="179">
        <f t="shared" si="681"/>
        <v>41768867.529516757</v>
      </c>
      <c r="AM569" s="179">
        <f t="shared" si="681"/>
        <v>42083116.485479631</v>
      </c>
      <c r="AN569" s="179">
        <f t="shared" si="681"/>
        <v>42389528.405197181</v>
      </c>
      <c r="AO569" s="179">
        <f t="shared" si="681"/>
        <v>42687831.134348661</v>
      </c>
      <c r="AP569" s="179">
        <f t="shared" si="681"/>
        <v>42977815.393335044</v>
      </c>
      <c r="AQ569" s="179">
        <f t="shared" si="681"/>
        <v>43259988.933905013</v>
      </c>
      <c r="AR569" s="179">
        <f t="shared" si="681"/>
        <v>43534905.223270476</v>
      </c>
      <c r="AS569" s="179">
        <f t="shared" si="681"/>
        <v>43802432.909497589</v>
      </c>
      <c r="AT569" s="179">
        <f t="shared" si="681"/>
        <v>44062316.463649385</v>
      </c>
      <c r="AU569" s="179">
        <f t="shared" si="681"/>
        <v>44314479.262956314</v>
      </c>
      <c r="AV569" s="179">
        <f t="shared" si="681"/>
        <v>44558890.102476761</v>
      </c>
      <c r="AW569" s="179">
        <f t="shared" si="681"/>
        <v>44795521.67954357</v>
      </c>
      <c r="AX569" s="179">
        <f t="shared" ref="AX569:CD569" si="682">AX485</f>
        <v>45024324.197533764</v>
      </c>
      <c r="AY569" s="179">
        <f t="shared" si="682"/>
        <v>45245258.023133829</v>
      </c>
      <c r="AZ569" s="179">
        <f t="shared" si="682"/>
        <v>45458335.719972752</v>
      </c>
      <c r="BA569" s="179">
        <f t="shared" si="682"/>
        <v>45663609.639815025</v>
      </c>
      <c r="BB569" s="179">
        <f t="shared" si="682"/>
        <v>45861116.816683531</v>
      </c>
      <c r="BC569" s="179">
        <f t="shared" si="682"/>
        <v>46050871.028015576</v>
      </c>
      <c r="BD569" s="179">
        <f t="shared" si="682"/>
        <v>46232896.674602732</v>
      </c>
      <c r="BE569" s="179">
        <f t="shared" si="682"/>
        <v>46407258.701884545</v>
      </c>
      <c r="BF569" s="179">
        <f t="shared" si="682"/>
        <v>46574062.001959674</v>
      </c>
      <c r="BG569" s="179">
        <f t="shared" si="682"/>
        <v>46733411.624138623</v>
      </c>
      <c r="BH569" s="179">
        <f t="shared" si="682"/>
        <v>46885396.608665287</v>
      </c>
      <c r="BI569" s="179">
        <f t="shared" si="682"/>
        <v>47026558.630316503</v>
      </c>
      <c r="BJ569" s="179">
        <f t="shared" si="682"/>
        <v>47124387.33749038</v>
      </c>
      <c r="BK569" s="179">
        <f t="shared" si="682"/>
        <v>47186085.071851484</v>
      </c>
      <c r="BL569" s="179">
        <f t="shared" si="682"/>
        <v>47247863.584141806</v>
      </c>
      <c r="BM569" s="179">
        <f t="shared" si="682"/>
        <v>47309722.980120085</v>
      </c>
      <c r="BN569" s="179">
        <f t="shared" si="682"/>
        <v>47371663.365683518</v>
      </c>
      <c r="BO569" s="179">
        <f t="shared" si="682"/>
        <v>47433684.846867934</v>
      </c>
      <c r="BP569" s="179">
        <f t="shared" si="682"/>
        <v>47495787.529847994</v>
      </c>
      <c r="BQ569" s="179">
        <f t="shared" si="682"/>
        <v>47557971.520937376</v>
      </c>
      <c r="BR569" s="179">
        <f t="shared" si="682"/>
        <v>47620236.926588975</v>
      </c>
      <c r="BS569" s="179">
        <f t="shared" si="682"/>
        <v>47682583.853395008</v>
      </c>
      <c r="BT569" s="179">
        <f t="shared" si="682"/>
        <v>47745012.408087254</v>
      </c>
      <c r="BU569" s="179">
        <f t="shared" si="682"/>
        <v>47807522.697537273</v>
      </c>
      <c r="BV569" s="179">
        <f t="shared" si="682"/>
        <v>47870114.828756526</v>
      </c>
      <c r="BW569" s="179">
        <f t="shared" si="682"/>
        <v>47932788.908896551</v>
      </c>
      <c r="BX569" s="179">
        <f t="shared" si="682"/>
        <v>47995545.045249224</v>
      </c>
      <c r="BY569" s="179">
        <f t="shared" si="682"/>
        <v>48058383.345246851</v>
      </c>
      <c r="BZ569" s="179">
        <f t="shared" si="682"/>
        <v>48121303.916462421</v>
      </c>
      <c r="CA569" s="179">
        <f t="shared" si="682"/>
        <v>48184306.866609767</v>
      </c>
      <c r="CB569" s="179">
        <f t="shared" si="682"/>
        <v>48247392.303543702</v>
      </c>
      <c r="CC569" s="179">
        <f t="shared" si="682"/>
        <v>48310560.335260287</v>
      </c>
      <c r="CD569" s="179">
        <f t="shared" si="682"/>
        <v>48373811.069896996</v>
      </c>
      <c r="CG569" s="13"/>
      <c r="CH569" s="13"/>
    </row>
    <row r="570" spans="4:86" outlineLevel="1">
      <c r="D570">
        <v>17</v>
      </c>
      <c r="E570" s="37" t="str">
        <v>Datos Release 99</v>
      </c>
      <c r="J570" s="37" t="str">
        <v>megabytes</v>
      </c>
      <c r="R570" s="179">
        <f t="shared" ref="R570:AW570" si="683">R486</f>
        <v>0</v>
      </c>
      <c r="S570" s="179">
        <f t="shared" si="683"/>
        <v>2250000</v>
      </c>
      <c r="T570" s="179">
        <f t="shared" si="683"/>
        <v>14625000</v>
      </c>
      <c r="U570" s="179">
        <f t="shared" si="683"/>
        <v>99564313.569901928</v>
      </c>
      <c r="V570" s="179">
        <f t="shared" si="683"/>
        <v>478721566.73183233</v>
      </c>
      <c r="W570" s="179">
        <f t="shared" si="683"/>
        <v>1253346822.2340052</v>
      </c>
      <c r="X570" s="179">
        <f t="shared" si="683"/>
        <v>2093832066.2639453</v>
      </c>
      <c r="Y570" s="179">
        <f t="shared" si="683"/>
        <v>2026216169.1951001</v>
      </c>
      <c r="Z570" s="179">
        <f t="shared" si="683"/>
        <v>1845152915.63357</v>
      </c>
      <c r="AA570" s="179">
        <f t="shared" si="683"/>
        <v>4186390129.5864687</v>
      </c>
      <c r="AB570" s="179">
        <f t="shared" si="683"/>
        <v>6222763754.8512907</v>
      </c>
      <c r="AC570" s="179">
        <f t="shared" si="683"/>
        <v>11909669703.469351</v>
      </c>
      <c r="AD570" s="179">
        <f t="shared" si="683"/>
        <v>18730170916.365658</v>
      </c>
      <c r="AE570" s="179">
        <f t="shared" si="683"/>
        <v>20715483664.018635</v>
      </c>
      <c r="AF570" s="179">
        <f t="shared" si="683"/>
        <v>18609282755.026772</v>
      </c>
      <c r="AG570" s="179">
        <f t="shared" si="683"/>
        <v>17595185252.851753</v>
      </c>
      <c r="AH570" s="179">
        <f t="shared" si="683"/>
        <v>15319671089.237785</v>
      </c>
      <c r="AI570" s="179">
        <f t="shared" si="683"/>
        <v>12038768114.732124</v>
      </c>
      <c r="AJ570" s="179">
        <f t="shared" si="683"/>
        <v>8276665700.9597712</v>
      </c>
      <c r="AK570" s="179">
        <f t="shared" si="683"/>
        <v>4229062988.3010569</v>
      </c>
      <c r="AL570" s="179">
        <f t="shared" si="683"/>
        <v>4277132035.0225163</v>
      </c>
      <c r="AM570" s="179">
        <f t="shared" si="683"/>
        <v>4309311128.1131144</v>
      </c>
      <c r="AN570" s="179">
        <f t="shared" si="683"/>
        <v>4340687708.6921911</v>
      </c>
      <c r="AO570" s="179">
        <f t="shared" si="683"/>
        <v>4371233908.1573029</v>
      </c>
      <c r="AP570" s="179">
        <f t="shared" si="683"/>
        <v>4400928296.2775087</v>
      </c>
      <c r="AQ570" s="179">
        <f t="shared" si="683"/>
        <v>4429822866.8318729</v>
      </c>
      <c r="AR570" s="179">
        <f t="shared" si="683"/>
        <v>4457974294.8628969</v>
      </c>
      <c r="AS570" s="179">
        <f t="shared" si="683"/>
        <v>4485369129.9325533</v>
      </c>
      <c r="AT570" s="179">
        <f t="shared" si="683"/>
        <v>4511981205.877697</v>
      </c>
      <c r="AU570" s="179">
        <f t="shared" si="683"/>
        <v>4537802676.5267267</v>
      </c>
      <c r="AV570" s="179">
        <f t="shared" si="683"/>
        <v>4562830346.4936199</v>
      </c>
      <c r="AW570" s="179">
        <f t="shared" si="683"/>
        <v>4587061419.9852619</v>
      </c>
      <c r="AX570" s="179">
        <f t="shared" ref="AX570:CD570" si="684">AX486</f>
        <v>4610490797.8274574</v>
      </c>
      <c r="AY570" s="179">
        <f t="shared" si="684"/>
        <v>4633114421.5689039</v>
      </c>
      <c r="AZ570" s="179">
        <f t="shared" si="684"/>
        <v>4654933577.7252102</v>
      </c>
      <c r="BA570" s="179">
        <f t="shared" si="684"/>
        <v>4675953627.1170588</v>
      </c>
      <c r="BB570" s="179">
        <f t="shared" si="684"/>
        <v>4696178362.0283937</v>
      </c>
      <c r="BC570" s="179">
        <f t="shared" si="684"/>
        <v>4715609193.268795</v>
      </c>
      <c r="BD570" s="179">
        <f t="shared" si="684"/>
        <v>4734248619.4793196</v>
      </c>
      <c r="BE570" s="179">
        <f t="shared" si="684"/>
        <v>4752103291.072978</v>
      </c>
      <c r="BF570" s="179">
        <f t="shared" si="684"/>
        <v>4769183949.0006714</v>
      </c>
      <c r="BG570" s="179">
        <f t="shared" si="684"/>
        <v>4785501350.3117952</v>
      </c>
      <c r="BH570" s="179">
        <f t="shared" si="684"/>
        <v>4801064612.7273254</v>
      </c>
      <c r="BI570" s="179">
        <f t="shared" si="684"/>
        <v>4815519603.7444105</v>
      </c>
      <c r="BJ570" s="179">
        <f t="shared" si="684"/>
        <v>4825537263.3590145</v>
      </c>
      <c r="BK570" s="179">
        <f t="shared" si="684"/>
        <v>4831855111.3575916</v>
      </c>
      <c r="BL570" s="179">
        <f t="shared" si="684"/>
        <v>4838181231.0161209</v>
      </c>
      <c r="BM570" s="179">
        <f t="shared" si="684"/>
        <v>4844515633.1642971</v>
      </c>
      <c r="BN570" s="179">
        <f t="shared" si="684"/>
        <v>4850858328.6459923</v>
      </c>
      <c r="BO570" s="179">
        <f t="shared" si="684"/>
        <v>4857209328.3192768</v>
      </c>
      <c r="BP570" s="179">
        <f t="shared" si="684"/>
        <v>4863568643.0564346</v>
      </c>
      <c r="BQ570" s="179">
        <f t="shared" si="684"/>
        <v>4869936283.7439871</v>
      </c>
      <c r="BR570" s="179">
        <f t="shared" si="684"/>
        <v>4876312261.282711</v>
      </c>
      <c r="BS570" s="179">
        <f t="shared" si="684"/>
        <v>4882696586.5876484</v>
      </c>
      <c r="BT570" s="179">
        <f t="shared" si="684"/>
        <v>4889089270.5881348</v>
      </c>
      <c r="BU570" s="179">
        <f t="shared" si="684"/>
        <v>4895490324.2278166</v>
      </c>
      <c r="BV570" s="179">
        <f t="shared" si="684"/>
        <v>4901899758.4646683</v>
      </c>
      <c r="BW570" s="179">
        <f t="shared" si="684"/>
        <v>4908317584.2710066</v>
      </c>
      <c r="BX570" s="179">
        <f t="shared" si="684"/>
        <v>4914743812.6335211</v>
      </c>
      <c r="BY570" s="179">
        <f t="shared" si="684"/>
        <v>4921178454.553277</v>
      </c>
      <c r="BZ570" s="179">
        <f t="shared" si="684"/>
        <v>4927621521.0457525</v>
      </c>
      <c r="CA570" s="179">
        <f t="shared" si="684"/>
        <v>4934073023.1408396</v>
      </c>
      <c r="CB570" s="179">
        <f t="shared" si="684"/>
        <v>4940532971.8828754</v>
      </c>
      <c r="CC570" s="179">
        <f t="shared" si="684"/>
        <v>4947001378.3306532</v>
      </c>
      <c r="CD570" s="179">
        <f t="shared" si="684"/>
        <v>4953478253.5574522</v>
      </c>
      <c r="CG570" s="13"/>
      <c r="CH570" s="13"/>
    </row>
    <row r="571" spans="4:86" outlineLevel="1">
      <c r="D571">
        <v>18</v>
      </c>
      <c r="E571" s="37" t="str">
        <v>Datos - HSDPA</v>
      </c>
      <c r="J571" s="37" t="str">
        <v>megabytes</v>
      </c>
      <c r="R571" s="179">
        <f t="shared" ref="R571:AW571" si="685">R487</f>
        <v>0</v>
      </c>
      <c r="S571" s="179">
        <f t="shared" si="685"/>
        <v>0</v>
      </c>
      <c r="T571" s="179">
        <f t="shared" si="685"/>
        <v>0</v>
      </c>
      <c r="U571" s="179">
        <f t="shared" si="685"/>
        <v>14104944.422402773</v>
      </c>
      <c r="V571" s="179">
        <f t="shared" si="685"/>
        <v>523174283.64264536</v>
      </c>
      <c r="W571" s="179">
        <f t="shared" si="685"/>
        <v>2769896477.1371512</v>
      </c>
      <c r="X571" s="179">
        <f t="shared" si="685"/>
        <v>9492038700.396553</v>
      </c>
      <c r="Y571" s="179">
        <f t="shared" si="685"/>
        <v>25834256157.237526</v>
      </c>
      <c r="Z571" s="179">
        <f t="shared" si="685"/>
        <v>70890775018.641754</v>
      </c>
      <c r="AA571" s="179">
        <f t="shared" si="685"/>
        <v>159180507360.64285</v>
      </c>
      <c r="AB571" s="179">
        <f t="shared" si="685"/>
        <v>331362295014.82886</v>
      </c>
      <c r="AC571" s="179">
        <f t="shared" si="685"/>
        <v>506045555040.77625</v>
      </c>
      <c r="AD571" s="179">
        <f t="shared" si="685"/>
        <v>634039698232.62292</v>
      </c>
      <c r="AE571" s="179">
        <f t="shared" si="685"/>
        <v>706802592233.34827</v>
      </c>
      <c r="AF571" s="179">
        <f t="shared" si="685"/>
        <v>721196937770.20166</v>
      </c>
      <c r="AG571" s="179">
        <f t="shared" si="685"/>
        <v>702273329899.83691</v>
      </c>
      <c r="AH571" s="179">
        <f t="shared" si="685"/>
        <v>702816840328.12</v>
      </c>
      <c r="AI571" s="179">
        <f t="shared" si="685"/>
        <v>705887211725.17773</v>
      </c>
      <c r="AJ571" s="179">
        <f t="shared" si="685"/>
        <v>713973149442.25562</v>
      </c>
      <c r="AK571" s="179">
        <f t="shared" si="685"/>
        <v>715296858133.66174</v>
      </c>
      <c r="AL571" s="179">
        <f t="shared" si="685"/>
        <v>723427178771.69824</v>
      </c>
      <c r="AM571" s="179">
        <f t="shared" si="685"/>
        <v>728869898411.71533</v>
      </c>
      <c r="AN571" s="179">
        <f t="shared" si="685"/>
        <v>734176882386.48169</v>
      </c>
      <c r="AO571" s="179">
        <f t="shared" si="685"/>
        <v>739343417045.75769</v>
      </c>
      <c r="AP571" s="179">
        <f t="shared" si="685"/>
        <v>744365877715.02234</v>
      </c>
      <c r="AQ571" s="179">
        <f t="shared" si="685"/>
        <v>749253058537.77966</v>
      </c>
      <c r="AR571" s="179">
        <f t="shared" si="685"/>
        <v>754014545438.84302</v>
      </c>
      <c r="AS571" s="179">
        <f t="shared" si="685"/>
        <v>758648063432.92871</v>
      </c>
      <c r="AT571" s="179">
        <f t="shared" si="685"/>
        <v>763149186817.62048</v>
      </c>
      <c r="AU571" s="179">
        <f t="shared" si="685"/>
        <v>767516588504.17261</v>
      </c>
      <c r="AV571" s="179">
        <f t="shared" si="685"/>
        <v>771749728030.17358</v>
      </c>
      <c r="AW571" s="179">
        <f t="shared" si="685"/>
        <v>775848132519.70813</v>
      </c>
      <c r="AX571" s="179">
        <f t="shared" ref="AX571:CD571" si="686">AX487</f>
        <v>779810939506.71899</v>
      </c>
      <c r="AY571" s="179">
        <f t="shared" si="686"/>
        <v>783637462551.3324</v>
      </c>
      <c r="AZ571" s="179">
        <f t="shared" si="686"/>
        <v>787327919252.71228</v>
      </c>
      <c r="BA571" s="179">
        <f t="shared" si="686"/>
        <v>790883216331.37878</v>
      </c>
      <c r="BB571" s="179">
        <f t="shared" si="686"/>
        <v>794303995208.0907</v>
      </c>
      <c r="BC571" s="179">
        <f t="shared" si="686"/>
        <v>797590494504.89307</v>
      </c>
      <c r="BD571" s="179">
        <f t="shared" si="686"/>
        <v>800743136837.88379</v>
      </c>
      <c r="BE571" s="179">
        <f t="shared" si="686"/>
        <v>803763047047.13867</v>
      </c>
      <c r="BF571" s="179">
        <f t="shared" si="686"/>
        <v>806652041839.68091</v>
      </c>
      <c r="BG571" s="179">
        <f t="shared" si="686"/>
        <v>809411940645.4071</v>
      </c>
      <c r="BH571" s="179">
        <f t="shared" si="686"/>
        <v>812044285620.86243</v>
      </c>
      <c r="BI571" s="179">
        <f t="shared" si="686"/>
        <v>814489179368.59668</v>
      </c>
      <c r="BJ571" s="179">
        <f t="shared" si="686"/>
        <v>816183550076.24548</v>
      </c>
      <c r="BK571" s="179">
        <f t="shared" si="686"/>
        <v>817252140644.90088</v>
      </c>
      <c r="BL571" s="179">
        <f t="shared" si="686"/>
        <v>818322130268.71143</v>
      </c>
      <c r="BM571" s="179">
        <f t="shared" si="686"/>
        <v>819393520779.39417</v>
      </c>
      <c r="BN571" s="179">
        <f t="shared" si="686"/>
        <v>820466314011.06409</v>
      </c>
      <c r="BO571" s="179">
        <f t="shared" si="686"/>
        <v>821540511800.23755</v>
      </c>
      <c r="BP571" s="179">
        <f t="shared" si="686"/>
        <v>822616115985.83508</v>
      </c>
      <c r="BQ571" s="179">
        <f t="shared" si="686"/>
        <v>823693128409.1853</v>
      </c>
      <c r="BR571" s="179">
        <f t="shared" si="686"/>
        <v>824771550914.02759</v>
      </c>
      <c r="BS571" s="179">
        <f t="shared" si="686"/>
        <v>825851385346.51489</v>
      </c>
      <c r="BT571" s="179">
        <f t="shared" si="686"/>
        <v>826932633555.21704</v>
      </c>
      <c r="BU571" s="179">
        <f t="shared" si="686"/>
        <v>828015297391.12476</v>
      </c>
      <c r="BV571" s="179">
        <f t="shared" si="686"/>
        <v>829099378707.6521</v>
      </c>
      <c r="BW571" s="179">
        <f t="shared" si="686"/>
        <v>830184879360.63892</v>
      </c>
      <c r="BX571" s="179">
        <f t="shared" si="686"/>
        <v>831271801208.35583</v>
      </c>
      <c r="BY571" s="179">
        <f t="shared" si="686"/>
        <v>832360146111.50574</v>
      </c>
      <c r="BZ571" s="179">
        <f t="shared" si="686"/>
        <v>833449915933.22803</v>
      </c>
      <c r="CA571" s="179">
        <f t="shared" si="686"/>
        <v>834541112539.10156</v>
      </c>
      <c r="CB571" s="179">
        <f t="shared" si="686"/>
        <v>835633737797.14685</v>
      </c>
      <c r="CC571" s="179">
        <f t="shared" si="686"/>
        <v>836727793577.83081</v>
      </c>
      <c r="CD571" s="179">
        <f t="shared" si="686"/>
        <v>837823281754.06958</v>
      </c>
      <c r="CG571" s="13"/>
      <c r="CH571" s="13"/>
    </row>
    <row r="572" spans="4:86" outlineLevel="1">
      <c r="D572">
        <v>19</v>
      </c>
      <c r="E572" s="37" t="str">
        <v>Datos - HSUPA</v>
      </c>
      <c r="J572" s="37" t="str">
        <v>megabytes</v>
      </c>
      <c r="R572" s="179">
        <f t="shared" ref="R572:AW572" si="687">R488</f>
        <v>0</v>
      </c>
      <c r="S572" s="179">
        <f t="shared" si="687"/>
        <v>0</v>
      </c>
      <c r="T572" s="179">
        <f t="shared" si="687"/>
        <v>0</v>
      </c>
      <c r="U572" s="179">
        <f t="shared" si="687"/>
        <v>2489107.8392475485</v>
      </c>
      <c r="V572" s="179">
        <f t="shared" si="687"/>
        <v>92324873.583996266</v>
      </c>
      <c r="W572" s="179">
        <f t="shared" si="687"/>
        <v>488805260.67126215</v>
      </c>
      <c r="X572" s="179">
        <f t="shared" si="687"/>
        <v>1675065653.0111566</v>
      </c>
      <c r="Y572" s="179">
        <f t="shared" si="687"/>
        <v>4558986380.6889763</v>
      </c>
      <c r="Z572" s="179">
        <f t="shared" si="687"/>
        <v>12510136767.995607</v>
      </c>
      <c r="AA572" s="179">
        <f t="shared" si="687"/>
        <v>28090677769.525211</v>
      </c>
      <c r="AB572" s="179">
        <f t="shared" si="687"/>
        <v>58475699120.263924</v>
      </c>
      <c r="AC572" s="179">
        <f t="shared" si="687"/>
        <v>89302156771.901703</v>
      </c>
      <c r="AD572" s="179">
        <f t="shared" si="687"/>
        <v>111889358511.63936</v>
      </c>
      <c r="AE572" s="179">
        <f t="shared" si="687"/>
        <v>124729869217.6497</v>
      </c>
      <c r="AF572" s="179">
        <f t="shared" si="687"/>
        <v>127270047841.80031</v>
      </c>
      <c r="AG572" s="179">
        <f t="shared" si="687"/>
        <v>123930587629.38301</v>
      </c>
      <c r="AH572" s="179">
        <f t="shared" si="687"/>
        <v>124026501234.37411</v>
      </c>
      <c r="AI572" s="179">
        <f t="shared" si="687"/>
        <v>124568331480.91373</v>
      </c>
      <c r="AJ572" s="179">
        <f t="shared" si="687"/>
        <v>125995261666.28043</v>
      </c>
      <c r="AK572" s="179">
        <f t="shared" si="687"/>
        <v>126228857317.70505</v>
      </c>
      <c r="AL572" s="179">
        <f t="shared" si="687"/>
        <v>127663619783.24089</v>
      </c>
      <c r="AM572" s="179">
        <f t="shared" si="687"/>
        <v>128624099719.71449</v>
      </c>
      <c r="AN572" s="179">
        <f t="shared" si="687"/>
        <v>129560626303.4968</v>
      </c>
      <c r="AO572" s="179">
        <f t="shared" si="687"/>
        <v>130472367713.95726</v>
      </c>
      <c r="AP572" s="179">
        <f t="shared" si="687"/>
        <v>131358684302.65102</v>
      </c>
      <c r="AQ572" s="179">
        <f t="shared" si="687"/>
        <v>132221127977.25528</v>
      </c>
      <c r="AR572" s="179">
        <f t="shared" si="687"/>
        <v>133061390371.56056</v>
      </c>
      <c r="AS572" s="179">
        <f t="shared" si="687"/>
        <v>133879070017.57568</v>
      </c>
      <c r="AT572" s="179">
        <f t="shared" si="687"/>
        <v>134673385908.99188</v>
      </c>
      <c r="AU572" s="179">
        <f t="shared" si="687"/>
        <v>135444103853.67755</v>
      </c>
      <c r="AV572" s="179">
        <f t="shared" si="687"/>
        <v>136191128475.91302</v>
      </c>
      <c r="AW572" s="179">
        <f t="shared" si="687"/>
        <v>136914376327.00734</v>
      </c>
      <c r="AX572" s="179">
        <f t="shared" ref="AX572:CD572" si="688">AX488</f>
        <v>137613695207.06808</v>
      </c>
      <c r="AY572" s="179">
        <f t="shared" si="688"/>
        <v>138288963979.64691</v>
      </c>
      <c r="AZ572" s="179">
        <f t="shared" si="688"/>
        <v>138940221044.59631</v>
      </c>
      <c r="BA572" s="179">
        <f t="shared" si="688"/>
        <v>139567626411.41983</v>
      </c>
      <c r="BB572" s="179">
        <f t="shared" si="688"/>
        <v>140171293272.01602</v>
      </c>
      <c r="BC572" s="179">
        <f t="shared" si="688"/>
        <v>140751263736.15762</v>
      </c>
      <c r="BD572" s="179">
        <f t="shared" si="688"/>
        <v>141307612383.15601</v>
      </c>
      <c r="BE572" s="179">
        <f t="shared" si="688"/>
        <v>141840537714.20096</v>
      </c>
      <c r="BF572" s="179">
        <f t="shared" si="688"/>
        <v>142350360324.6496</v>
      </c>
      <c r="BG572" s="179">
        <f t="shared" si="688"/>
        <v>142837401290.366</v>
      </c>
      <c r="BH572" s="179">
        <f t="shared" si="688"/>
        <v>143301932756.6228</v>
      </c>
      <c r="BI572" s="179">
        <f t="shared" si="688"/>
        <v>143733384594.45825</v>
      </c>
      <c r="BJ572" s="179">
        <f t="shared" si="688"/>
        <v>144032391189.92569</v>
      </c>
      <c r="BK572" s="179">
        <f t="shared" si="688"/>
        <v>144220965996.159</v>
      </c>
      <c r="BL572" s="179">
        <f t="shared" si="688"/>
        <v>144409787694.47852</v>
      </c>
      <c r="BM572" s="179">
        <f t="shared" si="688"/>
        <v>144598856608.12842</v>
      </c>
      <c r="BN572" s="179">
        <f t="shared" si="688"/>
        <v>144788173060.77606</v>
      </c>
      <c r="BO572" s="179">
        <f t="shared" si="688"/>
        <v>144977737376.51254</v>
      </c>
      <c r="BP572" s="179">
        <f t="shared" si="688"/>
        <v>145167549879.85327</v>
      </c>
      <c r="BQ572" s="179">
        <f t="shared" si="688"/>
        <v>145357610895.73862</v>
      </c>
      <c r="BR572" s="179">
        <f t="shared" si="688"/>
        <v>145547920749.53433</v>
      </c>
      <c r="BS572" s="179">
        <f t="shared" si="688"/>
        <v>145738479767.03207</v>
      </c>
      <c r="BT572" s="179">
        <f t="shared" si="688"/>
        <v>145929288274.4501</v>
      </c>
      <c r="BU572" s="179">
        <f t="shared" si="688"/>
        <v>146120346598.43381</v>
      </c>
      <c r="BV572" s="179">
        <f t="shared" si="688"/>
        <v>146311655066.05627</v>
      </c>
      <c r="BW572" s="179">
        <f t="shared" si="688"/>
        <v>146503214004.81866</v>
      </c>
      <c r="BX572" s="179">
        <f t="shared" si="688"/>
        <v>146695023742.65106</v>
      </c>
      <c r="BY572" s="179">
        <f t="shared" si="688"/>
        <v>146887084607.91281</v>
      </c>
      <c r="BZ572" s="179">
        <f t="shared" si="688"/>
        <v>147079396929.39322</v>
      </c>
      <c r="CA572" s="179">
        <f t="shared" si="688"/>
        <v>147271961036.31207</v>
      </c>
      <c r="CB572" s="179">
        <f t="shared" si="688"/>
        <v>147464777258.32007</v>
      </c>
      <c r="CC572" s="179">
        <f t="shared" si="688"/>
        <v>147657845925.49957</v>
      </c>
      <c r="CD572" s="179">
        <f t="shared" si="688"/>
        <v>147851167368.36523</v>
      </c>
      <c r="CG572" s="13"/>
      <c r="CH572" s="13"/>
    </row>
    <row r="573" spans="4:86" outlineLevel="1">
      <c r="D573">
        <v>20</v>
      </c>
      <c r="E573" s="37" t="str">
        <v>Datos - LTE</v>
      </c>
      <c r="J573" s="37" t="str">
        <v>megabytes</v>
      </c>
      <c r="R573" s="179">
        <f t="shared" ref="R573:AW573" si="689">R489</f>
        <v>0</v>
      </c>
      <c r="S573" s="179">
        <f t="shared" si="689"/>
        <v>0</v>
      </c>
      <c r="T573" s="179">
        <f t="shared" si="689"/>
        <v>0</v>
      </c>
      <c r="U573" s="179">
        <f t="shared" si="689"/>
        <v>0</v>
      </c>
      <c r="V573" s="179">
        <f t="shared" si="689"/>
        <v>0</v>
      </c>
      <c r="W573" s="179">
        <f t="shared" si="689"/>
        <v>0</v>
      </c>
      <c r="X573" s="179">
        <f t="shared" si="689"/>
        <v>0</v>
      </c>
      <c r="Y573" s="179">
        <f t="shared" si="689"/>
        <v>0</v>
      </c>
      <c r="Z573" s="179">
        <f t="shared" si="689"/>
        <v>4612882289.0839252</v>
      </c>
      <c r="AA573" s="179">
        <f t="shared" si="689"/>
        <v>83727802591.72937</v>
      </c>
      <c r="AB573" s="179">
        <f t="shared" si="689"/>
        <v>221859682966.78906</v>
      </c>
      <c r="AC573" s="179">
        <f t="shared" si="689"/>
        <v>579541204434.57349</v>
      </c>
      <c r="AD573" s="179">
        <f t="shared" si="689"/>
        <v>1105080084065.5737</v>
      </c>
      <c r="AE573" s="179">
        <f t="shared" si="689"/>
        <v>1734921756861.5605</v>
      </c>
      <c r="AF573" s="179">
        <f t="shared" si="689"/>
        <v>2233113930603.2124</v>
      </c>
      <c r="AG573" s="179">
        <f t="shared" si="689"/>
        <v>2674468158433.4663</v>
      </c>
      <c r="AH573" s="179">
        <f t="shared" si="689"/>
        <v>2987335862401.3682</v>
      </c>
      <c r="AI573" s="179">
        <f t="shared" si="689"/>
        <v>3170208936879.4595</v>
      </c>
      <c r="AJ573" s="179">
        <f t="shared" si="689"/>
        <v>3289974616131.5088</v>
      </c>
      <c r="AK573" s="179">
        <f t="shared" si="689"/>
        <v>3383250390640.8457</v>
      </c>
      <c r="AL573" s="179">
        <f t="shared" si="689"/>
        <v>3421705628018.0132</v>
      </c>
      <c r="AM573" s="179">
        <f t="shared" si="689"/>
        <v>3447448902490.4917</v>
      </c>
      <c r="AN573" s="179">
        <f t="shared" si="689"/>
        <v>3472550166953.7529</v>
      </c>
      <c r="AO573" s="179">
        <f t="shared" si="689"/>
        <v>3496987126525.8423</v>
      </c>
      <c r="AP573" s="179">
        <f t="shared" si="689"/>
        <v>3520742637022.0073</v>
      </c>
      <c r="AQ573" s="179">
        <f t="shared" si="689"/>
        <v>3543858293465.4985</v>
      </c>
      <c r="AR573" s="179">
        <f t="shared" si="689"/>
        <v>3566379435890.3174</v>
      </c>
      <c r="AS573" s="179">
        <f t="shared" si="689"/>
        <v>3588295303946.0425</v>
      </c>
      <c r="AT573" s="179">
        <f t="shared" si="689"/>
        <v>3609584964702.1582</v>
      </c>
      <c r="AU573" s="179">
        <f t="shared" si="689"/>
        <v>3630242141221.3813</v>
      </c>
      <c r="AV573" s="179">
        <f t="shared" si="689"/>
        <v>3650264277194.8965</v>
      </c>
      <c r="AW573" s="179">
        <f t="shared" si="689"/>
        <v>3669649135988.2095</v>
      </c>
      <c r="AX573" s="179">
        <f t="shared" ref="AX573:CD573" si="690">AX489</f>
        <v>3688392638261.9658</v>
      </c>
      <c r="AY573" s="179">
        <f t="shared" si="690"/>
        <v>3706491537255.1235</v>
      </c>
      <c r="AZ573" s="179">
        <f t="shared" si="690"/>
        <v>3723946862180.168</v>
      </c>
      <c r="BA573" s="179">
        <f t="shared" si="690"/>
        <v>3740762901693.647</v>
      </c>
      <c r="BB573" s="179">
        <f t="shared" si="690"/>
        <v>3756942689622.7148</v>
      </c>
      <c r="BC573" s="179">
        <f t="shared" si="690"/>
        <v>3772487354615.0361</v>
      </c>
      <c r="BD573" s="179">
        <f t="shared" si="690"/>
        <v>3787398895583.4556</v>
      </c>
      <c r="BE573" s="179">
        <f t="shared" si="690"/>
        <v>3801682632858.3823</v>
      </c>
      <c r="BF573" s="179">
        <f t="shared" si="690"/>
        <v>3815347159200.5371</v>
      </c>
      <c r="BG573" s="179">
        <f t="shared" si="690"/>
        <v>3828401080249.436</v>
      </c>
      <c r="BH573" s="179">
        <f t="shared" si="690"/>
        <v>3840851690181.8604</v>
      </c>
      <c r="BI573" s="179">
        <f t="shared" si="690"/>
        <v>3852415682995.5283</v>
      </c>
      <c r="BJ573" s="179">
        <f t="shared" si="690"/>
        <v>3860429810687.2119</v>
      </c>
      <c r="BK573" s="179">
        <f t="shared" si="690"/>
        <v>3865484089086.0737</v>
      </c>
      <c r="BL573" s="179">
        <f t="shared" si="690"/>
        <v>3870544984812.897</v>
      </c>
      <c r="BM573" s="179">
        <f t="shared" si="690"/>
        <v>3875612506531.4375</v>
      </c>
      <c r="BN573" s="179">
        <f t="shared" si="690"/>
        <v>3880686662916.7939</v>
      </c>
      <c r="BO573" s="179">
        <f t="shared" si="690"/>
        <v>3885767462655.4214</v>
      </c>
      <c r="BP573" s="179">
        <f t="shared" si="690"/>
        <v>3890854914445.1479</v>
      </c>
      <c r="BQ573" s="179">
        <f t="shared" si="690"/>
        <v>3895949026995.1899</v>
      </c>
      <c r="BR573" s="179">
        <f t="shared" si="690"/>
        <v>3901049809026.1689</v>
      </c>
      <c r="BS573" s="179">
        <f t="shared" si="690"/>
        <v>3906157269270.1191</v>
      </c>
      <c r="BT573" s="179">
        <f t="shared" si="690"/>
        <v>3911271416470.5078</v>
      </c>
      <c r="BU573" s="179">
        <f t="shared" si="690"/>
        <v>3916392259382.2534</v>
      </c>
      <c r="BV573" s="179">
        <f t="shared" si="690"/>
        <v>3921519806771.7344</v>
      </c>
      <c r="BW573" s="179">
        <f t="shared" si="690"/>
        <v>3926654067416.8057</v>
      </c>
      <c r="BX573" s="179">
        <f t="shared" si="690"/>
        <v>3931795050106.8164</v>
      </c>
      <c r="BY573" s="179">
        <f t="shared" si="690"/>
        <v>3936942763642.6221</v>
      </c>
      <c r="BZ573" s="179">
        <f t="shared" si="690"/>
        <v>3942097216836.6016</v>
      </c>
      <c r="CA573" s="179">
        <f t="shared" si="690"/>
        <v>3947258418512.6719</v>
      </c>
      <c r="CB573" s="179">
        <f t="shared" si="690"/>
        <v>3952426377506.3003</v>
      </c>
      <c r="CC573" s="179">
        <f t="shared" si="690"/>
        <v>3957601102664.5229</v>
      </c>
      <c r="CD573" s="179">
        <f t="shared" si="690"/>
        <v>3962782602845.9619</v>
      </c>
      <c r="CG573" s="13"/>
      <c r="CH573" s="13"/>
    </row>
    <row r="574" spans="4:86" outlineLevel="1">
      <c r="D574">
        <v>21</v>
      </c>
      <c r="E574" s="37" t="str">
        <v>Llamadas en tránsito Local</v>
      </c>
      <c r="J574" s="37" t="str">
        <v>minutos</v>
      </c>
      <c r="R574" s="228">
        <f t="shared" ref="R574:AW574" si="691">R365</f>
        <v>0</v>
      </c>
      <c r="S574" s="228">
        <f t="shared" si="691"/>
        <v>0</v>
      </c>
      <c r="T574" s="228">
        <f t="shared" si="691"/>
        <v>0</v>
      </c>
      <c r="U574" s="228">
        <f t="shared" si="691"/>
        <v>0</v>
      </c>
      <c r="V574" s="228">
        <f t="shared" si="691"/>
        <v>0</v>
      </c>
      <c r="W574" s="228">
        <f t="shared" si="691"/>
        <v>0</v>
      </c>
      <c r="X574" s="228">
        <f t="shared" si="691"/>
        <v>0</v>
      </c>
      <c r="Y574" s="228">
        <f t="shared" si="691"/>
        <v>0</v>
      </c>
      <c r="Z574" s="228">
        <f t="shared" si="691"/>
        <v>0</v>
      </c>
      <c r="AA574" s="228">
        <f t="shared" si="691"/>
        <v>0</v>
      </c>
      <c r="AB574" s="228">
        <f t="shared" si="691"/>
        <v>0</v>
      </c>
      <c r="AC574" s="228">
        <f t="shared" si="691"/>
        <v>0</v>
      </c>
      <c r="AD574" s="228">
        <f t="shared" si="691"/>
        <v>0</v>
      </c>
      <c r="AE574" s="228">
        <f t="shared" si="691"/>
        <v>0</v>
      </c>
      <c r="AF574" s="228">
        <f t="shared" si="691"/>
        <v>0</v>
      </c>
      <c r="AG574" s="228">
        <f t="shared" si="691"/>
        <v>0</v>
      </c>
      <c r="AH574" s="228">
        <f t="shared" si="691"/>
        <v>0</v>
      </c>
      <c r="AI574" s="228">
        <f t="shared" si="691"/>
        <v>0</v>
      </c>
      <c r="AJ574" s="228">
        <f t="shared" si="691"/>
        <v>0</v>
      </c>
      <c r="AK574" s="228">
        <f t="shared" si="691"/>
        <v>0</v>
      </c>
      <c r="AL574" s="228">
        <f t="shared" si="691"/>
        <v>0</v>
      </c>
      <c r="AM574" s="228">
        <f t="shared" si="691"/>
        <v>0</v>
      </c>
      <c r="AN574" s="228">
        <f t="shared" si="691"/>
        <v>0</v>
      </c>
      <c r="AO574" s="228">
        <f t="shared" si="691"/>
        <v>0</v>
      </c>
      <c r="AP574" s="228">
        <f t="shared" si="691"/>
        <v>0</v>
      </c>
      <c r="AQ574" s="228">
        <f t="shared" si="691"/>
        <v>0</v>
      </c>
      <c r="AR574" s="228">
        <f t="shared" si="691"/>
        <v>0</v>
      </c>
      <c r="AS574" s="228">
        <f t="shared" si="691"/>
        <v>0</v>
      </c>
      <c r="AT574" s="228">
        <f t="shared" si="691"/>
        <v>0</v>
      </c>
      <c r="AU574" s="228">
        <f t="shared" si="691"/>
        <v>0</v>
      </c>
      <c r="AV574" s="228">
        <f t="shared" si="691"/>
        <v>0</v>
      </c>
      <c r="AW574" s="228">
        <f t="shared" si="691"/>
        <v>0</v>
      </c>
      <c r="AX574" s="228">
        <f t="shared" ref="AX574:CD574" si="692">AX365</f>
        <v>0</v>
      </c>
      <c r="AY574" s="228">
        <f t="shared" si="692"/>
        <v>0</v>
      </c>
      <c r="AZ574" s="228">
        <f t="shared" si="692"/>
        <v>0</v>
      </c>
      <c r="BA574" s="228">
        <f t="shared" si="692"/>
        <v>0</v>
      </c>
      <c r="BB574" s="228">
        <f t="shared" si="692"/>
        <v>0</v>
      </c>
      <c r="BC574" s="228">
        <f t="shared" si="692"/>
        <v>0</v>
      </c>
      <c r="BD574" s="228">
        <f t="shared" si="692"/>
        <v>0</v>
      </c>
      <c r="BE574" s="228">
        <f t="shared" si="692"/>
        <v>0</v>
      </c>
      <c r="BF574" s="228">
        <f t="shared" si="692"/>
        <v>0</v>
      </c>
      <c r="BG574" s="228">
        <f t="shared" si="692"/>
        <v>0</v>
      </c>
      <c r="BH574" s="228">
        <f t="shared" si="692"/>
        <v>0</v>
      </c>
      <c r="BI574" s="228">
        <f t="shared" si="692"/>
        <v>0</v>
      </c>
      <c r="BJ574" s="228">
        <f t="shared" si="692"/>
        <v>0</v>
      </c>
      <c r="BK574" s="228">
        <f t="shared" si="692"/>
        <v>0</v>
      </c>
      <c r="BL574" s="228">
        <f t="shared" si="692"/>
        <v>0</v>
      </c>
      <c r="BM574" s="228">
        <f t="shared" si="692"/>
        <v>0</v>
      </c>
      <c r="BN574" s="228">
        <f t="shared" si="692"/>
        <v>0</v>
      </c>
      <c r="BO574" s="228">
        <f t="shared" si="692"/>
        <v>0</v>
      </c>
      <c r="BP574" s="228">
        <f t="shared" si="692"/>
        <v>0</v>
      </c>
      <c r="BQ574" s="228">
        <f t="shared" si="692"/>
        <v>0</v>
      </c>
      <c r="BR574" s="228">
        <f t="shared" si="692"/>
        <v>0</v>
      </c>
      <c r="BS574" s="228">
        <f t="shared" si="692"/>
        <v>0</v>
      </c>
      <c r="BT574" s="228">
        <f t="shared" si="692"/>
        <v>0</v>
      </c>
      <c r="BU574" s="228">
        <f t="shared" si="692"/>
        <v>0</v>
      </c>
      <c r="BV574" s="228">
        <f t="shared" si="692"/>
        <v>0</v>
      </c>
      <c r="BW574" s="228">
        <f t="shared" si="692"/>
        <v>0</v>
      </c>
      <c r="BX574" s="228">
        <f t="shared" si="692"/>
        <v>0</v>
      </c>
      <c r="BY574" s="228">
        <f t="shared" si="692"/>
        <v>0</v>
      </c>
      <c r="BZ574" s="228">
        <f t="shared" si="692"/>
        <v>0</v>
      </c>
      <c r="CA574" s="228">
        <f t="shared" si="692"/>
        <v>0</v>
      </c>
      <c r="CB574" s="228">
        <f t="shared" si="692"/>
        <v>0</v>
      </c>
      <c r="CC574" s="228">
        <f t="shared" si="692"/>
        <v>0</v>
      </c>
      <c r="CD574" s="228">
        <f t="shared" si="692"/>
        <v>0</v>
      </c>
      <c r="CG574" s="13"/>
      <c r="CH574" s="13"/>
    </row>
    <row r="575" spans="4:86" outlineLevel="1">
      <c r="D575">
        <v>22</v>
      </c>
      <c r="E575" s="37" t="str">
        <v>Llamadas en tránsito Larga Distancia</v>
      </c>
      <c r="J575" s="37" t="str">
        <v>minutos</v>
      </c>
      <c r="R575" s="228">
        <f t="shared" ref="R575:AW575" si="693">R366</f>
        <v>706501002.42090988</v>
      </c>
      <c r="S575" s="228">
        <f t="shared" si="693"/>
        <v>1048854716.3314781</v>
      </c>
      <c r="T575" s="228">
        <f t="shared" si="693"/>
        <v>1430098731.8506775</v>
      </c>
      <c r="U575" s="228">
        <f t="shared" si="693"/>
        <v>1606736534.1969986</v>
      </c>
      <c r="V575" s="228">
        <f t="shared" si="693"/>
        <v>1628186327.1097107</v>
      </c>
      <c r="W575" s="228">
        <f t="shared" si="693"/>
        <v>1735084303.3166885</v>
      </c>
      <c r="X575" s="228">
        <f t="shared" si="693"/>
        <v>2396943279.3194046</v>
      </c>
      <c r="Y575" s="228">
        <f t="shared" si="693"/>
        <v>3012153369.0368347</v>
      </c>
      <c r="Z575" s="228">
        <f t="shared" si="693"/>
        <v>3276550029.6072388</v>
      </c>
      <c r="AA575" s="228">
        <f t="shared" si="693"/>
        <v>3598660319.2156525</v>
      </c>
      <c r="AB575" s="228">
        <f t="shared" si="693"/>
        <v>5109361810.0800781</v>
      </c>
      <c r="AC575" s="228">
        <f t="shared" si="693"/>
        <v>6327740381.562561</v>
      </c>
      <c r="AD575" s="228">
        <f t="shared" si="693"/>
        <v>6628589444.0727997</v>
      </c>
      <c r="AE575" s="228">
        <f t="shared" si="693"/>
        <v>6821366090.3068085</v>
      </c>
      <c r="AF575" s="228">
        <f t="shared" si="693"/>
        <v>6942322881.5010376</v>
      </c>
      <c r="AG575" s="228">
        <f t="shared" si="693"/>
        <v>7153926971.666687</v>
      </c>
      <c r="AH575" s="228">
        <f t="shared" si="693"/>
        <v>7338003708.7516785</v>
      </c>
      <c r="AI575" s="228">
        <f t="shared" si="693"/>
        <v>7540116345.4461365</v>
      </c>
      <c r="AJ575" s="228">
        <f t="shared" si="693"/>
        <v>7739501261.4666748</v>
      </c>
      <c r="AK575" s="228">
        <f t="shared" si="693"/>
        <v>7936374046.4356995</v>
      </c>
      <c r="AL575" s="228">
        <f t="shared" si="693"/>
        <v>8046866217.6120911</v>
      </c>
      <c r="AM575" s="228">
        <f t="shared" si="693"/>
        <v>8119744920.0796509</v>
      </c>
      <c r="AN575" s="228">
        <f t="shared" si="693"/>
        <v>8190453766.6772766</v>
      </c>
      <c r="AO575" s="228">
        <f t="shared" si="693"/>
        <v>8259157107.5760498</v>
      </c>
      <c r="AP575" s="228">
        <f t="shared" si="693"/>
        <v>8326218440.5450745</v>
      </c>
      <c r="AQ575" s="228">
        <f t="shared" si="693"/>
        <v>8391851782.4844666</v>
      </c>
      <c r="AR575" s="228">
        <f t="shared" si="693"/>
        <v>8455687054.4298401</v>
      </c>
      <c r="AS575" s="228">
        <f t="shared" si="693"/>
        <v>8517432410.6206665</v>
      </c>
      <c r="AT575" s="228">
        <f t="shared" si="693"/>
        <v>8577168955.7767639</v>
      </c>
      <c r="AU575" s="228">
        <f t="shared" si="693"/>
        <v>8634976772.9687195</v>
      </c>
      <c r="AV575" s="228">
        <f t="shared" si="693"/>
        <v>8690807493.411377</v>
      </c>
      <c r="AW575" s="228">
        <f t="shared" si="693"/>
        <v>8744556941.6205139</v>
      </c>
      <c r="AX575" s="228">
        <f t="shared" ref="AX575:CD575" si="694">AX366</f>
        <v>8796203162.0093689</v>
      </c>
      <c r="AY575" s="228">
        <f t="shared" si="694"/>
        <v>8845807771.5622559</v>
      </c>
      <c r="AZ575" s="228">
        <f t="shared" si="694"/>
        <v>8893420551.7438354</v>
      </c>
      <c r="BA575" s="228">
        <f t="shared" si="694"/>
        <v>8938991772.3892517</v>
      </c>
      <c r="BB575" s="228">
        <f t="shared" si="694"/>
        <v>8982429125.8690491</v>
      </c>
      <c r="BC575" s="228">
        <f t="shared" si="694"/>
        <v>9023711099.5582581</v>
      </c>
      <c r="BD575" s="228">
        <f t="shared" si="694"/>
        <v>9062893011.7646484</v>
      </c>
      <c r="BE575" s="228">
        <f t="shared" si="694"/>
        <v>9100029751.7982788</v>
      </c>
      <c r="BF575" s="228">
        <f t="shared" si="694"/>
        <v>9135100100.6350708</v>
      </c>
      <c r="BG575" s="228">
        <f t="shared" si="694"/>
        <v>9168047051.5265808</v>
      </c>
      <c r="BH575" s="228">
        <f t="shared" si="694"/>
        <v>9198869986.4813538</v>
      </c>
      <c r="BI575" s="228">
        <f t="shared" si="694"/>
        <v>9227126633.7589417</v>
      </c>
      <c r="BJ575" s="228">
        <f t="shared" si="694"/>
        <v>9246684085.8924561</v>
      </c>
      <c r="BK575" s="228">
        <f t="shared" si="694"/>
        <v>9259065364.3026428</v>
      </c>
      <c r="BL575" s="228">
        <f t="shared" si="694"/>
        <v>9271463234.8540039</v>
      </c>
      <c r="BM575" s="228">
        <f t="shared" si="694"/>
        <v>9283877719.8006592</v>
      </c>
      <c r="BN575" s="228">
        <f t="shared" si="694"/>
        <v>9296308841.4263306</v>
      </c>
      <c r="BO575" s="228">
        <f t="shared" si="694"/>
        <v>9308756622.0447388</v>
      </c>
      <c r="BP575" s="228">
        <f t="shared" si="694"/>
        <v>9321221083.9996338</v>
      </c>
      <c r="BQ575" s="228">
        <f t="shared" si="694"/>
        <v>9333702249.6647034</v>
      </c>
      <c r="BR575" s="228">
        <f t="shared" si="694"/>
        <v>9346200141.4436035</v>
      </c>
      <c r="BS575" s="228">
        <f t="shared" si="694"/>
        <v>9358714781.7702332</v>
      </c>
      <c r="BT575" s="228">
        <f t="shared" si="694"/>
        <v>9371246193.108429</v>
      </c>
      <c r="BU575" s="228">
        <f t="shared" si="694"/>
        <v>9383794397.9522705</v>
      </c>
      <c r="BV575" s="228">
        <f t="shared" si="694"/>
        <v>9396359418.8260193</v>
      </c>
      <c r="BW575" s="228">
        <f t="shared" si="694"/>
        <v>9408941278.2842102</v>
      </c>
      <c r="BX575" s="228">
        <f t="shared" si="694"/>
        <v>9421539998.9115601</v>
      </c>
      <c r="BY575" s="228">
        <f t="shared" si="694"/>
        <v>9434155603.3232727</v>
      </c>
      <c r="BZ575" s="228">
        <f t="shared" si="694"/>
        <v>9446788114.1646729</v>
      </c>
      <c r="CA575" s="228">
        <f t="shared" si="694"/>
        <v>9459437554.1116943</v>
      </c>
      <c r="CB575" s="228">
        <f t="shared" si="694"/>
        <v>9472103945.870636</v>
      </c>
      <c r="CC575" s="228">
        <f t="shared" si="694"/>
        <v>9484787312.1782532</v>
      </c>
      <c r="CD575" s="228">
        <f t="shared" si="694"/>
        <v>9497487675.8018188</v>
      </c>
      <c r="CG575" s="13"/>
      <c r="CH575" s="13"/>
    </row>
    <row r="576" spans="4:86" outlineLevel="1">
      <c r="D576">
        <v>23</v>
      </c>
      <c r="E576" s="37" t="str">
        <v>Mobile Service23</v>
      </c>
      <c r="J576" s="37" t="str">
        <v>Mobile Unit23</v>
      </c>
      <c r="BR576"/>
      <c r="BS576"/>
      <c r="CG576" s="13"/>
      <c r="CH576" s="13"/>
    </row>
    <row r="577" spans="1:88" outlineLevel="1">
      <c r="D577">
        <v>24</v>
      </c>
      <c r="E577" s="37" t="str">
        <v>Mobile Service24</v>
      </c>
      <c r="J577" s="37" t="str">
        <v>Mobile Unit24</v>
      </c>
      <c r="BR577"/>
      <c r="BS577"/>
      <c r="CG577" s="13"/>
      <c r="CH577" s="13"/>
    </row>
    <row r="578" spans="1:88" outlineLevel="1">
      <c r="D578">
        <v>25</v>
      </c>
      <c r="E578" s="37" t="str">
        <v>Mobile Service25</v>
      </c>
      <c r="J578" s="37" t="str">
        <v>Mobile Unit25</v>
      </c>
      <c r="BR578"/>
      <c r="BS578"/>
      <c r="CG578" s="13"/>
      <c r="CH578" s="13"/>
    </row>
    <row r="579" spans="1:88" outlineLevel="1">
      <c r="D579">
        <v>26</v>
      </c>
      <c r="E579" s="37" t="str">
        <v>Mobile Service26</v>
      </c>
      <c r="J579" s="37" t="str">
        <v>Mobile Unit26</v>
      </c>
      <c r="BR579"/>
      <c r="BS579"/>
      <c r="CG579" s="13"/>
      <c r="CH579" s="13"/>
    </row>
    <row r="580" spans="1:88" outlineLevel="1">
      <c r="D580">
        <v>27</v>
      </c>
      <c r="E580" s="37" t="str">
        <v>Mobile Service27</v>
      </c>
      <c r="J580" s="37" t="str">
        <v>Mobile Unit27</v>
      </c>
      <c r="BR580"/>
      <c r="BS580"/>
      <c r="CG580" s="13"/>
      <c r="CH580" s="13"/>
    </row>
    <row r="581" spans="1:88" outlineLevel="1">
      <c r="D581">
        <v>28</v>
      </c>
      <c r="E581" s="37" t="str">
        <v>Mobile Service28</v>
      </c>
      <c r="J581" s="37" t="str">
        <v>Mobile Unit28</v>
      </c>
      <c r="BR581"/>
      <c r="BS581"/>
      <c r="CG581" s="13"/>
      <c r="CH581" s="13"/>
    </row>
    <row r="582" spans="1:88" outlineLevel="1">
      <c r="D582">
        <v>29</v>
      </c>
      <c r="E582" s="37" t="str">
        <v>Mobile Service29</v>
      </c>
      <c r="J582" s="37" t="str">
        <v>Mobile Unit29</v>
      </c>
      <c r="BR582"/>
      <c r="BS582"/>
      <c r="CG582" s="13"/>
      <c r="CH582" s="13"/>
    </row>
    <row r="583" spans="1:88" outlineLevel="1">
      <c r="D583">
        <v>30</v>
      </c>
      <c r="E583" s="37" t="str">
        <v>Mobile Service30</v>
      </c>
      <c r="J583" s="37" t="str">
        <v>Mobile Unit30</v>
      </c>
      <c r="BR583"/>
      <c r="BS583"/>
      <c r="CG583" s="13"/>
      <c r="CH583" s="13"/>
    </row>
    <row r="584" spans="1:88" outlineLevel="1">
      <c r="CE584" s="18" t="s">
        <v>32</v>
      </c>
      <c r="CG584" s="13"/>
      <c r="CH584" s="13"/>
    </row>
    <row r="585" spans="1:88">
      <c r="BQ585" s="18"/>
      <c r="CG585" s="13"/>
      <c r="CH585" s="13"/>
    </row>
    <row r="586" spans="1:88" s="70" customFormat="1" ht="18" customHeight="1">
      <c r="A586" s="222">
        <v>5</v>
      </c>
      <c r="B586" s="68" t="s">
        <v>527</v>
      </c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  <c r="AB586" s="69"/>
      <c r="AC586" s="69"/>
      <c r="AD586" s="69"/>
      <c r="AE586" s="69"/>
      <c r="AF586" s="69"/>
      <c r="AG586" s="69"/>
      <c r="AH586" s="69"/>
      <c r="AI586" s="69"/>
      <c r="AJ586" s="69"/>
      <c r="AK586" s="69"/>
      <c r="AL586" s="69"/>
      <c r="AM586" s="69"/>
      <c r="AN586" s="69"/>
      <c r="AO586" s="69"/>
      <c r="AP586" s="69"/>
      <c r="AQ586" s="69"/>
      <c r="AR586" s="69"/>
      <c r="AS586" s="69"/>
      <c r="AT586" s="69"/>
      <c r="AU586" s="69"/>
      <c r="AV586" s="69"/>
      <c r="AW586" s="69"/>
      <c r="AX586" s="69"/>
      <c r="AY586" s="69"/>
      <c r="AZ586" s="69"/>
      <c r="BA586" s="69"/>
      <c r="BB586" s="69"/>
      <c r="BC586" s="69"/>
      <c r="BD586" s="69"/>
      <c r="BE586" s="69"/>
      <c r="BF586" s="69"/>
      <c r="BG586" s="69"/>
      <c r="BH586" s="69"/>
      <c r="BI586" s="69"/>
      <c r="BJ586" s="69"/>
      <c r="BK586" s="69"/>
      <c r="BL586" s="69"/>
      <c r="BM586" s="69"/>
      <c r="BN586" s="69"/>
      <c r="BO586" s="69"/>
      <c r="BP586" s="69"/>
      <c r="BQ586" s="76"/>
      <c r="BR586" s="76"/>
      <c r="BS586" s="76"/>
      <c r="BT586" s="76"/>
      <c r="BU586" s="76"/>
      <c r="BV586" s="76"/>
      <c r="BW586" s="76"/>
      <c r="BX586" s="76"/>
      <c r="BY586" s="76"/>
      <c r="BZ586" s="76"/>
      <c r="CA586" s="76"/>
      <c r="CB586" s="76"/>
      <c r="CC586" s="76"/>
      <c r="CD586" s="76"/>
      <c r="CE586" s="76"/>
      <c r="CF586" s="76"/>
      <c r="CG586" s="76"/>
      <c r="CH586" s="76"/>
      <c r="CI586" s="69"/>
      <c r="CJ586" s="69"/>
    </row>
    <row r="587" spans="1:88" outlineLevel="1">
      <c r="A587" s="223"/>
      <c r="CG587" s="13"/>
      <c r="CH587" s="13"/>
    </row>
    <row r="588" spans="1:88" outlineLevel="1">
      <c r="A588" s="223"/>
      <c r="CG588" s="13"/>
      <c r="CH588" s="13"/>
    </row>
    <row r="589" spans="1:88" ht="15.75" outlineLevel="1">
      <c r="A589" s="223"/>
      <c r="B589" s="16" t="s">
        <v>448</v>
      </c>
      <c r="K589"/>
    </row>
    <row r="590" spans="1:88" outlineLevel="1">
      <c r="A590" s="223"/>
      <c r="K590"/>
    </row>
    <row r="591" spans="1:88" outlineLevel="1">
      <c r="A591" s="223"/>
      <c r="E591" s="37" t="str">
        <f t="array" ref="E591:E620">Fixed.Retail.Services</f>
        <v>Llamadas salientes Local on-net</v>
      </c>
      <c r="G591" t="s">
        <v>70</v>
      </c>
      <c r="K591"/>
      <c r="M591" s="210"/>
      <c r="Q591" s="213">
        <v>0.995</v>
      </c>
      <c r="R591" s="214">
        <f t="shared" ref="R591:BN591" si="695">Q591</f>
        <v>0.995</v>
      </c>
      <c r="S591" s="214">
        <f t="shared" si="695"/>
        <v>0.995</v>
      </c>
      <c r="T591" s="214">
        <f t="shared" si="695"/>
        <v>0.995</v>
      </c>
      <c r="U591" s="214">
        <f t="shared" si="695"/>
        <v>0.995</v>
      </c>
      <c r="V591" s="214">
        <f t="shared" si="695"/>
        <v>0.995</v>
      </c>
      <c r="W591" s="214">
        <f t="shared" si="695"/>
        <v>0.995</v>
      </c>
      <c r="X591" s="214">
        <f t="shared" si="695"/>
        <v>0.995</v>
      </c>
      <c r="Y591" s="214">
        <f t="shared" si="695"/>
        <v>0.995</v>
      </c>
      <c r="Z591" s="214">
        <f t="shared" si="695"/>
        <v>0.995</v>
      </c>
      <c r="AA591" s="214">
        <f t="shared" si="695"/>
        <v>0.995</v>
      </c>
      <c r="AB591" s="214">
        <f t="shared" si="695"/>
        <v>0.995</v>
      </c>
      <c r="AC591" s="214">
        <f t="shared" si="695"/>
        <v>0.995</v>
      </c>
      <c r="AD591" s="214">
        <f t="shared" si="695"/>
        <v>0.995</v>
      </c>
      <c r="AE591" s="214">
        <f t="shared" si="695"/>
        <v>0.995</v>
      </c>
      <c r="AF591" s="214">
        <f t="shared" si="695"/>
        <v>0.995</v>
      </c>
      <c r="AG591" s="214">
        <f t="shared" si="695"/>
        <v>0.995</v>
      </c>
      <c r="AH591" s="214">
        <f t="shared" si="695"/>
        <v>0.995</v>
      </c>
      <c r="AI591" s="214">
        <f t="shared" si="695"/>
        <v>0.995</v>
      </c>
      <c r="AJ591" s="214">
        <f t="shared" si="695"/>
        <v>0.995</v>
      </c>
      <c r="AK591" s="214">
        <f t="shared" si="695"/>
        <v>0.995</v>
      </c>
      <c r="AL591" s="214">
        <f t="shared" si="695"/>
        <v>0.995</v>
      </c>
      <c r="AM591" s="214">
        <f t="shared" si="695"/>
        <v>0.995</v>
      </c>
      <c r="AN591" s="214">
        <f t="shared" si="695"/>
        <v>0.995</v>
      </c>
      <c r="AO591" s="214">
        <f t="shared" si="695"/>
        <v>0.995</v>
      </c>
      <c r="AP591" s="214">
        <f t="shared" si="695"/>
        <v>0.995</v>
      </c>
      <c r="AQ591" s="214">
        <f t="shared" si="695"/>
        <v>0.995</v>
      </c>
      <c r="AR591" s="214">
        <f t="shared" si="695"/>
        <v>0.995</v>
      </c>
      <c r="AS591" s="214">
        <f t="shared" si="695"/>
        <v>0.995</v>
      </c>
      <c r="AT591" s="214">
        <f t="shared" si="695"/>
        <v>0.995</v>
      </c>
      <c r="AU591" s="214">
        <f t="shared" si="695"/>
        <v>0.995</v>
      </c>
      <c r="AV591" s="214">
        <f t="shared" si="695"/>
        <v>0.995</v>
      </c>
      <c r="AW591" s="214">
        <f t="shared" si="695"/>
        <v>0.995</v>
      </c>
      <c r="AX591" s="214">
        <f t="shared" si="695"/>
        <v>0.995</v>
      </c>
      <c r="AY591" s="214">
        <f t="shared" si="695"/>
        <v>0.995</v>
      </c>
      <c r="AZ591" s="214">
        <f t="shared" si="695"/>
        <v>0.995</v>
      </c>
      <c r="BA591" s="214">
        <f t="shared" si="695"/>
        <v>0.995</v>
      </c>
      <c r="BB591" s="214">
        <f t="shared" si="695"/>
        <v>0.995</v>
      </c>
      <c r="BC591" s="214">
        <f t="shared" si="695"/>
        <v>0.995</v>
      </c>
      <c r="BD591" s="214">
        <f t="shared" si="695"/>
        <v>0.995</v>
      </c>
      <c r="BE591" s="214">
        <f t="shared" si="695"/>
        <v>0.995</v>
      </c>
      <c r="BF591" s="214">
        <f t="shared" si="695"/>
        <v>0.995</v>
      </c>
      <c r="BG591" s="214">
        <f t="shared" si="695"/>
        <v>0.995</v>
      </c>
      <c r="BH591" s="214">
        <f t="shared" si="695"/>
        <v>0.995</v>
      </c>
      <c r="BI591" s="214">
        <f t="shared" si="695"/>
        <v>0.995</v>
      </c>
      <c r="BJ591" s="214">
        <f t="shared" si="695"/>
        <v>0.995</v>
      </c>
      <c r="BK591" s="214">
        <f t="shared" si="695"/>
        <v>0.995</v>
      </c>
      <c r="BL591" s="214">
        <f t="shared" si="695"/>
        <v>0.995</v>
      </c>
      <c r="BM591" s="214">
        <f t="shared" si="695"/>
        <v>0.995</v>
      </c>
      <c r="BN591" s="214">
        <f t="shared" si="695"/>
        <v>0.995</v>
      </c>
      <c r="BO591" s="214">
        <f t="shared" ref="BO591:CD591" si="696">BN591</f>
        <v>0.995</v>
      </c>
      <c r="BP591" s="214">
        <f t="shared" si="696"/>
        <v>0.995</v>
      </c>
      <c r="BQ591" s="214">
        <f t="shared" si="696"/>
        <v>0.995</v>
      </c>
      <c r="BR591" s="214">
        <f t="shared" si="696"/>
        <v>0.995</v>
      </c>
      <c r="BS591" s="214">
        <f t="shared" si="696"/>
        <v>0.995</v>
      </c>
      <c r="BT591" s="214">
        <f t="shared" si="696"/>
        <v>0.995</v>
      </c>
      <c r="BU591" s="214">
        <f t="shared" si="696"/>
        <v>0.995</v>
      </c>
      <c r="BV591" s="214">
        <f t="shared" si="696"/>
        <v>0.995</v>
      </c>
      <c r="BW591" s="214">
        <f t="shared" si="696"/>
        <v>0.995</v>
      </c>
      <c r="BX591" s="214">
        <f t="shared" si="696"/>
        <v>0.995</v>
      </c>
      <c r="BY591" s="214">
        <f t="shared" si="696"/>
        <v>0.995</v>
      </c>
      <c r="BZ591" s="214">
        <f t="shared" si="696"/>
        <v>0.995</v>
      </c>
      <c r="CA591" s="214">
        <f t="shared" si="696"/>
        <v>0.995</v>
      </c>
      <c r="CB591" s="214">
        <f t="shared" si="696"/>
        <v>0.995</v>
      </c>
      <c r="CC591" s="214">
        <f t="shared" si="696"/>
        <v>0.995</v>
      </c>
      <c r="CD591" s="214">
        <f t="shared" si="696"/>
        <v>0.995</v>
      </c>
    </row>
    <row r="592" spans="1:88" outlineLevel="1">
      <c r="A592" s="223"/>
      <c r="E592" s="37" t="str">
        <v>Llamadas salientes Larga Distancia on-net</v>
      </c>
      <c r="G592" t="s">
        <v>70</v>
      </c>
      <c r="K592"/>
      <c r="Q592" s="215">
        <f t="shared" ref="Q592:BN597" si="697">Q591</f>
        <v>0.995</v>
      </c>
      <c r="R592" s="215">
        <f t="shared" si="697"/>
        <v>0.995</v>
      </c>
      <c r="S592" s="215">
        <f t="shared" si="697"/>
        <v>0.995</v>
      </c>
      <c r="T592" s="215">
        <f t="shared" si="697"/>
        <v>0.995</v>
      </c>
      <c r="U592" s="215">
        <f t="shared" si="697"/>
        <v>0.995</v>
      </c>
      <c r="V592" s="215">
        <f t="shared" si="697"/>
        <v>0.995</v>
      </c>
      <c r="W592" s="215">
        <f t="shared" si="697"/>
        <v>0.995</v>
      </c>
      <c r="X592" s="215">
        <f t="shared" si="697"/>
        <v>0.995</v>
      </c>
      <c r="Y592" s="215">
        <f t="shared" si="697"/>
        <v>0.995</v>
      </c>
      <c r="Z592" s="215">
        <f t="shared" si="697"/>
        <v>0.995</v>
      </c>
      <c r="AA592" s="215">
        <f t="shared" si="697"/>
        <v>0.995</v>
      </c>
      <c r="AB592" s="215">
        <f t="shared" si="697"/>
        <v>0.995</v>
      </c>
      <c r="AC592" s="215">
        <f t="shared" si="697"/>
        <v>0.995</v>
      </c>
      <c r="AD592" s="215">
        <f t="shared" si="697"/>
        <v>0.995</v>
      </c>
      <c r="AE592" s="215">
        <f t="shared" si="697"/>
        <v>0.995</v>
      </c>
      <c r="AF592" s="215">
        <f t="shared" si="697"/>
        <v>0.995</v>
      </c>
      <c r="AG592" s="215">
        <f t="shared" si="697"/>
        <v>0.995</v>
      </c>
      <c r="AH592" s="215">
        <f t="shared" si="697"/>
        <v>0.995</v>
      </c>
      <c r="AI592" s="215">
        <f t="shared" si="697"/>
        <v>0.995</v>
      </c>
      <c r="AJ592" s="215">
        <f t="shared" si="697"/>
        <v>0.995</v>
      </c>
      <c r="AK592" s="215">
        <f t="shared" si="697"/>
        <v>0.995</v>
      </c>
      <c r="AL592" s="215">
        <f t="shared" si="697"/>
        <v>0.995</v>
      </c>
      <c r="AM592" s="215">
        <f t="shared" si="697"/>
        <v>0.995</v>
      </c>
      <c r="AN592" s="215">
        <f t="shared" si="697"/>
        <v>0.995</v>
      </c>
      <c r="AO592" s="215">
        <f t="shared" si="697"/>
        <v>0.995</v>
      </c>
      <c r="AP592" s="215">
        <f t="shared" si="697"/>
        <v>0.995</v>
      </c>
      <c r="AQ592" s="215">
        <f t="shared" si="697"/>
        <v>0.995</v>
      </c>
      <c r="AR592" s="215">
        <f t="shared" si="697"/>
        <v>0.995</v>
      </c>
      <c r="AS592" s="215">
        <f t="shared" si="697"/>
        <v>0.995</v>
      </c>
      <c r="AT592" s="215">
        <f t="shared" si="697"/>
        <v>0.995</v>
      </c>
      <c r="AU592" s="215">
        <f t="shared" si="697"/>
        <v>0.995</v>
      </c>
      <c r="AV592" s="215">
        <f t="shared" si="697"/>
        <v>0.995</v>
      </c>
      <c r="AW592" s="215">
        <f t="shared" si="697"/>
        <v>0.995</v>
      </c>
      <c r="AX592" s="215">
        <f t="shared" si="697"/>
        <v>0.995</v>
      </c>
      <c r="AY592" s="215">
        <f t="shared" si="697"/>
        <v>0.995</v>
      </c>
      <c r="AZ592" s="215">
        <f t="shared" si="697"/>
        <v>0.995</v>
      </c>
      <c r="BA592" s="215">
        <f t="shared" si="697"/>
        <v>0.995</v>
      </c>
      <c r="BB592" s="215">
        <f t="shared" si="697"/>
        <v>0.995</v>
      </c>
      <c r="BC592" s="215">
        <f t="shared" si="697"/>
        <v>0.995</v>
      </c>
      <c r="BD592" s="215">
        <f t="shared" si="697"/>
        <v>0.995</v>
      </c>
      <c r="BE592" s="215">
        <f t="shared" si="697"/>
        <v>0.995</v>
      </c>
      <c r="BF592" s="215">
        <f t="shared" si="697"/>
        <v>0.995</v>
      </c>
      <c r="BG592" s="215">
        <f t="shared" si="697"/>
        <v>0.995</v>
      </c>
      <c r="BH592" s="215">
        <f t="shared" si="697"/>
        <v>0.995</v>
      </c>
      <c r="BI592" s="215">
        <f t="shared" si="697"/>
        <v>0.995</v>
      </c>
      <c r="BJ592" s="215">
        <f t="shared" si="697"/>
        <v>0.995</v>
      </c>
      <c r="BK592" s="215">
        <f t="shared" si="697"/>
        <v>0.995</v>
      </c>
      <c r="BL592" s="215">
        <f t="shared" si="697"/>
        <v>0.995</v>
      </c>
      <c r="BM592" s="215">
        <f t="shared" si="697"/>
        <v>0.995</v>
      </c>
      <c r="BN592" s="215">
        <f t="shared" si="697"/>
        <v>0.995</v>
      </c>
      <c r="BO592" s="215">
        <f t="shared" ref="BO592:BP596" si="698">BO591</f>
        <v>0.995</v>
      </c>
      <c r="BP592" s="215">
        <f t="shared" si="698"/>
        <v>0.995</v>
      </c>
      <c r="BQ592" s="215">
        <f t="shared" ref="BQ592:BT597" si="699">BQ591</f>
        <v>0.995</v>
      </c>
      <c r="BR592" s="215">
        <f t="shared" si="699"/>
        <v>0.995</v>
      </c>
      <c r="BS592" s="215">
        <f t="shared" si="699"/>
        <v>0.995</v>
      </c>
      <c r="BT592" s="215">
        <f t="shared" si="699"/>
        <v>0.995</v>
      </c>
      <c r="BU592" s="215">
        <f t="shared" ref="BU592:CD592" si="700">BU591</f>
        <v>0.995</v>
      </c>
      <c r="BV592" s="215">
        <f t="shared" si="700"/>
        <v>0.995</v>
      </c>
      <c r="BW592" s="215">
        <f t="shared" si="700"/>
        <v>0.995</v>
      </c>
      <c r="BX592" s="215">
        <f t="shared" si="700"/>
        <v>0.995</v>
      </c>
      <c r="BY592" s="215">
        <f t="shared" si="700"/>
        <v>0.995</v>
      </c>
      <c r="BZ592" s="215">
        <f t="shared" si="700"/>
        <v>0.995</v>
      </c>
      <c r="CA592" s="215">
        <f t="shared" si="700"/>
        <v>0.995</v>
      </c>
      <c r="CB592" s="215">
        <f t="shared" si="700"/>
        <v>0.995</v>
      </c>
      <c r="CC592" s="215">
        <f t="shared" si="700"/>
        <v>0.995</v>
      </c>
      <c r="CD592" s="215">
        <f t="shared" si="700"/>
        <v>0.995</v>
      </c>
    </row>
    <row r="593" spans="1:82" outlineLevel="1">
      <c r="A593" s="223"/>
      <c r="E593" s="37" t="str">
        <v>Llamadas salientes Local a otros operadores fijos</v>
      </c>
      <c r="G593" t="s">
        <v>70</v>
      </c>
      <c r="K593"/>
      <c r="Q593" s="215">
        <f t="shared" si="697"/>
        <v>0.995</v>
      </c>
      <c r="R593" s="215">
        <f t="shared" si="697"/>
        <v>0.995</v>
      </c>
      <c r="S593" s="215">
        <f t="shared" si="697"/>
        <v>0.995</v>
      </c>
      <c r="T593" s="215">
        <f t="shared" si="697"/>
        <v>0.995</v>
      </c>
      <c r="U593" s="215">
        <f t="shared" si="697"/>
        <v>0.995</v>
      </c>
      <c r="V593" s="215">
        <f t="shared" si="697"/>
        <v>0.995</v>
      </c>
      <c r="W593" s="215">
        <f t="shared" si="697"/>
        <v>0.995</v>
      </c>
      <c r="X593" s="215">
        <f t="shared" si="697"/>
        <v>0.995</v>
      </c>
      <c r="Y593" s="215">
        <f t="shared" si="697"/>
        <v>0.995</v>
      </c>
      <c r="Z593" s="215">
        <f t="shared" si="697"/>
        <v>0.995</v>
      </c>
      <c r="AA593" s="215">
        <f t="shared" si="697"/>
        <v>0.995</v>
      </c>
      <c r="AB593" s="215">
        <f t="shared" si="697"/>
        <v>0.995</v>
      </c>
      <c r="AC593" s="215">
        <f t="shared" si="697"/>
        <v>0.995</v>
      </c>
      <c r="AD593" s="215">
        <f t="shared" si="697"/>
        <v>0.995</v>
      </c>
      <c r="AE593" s="215">
        <f t="shared" si="697"/>
        <v>0.995</v>
      </c>
      <c r="AF593" s="215">
        <f t="shared" si="697"/>
        <v>0.995</v>
      </c>
      <c r="AG593" s="215">
        <f t="shared" si="697"/>
        <v>0.995</v>
      </c>
      <c r="AH593" s="215">
        <f t="shared" si="697"/>
        <v>0.995</v>
      </c>
      <c r="AI593" s="215">
        <f t="shared" si="697"/>
        <v>0.995</v>
      </c>
      <c r="AJ593" s="215">
        <f t="shared" si="697"/>
        <v>0.995</v>
      </c>
      <c r="AK593" s="215">
        <f t="shared" si="697"/>
        <v>0.995</v>
      </c>
      <c r="AL593" s="215">
        <f t="shared" si="697"/>
        <v>0.995</v>
      </c>
      <c r="AM593" s="215">
        <f t="shared" si="697"/>
        <v>0.995</v>
      </c>
      <c r="AN593" s="215">
        <f t="shared" si="697"/>
        <v>0.995</v>
      </c>
      <c r="AO593" s="215">
        <f t="shared" si="697"/>
        <v>0.995</v>
      </c>
      <c r="AP593" s="215">
        <f t="shared" si="697"/>
        <v>0.995</v>
      </c>
      <c r="AQ593" s="215">
        <f t="shared" si="697"/>
        <v>0.995</v>
      </c>
      <c r="AR593" s="215">
        <f t="shared" si="697"/>
        <v>0.995</v>
      </c>
      <c r="AS593" s="215">
        <f t="shared" si="697"/>
        <v>0.995</v>
      </c>
      <c r="AT593" s="215">
        <f t="shared" si="697"/>
        <v>0.995</v>
      </c>
      <c r="AU593" s="215">
        <f t="shared" si="697"/>
        <v>0.995</v>
      </c>
      <c r="AV593" s="215">
        <f t="shared" si="697"/>
        <v>0.995</v>
      </c>
      <c r="AW593" s="215">
        <f t="shared" si="697"/>
        <v>0.995</v>
      </c>
      <c r="AX593" s="215">
        <f t="shared" si="697"/>
        <v>0.995</v>
      </c>
      <c r="AY593" s="215">
        <f t="shared" si="697"/>
        <v>0.995</v>
      </c>
      <c r="AZ593" s="215">
        <f t="shared" si="697"/>
        <v>0.995</v>
      </c>
      <c r="BA593" s="215">
        <f t="shared" si="697"/>
        <v>0.995</v>
      </c>
      <c r="BB593" s="215">
        <f t="shared" si="697"/>
        <v>0.995</v>
      </c>
      <c r="BC593" s="215">
        <f t="shared" si="697"/>
        <v>0.995</v>
      </c>
      <c r="BD593" s="215">
        <f t="shared" si="697"/>
        <v>0.995</v>
      </c>
      <c r="BE593" s="215">
        <f t="shared" si="697"/>
        <v>0.995</v>
      </c>
      <c r="BF593" s="215">
        <f t="shared" si="697"/>
        <v>0.995</v>
      </c>
      <c r="BG593" s="215">
        <f t="shared" si="697"/>
        <v>0.995</v>
      </c>
      <c r="BH593" s="215">
        <f t="shared" si="697"/>
        <v>0.995</v>
      </c>
      <c r="BI593" s="215">
        <f t="shared" si="697"/>
        <v>0.995</v>
      </c>
      <c r="BJ593" s="215">
        <f t="shared" si="697"/>
        <v>0.995</v>
      </c>
      <c r="BK593" s="215">
        <f t="shared" si="697"/>
        <v>0.995</v>
      </c>
      <c r="BL593" s="215">
        <f t="shared" si="697"/>
        <v>0.995</v>
      </c>
      <c r="BM593" s="215">
        <f t="shared" si="697"/>
        <v>0.995</v>
      </c>
      <c r="BN593" s="215">
        <f t="shared" si="697"/>
        <v>0.995</v>
      </c>
      <c r="BO593" s="215">
        <f t="shared" si="698"/>
        <v>0.995</v>
      </c>
      <c r="BP593" s="215">
        <f t="shared" si="698"/>
        <v>0.995</v>
      </c>
      <c r="BQ593" s="215">
        <f t="shared" si="699"/>
        <v>0.995</v>
      </c>
      <c r="BR593" s="215">
        <f t="shared" si="699"/>
        <v>0.995</v>
      </c>
      <c r="BS593" s="215">
        <f t="shared" si="699"/>
        <v>0.995</v>
      </c>
      <c r="BT593" s="215">
        <f t="shared" si="699"/>
        <v>0.995</v>
      </c>
      <c r="BU593" s="215">
        <f t="shared" ref="BU593:CD593" si="701">BU592</f>
        <v>0.995</v>
      </c>
      <c r="BV593" s="215">
        <f t="shared" si="701"/>
        <v>0.995</v>
      </c>
      <c r="BW593" s="215">
        <f t="shared" si="701"/>
        <v>0.995</v>
      </c>
      <c r="BX593" s="215">
        <f t="shared" si="701"/>
        <v>0.995</v>
      </c>
      <c r="BY593" s="215">
        <f t="shared" si="701"/>
        <v>0.995</v>
      </c>
      <c r="BZ593" s="215">
        <f t="shared" si="701"/>
        <v>0.995</v>
      </c>
      <c r="CA593" s="215">
        <f t="shared" si="701"/>
        <v>0.995</v>
      </c>
      <c r="CB593" s="215">
        <f t="shared" si="701"/>
        <v>0.995</v>
      </c>
      <c r="CC593" s="215">
        <f t="shared" si="701"/>
        <v>0.995</v>
      </c>
      <c r="CD593" s="215">
        <f t="shared" si="701"/>
        <v>0.995</v>
      </c>
    </row>
    <row r="594" spans="1:82" outlineLevel="1">
      <c r="A594" s="223"/>
      <c r="E594" s="37" t="str">
        <v>Llamadas salientes larga Distancia a otros operadores fijos</v>
      </c>
      <c r="G594" t="s">
        <v>70</v>
      </c>
      <c r="K594"/>
      <c r="Q594" s="215">
        <f t="shared" si="697"/>
        <v>0.995</v>
      </c>
      <c r="R594" s="215">
        <f t="shared" si="697"/>
        <v>0.995</v>
      </c>
      <c r="S594" s="215">
        <f t="shared" si="697"/>
        <v>0.995</v>
      </c>
      <c r="T594" s="215">
        <f t="shared" si="697"/>
        <v>0.995</v>
      </c>
      <c r="U594" s="215">
        <f t="shared" si="697"/>
        <v>0.995</v>
      </c>
      <c r="V594" s="215">
        <f t="shared" si="697"/>
        <v>0.995</v>
      </c>
      <c r="W594" s="215">
        <f t="shared" si="697"/>
        <v>0.995</v>
      </c>
      <c r="X594" s="215">
        <f t="shared" si="697"/>
        <v>0.995</v>
      </c>
      <c r="Y594" s="215">
        <f t="shared" si="697"/>
        <v>0.995</v>
      </c>
      <c r="Z594" s="215">
        <f t="shared" si="697"/>
        <v>0.995</v>
      </c>
      <c r="AA594" s="215">
        <f t="shared" si="697"/>
        <v>0.995</v>
      </c>
      <c r="AB594" s="215">
        <f t="shared" si="697"/>
        <v>0.995</v>
      </c>
      <c r="AC594" s="215">
        <f t="shared" si="697"/>
        <v>0.995</v>
      </c>
      <c r="AD594" s="215">
        <f t="shared" si="697"/>
        <v>0.995</v>
      </c>
      <c r="AE594" s="215">
        <f t="shared" si="697"/>
        <v>0.995</v>
      </c>
      <c r="AF594" s="215">
        <f t="shared" si="697"/>
        <v>0.995</v>
      </c>
      <c r="AG594" s="215">
        <f t="shared" si="697"/>
        <v>0.995</v>
      </c>
      <c r="AH594" s="215">
        <f t="shared" si="697"/>
        <v>0.995</v>
      </c>
      <c r="AI594" s="215">
        <f t="shared" si="697"/>
        <v>0.995</v>
      </c>
      <c r="AJ594" s="215">
        <f t="shared" si="697"/>
        <v>0.995</v>
      </c>
      <c r="AK594" s="215">
        <f t="shared" si="697"/>
        <v>0.995</v>
      </c>
      <c r="AL594" s="215">
        <f t="shared" si="697"/>
        <v>0.995</v>
      </c>
      <c r="AM594" s="215">
        <f t="shared" si="697"/>
        <v>0.995</v>
      </c>
      <c r="AN594" s="215">
        <f t="shared" si="697"/>
        <v>0.995</v>
      </c>
      <c r="AO594" s="215">
        <f t="shared" si="697"/>
        <v>0.995</v>
      </c>
      <c r="AP594" s="215">
        <f t="shared" si="697"/>
        <v>0.995</v>
      </c>
      <c r="AQ594" s="215">
        <f t="shared" si="697"/>
        <v>0.995</v>
      </c>
      <c r="AR594" s="215">
        <f t="shared" si="697"/>
        <v>0.995</v>
      </c>
      <c r="AS594" s="215">
        <f t="shared" si="697"/>
        <v>0.995</v>
      </c>
      <c r="AT594" s="215">
        <f t="shared" si="697"/>
        <v>0.995</v>
      </c>
      <c r="AU594" s="215">
        <f t="shared" si="697"/>
        <v>0.995</v>
      </c>
      <c r="AV594" s="215">
        <f t="shared" si="697"/>
        <v>0.995</v>
      </c>
      <c r="AW594" s="215">
        <f t="shared" si="697"/>
        <v>0.995</v>
      </c>
      <c r="AX594" s="215">
        <f t="shared" si="697"/>
        <v>0.995</v>
      </c>
      <c r="AY594" s="215">
        <f t="shared" si="697"/>
        <v>0.995</v>
      </c>
      <c r="AZ594" s="215">
        <f t="shared" si="697"/>
        <v>0.995</v>
      </c>
      <c r="BA594" s="215">
        <f t="shared" si="697"/>
        <v>0.995</v>
      </c>
      <c r="BB594" s="215">
        <f t="shared" si="697"/>
        <v>0.995</v>
      </c>
      <c r="BC594" s="215">
        <f t="shared" si="697"/>
        <v>0.995</v>
      </c>
      <c r="BD594" s="215">
        <f t="shared" si="697"/>
        <v>0.995</v>
      </c>
      <c r="BE594" s="215">
        <f t="shared" si="697"/>
        <v>0.995</v>
      </c>
      <c r="BF594" s="215">
        <f t="shared" si="697"/>
        <v>0.995</v>
      </c>
      <c r="BG594" s="215">
        <f t="shared" si="697"/>
        <v>0.995</v>
      </c>
      <c r="BH594" s="215">
        <f t="shared" si="697"/>
        <v>0.995</v>
      </c>
      <c r="BI594" s="215">
        <f t="shared" si="697"/>
        <v>0.995</v>
      </c>
      <c r="BJ594" s="215">
        <f t="shared" si="697"/>
        <v>0.995</v>
      </c>
      <c r="BK594" s="215">
        <f t="shared" si="697"/>
        <v>0.995</v>
      </c>
      <c r="BL594" s="215">
        <f t="shared" si="697"/>
        <v>0.995</v>
      </c>
      <c r="BM594" s="215">
        <f t="shared" si="697"/>
        <v>0.995</v>
      </c>
      <c r="BN594" s="215">
        <f t="shared" si="697"/>
        <v>0.995</v>
      </c>
      <c r="BO594" s="215">
        <f t="shared" si="698"/>
        <v>0.995</v>
      </c>
      <c r="BP594" s="215">
        <f t="shared" si="698"/>
        <v>0.995</v>
      </c>
      <c r="BQ594" s="215">
        <f t="shared" si="699"/>
        <v>0.995</v>
      </c>
      <c r="BR594" s="215">
        <f t="shared" si="699"/>
        <v>0.995</v>
      </c>
      <c r="BS594" s="215">
        <f t="shared" si="699"/>
        <v>0.995</v>
      </c>
      <c r="BT594" s="215">
        <f t="shared" si="699"/>
        <v>0.995</v>
      </c>
      <c r="BU594" s="215">
        <f t="shared" ref="BU594:CD594" si="702">BU593</f>
        <v>0.995</v>
      </c>
      <c r="BV594" s="215">
        <f t="shared" si="702"/>
        <v>0.995</v>
      </c>
      <c r="BW594" s="215">
        <f t="shared" si="702"/>
        <v>0.995</v>
      </c>
      <c r="BX594" s="215">
        <f t="shared" si="702"/>
        <v>0.995</v>
      </c>
      <c r="BY594" s="215">
        <f t="shared" si="702"/>
        <v>0.995</v>
      </c>
      <c r="BZ594" s="215">
        <f t="shared" si="702"/>
        <v>0.995</v>
      </c>
      <c r="CA594" s="215">
        <f t="shared" si="702"/>
        <v>0.995</v>
      </c>
      <c r="CB594" s="215">
        <f t="shared" si="702"/>
        <v>0.995</v>
      </c>
      <c r="CC594" s="215">
        <f t="shared" si="702"/>
        <v>0.995</v>
      </c>
      <c r="CD594" s="215">
        <f t="shared" si="702"/>
        <v>0.995</v>
      </c>
    </row>
    <row r="595" spans="1:82" outlineLevel="1">
      <c r="A595" s="223"/>
      <c r="E595" s="37" t="str">
        <v>Llamadas salientes a móvil</v>
      </c>
      <c r="G595" t="s">
        <v>70</v>
      </c>
      <c r="K595"/>
      <c r="Q595" s="215">
        <f t="shared" si="697"/>
        <v>0.995</v>
      </c>
      <c r="R595" s="215">
        <f t="shared" si="697"/>
        <v>0.995</v>
      </c>
      <c r="S595" s="215">
        <f t="shared" si="697"/>
        <v>0.995</v>
      </c>
      <c r="T595" s="215">
        <f t="shared" si="697"/>
        <v>0.995</v>
      </c>
      <c r="U595" s="215">
        <f t="shared" si="697"/>
        <v>0.995</v>
      </c>
      <c r="V595" s="215">
        <f t="shared" si="697"/>
        <v>0.995</v>
      </c>
      <c r="W595" s="215">
        <f t="shared" si="697"/>
        <v>0.995</v>
      </c>
      <c r="X595" s="215">
        <f t="shared" si="697"/>
        <v>0.995</v>
      </c>
      <c r="Y595" s="215">
        <f t="shared" si="697"/>
        <v>0.995</v>
      </c>
      <c r="Z595" s="215">
        <f t="shared" si="697"/>
        <v>0.995</v>
      </c>
      <c r="AA595" s="215">
        <f t="shared" si="697"/>
        <v>0.995</v>
      </c>
      <c r="AB595" s="215">
        <f t="shared" si="697"/>
        <v>0.995</v>
      </c>
      <c r="AC595" s="215">
        <f t="shared" si="697"/>
        <v>0.995</v>
      </c>
      <c r="AD595" s="215">
        <f t="shared" si="697"/>
        <v>0.995</v>
      </c>
      <c r="AE595" s="215">
        <f t="shared" si="697"/>
        <v>0.995</v>
      </c>
      <c r="AF595" s="215">
        <f t="shared" si="697"/>
        <v>0.995</v>
      </c>
      <c r="AG595" s="215">
        <f t="shared" si="697"/>
        <v>0.995</v>
      </c>
      <c r="AH595" s="215">
        <f t="shared" si="697"/>
        <v>0.995</v>
      </c>
      <c r="AI595" s="215">
        <f t="shared" si="697"/>
        <v>0.995</v>
      </c>
      <c r="AJ595" s="215">
        <f t="shared" si="697"/>
        <v>0.995</v>
      </c>
      <c r="AK595" s="215">
        <f t="shared" si="697"/>
        <v>0.995</v>
      </c>
      <c r="AL595" s="215">
        <f t="shared" si="697"/>
        <v>0.995</v>
      </c>
      <c r="AM595" s="215">
        <f t="shared" si="697"/>
        <v>0.995</v>
      </c>
      <c r="AN595" s="215">
        <f t="shared" si="697"/>
        <v>0.995</v>
      </c>
      <c r="AO595" s="215">
        <f t="shared" si="697"/>
        <v>0.995</v>
      </c>
      <c r="AP595" s="215">
        <f t="shared" si="697"/>
        <v>0.995</v>
      </c>
      <c r="AQ595" s="215">
        <f t="shared" si="697"/>
        <v>0.995</v>
      </c>
      <c r="AR595" s="215">
        <f t="shared" si="697"/>
        <v>0.995</v>
      </c>
      <c r="AS595" s="215">
        <f t="shared" si="697"/>
        <v>0.995</v>
      </c>
      <c r="AT595" s="215">
        <f t="shared" si="697"/>
        <v>0.995</v>
      </c>
      <c r="AU595" s="215">
        <f t="shared" si="697"/>
        <v>0.995</v>
      </c>
      <c r="AV595" s="215">
        <f t="shared" si="697"/>
        <v>0.995</v>
      </c>
      <c r="AW595" s="215">
        <f t="shared" si="697"/>
        <v>0.995</v>
      </c>
      <c r="AX595" s="215">
        <f t="shared" si="697"/>
        <v>0.995</v>
      </c>
      <c r="AY595" s="215">
        <f t="shared" si="697"/>
        <v>0.995</v>
      </c>
      <c r="AZ595" s="215">
        <f t="shared" si="697"/>
        <v>0.995</v>
      </c>
      <c r="BA595" s="215">
        <f t="shared" si="697"/>
        <v>0.995</v>
      </c>
      <c r="BB595" s="215">
        <f t="shared" si="697"/>
        <v>0.995</v>
      </c>
      <c r="BC595" s="215">
        <f t="shared" si="697"/>
        <v>0.995</v>
      </c>
      <c r="BD595" s="215">
        <f t="shared" si="697"/>
        <v>0.995</v>
      </c>
      <c r="BE595" s="215">
        <f t="shared" si="697"/>
        <v>0.995</v>
      </c>
      <c r="BF595" s="215">
        <f t="shared" si="697"/>
        <v>0.995</v>
      </c>
      <c r="BG595" s="215">
        <f t="shared" si="697"/>
        <v>0.995</v>
      </c>
      <c r="BH595" s="215">
        <f t="shared" si="697"/>
        <v>0.995</v>
      </c>
      <c r="BI595" s="215">
        <f t="shared" si="697"/>
        <v>0.995</v>
      </c>
      <c r="BJ595" s="215">
        <f t="shared" si="697"/>
        <v>0.995</v>
      </c>
      <c r="BK595" s="215">
        <f t="shared" si="697"/>
        <v>0.995</v>
      </c>
      <c r="BL595" s="215">
        <f t="shared" si="697"/>
        <v>0.995</v>
      </c>
      <c r="BM595" s="215">
        <f t="shared" si="697"/>
        <v>0.995</v>
      </c>
      <c r="BN595" s="215">
        <f t="shared" si="697"/>
        <v>0.995</v>
      </c>
      <c r="BO595" s="215">
        <f t="shared" si="698"/>
        <v>0.995</v>
      </c>
      <c r="BP595" s="215">
        <f t="shared" si="698"/>
        <v>0.995</v>
      </c>
      <c r="BQ595" s="215">
        <f t="shared" si="699"/>
        <v>0.995</v>
      </c>
      <c r="BR595" s="215">
        <f t="shared" si="699"/>
        <v>0.995</v>
      </c>
      <c r="BS595" s="215">
        <f t="shared" si="699"/>
        <v>0.995</v>
      </c>
      <c r="BT595" s="215">
        <f t="shared" si="699"/>
        <v>0.995</v>
      </c>
      <c r="BU595" s="215">
        <f t="shared" ref="BU595:CD595" si="703">BU594</f>
        <v>0.995</v>
      </c>
      <c r="BV595" s="215">
        <f t="shared" si="703"/>
        <v>0.995</v>
      </c>
      <c r="BW595" s="215">
        <f t="shared" si="703"/>
        <v>0.995</v>
      </c>
      <c r="BX595" s="215">
        <f t="shared" si="703"/>
        <v>0.995</v>
      </c>
      <c r="BY595" s="215">
        <f t="shared" si="703"/>
        <v>0.995</v>
      </c>
      <c r="BZ595" s="215">
        <f t="shared" si="703"/>
        <v>0.995</v>
      </c>
      <c r="CA595" s="215">
        <f t="shared" si="703"/>
        <v>0.995</v>
      </c>
      <c r="CB595" s="215">
        <f t="shared" si="703"/>
        <v>0.995</v>
      </c>
      <c r="CC595" s="215">
        <f t="shared" si="703"/>
        <v>0.995</v>
      </c>
      <c r="CD595" s="215">
        <f t="shared" si="703"/>
        <v>0.995</v>
      </c>
    </row>
    <row r="596" spans="1:82" outlineLevel="1">
      <c r="A596" s="223"/>
      <c r="E596" s="37" t="str">
        <v>Llamadas salientes a internacional</v>
      </c>
      <c r="G596" t="s">
        <v>70</v>
      </c>
      <c r="K596"/>
      <c r="Q596" s="215">
        <f t="shared" si="697"/>
        <v>0.995</v>
      </c>
      <c r="R596" s="215">
        <f t="shared" si="697"/>
        <v>0.995</v>
      </c>
      <c r="S596" s="215">
        <f t="shared" si="697"/>
        <v>0.995</v>
      </c>
      <c r="T596" s="215">
        <f t="shared" si="697"/>
        <v>0.995</v>
      </c>
      <c r="U596" s="215">
        <f t="shared" si="697"/>
        <v>0.995</v>
      </c>
      <c r="V596" s="215">
        <f t="shared" si="697"/>
        <v>0.995</v>
      </c>
      <c r="W596" s="215">
        <f t="shared" si="697"/>
        <v>0.995</v>
      </c>
      <c r="X596" s="215">
        <f t="shared" si="697"/>
        <v>0.995</v>
      </c>
      <c r="Y596" s="215">
        <f t="shared" si="697"/>
        <v>0.995</v>
      </c>
      <c r="Z596" s="215">
        <f t="shared" si="697"/>
        <v>0.995</v>
      </c>
      <c r="AA596" s="215">
        <f t="shared" si="697"/>
        <v>0.995</v>
      </c>
      <c r="AB596" s="215">
        <f t="shared" si="697"/>
        <v>0.995</v>
      </c>
      <c r="AC596" s="215">
        <f t="shared" si="697"/>
        <v>0.995</v>
      </c>
      <c r="AD596" s="215">
        <f t="shared" si="697"/>
        <v>0.995</v>
      </c>
      <c r="AE596" s="215">
        <f t="shared" si="697"/>
        <v>0.995</v>
      </c>
      <c r="AF596" s="215">
        <f t="shared" si="697"/>
        <v>0.995</v>
      </c>
      <c r="AG596" s="215">
        <f t="shared" si="697"/>
        <v>0.995</v>
      </c>
      <c r="AH596" s="215">
        <f t="shared" si="697"/>
        <v>0.995</v>
      </c>
      <c r="AI596" s="215">
        <f t="shared" si="697"/>
        <v>0.995</v>
      </c>
      <c r="AJ596" s="215">
        <f t="shared" si="697"/>
        <v>0.995</v>
      </c>
      <c r="AK596" s="215">
        <f t="shared" si="697"/>
        <v>0.995</v>
      </c>
      <c r="AL596" s="215">
        <f t="shared" si="697"/>
        <v>0.995</v>
      </c>
      <c r="AM596" s="215">
        <f t="shared" si="697"/>
        <v>0.995</v>
      </c>
      <c r="AN596" s="215">
        <f t="shared" si="697"/>
        <v>0.995</v>
      </c>
      <c r="AO596" s="215">
        <f t="shared" si="697"/>
        <v>0.995</v>
      </c>
      <c r="AP596" s="215">
        <f t="shared" si="697"/>
        <v>0.995</v>
      </c>
      <c r="AQ596" s="215">
        <f t="shared" si="697"/>
        <v>0.995</v>
      </c>
      <c r="AR596" s="215">
        <f t="shared" si="697"/>
        <v>0.995</v>
      </c>
      <c r="AS596" s="215">
        <f t="shared" si="697"/>
        <v>0.995</v>
      </c>
      <c r="AT596" s="215">
        <f t="shared" si="697"/>
        <v>0.995</v>
      </c>
      <c r="AU596" s="215">
        <f t="shared" si="697"/>
        <v>0.995</v>
      </c>
      <c r="AV596" s="215">
        <f t="shared" si="697"/>
        <v>0.995</v>
      </c>
      <c r="AW596" s="215">
        <f t="shared" si="697"/>
        <v>0.995</v>
      </c>
      <c r="AX596" s="215">
        <f t="shared" si="697"/>
        <v>0.995</v>
      </c>
      <c r="AY596" s="215">
        <f t="shared" si="697"/>
        <v>0.995</v>
      </c>
      <c r="AZ596" s="215">
        <f t="shared" si="697"/>
        <v>0.995</v>
      </c>
      <c r="BA596" s="215">
        <f t="shared" si="697"/>
        <v>0.995</v>
      </c>
      <c r="BB596" s="215">
        <f t="shared" si="697"/>
        <v>0.995</v>
      </c>
      <c r="BC596" s="215">
        <f t="shared" si="697"/>
        <v>0.995</v>
      </c>
      <c r="BD596" s="215">
        <f t="shared" si="697"/>
        <v>0.995</v>
      </c>
      <c r="BE596" s="215">
        <f t="shared" si="697"/>
        <v>0.995</v>
      </c>
      <c r="BF596" s="215">
        <f t="shared" si="697"/>
        <v>0.995</v>
      </c>
      <c r="BG596" s="215">
        <f t="shared" si="697"/>
        <v>0.995</v>
      </c>
      <c r="BH596" s="215">
        <f t="shared" si="697"/>
        <v>0.995</v>
      </c>
      <c r="BI596" s="215">
        <f t="shared" si="697"/>
        <v>0.995</v>
      </c>
      <c r="BJ596" s="215">
        <f t="shared" si="697"/>
        <v>0.995</v>
      </c>
      <c r="BK596" s="215">
        <f t="shared" si="697"/>
        <v>0.995</v>
      </c>
      <c r="BL596" s="215">
        <f t="shared" si="697"/>
        <v>0.995</v>
      </c>
      <c r="BM596" s="215">
        <f t="shared" si="697"/>
        <v>0.995</v>
      </c>
      <c r="BN596" s="215">
        <f t="shared" si="697"/>
        <v>0.995</v>
      </c>
      <c r="BO596" s="215">
        <f t="shared" si="698"/>
        <v>0.995</v>
      </c>
      <c r="BP596" s="215">
        <f t="shared" si="698"/>
        <v>0.995</v>
      </c>
      <c r="BQ596" s="215">
        <f t="shared" si="699"/>
        <v>0.995</v>
      </c>
      <c r="BR596" s="215">
        <f t="shared" si="699"/>
        <v>0.995</v>
      </c>
      <c r="BS596" s="215">
        <f t="shared" si="699"/>
        <v>0.995</v>
      </c>
      <c r="BT596" s="215">
        <f t="shared" si="699"/>
        <v>0.995</v>
      </c>
      <c r="BU596" s="215">
        <f t="shared" ref="BU596:CD596" si="704">BU595</f>
        <v>0.995</v>
      </c>
      <c r="BV596" s="215">
        <f t="shared" si="704"/>
        <v>0.995</v>
      </c>
      <c r="BW596" s="215">
        <f t="shared" si="704"/>
        <v>0.995</v>
      </c>
      <c r="BX596" s="215">
        <f t="shared" si="704"/>
        <v>0.995</v>
      </c>
      <c r="BY596" s="215">
        <f t="shared" si="704"/>
        <v>0.995</v>
      </c>
      <c r="BZ596" s="215">
        <f t="shared" si="704"/>
        <v>0.995</v>
      </c>
      <c r="CA596" s="215">
        <f t="shared" si="704"/>
        <v>0.995</v>
      </c>
      <c r="CB596" s="215">
        <f t="shared" si="704"/>
        <v>0.995</v>
      </c>
      <c r="CC596" s="215">
        <f t="shared" si="704"/>
        <v>0.995</v>
      </c>
      <c r="CD596" s="215">
        <f t="shared" si="704"/>
        <v>0.995</v>
      </c>
    </row>
    <row r="597" spans="1:82" outlineLevel="1">
      <c r="A597" s="223"/>
      <c r="E597" s="37" t="str">
        <v>Llamadas salientes a números no geográficos</v>
      </c>
      <c r="G597" t="s">
        <v>70</v>
      </c>
      <c r="K597"/>
      <c r="Q597" s="215">
        <f t="shared" si="697"/>
        <v>0.995</v>
      </c>
      <c r="R597" s="215">
        <f t="shared" si="697"/>
        <v>0.995</v>
      </c>
      <c r="S597" s="215">
        <f t="shared" si="697"/>
        <v>0.995</v>
      </c>
      <c r="T597" s="215">
        <f t="shared" si="697"/>
        <v>0.995</v>
      </c>
      <c r="U597" s="215">
        <f t="shared" si="697"/>
        <v>0.995</v>
      </c>
      <c r="V597" s="215">
        <f t="shared" ref="V597:BN597" si="705">V596</f>
        <v>0.995</v>
      </c>
      <c r="W597" s="215">
        <f t="shared" si="705"/>
        <v>0.995</v>
      </c>
      <c r="X597" s="215">
        <f t="shared" si="705"/>
        <v>0.995</v>
      </c>
      <c r="Y597" s="215">
        <f t="shared" si="705"/>
        <v>0.995</v>
      </c>
      <c r="Z597" s="215">
        <f t="shared" si="705"/>
        <v>0.995</v>
      </c>
      <c r="AA597" s="215">
        <f t="shared" si="705"/>
        <v>0.995</v>
      </c>
      <c r="AB597" s="215">
        <f t="shared" si="705"/>
        <v>0.995</v>
      </c>
      <c r="AC597" s="215">
        <f t="shared" si="705"/>
        <v>0.995</v>
      </c>
      <c r="AD597" s="215">
        <f t="shared" si="705"/>
        <v>0.995</v>
      </c>
      <c r="AE597" s="215">
        <f t="shared" si="705"/>
        <v>0.995</v>
      </c>
      <c r="AF597" s="215">
        <f t="shared" si="705"/>
        <v>0.995</v>
      </c>
      <c r="AG597" s="215">
        <f t="shared" si="705"/>
        <v>0.995</v>
      </c>
      <c r="AH597" s="215">
        <f t="shared" si="705"/>
        <v>0.995</v>
      </c>
      <c r="AI597" s="215">
        <f t="shared" si="705"/>
        <v>0.995</v>
      </c>
      <c r="AJ597" s="215">
        <f t="shared" si="705"/>
        <v>0.995</v>
      </c>
      <c r="AK597" s="215">
        <f t="shared" si="705"/>
        <v>0.995</v>
      </c>
      <c r="AL597" s="215">
        <f t="shared" si="705"/>
        <v>0.995</v>
      </c>
      <c r="AM597" s="215">
        <f t="shared" si="705"/>
        <v>0.995</v>
      </c>
      <c r="AN597" s="215">
        <f t="shared" si="705"/>
        <v>0.995</v>
      </c>
      <c r="AO597" s="215">
        <f t="shared" si="705"/>
        <v>0.995</v>
      </c>
      <c r="AP597" s="215">
        <f t="shared" si="705"/>
        <v>0.995</v>
      </c>
      <c r="AQ597" s="215">
        <f t="shared" si="705"/>
        <v>0.995</v>
      </c>
      <c r="AR597" s="215">
        <f t="shared" si="705"/>
        <v>0.995</v>
      </c>
      <c r="AS597" s="215">
        <f t="shared" si="705"/>
        <v>0.995</v>
      </c>
      <c r="AT597" s="215">
        <f t="shared" si="705"/>
        <v>0.995</v>
      </c>
      <c r="AU597" s="215">
        <f t="shared" si="705"/>
        <v>0.995</v>
      </c>
      <c r="AV597" s="215">
        <f t="shared" si="705"/>
        <v>0.995</v>
      </c>
      <c r="AW597" s="215">
        <f t="shared" si="705"/>
        <v>0.995</v>
      </c>
      <c r="AX597" s="215">
        <f t="shared" si="705"/>
        <v>0.995</v>
      </c>
      <c r="AY597" s="215">
        <f t="shared" si="705"/>
        <v>0.995</v>
      </c>
      <c r="AZ597" s="215">
        <f t="shared" si="705"/>
        <v>0.995</v>
      </c>
      <c r="BA597" s="215">
        <f t="shared" si="705"/>
        <v>0.995</v>
      </c>
      <c r="BB597" s="215">
        <f t="shared" si="705"/>
        <v>0.995</v>
      </c>
      <c r="BC597" s="215">
        <f t="shared" si="705"/>
        <v>0.995</v>
      </c>
      <c r="BD597" s="215">
        <f t="shared" si="705"/>
        <v>0.995</v>
      </c>
      <c r="BE597" s="215">
        <f t="shared" si="705"/>
        <v>0.995</v>
      </c>
      <c r="BF597" s="215">
        <f t="shared" si="705"/>
        <v>0.995</v>
      </c>
      <c r="BG597" s="215">
        <f t="shared" si="705"/>
        <v>0.995</v>
      </c>
      <c r="BH597" s="215">
        <f t="shared" si="705"/>
        <v>0.995</v>
      </c>
      <c r="BI597" s="215">
        <f t="shared" si="705"/>
        <v>0.995</v>
      </c>
      <c r="BJ597" s="215">
        <f t="shared" si="705"/>
        <v>0.995</v>
      </c>
      <c r="BK597" s="215">
        <f t="shared" si="705"/>
        <v>0.995</v>
      </c>
      <c r="BL597" s="215">
        <f t="shared" si="705"/>
        <v>0.995</v>
      </c>
      <c r="BM597" s="215">
        <f t="shared" si="705"/>
        <v>0.995</v>
      </c>
      <c r="BN597" s="215">
        <f t="shared" si="705"/>
        <v>0.995</v>
      </c>
      <c r="BO597" s="215">
        <f>BO596</f>
        <v>0.995</v>
      </c>
      <c r="BP597" s="215">
        <f>BP596</f>
        <v>0.995</v>
      </c>
      <c r="BQ597" s="215">
        <f t="shared" si="699"/>
        <v>0.995</v>
      </c>
      <c r="BR597" s="215">
        <f t="shared" si="699"/>
        <v>0.995</v>
      </c>
      <c r="BS597" s="215">
        <f t="shared" si="699"/>
        <v>0.995</v>
      </c>
      <c r="BT597" s="215">
        <f t="shared" si="699"/>
        <v>0.995</v>
      </c>
      <c r="BU597" s="215">
        <f t="shared" ref="BU597:CD597" si="706">BU596</f>
        <v>0.995</v>
      </c>
      <c r="BV597" s="215">
        <f t="shared" si="706"/>
        <v>0.995</v>
      </c>
      <c r="BW597" s="215">
        <f t="shared" si="706"/>
        <v>0.995</v>
      </c>
      <c r="BX597" s="215">
        <f t="shared" si="706"/>
        <v>0.995</v>
      </c>
      <c r="BY597" s="215">
        <f t="shared" si="706"/>
        <v>0.995</v>
      </c>
      <c r="BZ597" s="215">
        <f t="shared" si="706"/>
        <v>0.995</v>
      </c>
      <c r="CA597" s="215">
        <f t="shared" si="706"/>
        <v>0.995</v>
      </c>
      <c r="CB597" s="215">
        <f t="shared" si="706"/>
        <v>0.995</v>
      </c>
      <c r="CC597" s="215">
        <f t="shared" si="706"/>
        <v>0.995</v>
      </c>
      <c r="CD597" s="215">
        <f t="shared" si="706"/>
        <v>0.995</v>
      </c>
    </row>
    <row r="598" spans="1:82" outlineLevel="1">
      <c r="A598" s="223"/>
      <c r="E598" s="37" t="str">
        <v>Fixed Service8</v>
      </c>
      <c r="G598" t="s">
        <v>70</v>
      </c>
      <c r="K598"/>
      <c r="Q598" s="216"/>
      <c r="R598" s="216"/>
      <c r="S598" s="216"/>
      <c r="T598" s="216"/>
      <c r="U598" s="216"/>
      <c r="V598" s="216"/>
      <c r="W598" s="216"/>
      <c r="X598" s="216"/>
      <c r="Y598" s="216"/>
      <c r="Z598" s="216"/>
      <c r="AA598" s="216"/>
      <c r="AB598" s="216"/>
      <c r="AC598" s="216"/>
      <c r="AD598" s="216"/>
      <c r="AE598" s="216"/>
      <c r="AF598" s="216"/>
      <c r="AG598" s="216"/>
      <c r="AH598" s="216"/>
      <c r="AI598" s="216"/>
      <c r="AJ598" s="216"/>
      <c r="AK598" s="216"/>
      <c r="AL598" s="216"/>
      <c r="AM598" s="216"/>
      <c r="AN598" s="216"/>
      <c r="AO598" s="216"/>
      <c r="AP598" s="216"/>
      <c r="AQ598" s="216"/>
      <c r="AR598" s="216"/>
      <c r="AS598" s="216"/>
      <c r="AT598" s="216"/>
      <c r="AU598" s="216"/>
      <c r="AV598" s="216"/>
      <c r="AW598" s="216"/>
      <c r="AX598" s="216"/>
      <c r="AY598" s="216"/>
      <c r="AZ598" s="216"/>
      <c r="BA598" s="216"/>
      <c r="BB598" s="216"/>
      <c r="BC598" s="216"/>
      <c r="BD598" s="216"/>
      <c r="BE598" s="216"/>
      <c r="BF598" s="216"/>
      <c r="BG598" s="216"/>
      <c r="BH598" s="216"/>
      <c r="BI598" s="216"/>
      <c r="BJ598" s="216"/>
      <c r="BK598" s="216"/>
      <c r="BL598" s="216"/>
      <c r="BM598" s="216"/>
      <c r="BN598" s="216"/>
      <c r="BO598" s="216"/>
      <c r="BP598" s="216"/>
      <c r="BQ598" s="216"/>
      <c r="BR598" s="216"/>
      <c r="BS598" s="216"/>
      <c r="BT598" s="216"/>
      <c r="BU598" s="216"/>
      <c r="BV598" s="216"/>
      <c r="BW598" s="216"/>
      <c r="BX598" s="216"/>
      <c r="BY598" s="216"/>
      <c r="BZ598" s="216"/>
      <c r="CA598" s="216"/>
      <c r="CB598" s="216"/>
      <c r="CC598" s="216"/>
      <c r="CD598" s="216"/>
    </row>
    <row r="599" spans="1:82" outlineLevel="1">
      <c r="A599" s="223"/>
      <c r="E599" s="37" t="str">
        <v>Llamadas entrantes Local de otros operadores fijos</v>
      </c>
      <c r="G599" t="s">
        <v>70</v>
      </c>
      <c r="K599"/>
      <c r="Q599" s="213">
        <v>0.92</v>
      </c>
      <c r="R599" s="214">
        <f t="shared" ref="R599:BN599" si="707">Q599</f>
        <v>0.92</v>
      </c>
      <c r="S599" s="214">
        <f t="shared" si="707"/>
        <v>0.92</v>
      </c>
      <c r="T599" s="214">
        <f t="shared" si="707"/>
        <v>0.92</v>
      </c>
      <c r="U599" s="214">
        <f t="shared" si="707"/>
        <v>0.92</v>
      </c>
      <c r="V599" s="214">
        <f t="shared" si="707"/>
        <v>0.92</v>
      </c>
      <c r="W599" s="214">
        <f t="shared" si="707"/>
        <v>0.92</v>
      </c>
      <c r="X599" s="214">
        <f t="shared" si="707"/>
        <v>0.92</v>
      </c>
      <c r="Y599" s="214">
        <f t="shared" si="707"/>
        <v>0.92</v>
      </c>
      <c r="Z599" s="214">
        <f t="shared" si="707"/>
        <v>0.92</v>
      </c>
      <c r="AA599" s="214">
        <f t="shared" si="707"/>
        <v>0.92</v>
      </c>
      <c r="AB599" s="214">
        <f t="shared" si="707"/>
        <v>0.92</v>
      </c>
      <c r="AC599" s="214">
        <f t="shared" si="707"/>
        <v>0.92</v>
      </c>
      <c r="AD599" s="214">
        <f t="shared" si="707"/>
        <v>0.92</v>
      </c>
      <c r="AE599" s="214">
        <f t="shared" si="707"/>
        <v>0.92</v>
      </c>
      <c r="AF599" s="214">
        <f t="shared" si="707"/>
        <v>0.92</v>
      </c>
      <c r="AG599" s="214">
        <f t="shared" si="707"/>
        <v>0.92</v>
      </c>
      <c r="AH599" s="214">
        <f t="shared" si="707"/>
        <v>0.92</v>
      </c>
      <c r="AI599" s="214">
        <f t="shared" si="707"/>
        <v>0.92</v>
      </c>
      <c r="AJ599" s="214">
        <f t="shared" si="707"/>
        <v>0.92</v>
      </c>
      <c r="AK599" s="214">
        <f t="shared" si="707"/>
        <v>0.92</v>
      </c>
      <c r="AL599" s="214">
        <f t="shared" si="707"/>
        <v>0.92</v>
      </c>
      <c r="AM599" s="214">
        <f t="shared" si="707"/>
        <v>0.92</v>
      </c>
      <c r="AN599" s="214">
        <f t="shared" si="707"/>
        <v>0.92</v>
      </c>
      <c r="AO599" s="214">
        <f t="shared" si="707"/>
        <v>0.92</v>
      </c>
      <c r="AP599" s="214">
        <f t="shared" si="707"/>
        <v>0.92</v>
      </c>
      <c r="AQ599" s="214">
        <f t="shared" si="707"/>
        <v>0.92</v>
      </c>
      <c r="AR599" s="214">
        <f t="shared" si="707"/>
        <v>0.92</v>
      </c>
      <c r="AS599" s="214">
        <f t="shared" si="707"/>
        <v>0.92</v>
      </c>
      <c r="AT599" s="214">
        <f t="shared" si="707"/>
        <v>0.92</v>
      </c>
      <c r="AU599" s="214">
        <f t="shared" si="707"/>
        <v>0.92</v>
      </c>
      <c r="AV599" s="214">
        <f t="shared" si="707"/>
        <v>0.92</v>
      </c>
      <c r="AW599" s="214">
        <f t="shared" si="707"/>
        <v>0.92</v>
      </c>
      <c r="AX599" s="214">
        <f t="shared" si="707"/>
        <v>0.92</v>
      </c>
      <c r="AY599" s="214">
        <f t="shared" si="707"/>
        <v>0.92</v>
      </c>
      <c r="AZ599" s="214">
        <f t="shared" si="707"/>
        <v>0.92</v>
      </c>
      <c r="BA599" s="214">
        <f t="shared" si="707"/>
        <v>0.92</v>
      </c>
      <c r="BB599" s="214">
        <f t="shared" si="707"/>
        <v>0.92</v>
      </c>
      <c r="BC599" s="214">
        <f t="shared" si="707"/>
        <v>0.92</v>
      </c>
      <c r="BD599" s="214">
        <f t="shared" si="707"/>
        <v>0.92</v>
      </c>
      <c r="BE599" s="214">
        <f t="shared" si="707"/>
        <v>0.92</v>
      </c>
      <c r="BF599" s="214">
        <f t="shared" si="707"/>
        <v>0.92</v>
      </c>
      <c r="BG599" s="214">
        <f t="shared" si="707"/>
        <v>0.92</v>
      </c>
      <c r="BH599" s="214">
        <f t="shared" si="707"/>
        <v>0.92</v>
      </c>
      <c r="BI599" s="214">
        <f t="shared" si="707"/>
        <v>0.92</v>
      </c>
      <c r="BJ599" s="214">
        <f t="shared" si="707"/>
        <v>0.92</v>
      </c>
      <c r="BK599" s="214">
        <f t="shared" si="707"/>
        <v>0.92</v>
      </c>
      <c r="BL599" s="214">
        <f t="shared" si="707"/>
        <v>0.92</v>
      </c>
      <c r="BM599" s="214">
        <f t="shared" si="707"/>
        <v>0.92</v>
      </c>
      <c r="BN599" s="214">
        <f t="shared" si="707"/>
        <v>0.92</v>
      </c>
      <c r="BO599" s="214">
        <f t="shared" ref="BO599:CD599" si="708">BN599</f>
        <v>0.92</v>
      </c>
      <c r="BP599" s="214">
        <f t="shared" si="708"/>
        <v>0.92</v>
      </c>
      <c r="BQ599" s="214">
        <f t="shared" si="708"/>
        <v>0.92</v>
      </c>
      <c r="BR599" s="214">
        <f t="shared" si="708"/>
        <v>0.92</v>
      </c>
      <c r="BS599" s="214">
        <f t="shared" si="708"/>
        <v>0.92</v>
      </c>
      <c r="BT599" s="214">
        <f t="shared" si="708"/>
        <v>0.92</v>
      </c>
      <c r="BU599" s="214">
        <f t="shared" si="708"/>
        <v>0.92</v>
      </c>
      <c r="BV599" s="214">
        <f t="shared" si="708"/>
        <v>0.92</v>
      </c>
      <c r="BW599" s="214">
        <f t="shared" si="708"/>
        <v>0.92</v>
      </c>
      <c r="BX599" s="214">
        <f t="shared" si="708"/>
        <v>0.92</v>
      </c>
      <c r="BY599" s="214">
        <f t="shared" si="708"/>
        <v>0.92</v>
      </c>
      <c r="BZ599" s="214">
        <f t="shared" si="708"/>
        <v>0.92</v>
      </c>
      <c r="CA599" s="214">
        <f t="shared" si="708"/>
        <v>0.92</v>
      </c>
      <c r="CB599" s="214">
        <f t="shared" si="708"/>
        <v>0.92</v>
      </c>
      <c r="CC599" s="214">
        <f t="shared" si="708"/>
        <v>0.92</v>
      </c>
      <c r="CD599" s="214">
        <f t="shared" si="708"/>
        <v>0.92</v>
      </c>
    </row>
    <row r="600" spans="1:82" outlineLevel="1">
      <c r="A600" s="223"/>
      <c r="E600" s="37" t="str">
        <v>Llamadas entrantes Larga Distancia de otros operadores fijos</v>
      </c>
      <c r="G600" t="s">
        <v>70</v>
      </c>
      <c r="K600"/>
      <c r="Q600" s="215">
        <f t="shared" ref="Q600:BN603" si="709">Q599</f>
        <v>0.92</v>
      </c>
      <c r="R600" s="215">
        <f t="shared" si="709"/>
        <v>0.92</v>
      </c>
      <c r="S600" s="215">
        <f t="shared" si="709"/>
        <v>0.92</v>
      </c>
      <c r="T600" s="215">
        <f t="shared" si="709"/>
        <v>0.92</v>
      </c>
      <c r="U600" s="215">
        <f t="shared" si="709"/>
        <v>0.92</v>
      </c>
      <c r="V600" s="215">
        <f t="shared" si="709"/>
        <v>0.92</v>
      </c>
      <c r="W600" s="215">
        <f t="shared" si="709"/>
        <v>0.92</v>
      </c>
      <c r="X600" s="215">
        <f t="shared" si="709"/>
        <v>0.92</v>
      </c>
      <c r="Y600" s="215">
        <f t="shared" si="709"/>
        <v>0.92</v>
      </c>
      <c r="Z600" s="215">
        <f t="shared" si="709"/>
        <v>0.92</v>
      </c>
      <c r="AA600" s="215">
        <f t="shared" si="709"/>
        <v>0.92</v>
      </c>
      <c r="AB600" s="215">
        <f t="shared" si="709"/>
        <v>0.92</v>
      </c>
      <c r="AC600" s="215">
        <f t="shared" si="709"/>
        <v>0.92</v>
      </c>
      <c r="AD600" s="215">
        <f t="shared" si="709"/>
        <v>0.92</v>
      </c>
      <c r="AE600" s="215">
        <f t="shared" si="709"/>
        <v>0.92</v>
      </c>
      <c r="AF600" s="215">
        <f t="shared" si="709"/>
        <v>0.92</v>
      </c>
      <c r="AG600" s="215">
        <f t="shared" si="709"/>
        <v>0.92</v>
      </c>
      <c r="AH600" s="215">
        <f t="shared" si="709"/>
        <v>0.92</v>
      </c>
      <c r="AI600" s="215">
        <f t="shared" si="709"/>
        <v>0.92</v>
      </c>
      <c r="AJ600" s="215">
        <f t="shared" si="709"/>
        <v>0.92</v>
      </c>
      <c r="AK600" s="215">
        <f t="shared" si="709"/>
        <v>0.92</v>
      </c>
      <c r="AL600" s="215">
        <f t="shared" si="709"/>
        <v>0.92</v>
      </c>
      <c r="AM600" s="215">
        <f t="shared" si="709"/>
        <v>0.92</v>
      </c>
      <c r="AN600" s="215">
        <f t="shared" si="709"/>
        <v>0.92</v>
      </c>
      <c r="AO600" s="215">
        <f t="shared" si="709"/>
        <v>0.92</v>
      </c>
      <c r="AP600" s="215">
        <f t="shared" si="709"/>
        <v>0.92</v>
      </c>
      <c r="AQ600" s="215">
        <f t="shared" si="709"/>
        <v>0.92</v>
      </c>
      <c r="AR600" s="215">
        <f t="shared" si="709"/>
        <v>0.92</v>
      </c>
      <c r="AS600" s="215">
        <f t="shared" si="709"/>
        <v>0.92</v>
      </c>
      <c r="AT600" s="215">
        <f t="shared" si="709"/>
        <v>0.92</v>
      </c>
      <c r="AU600" s="215">
        <f t="shared" si="709"/>
        <v>0.92</v>
      </c>
      <c r="AV600" s="215">
        <f t="shared" si="709"/>
        <v>0.92</v>
      </c>
      <c r="AW600" s="215">
        <f t="shared" si="709"/>
        <v>0.92</v>
      </c>
      <c r="AX600" s="215">
        <f t="shared" si="709"/>
        <v>0.92</v>
      </c>
      <c r="AY600" s="215">
        <f t="shared" si="709"/>
        <v>0.92</v>
      </c>
      <c r="AZ600" s="215">
        <f t="shared" si="709"/>
        <v>0.92</v>
      </c>
      <c r="BA600" s="215">
        <f t="shared" si="709"/>
        <v>0.92</v>
      </c>
      <c r="BB600" s="215">
        <f t="shared" si="709"/>
        <v>0.92</v>
      </c>
      <c r="BC600" s="215">
        <f t="shared" si="709"/>
        <v>0.92</v>
      </c>
      <c r="BD600" s="215">
        <f t="shared" si="709"/>
        <v>0.92</v>
      </c>
      <c r="BE600" s="215">
        <f t="shared" si="709"/>
        <v>0.92</v>
      </c>
      <c r="BF600" s="215">
        <f t="shared" si="709"/>
        <v>0.92</v>
      </c>
      <c r="BG600" s="215">
        <f t="shared" si="709"/>
        <v>0.92</v>
      </c>
      <c r="BH600" s="215">
        <f t="shared" si="709"/>
        <v>0.92</v>
      </c>
      <c r="BI600" s="215">
        <f t="shared" si="709"/>
        <v>0.92</v>
      </c>
      <c r="BJ600" s="215">
        <f t="shared" si="709"/>
        <v>0.92</v>
      </c>
      <c r="BK600" s="215">
        <f t="shared" si="709"/>
        <v>0.92</v>
      </c>
      <c r="BL600" s="215">
        <f t="shared" si="709"/>
        <v>0.92</v>
      </c>
      <c r="BM600" s="215">
        <f t="shared" si="709"/>
        <v>0.92</v>
      </c>
      <c r="BN600" s="215">
        <f t="shared" si="709"/>
        <v>0.92</v>
      </c>
      <c r="BO600" s="215">
        <f t="shared" ref="BO600:BP603" si="710">BO599</f>
        <v>0.92</v>
      </c>
      <c r="BP600" s="215">
        <f t="shared" si="710"/>
        <v>0.92</v>
      </c>
      <c r="BQ600" s="215">
        <f t="shared" ref="BQ600:BT603" si="711">BQ599</f>
        <v>0.92</v>
      </c>
      <c r="BR600" s="215">
        <f t="shared" si="711"/>
        <v>0.92</v>
      </c>
      <c r="BS600" s="215">
        <f t="shared" si="711"/>
        <v>0.92</v>
      </c>
      <c r="BT600" s="215">
        <f t="shared" si="711"/>
        <v>0.92</v>
      </c>
      <c r="BU600" s="215">
        <f t="shared" ref="BU600:CD600" si="712">BU599</f>
        <v>0.92</v>
      </c>
      <c r="BV600" s="215">
        <f t="shared" si="712"/>
        <v>0.92</v>
      </c>
      <c r="BW600" s="215">
        <f t="shared" si="712"/>
        <v>0.92</v>
      </c>
      <c r="BX600" s="215">
        <f t="shared" si="712"/>
        <v>0.92</v>
      </c>
      <c r="BY600" s="215">
        <f t="shared" si="712"/>
        <v>0.92</v>
      </c>
      <c r="BZ600" s="215">
        <f t="shared" si="712"/>
        <v>0.92</v>
      </c>
      <c r="CA600" s="215">
        <f t="shared" si="712"/>
        <v>0.92</v>
      </c>
      <c r="CB600" s="215">
        <f t="shared" si="712"/>
        <v>0.92</v>
      </c>
      <c r="CC600" s="215">
        <f t="shared" si="712"/>
        <v>0.92</v>
      </c>
      <c r="CD600" s="215">
        <f t="shared" si="712"/>
        <v>0.92</v>
      </c>
    </row>
    <row r="601" spans="1:82" outlineLevel="1">
      <c r="A601" s="223"/>
      <c r="E601" s="37" t="str">
        <v>Llamadas entrantes de móvil</v>
      </c>
      <c r="G601" t="s">
        <v>70</v>
      </c>
      <c r="K601"/>
      <c r="Q601" s="215">
        <f t="shared" si="709"/>
        <v>0.92</v>
      </c>
      <c r="R601" s="215">
        <f t="shared" si="709"/>
        <v>0.92</v>
      </c>
      <c r="S601" s="215">
        <f t="shared" si="709"/>
        <v>0.92</v>
      </c>
      <c r="T601" s="215">
        <f t="shared" si="709"/>
        <v>0.92</v>
      </c>
      <c r="U601" s="215">
        <f t="shared" si="709"/>
        <v>0.92</v>
      </c>
      <c r="V601" s="215">
        <f t="shared" si="709"/>
        <v>0.92</v>
      </c>
      <c r="W601" s="215">
        <f t="shared" si="709"/>
        <v>0.92</v>
      </c>
      <c r="X601" s="215">
        <f t="shared" si="709"/>
        <v>0.92</v>
      </c>
      <c r="Y601" s="215">
        <f t="shared" si="709"/>
        <v>0.92</v>
      </c>
      <c r="Z601" s="215">
        <f t="shared" si="709"/>
        <v>0.92</v>
      </c>
      <c r="AA601" s="215">
        <f t="shared" si="709"/>
        <v>0.92</v>
      </c>
      <c r="AB601" s="215">
        <f t="shared" si="709"/>
        <v>0.92</v>
      </c>
      <c r="AC601" s="215">
        <f t="shared" si="709"/>
        <v>0.92</v>
      </c>
      <c r="AD601" s="215">
        <f t="shared" si="709"/>
        <v>0.92</v>
      </c>
      <c r="AE601" s="215">
        <f t="shared" si="709"/>
        <v>0.92</v>
      </c>
      <c r="AF601" s="215">
        <f t="shared" si="709"/>
        <v>0.92</v>
      </c>
      <c r="AG601" s="215">
        <f t="shared" si="709"/>
        <v>0.92</v>
      </c>
      <c r="AH601" s="215">
        <f t="shared" si="709"/>
        <v>0.92</v>
      </c>
      <c r="AI601" s="215">
        <f t="shared" si="709"/>
        <v>0.92</v>
      </c>
      <c r="AJ601" s="215">
        <f t="shared" si="709"/>
        <v>0.92</v>
      </c>
      <c r="AK601" s="215">
        <f t="shared" si="709"/>
        <v>0.92</v>
      </c>
      <c r="AL601" s="215">
        <f t="shared" si="709"/>
        <v>0.92</v>
      </c>
      <c r="AM601" s="215">
        <f t="shared" si="709"/>
        <v>0.92</v>
      </c>
      <c r="AN601" s="215">
        <f t="shared" si="709"/>
        <v>0.92</v>
      </c>
      <c r="AO601" s="215">
        <f t="shared" si="709"/>
        <v>0.92</v>
      </c>
      <c r="AP601" s="215">
        <f t="shared" si="709"/>
        <v>0.92</v>
      </c>
      <c r="AQ601" s="215">
        <f t="shared" si="709"/>
        <v>0.92</v>
      </c>
      <c r="AR601" s="215">
        <f t="shared" si="709"/>
        <v>0.92</v>
      </c>
      <c r="AS601" s="215">
        <f t="shared" si="709"/>
        <v>0.92</v>
      </c>
      <c r="AT601" s="215">
        <f t="shared" si="709"/>
        <v>0.92</v>
      </c>
      <c r="AU601" s="215">
        <f t="shared" si="709"/>
        <v>0.92</v>
      </c>
      <c r="AV601" s="215">
        <f t="shared" si="709"/>
        <v>0.92</v>
      </c>
      <c r="AW601" s="215">
        <f t="shared" si="709"/>
        <v>0.92</v>
      </c>
      <c r="AX601" s="215">
        <f t="shared" si="709"/>
        <v>0.92</v>
      </c>
      <c r="AY601" s="215">
        <f t="shared" si="709"/>
        <v>0.92</v>
      </c>
      <c r="AZ601" s="215">
        <f t="shared" si="709"/>
        <v>0.92</v>
      </c>
      <c r="BA601" s="215">
        <f t="shared" si="709"/>
        <v>0.92</v>
      </c>
      <c r="BB601" s="215">
        <f t="shared" si="709"/>
        <v>0.92</v>
      </c>
      <c r="BC601" s="215">
        <f t="shared" si="709"/>
        <v>0.92</v>
      </c>
      <c r="BD601" s="215">
        <f t="shared" si="709"/>
        <v>0.92</v>
      </c>
      <c r="BE601" s="215">
        <f t="shared" si="709"/>
        <v>0.92</v>
      </c>
      <c r="BF601" s="215">
        <f t="shared" si="709"/>
        <v>0.92</v>
      </c>
      <c r="BG601" s="215">
        <f t="shared" si="709"/>
        <v>0.92</v>
      </c>
      <c r="BH601" s="215">
        <f t="shared" si="709"/>
        <v>0.92</v>
      </c>
      <c r="BI601" s="215">
        <f t="shared" si="709"/>
        <v>0.92</v>
      </c>
      <c r="BJ601" s="215">
        <f t="shared" si="709"/>
        <v>0.92</v>
      </c>
      <c r="BK601" s="215">
        <f t="shared" si="709"/>
        <v>0.92</v>
      </c>
      <c r="BL601" s="215">
        <f t="shared" si="709"/>
        <v>0.92</v>
      </c>
      <c r="BM601" s="215">
        <f t="shared" si="709"/>
        <v>0.92</v>
      </c>
      <c r="BN601" s="215">
        <f t="shared" si="709"/>
        <v>0.92</v>
      </c>
      <c r="BO601" s="215">
        <f t="shared" si="710"/>
        <v>0.92</v>
      </c>
      <c r="BP601" s="215">
        <f t="shared" si="710"/>
        <v>0.92</v>
      </c>
      <c r="BQ601" s="215">
        <f t="shared" si="711"/>
        <v>0.92</v>
      </c>
      <c r="BR601" s="215">
        <f t="shared" si="711"/>
        <v>0.92</v>
      </c>
      <c r="BS601" s="215">
        <f t="shared" si="711"/>
        <v>0.92</v>
      </c>
      <c r="BT601" s="215">
        <f t="shared" si="711"/>
        <v>0.92</v>
      </c>
      <c r="BU601" s="215">
        <f t="shared" ref="BU601:CD601" si="713">BU600</f>
        <v>0.92</v>
      </c>
      <c r="BV601" s="215">
        <f t="shared" si="713"/>
        <v>0.92</v>
      </c>
      <c r="BW601" s="215">
        <f t="shared" si="713"/>
        <v>0.92</v>
      </c>
      <c r="BX601" s="215">
        <f t="shared" si="713"/>
        <v>0.92</v>
      </c>
      <c r="BY601" s="215">
        <f t="shared" si="713"/>
        <v>0.92</v>
      </c>
      <c r="BZ601" s="215">
        <f t="shared" si="713"/>
        <v>0.92</v>
      </c>
      <c r="CA601" s="215">
        <f t="shared" si="713"/>
        <v>0.92</v>
      </c>
      <c r="CB601" s="215">
        <f t="shared" si="713"/>
        <v>0.92</v>
      </c>
      <c r="CC601" s="215">
        <f t="shared" si="713"/>
        <v>0.92</v>
      </c>
      <c r="CD601" s="215">
        <f t="shared" si="713"/>
        <v>0.92</v>
      </c>
    </row>
    <row r="602" spans="1:82" outlineLevel="1">
      <c r="A602" s="223"/>
      <c r="E602" s="37" t="str">
        <v>Llamadas entrantes de internacional</v>
      </c>
      <c r="G602" t="s">
        <v>70</v>
      </c>
      <c r="K602"/>
      <c r="Q602" s="215">
        <f t="shared" si="709"/>
        <v>0.92</v>
      </c>
      <c r="R602" s="215">
        <f t="shared" si="709"/>
        <v>0.92</v>
      </c>
      <c r="S602" s="215">
        <f t="shared" si="709"/>
        <v>0.92</v>
      </c>
      <c r="T602" s="215">
        <f t="shared" si="709"/>
        <v>0.92</v>
      </c>
      <c r="U602" s="215">
        <f t="shared" si="709"/>
        <v>0.92</v>
      </c>
      <c r="V602" s="215">
        <f t="shared" si="709"/>
        <v>0.92</v>
      </c>
      <c r="W602" s="215">
        <f t="shared" si="709"/>
        <v>0.92</v>
      </c>
      <c r="X602" s="215">
        <f t="shared" si="709"/>
        <v>0.92</v>
      </c>
      <c r="Y602" s="215">
        <f t="shared" si="709"/>
        <v>0.92</v>
      </c>
      <c r="Z602" s="215">
        <f t="shared" si="709"/>
        <v>0.92</v>
      </c>
      <c r="AA602" s="215">
        <f t="shared" si="709"/>
        <v>0.92</v>
      </c>
      <c r="AB602" s="215">
        <f t="shared" si="709"/>
        <v>0.92</v>
      </c>
      <c r="AC602" s="215">
        <f t="shared" si="709"/>
        <v>0.92</v>
      </c>
      <c r="AD602" s="215">
        <f t="shared" si="709"/>
        <v>0.92</v>
      </c>
      <c r="AE602" s="215">
        <f t="shared" si="709"/>
        <v>0.92</v>
      </c>
      <c r="AF602" s="215">
        <f t="shared" si="709"/>
        <v>0.92</v>
      </c>
      <c r="AG602" s="215">
        <f t="shared" si="709"/>
        <v>0.92</v>
      </c>
      <c r="AH602" s="215">
        <f t="shared" si="709"/>
        <v>0.92</v>
      </c>
      <c r="AI602" s="215">
        <f t="shared" si="709"/>
        <v>0.92</v>
      </c>
      <c r="AJ602" s="215">
        <f t="shared" si="709"/>
        <v>0.92</v>
      </c>
      <c r="AK602" s="215">
        <f t="shared" si="709"/>
        <v>0.92</v>
      </c>
      <c r="AL602" s="215">
        <f t="shared" si="709"/>
        <v>0.92</v>
      </c>
      <c r="AM602" s="215">
        <f t="shared" si="709"/>
        <v>0.92</v>
      </c>
      <c r="AN602" s="215">
        <f t="shared" si="709"/>
        <v>0.92</v>
      </c>
      <c r="AO602" s="215">
        <f t="shared" si="709"/>
        <v>0.92</v>
      </c>
      <c r="AP602" s="215">
        <f t="shared" si="709"/>
        <v>0.92</v>
      </c>
      <c r="AQ602" s="215">
        <f t="shared" si="709"/>
        <v>0.92</v>
      </c>
      <c r="AR602" s="215">
        <f t="shared" si="709"/>
        <v>0.92</v>
      </c>
      <c r="AS602" s="215">
        <f t="shared" si="709"/>
        <v>0.92</v>
      </c>
      <c r="AT602" s="215">
        <f t="shared" si="709"/>
        <v>0.92</v>
      </c>
      <c r="AU602" s="215">
        <f t="shared" si="709"/>
        <v>0.92</v>
      </c>
      <c r="AV602" s="215">
        <f t="shared" si="709"/>
        <v>0.92</v>
      </c>
      <c r="AW602" s="215">
        <f t="shared" si="709"/>
        <v>0.92</v>
      </c>
      <c r="AX602" s="215">
        <f t="shared" si="709"/>
        <v>0.92</v>
      </c>
      <c r="AY602" s="215">
        <f t="shared" si="709"/>
        <v>0.92</v>
      </c>
      <c r="AZ602" s="215">
        <f t="shared" si="709"/>
        <v>0.92</v>
      </c>
      <c r="BA602" s="215">
        <f t="shared" si="709"/>
        <v>0.92</v>
      </c>
      <c r="BB602" s="215">
        <f t="shared" si="709"/>
        <v>0.92</v>
      </c>
      <c r="BC602" s="215">
        <f t="shared" si="709"/>
        <v>0.92</v>
      </c>
      <c r="BD602" s="215">
        <f t="shared" si="709"/>
        <v>0.92</v>
      </c>
      <c r="BE602" s="215">
        <f t="shared" si="709"/>
        <v>0.92</v>
      </c>
      <c r="BF602" s="215">
        <f t="shared" si="709"/>
        <v>0.92</v>
      </c>
      <c r="BG602" s="215">
        <f t="shared" si="709"/>
        <v>0.92</v>
      </c>
      <c r="BH602" s="215">
        <f t="shared" si="709"/>
        <v>0.92</v>
      </c>
      <c r="BI602" s="215">
        <f t="shared" si="709"/>
        <v>0.92</v>
      </c>
      <c r="BJ602" s="215">
        <f t="shared" si="709"/>
        <v>0.92</v>
      </c>
      <c r="BK602" s="215">
        <f t="shared" si="709"/>
        <v>0.92</v>
      </c>
      <c r="BL602" s="215">
        <f t="shared" si="709"/>
        <v>0.92</v>
      </c>
      <c r="BM602" s="215">
        <f t="shared" si="709"/>
        <v>0.92</v>
      </c>
      <c r="BN602" s="215">
        <f t="shared" si="709"/>
        <v>0.92</v>
      </c>
      <c r="BO602" s="215">
        <f t="shared" si="710"/>
        <v>0.92</v>
      </c>
      <c r="BP602" s="215">
        <f t="shared" si="710"/>
        <v>0.92</v>
      </c>
      <c r="BQ602" s="215">
        <f t="shared" si="711"/>
        <v>0.92</v>
      </c>
      <c r="BR602" s="215">
        <f t="shared" si="711"/>
        <v>0.92</v>
      </c>
      <c r="BS602" s="215">
        <f t="shared" si="711"/>
        <v>0.92</v>
      </c>
      <c r="BT602" s="215">
        <f t="shared" si="711"/>
        <v>0.92</v>
      </c>
      <c r="BU602" s="215">
        <f t="shared" ref="BU602:CD602" si="714">BU601</f>
        <v>0.92</v>
      </c>
      <c r="BV602" s="215">
        <f t="shared" si="714"/>
        <v>0.92</v>
      </c>
      <c r="BW602" s="215">
        <f t="shared" si="714"/>
        <v>0.92</v>
      </c>
      <c r="BX602" s="215">
        <f t="shared" si="714"/>
        <v>0.92</v>
      </c>
      <c r="BY602" s="215">
        <f t="shared" si="714"/>
        <v>0.92</v>
      </c>
      <c r="BZ602" s="215">
        <f t="shared" si="714"/>
        <v>0.92</v>
      </c>
      <c r="CA602" s="215">
        <f t="shared" si="714"/>
        <v>0.92</v>
      </c>
      <c r="CB602" s="215">
        <f t="shared" si="714"/>
        <v>0.92</v>
      </c>
      <c r="CC602" s="215">
        <f t="shared" si="714"/>
        <v>0.92</v>
      </c>
      <c r="CD602" s="215">
        <f t="shared" si="714"/>
        <v>0.92</v>
      </c>
    </row>
    <row r="603" spans="1:82" outlineLevel="1">
      <c r="A603" s="223"/>
      <c r="E603" s="37" t="str">
        <v>Llamadas entrantes de números no geográficos</v>
      </c>
      <c r="G603" t="s">
        <v>70</v>
      </c>
      <c r="K603"/>
      <c r="Q603" s="215">
        <f t="shared" si="709"/>
        <v>0.92</v>
      </c>
      <c r="R603" s="215">
        <f t="shared" si="709"/>
        <v>0.92</v>
      </c>
      <c r="S603" s="215">
        <f t="shared" si="709"/>
        <v>0.92</v>
      </c>
      <c r="T603" s="215">
        <f t="shared" si="709"/>
        <v>0.92</v>
      </c>
      <c r="U603" s="215">
        <f t="shared" si="709"/>
        <v>0.92</v>
      </c>
      <c r="V603" s="215">
        <f t="shared" si="709"/>
        <v>0.92</v>
      </c>
      <c r="W603" s="215">
        <f t="shared" si="709"/>
        <v>0.92</v>
      </c>
      <c r="X603" s="215">
        <f t="shared" si="709"/>
        <v>0.92</v>
      </c>
      <c r="Y603" s="215">
        <f t="shared" si="709"/>
        <v>0.92</v>
      </c>
      <c r="Z603" s="215">
        <f t="shared" si="709"/>
        <v>0.92</v>
      </c>
      <c r="AA603" s="215">
        <f t="shared" si="709"/>
        <v>0.92</v>
      </c>
      <c r="AB603" s="215">
        <f t="shared" si="709"/>
        <v>0.92</v>
      </c>
      <c r="AC603" s="215">
        <f t="shared" si="709"/>
        <v>0.92</v>
      </c>
      <c r="AD603" s="215">
        <f t="shared" si="709"/>
        <v>0.92</v>
      </c>
      <c r="AE603" s="215">
        <f t="shared" si="709"/>
        <v>0.92</v>
      </c>
      <c r="AF603" s="215">
        <f t="shared" si="709"/>
        <v>0.92</v>
      </c>
      <c r="AG603" s="215">
        <f t="shared" si="709"/>
        <v>0.92</v>
      </c>
      <c r="AH603" s="215">
        <f t="shared" si="709"/>
        <v>0.92</v>
      </c>
      <c r="AI603" s="215">
        <f t="shared" si="709"/>
        <v>0.92</v>
      </c>
      <c r="AJ603" s="215">
        <f t="shared" si="709"/>
        <v>0.92</v>
      </c>
      <c r="AK603" s="215">
        <f t="shared" si="709"/>
        <v>0.92</v>
      </c>
      <c r="AL603" s="215">
        <f t="shared" si="709"/>
        <v>0.92</v>
      </c>
      <c r="AM603" s="215">
        <f t="shared" si="709"/>
        <v>0.92</v>
      </c>
      <c r="AN603" s="215">
        <f t="shared" si="709"/>
        <v>0.92</v>
      </c>
      <c r="AO603" s="215">
        <f t="shared" si="709"/>
        <v>0.92</v>
      </c>
      <c r="AP603" s="215">
        <f t="shared" si="709"/>
        <v>0.92</v>
      </c>
      <c r="AQ603" s="215">
        <f t="shared" si="709"/>
        <v>0.92</v>
      </c>
      <c r="AR603" s="215">
        <f t="shared" si="709"/>
        <v>0.92</v>
      </c>
      <c r="AS603" s="215">
        <f t="shared" si="709"/>
        <v>0.92</v>
      </c>
      <c r="AT603" s="215">
        <f t="shared" si="709"/>
        <v>0.92</v>
      </c>
      <c r="AU603" s="215">
        <f t="shared" si="709"/>
        <v>0.92</v>
      </c>
      <c r="AV603" s="215">
        <f t="shared" si="709"/>
        <v>0.92</v>
      </c>
      <c r="AW603" s="215">
        <f t="shared" si="709"/>
        <v>0.92</v>
      </c>
      <c r="AX603" s="215">
        <f t="shared" si="709"/>
        <v>0.92</v>
      </c>
      <c r="AY603" s="215">
        <f t="shared" si="709"/>
        <v>0.92</v>
      </c>
      <c r="AZ603" s="215">
        <f t="shared" si="709"/>
        <v>0.92</v>
      </c>
      <c r="BA603" s="215">
        <f t="shared" si="709"/>
        <v>0.92</v>
      </c>
      <c r="BB603" s="215">
        <f t="shared" si="709"/>
        <v>0.92</v>
      </c>
      <c r="BC603" s="215">
        <f t="shared" si="709"/>
        <v>0.92</v>
      </c>
      <c r="BD603" s="215">
        <f t="shared" si="709"/>
        <v>0.92</v>
      </c>
      <c r="BE603" s="215">
        <f t="shared" si="709"/>
        <v>0.92</v>
      </c>
      <c r="BF603" s="215">
        <f t="shared" si="709"/>
        <v>0.92</v>
      </c>
      <c r="BG603" s="215">
        <f t="shared" si="709"/>
        <v>0.92</v>
      </c>
      <c r="BH603" s="215">
        <f t="shared" si="709"/>
        <v>0.92</v>
      </c>
      <c r="BI603" s="215">
        <f t="shared" si="709"/>
        <v>0.92</v>
      </c>
      <c r="BJ603" s="215">
        <f t="shared" si="709"/>
        <v>0.92</v>
      </c>
      <c r="BK603" s="215">
        <f t="shared" si="709"/>
        <v>0.92</v>
      </c>
      <c r="BL603" s="215">
        <f t="shared" si="709"/>
        <v>0.92</v>
      </c>
      <c r="BM603" s="215">
        <f t="shared" si="709"/>
        <v>0.92</v>
      </c>
      <c r="BN603" s="215">
        <f t="shared" si="709"/>
        <v>0.92</v>
      </c>
      <c r="BO603" s="215">
        <f t="shared" si="710"/>
        <v>0.92</v>
      </c>
      <c r="BP603" s="215">
        <f t="shared" si="710"/>
        <v>0.92</v>
      </c>
      <c r="BQ603" s="215">
        <f t="shared" si="711"/>
        <v>0.92</v>
      </c>
      <c r="BR603" s="215">
        <f t="shared" si="711"/>
        <v>0.92</v>
      </c>
      <c r="BS603" s="215">
        <f t="shared" si="711"/>
        <v>0.92</v>
      </c>
      <c r="BT603" s="215">
        <f t="shared" si="711"/>
        <v>0.92</v>
      </c>
      <c r="BU603" s="215">
        <f t="shared" ref="BU603:CD603" si="715">BU602</f>
        <v>0.92</v>
      </c>
      <c r="BV603" s="215">
        <f t="shared" si="715"/>
        <v>0.92</v>
      </c>
      <c r="BW603" s="215">
        <f t="shared" si="715"/>
        <v>0.92</v>
      </c>
      <c r="BX603" s="215">
        <f t="shared" si="715"/>
        <v>0.92</v>
      </c>
      <c r="BY603" s="215">
        <f t="shared" si="715"/>
        <v>0.92</v>
      </c>
      <c r="BZ603" s="215">
        <f t="shared" si="715"/>
        <v>0.92</v>
      </c>
      <c r="CA603" s="215">
        <f t="shared" si="715"/>
        <v>0.92</v>
      </c>
      <c r="CB603" s="215">
        <f t="shared" si="715"/>
        <v>0.92</v>
      </c>
      <c r="CC603" s="215">
        <f t="shared" si="715"/>
        <v>0.92</v>
      </c>
      <c r="CD603" s="215">
        <f t="shared" si="715"/>
        <v>0.92</v>
      </c>
    </row>
    <row r="604" spans="1:82" outlineLevel="1">
      <c r="A604" s="223"/>
      <c r="E604" s="37" t="str">
        <v>Fixed Service14</v>
      </c>
      <c r="G604" t="s">
        <v>70</v>
      </c>
      <c r="K604"/>
      <c r="Q604" s="216"/>
      <c r="R604" s="216"/>
      <c r="S604" s="216"/>
      <c r="T604" s="216"/>
      <c r="U604" s="216"/>
      <c r="V604" s="216"/>
      <c r="W604" s="216"/>
      <c r="X604" s="216"/>
      <c r="Y604" s="216"/>
      <c r="Z604" s="216"/>
      <c r="AA604" s="216"/>
      <c r="AB604" s="216"/>
      <c r="AC604" s="216"/>
      <c r="AD604" s="216"/>
      <c r="AE604" s="216"/>
      <c r="AF604" s="216"/>
      <c r="AG604" s="216"/>
      <c r="AH604" s="216"/>
      <c r="AI604" s="216"/>
      <c r="AJ604" s="216"/>
      <c r="AK604" s="216"/>
      <c r="AL604" s="216"/>
      <c r="AM604" s="216"/>
      <c r="AN604" s="216"/>
      <c r="AO604" s="216"/>
      <c r="AP604" s="216"/>
      <c r="AQ604" s="216"/>
      <c r="AR604" s="216"/>
      <c r="AS604" s="216"/>
      <c r="AT604" s="216"/>
      <c r="AU604" s="216"/>
      <c r="AV604" s="216"/>
      <c r="AW604" s="216"/>
      <c r="AX604" s="216"/>
      <c r="AY604" s="216"/>
      <c r="AZ604" s="216"/>
      <c r="BA604" s="216"/>
      <c r="BB604" s="216"/>
      <c r="BC604" s="216"/>
      <c r="BD604" s="216"/>
      <c r="BE604" s="216"/>
      <c r="BF604" s="216"/>
      <c r="BG604" s="216"/>
      <c r="BH604" s="216"/>
      <c r="BI604" s="216"/>
      <c r="BJ604" s="216"/>
      <c r="BK604" s="216"/>
      <c r="BL604" s="216"/>
      <c r="BM604" s="216"/>
      <c r="BN604" s="216"/>
      <c r="BO604" s="216"/>
      <c r="BP604" s="216"/>
      <c r="BQ604" s="216"/>
      <c r="BR604" s="216"/>
      <c r="BS604" s="216"/>
      <c r="BT604" s="216"/>
      <c r="BU604" s="216"/>
      <c r="BV604" s="216"/>
      <c r="BW604" s="216"/>
      <c r="BX604" s="216"/>
      <c r="BY604" s="216"/>
      <c r="BZ604" s="216"/>
      <c r="CA604" s="216"/>
      <c r="CB604" s="216"/>
      <c r="CC604" s="216"/>
      <c r="CD604" s="216"/>
    </row>
    <row r="605" spans="1:82" outlineLevel="1">
      <c r="A605" s="223"/>
      <c r="E605" s="37" t="str">
        <v>Llamadas en tránsito Local</v>
      </c>
      <c r="G605" t="s">
        <v>70</v>
      </c>
      <c r="K605"/>
      <c r="Q605" s="322">
        <v>0.93034507523172583</v>
      </c>
      <c r="R605" s="214">
        <f t="shared" ref="R605:BN605" si="716">Q605</f>
        <v>0.93034507523172583</v>
      </c>
      <c r="S605" s="214">
        <f t="shared" si="716"/>
        <v>0.93034507523172583</v>
      </c>
      <c r="T605" s="214">
        <f t="shared" si="716"/>
        <v>0.93034507523172583</v>
      </c>
      <c r="U605" s="214">
        <f t="shared" si="716"/>
        <v>0.93034507523172583</v>
      </c>
      <c r="V605" s="214">
        <f t="shared" si="716"/>
        <v>0.93034507523172583</v>
      </c>
      <c r="W605" s="214">
        <f t="shared" si="716"/>
        <v>0.93034507523172583</v>
      </c>
      <c r="X605" s="214">
        <f t="shared" si="716"/>
        <v>0.93034507523172583</v>
      </c>
      <c r="Y605" s="214">
        <f t="shared" si="716"/>
        <v>0.93034507523172583</v>
      </c>
      <c r="Z605" s="214">
        <f t="shared" si="716"/>
        <v>0.93034507523172583</v>
      </c>
      <c r="AA605" s="214">
        <f t="shared" si="716"/>
        <v>0.93034507523172583</v>
      </c>
      <c r="AB605" s="214">
        <f t="shared" si="716"/>
        <v>0.93034507523172583</v>
      </c>
      <c r="AC605" s="214">
        <f t="shared" si="716"/>
        <v>0.93034507523172583</v>
      </c>
      <c r="AD605" s="214">
        <f t="shared" si="716"/>
        <v>0.93034507523172583</v>
      </c>
      <c r="AE605" s="214">
        <f t="shared" si="716"/>
        <v>0.93034507523172583</v>
      </c>
      <c r="AF605" s="214">
        <f t="shared" si="716"/>
        <v>0.93034507523172583</v>
      </c>
      <c r="AG605" s="214">
        <f t="shared" si="716"/>
        <v>0.93034507523172583</v>
      </c>
      <c r="AH605" s="214">
        <f t="shared" si="716"/>
        <v>0.93034507523172583</v>
      </c>
      <c r="AI605" s="214">
        <f t="shared" si="716"/>
        <v>0.93034507523172583</v>
      </c>
      <c r="AJ605" s="214">
        <f t="shared" si="716"/>
        <v>0.93034507523172583</v>
      </c>
      <c r="AK605" s="214">
        <f t="shared" si="716"/>
        <v>0.93034507523172583</v>
      </c>
      <c r="AL605" s="214">
        <f t="shared" si="716"/>
        <v>0.93034507523172583</v>
      </c>
      <c r="AM605" s="214">
        <f t="shared" si="716"/>
        <v>0.93034507523172583</v>
      </c>
      <c r="AN605" s="214">
        <f t="shared" si="716"/>
        <v>0.93034507523172583</v>
      </c>
      <c r="AO605" s="214">
        <f t="shared" si="716"/>
        <v>0.93034507523172583</v>
      </c>
      <c r="AP605" s="214">
        <f t="shared" si="716"/>
        <v>0.93034507523172583</v>
      </c>
      <c r="AQ605" s="214">
        <f t="shared" si="716"/>
        <v>0.93034507523172583</v>
      </c>
      <c r="AR605" s="214">
        <f t="shared" si="716"/>
        <v>0.93034507523172583</v>
      </c>
      <c r="AS605" s="214">
        <f t="shared" si="716"/>
        <v>0.93034507523172583</v>
      </c>
      <c r="AT605" s="214">
        <f t="shared" si="716"/>
        <v>0.93034507523172583</v>
      </c>
      <c r="AU605" s="214">
        <f t="shared" si="716"/>
        <v>0.93034507523172583</v>
      </c>
      <c r="AV605" s="214">
        <f t="shared" si="716"/>
        <v>0.93034507523172583</v>
      </c>
      <c r="AW605" s="214">
        <f t="shared" si="716"/>
        <v>0.93034507523172583</v>
      </c>
      <c r="AX605" s="214">
        <f t="shared" si="716"/>
        <v>0.93034507523172583</v>
      </c>
      <c r="AY605" s="214">
        <f t="shared" si="716"/>
        <v>0.93034507523172583</v>
      </c>
      <c r="AZ605" s="214">
        <f t="shared" si="716"/>
        <v>0.93034507523172583</v>
      </c>
      <c r="BA605" s="214">
        <f t="shared" si="716"/>
        <v>0.93034507523172583</v>
      </c>
      <c r="BB605" s="214">
        <f t="shared" si="716"/>
        <v>0.93034507523172583</v>
      </c>
      <c r="BC605" s="214">
        <f t="shared" si="716"/>
        <v>0.93034507523172583</v>
      </c>
      <c r="BD605" s="214">
        <f t="shared" si="716"/>
        <v>0.93034507523172583</v>
      </c>
      <c r="BE605" s="214">
        <f t="shared" si="716"/>
        <v>0.93034507523172583</v>
      </c>
      <c r="BF605" s="214">
        <f t="shared" si="716"/>
        <v>0.93034507523172583</v>
      </c>
      <c r="BG605" s="214">
        <f t="shared" si="716"/>
        <v>0.93034507523172583</v>
      </c>
      <c r="BH605" s="214">
        <f t="shared" si="716"/>
        <v>0.93034507523172583</v>
      </c>
      <c r="BI605" s="214">
        <f t="shared" si="716"/>
        <v>0.93034507523172583</v>
      </c>
      <c r="BJ605" s="214">
        <f t="shared" si="716"/>
        <v>0.93034507523172583</v>
      </c>
      <c r="BK605" s="214">
        <f t="shared" si="716"/>
        <v>0.93034507523172583</v>
      </c>
      <c r="BL605" s="214">
        <f t="shared" si="716"/>
        <v>0.93034507523172583</v>
      </c>
      <c r="BM605" s="214">
        <f t="shared" si="716"/>
        <v>0.93034507523172583</v>
      </c>
      <c r="BN605" s="214">
        <f t="shared" si="716"/>
        <v>0.93034507523172583</v>
      </c>
      <c r="BO605" s="214">
        <f t="shared" ref="BO605:CD605" si="717">BN605</f>
        <v>0.93034507523172583</v>
      </c>
      <c r="BP605" s="214">
        <f t="shared" si="717"/>
        <v>0.93034507523172583</v>
      </c>
      <c r="BQ605" s="214">
        <f t="shared" si="717"/>
        <v>0.93034507523172583</v>
      </c>
      <c r="BR605" s="214">
        <f t="shared" si="717"/>
        <v>0.93034507523172583</v>
      </c>
      <c r="BS605" s="214">
        <f t="shared" si="717"/>
        <v>0.93034507523172583</v>
      </c>
      <c r="BT605" s="214">
        <f t="shared" si="717"/>
        <v>0.93034507523172583</v>
      </c>
      <c r="BU605" s="214">
        <f t="shared" si="717"/>
        <v>0.93034507523172583</v>
      </c>
      <c r="BV605" s="214">
        <f t="shared" si="717"/>
        <v>0.93034507523172583</v>
      </c>
      <c r="BW605" s="214">
        <f t="shared" si="717"/>
        <v>0.93034507523172583</v>
      </c>
      <c r="BX605" s="214">
        <f t="shared" si="717"/>
        <v>0.93034507523172583</v>
      </c>
      <c r="BY605" s="214">
        <f t="shared" si="717"/>
        <v>0.93034507523172583</v>
      </c>
      <c r="BZ605" s="214">
        <f t="shared" si="717"/>
        <v>0.93034507523172583</v>
      </c>
      <c r="CA605" s="214">
        <f t="shared" si="717"/>
        <v>0.93034507523172583</v>
      </c>
      <c r="CB605" s="214">
        <f t="shared" si="717"/>
        <v>0.93034507523172583</v>
      </c>
      <c r="CC605" s="214">
        <f t="shared" si="717"/>
        <v>0.93034507523172583</v>
      </c>
      <c r="CD605" s="214">
        <f t="shared" si="717"/>
        <v>0.93034507523172583</v>
      </c>
    </row>
    <row r="606" spans="1:82" outlineLevel="1">
      <c r="A606" s="223"/>
      <c r="E606" s="37" t="str">
        <v>Llamadas en tránsito Larga Distancia</v>
      </c>
      <c r="G606" t="s">
        <v>70</v>
      </c>
      <c r="K606"/>
      <c r="Q606" s="215">
        <f t="shared" ref="Q606:BN606" si="718">Q605</f>
        <v>0.93034507523172583</v>
      </c>
      <c r="R606" s="215">
        <f t="shared" si="718"/>
        <v>0.93034507523172583</v>
      </c>
      <c r="S606" s="215">
        <f t="shared" si="718"/>
        <v>0.93034507523172583</v>
      </c>
      <c r="T606" s="215">
        <f t="shared" si="718"/>
        <v>0.93034507523172583</v>
      </c>
      <c r="U606" s="215">
        <f t="shared" si="718"/>
        <v>0.93034507523172583</v>
      </c>
      <c r="V606" s="215">
        <f t="shared" si="718"/>
        <v>0.93034507523172583</v>
      </c>
      <c r="W606" s="215">
        <f t="shared" si="718"/>
        <v>0.93034507523172583</v>
      </c>
      <c r="X606" s="215">
        <f t="shared" si="718"/>
        <v>0.93034507523172583</v>
      </c>
      <c r="Y606" s="215">
        <f t="shared" si="718"/>
        <v>0.93034507523172583</v>
      </c>
      <c r="Z606" s="215">
        <f t="shared" si="718"/>
        <v>0.93034507523172583</v>
      </c>
      <c r="AA606" s="215">
        <f t="shared" si="718"/>
        <v>0.93034507523172583</v>
      </c>
      <c r="AB606" s="215">
        <f t="shared" si="718"/>
        <v>0.93034507523172583</v>
      </c>
      <c r="AC606" s="215">
        <f t="shared" si="718"/>
        <v>0.93034507523172583</v>
      </c>
      <c r="AD606" s="215">
        <f t="shared" si="718"/>
        <v>0.93034507523172583</v>
      </c>
      <c r="AE606" s="215">
        <f t="shared" si="718"/>
        <v>0.93034507523172583</v>
      </c>
      <c r="AF606" s="215">
        <f t="shared" si="718"/>
        <v>0.93034507523172583</v>
      </c>
      <c r="AG606" s="215">
        <f t="shared" si="718"/>
        <v>0.93034507523172583</v>
      </c>
      <c r="AH606" s="215">
        <f t="shared" si="718"/>
        <v>0.93034507523172583</v>
      </c>
      <c r="AI606" s="215">
        <f t="shared" si="718"/>
        <v>0.93034507523172583</v>
      </c>
      <c r="AJ606" s="215">
        <f t="shared" si="718"/>
        <v>0.93034507523172583</v>
      </c>
      <c r="AK606" s="215">
        <f t="shared" si="718"/>
        <v>0.93034507523172583</v>
      </c>
      <c r="AL606" s="215">
        <f t="shared" si="718"/>
        <v>0.93034507523172583</v>
      </c>
      <c r="AM606" s="215">
        <f t="shared" si="718"/>
        <v>0.93034507523172583</v>
      </c>
      <c r="AN606" s="215">
        <f t="shared" si="718"/>
        <v>0.93034507523172583</v>
      </c>
      <c r="AO606" s="215">
        <f t="shared" si="718"/>
        <v>0.93034507523172583</v>
      </c>
      <c r="AP606" s="215">
        <f t="shared" si="718"/>
        <v>0.93034507523172583</v>
      </c>
      <c r="AQ606" s="215">
        <f t="shared" si="718"/>
        <v>0.93034507523172583</v>
      </c>
      <c r="AR606" s="215">
        <f t="shared" si="718"/>
        <v>0.93034507523172583</v>
      </c>
      <c r="AS606" s="215">
        <f t="shared" si="718"/>
        <v>0.93034507523172583</v>
      </c>
      <c r="AT606" s="215">
        <f t="shared" si="718"/>
        <v>0.93034507523172583</v>
      </c>
      <c r="AU606" s="215">
        <f t="shared" si="718"/>
        <v>0.93034507523172583</v>
      </c>
      <c r="AV606" s="215">
        <f t="shared" si="718"/>
        <v>0.93034507523172583</v>
      </c>
      <c r="AW606" s="215">
        <f t="shared" si="718"/>
        <v>0.93034507523172583</v>
      </c>
      <c r="AX606" s="215">
        <f t="shared" si="718"/>
        <v>0.93034507523172583</v>
      </c>
      <c r="AY606" s="215">
        <f t="shared" si="718"/>
        <v>0.93034507523172583</v>
      </c>
      <c r="AZ606" s="215">
        <f t="shared" si="718"/>
        <v>0.93034507523172583</v>
      </c>
      <c r="BA606" s="215">
        <f t="shared" si="718"/>
        <v>0.93034507523172583</v>
      </c>
      <c r="BB606" s="215">
        <f t="shared" si="718"/>
        <v>0.93034507523172583</v>
      </c>
      <c r="BC606" s="215">
        <f t="shared" si="718"/>
        <v>0.93034507523172583</v>
      </c>
      <c r="BD606" s="215">
        <f t="shared" si="718"/>
        <v>0.93034507523172583</v>
      </c>
      <c r="BE606" s="215">
        <f t="shared" si="718"/>
        <v>0.93034507523172583</v>
      </c>
      <c r="BF606" s="215">
        <f t="shared" si="718"/>
        <v>0.93034507523172583</v>
      </c>
      <c r="BG606" s="215">
        <f t="shared" si="718"/>
        <v>0.93034507523172583</v>
      </c>
      <c r="BH606" s="215">
        <f t="shared" si="718"/>
        <v>0.93034507523172583</v>
      </c>
      <c r="BI606" s="215">
        <f t="shared" si="718"/>
        <v>0.93034507523172583</v>
      </c>
      <c r="BJ606" s="215">
        <f t="shared" si="718"/>
        <v>0.93034507523172583</v>
      </c>
      <c r="BK606" s="215">
        <f t="shared" si="718"/>
        <v>0.93034507523172583</v>
      </c>
      <c r="BL606" s="215">
        <f t="shared" si="718"/>
        <v>0.93034507523172583</v>
      </c>
      <c r="BM606" s="215">
        <f t="shared" si="718"/>
        <v>0.93034507523172583</v>
      </c>
      <c r="BN606" s="215">
        <f t="shared" si="718"/>
        <v>0.93034507523172583</v>
      </c>
      <c r="BO606" s="215">
        <f t="shared" ref="BO606:BT606" si="719">BO605</f>
        <v>0.93034507523172583</v>
      </c>
      <c r="BP606" s="215">
        <f t="shared" si="719"/>
        <v>0.93034507523172583</v>
      </c>
      <c r="BQ606" s="215">
        <f t="shared" si="719"/>
        <v>0.93034507523172583</v>
      </c>
      <c r="BR606" s="215">
        <f t="shared" si="719"/>
        <v>0.93034507523172583</v>
      </c>
      <c r="BS606" s="215">
        <f t="shared" si="719"/>
        <v>0.93034507523172583</v>
      </c>
      <c r="BT606" s="215">
        <f t="shared" si="719"/>
        <v>0.93034507523172583</v>
      </c>
      <c r="BU606" s="215">
        <f t="shared" ref="BU606:CD606" si="720">BU605</f>
        <v>0.93034507523172583</v>
      </c>
      <c r="BV606" s="215">
        <f t="shared" si="720"/>
        <v>0.93034507523172583</v>
      </c>
      <c r="BW606" s="215">
        <f t="shared" si="720"/>
        <v>0.93034507523172583</v>
      </c>
      <c r="BX606" s="215">
        <f t="shared" si="720"/>
        <v>0.93034507523172583</v>
      </c>
      <c r="BY606" s="215">
        <f t="shared" si="720"/>
        <v>0.93034507523172583</v>
      </c>
      <c r="BZ606" s="215">
        <f t="shared" si="720"/>
        <v>0.93034507523172583</v>
      </c>
      <c r="CA606" s="215">
        <f t="shared" si="720"/>
        <v>0.93034507523172583</v>
      </c>
      <c r="CB606" s="215">
        <f t="shared" si="720"/>
        <v>0.93034507523172583</v>
      </c>
      <c r="CC606" s="215">
        <f t="shared" si="720"/>
        <v>0.93034507523172583</v>
      </c>
      <c r="CD606" s="215">
        <f t="shared" si="720"/>
        <v>0.93034507523172583</v>
      </c>
    </row>
    <row r="607" spans="1:82" outlineLevel="1">
      <c r="A607" s="223"/>
      <c r="E607" s="37" t="str">
        <v>Fixed Service17</v>
      </c>
      <c r="G607" t="s">
        <v>70</v>
      </c>
      <c r="K607"/>
      <c r="Q607" s="216"/>
      <c r="R607" s="216"/>
      <c r="S607" s="216"/>
      <c r="T607" s="216"/>
      <c r="U607" s="216"/>
      <c r="V607" s="216"/>
      <c r="W607" s="216"/>
      <c r="X607" s="216"/>
      <c r="Y607" s="216"/>
      <c r="Z607" s="216"/>
      <c r="AA607" s="216"/>
      <c r="AB607" s="216"/>
      <c r="AC607" s="216"/>
      <c r="AD607" s="216"/>
      <c r="AE607" s="216"/>
      <c r="AF607" s="216"/>
      <c r="AG607" s="216"/>
      <c r="AH607" s="216"/>
      <c r="AI607" s="216"/>
      <c r="AJ607" s="216"/>
      <c r="AK607" s="216"/>
      <c r="AL607" s="216"/>
      <c r="AM607" s="216"/>
      <c r="AN607" s="216"/>
      <c r="AO607" s="216"/>
      <c r="AP607" s="216"/>
      <c r="AQ607" s="216"/>
      <c r="AR607" s="216"/>
      <c r="AS607" s="216"/>
      <c r="AT607" s="216"/>
      <c r="AU607" s="216"/>
      <c r="AV607" s="216"/>
      <c r="AW607" s="216"/>
      <c r="AX607" s="216"/>
      <c r="AY607" s="216"/>
      <c r="AZ607" s="216"/>
      <c r="BA607" s="216"/>
      <c r="BB607" s="216"/>
      <c r="BC607" s="216"/>
      <c r="BD607" s="216"/>
      <c r="BE607" s="216"/>
      <c r="BF607" s="216"/>
      <c r="BG607" s="216"/>
      <c r="BH607" s="216"/>
      <c r="BI607" s="216"/>
      <c r="BJ607" s="216"/>
      <c r="BK607" s="216"/>
      <c r="BL607" s="216"/>
      <c r="BM607" s="216"/>
      <c r="BN607" s="216"/>
      <c r="BO607" s="216"/>
      <c r="BP607" s="216"/>
      <c r="BQ607" s="216"/>
      <c r="BR607" s="216"/>
      <c r="BS607" s="216"/>
      <c r="BT607" s="216"/>
      <c r="BU607" s="216"/>
      <c r="BV607" s="216"/>
      <c r="BW607" s="216"/>
      <c r="BX607" s="216"/>
      <c r="BY607" s="216"/>
      <c r="BZ607" s="216"/>
      <c r="CA607" s="216"/>
      <c r="CB607" s="216"/>
      <c r="CC607" s="216"/>
      <c r="CD607" s="216"/>
    </row>
    <row r="608" spans="1:82" outlineLevel="1">
      <c r="A608" s="223"/>
      <c r="E608" s="37" t="str">
        <v>SMS on-net</v>
      </c>
      <c r="G608" t="s">
        <v>70</v>
      </c>
      <c r="K608"/>
      <c r="Q608" s="213">
        <v>0.995</v>
      </c>
      <c r="R608" s="214">
        <f t="shared" ref="R608:BN611" si="721">Q608</f>
        <v>0.995</v>
      </c>
      <c r="S608" s="214">
        <f t="shared" si="721"/>
        <v>0.995</v>
      </c>
      <c r="T608" s="214">
        <f t="shared" si="721"/>
        <v>0.995</v>
      </c>
      <c r="U608" s="214">
        <f t="shared" si="721"/>
        <v>0.995</v>
      </c>
      <c r="V608" s="214">
        <f t="shared" si="721"/>
        <v>0.995</v>
      </c>
      <c r="W608" s="214">
        <f t="shared" si="721"/>
        <v>0.995</v>
      </c>
      <c r="X608" s="214">
        <f t="shared" si="721"/>
        <v>0.995</v>
      </c>
      <c r="Y608" s="214">
        <f t="shared" si="721"/>
        <v>0.995</v>
      </c>
      <c r="Z608" s="214">
        <f t="shared" si="721"/>
        <v>0.995</v>
      </c>
      <c r="AA608" s="214">
        <f t="shared" si="721"/>
        <v>0.995</v>
      </c>
      <c r="AB608" s="214">
        <f t="shared" si="721"/>
        <v>0.995</v>
      </c>
      <c r="AC608" s="214">
        <f t="shared" si="721"/>
        <v>0.995</v>
      </c>
      <c r="AD608" s="214">
        <f t="shared" si="721"/>
        <v>0.995</v>
      </c>
      <c r="AE608" s="214">
        <f t="shared" si="721"/>
        <v>0.995</v>
      </c>
      <c r="AF608" s="214">
        <f t="shared" si="721"/>
        <v>0.995</v>
      </c>
      <c r="AG608" s="214">
        <f t="shared" si="721"/>
        <v>0.995</v>
      </c>
      <c r="AH608" s="214">
        <f t="shared" si="721"/>
        <v>0.995</v>
      </c>
      <c r="AI608" s="214">
        <f t="shared" si="721"/>
        <v>0.995</v>
      </c>
      <c r="AJ608" s="214">
        <f t="shared" si="721"/>
        <v>0.995</v>
      </c>
      <c r="AK608" s="214">
        <f t="shared" si="721"/>
        <v>0.995</v>
      </c>
      <c r="AL608" s="214">
        <f t="shared" si="721"/>
        <v>0.995</v>
      </c>
      <c r="AM608" s="214">
        <f t="shared" si="721"/>
        <v>0.995</v>
      </c>
      <c r="AN608" s="214">
        <f t="shared" si="721"/>
        <v>0.995</v>
      </c>
      <c r="AO608" s="214">
        <f t="shared" si="721"/>
        <v>0.995</v>
      </c>
      <c r="AP608" s="214">
        <f t="shared" si="721"/>
        <v>0.995</v>
      </c>
      <c r="AQ608" s="214">
        <f t="shared" si="721"/>
        <v>0.995</v>
      </c>
      <c r="AR608" s="214">
        <f t="shared" si="721"/>
        <v>0.995</v>
      </c>
      <c r="AS608" s="214">
        <f t="shared" si="721"/>
        <v>0.995</v>
      </c>
      <c r="AT608" s="214">
        <f t="shared" si="721"/>
        <v>0.995</v>
      </c>
      <c r="AU608" s="214">
        <f t="shared" si="721"/>
        <v>0.995</v>
      </c>
      <c r="AV608" s="214">
        <f t="shared" si="721"/>
        <v>0.995</v>
      </c>
      <c r="AW608" s="214">
        <f t="shared" si="721"/>
        <v>0.995</v>
      </c>
      <c r="AX608" s="214">
        <f t="shared" si="721"/>
        <v>0.995</v>
      </c>
      <c r="AY608" s="214">
        <f t="shared" si="721"/>
        <v>0.995</v>
      </c>
      <c r="AZ608" s="214">
        <f t="shared" si="721"/>
        <v>0.995</v>
      </c>
      <c r="BA608" s="214">
        <f t="shared" si="721"/>
        <v>0.995</v>
      </c>
      <c r="BB608" s="214">
        <f t="shared" si="721"/>
        <v>0.995</v>
      </c>
      <c r="BC608" s="214">
        <f t="shared" si="721"/>
        <v>0.995</v>
      </c>
      <c r="BD608" s="214">
        <f t="shared" si="721"/>
        <v>0.995</v>
      </c>
      <c r="BE608" s="214">
        <f t="shared" si="721"/>
        <v>0.995</v>
      </c>
      <c r="BF608" s="214">
        <f t="shared" si="721"/>
        <v>0.995</v>
      </c>
      <c r="BG608" s="214">
        <f t="shared" si="721"/>
        <v>0.995</v>
      </c>
      <c r="BH608" s="214">
        <f t="shared" si="721"/>
        <v>0.995</v>
      </c>
      <c r="BI608" s="214">
        <f t="shared" si="721"/>
        <v>0.995</v>
      </c>
      <c r="BJ608" s="214">
        <f t="shared" si="721"/>
        <v>0.995</v>
      </c>
      <c r="BK608" s="214">
        <f t="shared" si="721"/>
        <v>0.995</v>
      </c>
      <c r="BL608" s="214">
        <f t="shared" si="721"/>
        <v>0.995</v>
      </c>
      <c r="BM608" s="214">
        <f t="shared" si="721"/>
        <v>0.995</v>
      </c>
      <c r="BN608" s="214">
        <f t="shared" si="721"/>
        <v>0.995</v>
      </c>
      <c r="BO608" s="214">
        <f t="shared" ref="BO608:BP611" si="722">BN608</f>
        <v>0.995</v>
      </c>
      <c r="BP608" s="214">
        <f t="shared" si="722"/>
        <v>0.995</v>
      </c>
      <c r="BQ608" s="214">
        <f t="shared" ref="BQ608:CD608" si="723">BP608</f>
        <v>0.995</v>
      </c>
      <c r="BR608" s="214">
        <f t="shared" si="723"/>
        <v>0.995</v>
      </c>
      <c r="BS608" s="214">
        <f t="shared" si="723"/>
        <v>0.995</v>
      </c>
      <c r="BT608" s="214">
        <f t="shared" si="723"/>
        <v>0.995</v>
      </c>
      <c r="BU608" s="214">
        <f t="shared" si="723"/>
        <v>0.995</v>
      </c>
      <c r="BV608" s="214">
        <f t="shared" si="723"/>
        <v>0.995</v>
      </c>
      <c r="BW608" s="214">
        <f t="shared" si="723"/>
        <v>0.995</v>
      </c>
      <c r="BX608" s="214">
        <f t="shared" si="723"/>
        <v>0.995</v>
      </c>
      <c r="BY608" s="214">
        <f t="shared" si="723"/>
        <v>0.995</v>
      </c>
      <c r="BZ608" s="214">
        <f t="shared" si="723"/>
        <v>0.995</v>
      </c>
      <c r="CA608" s="214">
        <f t="shared" si="723"/>
        <v>0.995</v>
      </c>
      <c r="CB608" s="214">
        <f t="shared" si="723"/>
        <v>0.995</v>
      </c>
      <c r="CC608" s="214">
        <f t="shared" si="723"/>
        <v>0.995</v>
      </c>
      <c r="CD608" s="214">
        <f t="shared" si="723"/>
        <v>0.995</v>
      </c>
    </row>
    <row r="609" spans="1:88" outlineLevel="1">
      <c r="A609" s="223"/>
      <c r="E609" s="37" t="str">
        <v>SMS salientes</v>
      </c>
      <c r="G609" t="s">
        <v>70</v>
      </c>
      <c r="K609"/>
      <c r="Q609" s="213">
        <v>0.92</v>
      </c>
      <c r="R609" s="214">
        <f t="shared" si="721"/>
        <v>0.92</v>
      </c>
      <c r="S609" s="214">
        <f t="shared" si="721"/>
        <v>0.92</v>
      </c>
      <c r="T609" s="214">
        <f t="shared" si="721"/>
        <v>0.92</v>
      </c>
      <c r="U609" s="214">
        <f t="shared" si="721"/>
        <v>0.92</v>
      </c>
      <c r="V609" s="214">
        <f t="shared" si="721"/>
        <v>0.92</v>
      </c>
      <c r="W609" s="214">
        <f t="shared" si="721"/>
        <v>0.92</v>
      </c>
      <c r="X609" s="214">
        <f t="shared" si="721"/>
        <v>0.92</v>
      </c>
      <c r="Y609" s="214">
        <f t="shared" si="721"/>
        <v>0.92</v>
      </c>
      <c r="Z609" s="214">
        <f t="shared" si="721"/>
        <v>0.92</v>
      </c>
      <c r="AA609" s="214">
        <f t="shared" si="721"/>
        <v>0.92</v>
      </c>
      <c r="AB609" s="214">
        <f t="shared" si="721"/>
        <v>0.92</v>
      </c>
      <c r="AC609" s="214">
        <f t="shared" si="721"/>
        <v>0.92</v>
      </c>
      <c r="AD609" s="214">
        <f t="shared" si="721"/>
        <v>0.92</v>
      </c>
      <c r="AE609" s="214">
        <f t="shared" si="721"/>
        <v>0.92</v>
      </c>
      <c r="AF609" s="214">
        <f t="shared" si="721"/>
        <v>0.92</v>
      </c>
      <c r="AG609" s="214">
        <f t="shared" si="721"/>
        <v>0.92</v>
      </c>
      <c r="AH609" s="214">
        <f t="shared" si="721"/>
        <v>0.92</v>
      </c>
      <c r="AI609" s="214">
        <f t="shared" si="721"/>
        <v>0.92</v>
      </c>
      <c r="AJ609" s="214">
        <f t="shared" si="721"/>
        <v>0.92</v>
      </c>
      <c r="AK609" s="214">
        <f t="shared" si="721"/>
        <v>0.92</v>
      </c>
      <c r="AL609" s="214">
        <f t="shared" si="721"/>
        <v>0.92</v>
      </c>
      <c r="AM609" s="214">
        <f t="shared" si="721"/>
        <v>0.92</v>
      </c>
      <c r="AN609" s="214">
        <f t="shared" si="721"/>
        <v>0.92</v>
      </c>
      <c r="AO609" s="214">
        <f t="shared" si="721"/>
        <v>0.92</v>
      </c>
      <c r="AP609" s="214">
        <f t="shared" si="721"/>
        <v>0.92</v>
      </c>
      <c r="AQ609" s="214">
        <f t="shared" si="721"/>
        <v>0.92</v>
      </c>
      <c r="AR609" s="214">
        <f t="shared" si="721"/>
        <v>0.92</v>
      </c>
      <c r="AS609" s="214">
        <f t="shared" si="721"/>
        <v>0.92</v>
      </c>
      <c r="AT609" s="214">
        <f t="shared" si="721"/>
        <v>0.92</v>
      </c>
      <c r="AU609" s="214">
        <f t="shared" si="721"/>
        <v>0.92</v>
      </c>
      <c r="AV609" s="214">
        <f t="shared" si="721"/>
        <v>0.92</v>
      </c>
      <c r="AW609" s="214">
        <f t="shared" si="721"/>
        <v>0.92</v>
      </c>
      <c r="AX609" s="214">
        <f t="shared" si="721"/>
        <v>0.92</v>
      </c>
      <c r="AY609" s="214">
        <f t="shared" si="721"/>
        <v>0.92</v>
      </c>
      <c r="AZ609" s="214">
        <f t="shared" si="721"/>
        <v>0.92</v>
      </c>
      <c r="BA609" s="214">
        <f t="shared" si="721"/>
        <v>0.92</v>
      </c>
      <c r="BB609" s="214">
        <f t="shared" si="721"/>
        <v>0.92</v>
      </c>
      <c r="BC609" s="214">
        <f t="shared" si="721"/>
        <v>0.92</v>
      </c>
      <c r="BD609" s="214">
        <f t="shared" si="721"/>
        <v>0.92</v>
      </c>
      <c r="BE609" s="214">
        <f t="shared" si="721"/>
        <v>0.92</v>
      </c>
      <c r="BF609" s="214">
        <f t="shared" si="721"/>
        <v>0.92</v>
      </c>
      <c r="BG609" s="214">
        <f t="shared" si="721"/>
        <v>0.92</v>
      </c>
      <c r="BH609" s="214">
        <f t="shared" si="721"/>
        <v>0.92</v>
      </c>
      <c r="BI609" s="214">
        <f t="shared" si="721"/>
        <v>0.92</v>
      </c>
      <c r="BJ609" s="214">
        <f t="shared" si="721"/>
        <v>0.92</v>
      </c>
      <c r="BK609" s="214">
        <f t="shared" si="721"/>
        <v>0.92</v>
      </c>
      <c r="BL609" s="214">
        <f t="shared" si="721"/>
        <v>0.92</v>
      </c>
      <c r="BM609" s="214">
        <f t="shared" si="721"/>
        <v>0.92</v>
      </c>
      <c r="BN609" s="214">
        <f t="shared" si="721"/>
        <v>0.92</v>
      </c>
      <c r="BO609" s="214">
        <f t="shared" si="722"/>
        <v>0.92</v>
      </c>
      <c r="BP609" s="214">
        <f t="shared" si="722"/>
        <v>0.92</v>
      </c>
      <c r="BQ609" s="214">
        <f t="shared" ref="BQ609:CD609" si="724">BP609</f>
        <v>0.92</v>
      </c>
      <c r="BR609" s="214">
        <f t="shared" si="724"/>
        <v>0.92</v>
      </c>
      <c r="BS609" s="214">
        <f t="shared" si="724"/>
        <v>0.92</v>
      </c>
      <c r="BT609" s="214">
        <f t="shared" si="724"/>
        <v>0.92</v>
      </c>
      <c r="BU609" s="214">
        <f t="shared" si="724"/>
        <v>0.92</v>
      </c>
      <c r="BV609" s="214">
        <f t="shared" si="724"/>
        <v>0.92</v>
      </c>
      <c r="BW609" s="214">
        <f t="shared" si="724"/>
        <v>0.92</v>
      </c>
      <c r="BX609" s="214">
        <f t="shared" si="724"/>
        <v>0.92</v>
      </c>
      <c r="BY609" s="214">
        <f t="shared" si="724"/>
        <v>0.92</v>
      </c>
      <c r="BZ609" s="214">
        <f t="shared" si="724"/>
        <v>0.92</v>
      </c>
      <c r="CA609" s="214">
        <f t="shared" si="724"/>
        <v>0.92</v>
      </c>
      <c r="CB609" s="214">
        <f t="shared" si="724"/>
        <v>0.92</v>
      </c>
      <c r="CC609" s="214">
        <f t="shared" si="724"/>
        <v>0.92</v>
      </c>
      <c r="CD609" s="214">
        <f t="shared" si="724"/>
        <v>0.92</v>
      </c>
    </row>
    <row r="610" spans="1:88" outlineLevel="1">
      <c r="A610" s="223"/>
      <c r="E610" s="37" t="str">
        <v>SMS entrantes</v>
      </c>
      <c r="G610" t="s">
        <v>70</v>
      </c>
      <c r="K610"/>
      <c r="Q610" s="322">
        <v>0.93034507523172583</v>
      </c>
      <c r="R610" s="214">
        <f t="shared" si="721"/>
        <v>0.93034507523172583</v>
      </c>
      <c r="S610" s="214">
        <f t="shared" si="721"/>
        <v>0.93034507523172583</v>
      </c>
      <c r="T610" s="214">
        <f t="shared" si="721"/>
        <v>0.93034507523172583</v>
      </c>
      <c r="U610" s="214">
        <f t="shared" si="721"/>
        <v>0.93034507523172583</v>
      </c>
      <c r="V610" s="214">
        <f t="shared" si="721"/>
        <v>0.93034507523172583</v>
      </c>
      <c r="W610" s="214">
        <f t="shared" si="721"/>
        <v>0.93034507523172583</v>
      </c>
      <c r="X610" s="214">
        <f t="shared" si="721"/>
        <v>0.93034507523172583</v>
      </c>
      <c r="Y610" s="214">
        <f t="shared" si="721"/>
        <v>0.93034507523172583</v>
      </c>
      <c r="Z610" s="214">
        <f t="shared" si="721"/>
        <v>0.93034507523172583</v>
      </c>
      <c r="AA610" s="214">
        <f t="shared" si="721"/>
        <v>0.93034507523172583</v>
      </c>
      <c r="AB610" s="214">
        <f t="shared" si="721"/>
        <v>0.93034507523172583</v>
      </c>
      <c r="AC610" s="214">
        <f t="shared" si="721"/>
        <v>0.93034507523172583</v>
      </c>
      <c r="AD610" s="214">
        <f t="shared" si="721"/>
        <v>0.93034507523172583</v>
      </c>
      <c r="AE610" s="214">
        <f t="shared" si="721"/>
        <v>0.93034507523172583</v>
      </c>
      <c r="AF610" s="214">
        <f t="shared" si="721"/>
        <v>0.93034507523172583</v>
      </c>
      <c r="AG610" s="214">
        <f t="shared" si="721"/>
        <v>0.93034507523172583</v>
      </c>
      <c r="AH610" s="214">
        <f t="shared" si="721"/>
        <v>0.93034507523172583</v>
      </c>
      <c r="AI610" s="214">
        <f t="shared" si="721"/>
        <v>0.93034507523172583</v>
      </c>
      <c r="AJ610" s="214">
        <f t="shared" si="721"/>
        <v>0.93034507523172583</v>
      </c>
      <c r="AK610" s="214">
        <f t="shared" si="721"/>
        <v>0.93034507523172583</v>
      </c>
      <c r="AL610" s="214">
        <f t="shared" si="721"/>
        <v>0.93034507523172583</v>
      </c>
      <c r="AM610" s="214">
        <f t="shared" si="721"/>
        <v>0.93034507523172583</v>
      </c>
      <c r="AN610" s="214">
        <f t="shared" si="721"/>
        <v>0.93034507523172583</v>
      </c>
      <c r="AO610" s="214">
        <f t="shared" si="721"/>
        <v>0.93034507523172583</v>
      </c>
      <c r="AP610" s="214">
        <f t="shared" si="721"/>
        <v>0.93034507523172583</v>
      </c>
      <c r="AQ610" s="214">
        <f t="shared" si="721"/>
        <v>0.93034507523172583</v>
      </c>
      <c r="AR610" s="214">
        <f t="shared" si="721"/>
        <v>0.93034507523172583</v>
      </c>
      <c r="AS610" s="214">
        <f t="shared" si="721"/>
        <v>0.93034507523172583</v>
      </c>
      <c r="AT610" s="214">
        <f t="shared" si="721"/>
        <v>0.93034507523172583</v>
      </c>
      <c r="AU610" s="214">
        <f t="shared" si="721"/>
        <v>0.93034507523172583</v>
      </c>
      <c r="AV610" s="214">
        <f t="shared" si="721"/>
        <v>0.93034507523172583</v>
      </c>
      <c r="AW610" s="214">
        <f t="shared" si="721"/>
        <v>0.93034507523172583</v>
      </c>
      <c r="AX610" s="214">
        <f t="shared" si="721"/>
        <v>0.93034507523172583</v>
      </c>
      <c r="AY610" s="214">
        <f t="shared" si="721"/>
        <v>0.93034507523172583</v>
      </c>
      <c r="AZ610" s="214">
        <f t="shared" si="721"/>
        <v>0.93034507523172583</v>
      </c>
      <c r="BA610" s="214">
        <f t="shared" si="721"/>
        <v>0.93034507523172583</v>
      </c>
      <c r="BB610" s="214">
        <f t="shared" si="721"/>
        <v>0.93034507523172583</v>
      </c>
      <c r="BC610" s="214">
        <f t="shared" si="721"/>
        <v>0.93034507523172583</v>
      </c>
      <c r="BD610" s="214">
        <f t="shared" si="721"/>
        <v>0.93034507523172583</v>
      </c>
      <c r="BE610" s="214">
        <f t="shared" si="721"/>
        <v>0.93034507523172583</v>
      </c>
      <c r="BF610" s="214">
        <f t="shared" si="721"/>
        <v>0.93034507523172583</v>
      </c>
      <c r="BG610" s="214">
        <f t="shared" si="721"/>
        <v>0.93034507523172583</v>
      </c>
      <c r="BH610" s="214">
        <f t="shared" si="721"/>
        <v>0.93034507523172583</v>
      </c>
      <c r="BI610" s="214">
        <f t="shared" si="721"/>
        <v>0.93034507523172583</v>
      </c>
      <c r="BJ610" s="214">
        <f t="shared" si="721"/>
        <v>0.93034507523172583</v>
      </c>
      <c r="BK610" s="214">
        <f t="shared" si="721"/>
        <v>0.93034507523172583</v>
      </c>
      <c r="BL610" s="214">
        <f t="shared" si="721"/>
        <v>0.93034507523172583</v>
      </c>
      <c r="BM610" s="214">
        <f t="shared" si="721"/>
        <v>0.93034507523172583</v>
      </c>
      <c r="BN610" s="214">
        <f t="shared" si="721"/>
        <v>0.93034507523172583</v>
      </c>
      <c r="BO610" s="214">
        <f t="shared" si="722"/>
        <v>0.93034507523172583</v>
      </c>
      <c r="BP610" s="214">
        <f t="shared" si="722"/>
        <v>0.93034507523172583</v>
      </c>
      <c r="BQ610" s="214">
        <f t="shared" ref="BQ610:CD611" si="725">BP610</f>
        <v>0.93034507523172583</v>
      </c>
      <c r="BR610" s="214">
        <f t="shared" si="725"/>
        <v>0.93034507523172583</v>
      </c>
      <c r="BS610" s="214">
        <f t="shared" si="725"/>
        <v>0.93034507523172583</v>
      </c>
      <c r="BT610" s="214">
        <f t="shared" si="725"/>
        <v>0.93034507523172583</v>
      </c>
      <c r="BU610" s="214">
        <f t="shared" si="725"/>
        <v>0.93034507523172583</v>
      </c>
      <c r="BV610" s="214">
        <f t="shared" si="725"/>
        <v>0.93034507523172583</v>
      </c>
      <c r="BW610" s="214">
        <f t="shared" si="725"/>
        <v>0.93034507523172583</v>
      </c>
      <c r="BX610" s="214">
        <f t="shared" si="725"/>
        <v>0.93034507523172583</v>
      </c>
      <c r="BY610" s="214">
        <f t="shared" si="725"/>
        <v>0.93034507523172583</v>
      </c>
      <c r="BZ610" s="214">
        <f t="shared" si="725"/>
        <v>0.93034507523172583</v>
      </c>
      <c r="CA610" s="214">
        <f t="shared" si="725"/>
        <v>0.93034507523172583</v>
      </c>
      <c r="CB610" s="214">
        <f t="shared" si="725"/>
        <v>0.93034507523172583</v>
      </c>
      <c r="CC610" s="214">
        <f t="shared" si="725"/>
        <v>0.93034507523172583</v>
      </c>
      <c r="CD610" s="214">
        <f t="shared" si="725"/>
        <v>0.93034507523172583</v>
      </c>
    </row>
    <row r="611" spans="1:88" outlineLevel="1">
      <c r="A611" s="223"/>
      <c r="E611" s="37" t="str">
        <v>Enlaces dedicados locales</v>
      </c>
      <c r="G611" t="s">
        <v>70</v>
      </c>
      <c r="K611"/>
      <c r="Q611" s="213">
        <v>0.99</v>
      </c>
      <c r="R611" s="214">
        <f t="shared" si="721"/>
        <v>0.99</v>
      </c>
      <c r="S611" s="214">
        <f t="shared" si="721"/>
        <v>0.99</v>
      </c>
      <c r="T611" s="214">
        <f t="shared" si="721"/>
        <v>0.99</v>
      </c>
      <c r="U611" s="214">
        <f t="shared" si="721"/>
        <v>0.99</v>
      </c>
      <c r="V611" s="214">
        <f t="shared" si="721"/>
        <v>0.99</v>
      </c>
      <c r="W611" s="214">
        <f t="shared" si="721"/>
        <v>0.99</v>
      </c>
      <c r="X611" s="214">
        <f t="shared" si="721"/>
        <v>0.99</v>
      </c>
      <c r="Y611" s="214">
        <f t="shared" si="721"/>
        <v>0.99</v>
      </c>
      <c r="Z611" s="214">
        <f t="shared" si="721"/>
        <v>0.99</v>
      </c>
      <c r="AA611" s="214">
        <f t="shared" si="721"/>
        <v>0.99</v>
      </c>
      <c r="AB611" s="214">
        <f t="shared" si="721"/>
        <v>0.99</v>
      </c>
      <c r="AC611" s="214">
        <f t="shared" si="721"/>
        <v>0.99</v>
      </c>
      <c r="AD611" s="214">
        <f t="shared" si="721"/>
        <v>0.99</v>
      </c>
      <c r="AE611" s="214">
        <f t="shared" si="721"/>
        <v>0.99</v>
      </c>
      <c r="AF611" s="214">
        <f t="shared" si="721"/>
        <v>0.99</v>
      </c>
      <c r="AG611" s="214">
        <f t="shared" si="721"/>
        <v>0.99</v>
      </c>
      <c r="AH611" s="214">
        <f t="shared" si="721"/>
        <v>0.99</v>
      </c>
      <c r="AI611" s="214">
        <f t="shared" si="721"/>
        <v>0.99</v>
      </c>
      <c r="AJ611" s="214">
        <f t="shared" si="721"/>
        <v>0.99</v>
      </c>
      <c r="AK611" s="214">
        <f t="shared" si="721"/>
        <v>0.99</v>
      </c>
      <c r="AL611" s="214">
        <f t="shared" si="721"/>
        <v>0.99</v>
      </c>
      <c r="AM611" s="214">
        <f t="shared" si="721"/>
        <v>0.99</v>
      </c>
      <c r="AN611" s="214">
        <f t="shared" si="721"/>
        <v>0.99</v>
      </c>
      <c r="AO611" s="214">
        <f t="shared" si="721"/>
        <v>0.99</v>
      </c>
      <c r="AP611" s="214">
        <f t="shared" si="721"/>
        <v>0.99</v>
      </c>
      <c r="AQ611" s="214">
        <f t="shared" si="721"/>
        <v>0.99</v>
      </c>
      <c r="AR611" s="214">
        <f t="shared" si="721"/>
        <v>0.99</v>
      </c>
      <c r="AS611" s="214">
        <f t="shared" si="721"/>
        <v>0.99</v>
      </c>
      <c r="AT611" s="214">
        <f t="shared" si="721"/>
        <v>0.99</v>
      </c>
      <c r="AU611" s="214">
        <f t="shared" si="721"/>
        <v>0.99</v>
      </c>
      <c r="AV611" s="214">
        <f t="shared" si="721"/>
        <v>0.99</v>
      </c>
      <c r="AW611" s="214">
        <f t="shared" si="721"/>
        <v>0.99</v>
      </c>
      <c r="AX611" s="214">
        <f t="shared" si="721"/>
        <v>0.99</v>
      </c>
      <c r="AY611" s="214">
        <f t="shared" si="721"/>
        <v>0.99</v>
      </c>
      <c r="AZ611" s="214">
        <f t="shared" si="721"/>
        <v>0.99</v>
      </c>
      <c r="BA611" s="214">
        <f t="shared" si="721"/>
        <v>0.99</v>
      </c>
      <c r="BB611" s="214">
        <f t="shared" si="721"/>
        <v>0.99</v>
      </c>
      <c r="BC611" s="214">
        <f t="shared" si="721"/>
        <v>0.99</v>
      </c>
      <c r="BD611" s="214">
        <f t="shared" si="721"/>
        <v>0.99</v>
      </c>
      <c r="BE611" s="214">
        <f t="shared" si="721"/>
        <v>0.99</v>
      </c>
      <c r="BF611" s="214">
        <f t="shared" si="721"/>
        <v>0.99</v>
      </c>
      <c r="BG611" s="214">
        <f t="shared" si="721"/>
        <v>0.99</v>
      </c>
      <c r="BH611" s="214">
        <f t="shared" si="721"/>
        <v>0.99</v>
      </c>
      <c r="BI611" s="214">
        <f t="shared" si="721"/>
        <v>0.99</v>
      </c>
      <c r="BJ611" s="214">
        <f t="shared" si="721"/>
        <v>0.99</v>
      </c>
      <c r="BK611" s="214">
        <f t="shared" si="721"/>
        <v>0.99</v>
      </c>
      <c r="BL611" s="214">
        <f t="shared" si="721"/>
        <v>0.99</v>
      </c>
      <c r="BM611" s="214">
        <f t="shared" si="721"/>
        <v>0.99</v>
      </c>
      <c r="BN611" s="214">
        <f t="shared" si="721"/>
        <v>0.99</v>
      </c>
      <c r="BO611" s="214">
        <f t="shared" si="722"/>
        <v>0.99</v>
      </c>
      <c r="BP611" s="214">
        <f t="shared" si="722"/>
        <v>0.99</v>
      </c>
      <c r="BQ611" s="214">
        <f t="shared" si="725"/>
        <v>0.99</v>
      </c>
      <c r="BR611" s="214">
        <f t="shared" si="725"/>
        <v>0.99</v>
      </c>
      <c r="BS611" s="214">
        <f t="shared" si="725"/>
        <v>0.99</v>
      </c>
      <c r="BT611" s="214">
        <f t="shared" si="725"/>
        <v>0.99</v>
      </c>
      <c r="BU611" s="214">
        <f t="shared" si="725"/>
        <v>0.99</v>
      </c>
      <c r="BV611" s="214">
        <f t="shared" si="725"/>
        <v>0.99</v>
      </c>
      <c r="BW611" s="214">
        <f t="shared" si="725"/>
        <v>0.99</v>
      </c>
      <c r="BX611" s="214">
        <f t="shared" si="725"/>
        <v>0.99</v>
      </c>
      <c r="BY611" s="214">
        <f t="shared" si="725"/>
        <v>0.99</v>
      </c>
      <c r="BZ611" s="214">
        <f t="shared" si="725"/>
        <v>0.99</v>
      </c>
      <c r="CA611" s="214">
        <f t="shared" si="725"/>
        <v>0.99</v>
      </c>
      <c r="CB611" s="214">
        <f t="shared" si="725"/>
        <v>0.99</v>
      </c>
      <c r="CC611" s="214">
        <f t="shared" si="725"/>
        <v>0.99</v>
      </c>
      <c r="CD611" s="214">
        <f t="shared" si="725"/>
        <v>0.99</v>
      </c>
    </row>
    <row r="612" spans="1:88" outlineLevel="1">
      <c r="A612" s="223"/>
      <c r="E612" s="37" t="str">
        <v>Enlaces dedicados larga distancia</v>
      </c>
      <c r="G612" t="s">
        <v>70</v>
      </c>
      <c r="K612"/>
      <c r="Q612" s="213">
        <v>0.99</v>
      </c>
      <c r="R612" s="214">
        <f t="shared" ref="R612:BN613" si="726">Q612</f>
        <v>0.99</v>
      </c>
      <c r="S612" s="214">
        <f t="shared" si="726"/>
        <v>0.99</v>
      </c>
      <c r="T612" s="214">
        <f t="shared" si="726"/>
        <v>0.99</v>
      </c>
      <c r="U612" s="214">
        <f t="shared" si="726"/>
        <v>0.99</v>
      </c>
      <c r="V612" s="214">
        <f t="shared" si="726"/>
        <v>0.99</v>
      </c>
      <c r="W612" s="214">
        <f t="shared" si="726"/>
        <v>0.99</v>
      </c>
      <c r="X612" s="214">
        <f t="shared" si="726"/>
        <v>0.99</v>
      </c>
      <c r="Y612" s="214">
        <f t="shared" si="726"/>
        <v>0.99</v>
      </c>
      <c r="Z612" s="214">
        <f t="shared" si="726"/>
        <v>0.99</v>
      </c>
      <c r="AA612" s="214">
        <f t="shared" si="726"/>
        <v>0.99</v>
      </c>
      <c r="AB612" s="214">
        <f t="shared" si="726"/>
        <v>0.99</v>
      </c>
      <c r="AC612" s="214">
        <f t="shared" si="726"/>
        <v>0.99</v>
      </c>
      <c r="AD612" s="214">
        <f t="shared" si="726"/>
        <v>0.99</v>
      </c>
      <c r="AE612" s="214">
        <f t="shared" si="726"/>
        <v>0.99</v>
      </c>
      <c r="AF612" s="214">
        <f t="shared" si="726"/>
        <v>0.99</v>
      </c>
      <c r="AG612" s="214">
        <f t="shared" si="726"/>
        <v>0.99</v>
      </c>
      <c r="AH612" s="214">
        <f t="shared" si="726"/>
        <v>0.99</v>
      </c>
      <c r="AI612" s="214">
        <f t="shared" si="726"/>
        <v>0.99</v>
      </c>
      <c r="AJ612" s="214">
        <f t="shared" si="726"/>
        <v>0.99</v>
      </c>
      <c r="AK612" s="214">
        <f t="shared" si="726"/>
        <v>0.99</v>
      </c>
      <c r="AL612" s="214">
        <f t="shared" si="726"/>
        <v>0.99</v>
      </c>
      <c r="AM612" s="214">
        <f t="shared" si="726"/>
        <v>0.99</v>
      </c>
      <c r="AN612" s="214">
        <f t="shared" si="726"/>
        <v>0.99</v>
      </c>
      <c r="AO612" s="214">
        <f t="shared" si="726"/>
        <v>0.99</v>
      </c>
      <c r="AP612" s="214">
        <f t="shared" si="726"/>
        <v>0.99</v>
      </c>
      <c r="AQ612" s="214">
        <f t="shared" si="726"/>
        <v>0.99</v>
      </c>
      <c r="AR612" s="214">
        <f t="shared" si="726"/>
        <v>0.99</v>
      </c>
      <c r="AS612" s="214">
        <f t="shared" si="726"/>
        <v>0.99</v>
      </c>
      <c r="AT612" s="214">
        <f t="shared" si="726"/>
        <v>0.99</v>
      </c>
      <c r="AU612" s="214">
        <f t="shared" si="726"/>
        <v>0.99</v>
      </c>
      <c r="AV612" s="214">
        <f t="shared" si="726"/>
        <v>0.99</v>
      </c>
      <c r="AW612" s="214">
        <f t="shared" si="726"/>
        <v>0.99</v>
      </c>
      <c r="AX612" s="214">
        <f t="shared" si="726"/>
        <v>0.99</v>
      </c>
      <c r="AY612" s="214">
        <f t="shared" si="726"/>
        <v>0.99</v>
      </c>
      <c r="AZ612" s="214">
        <f t="shared" si="726"/>
        <v>0.99</v>
      </c>
      <c r="BA612" s="214">
        <f t="shared" si="726"/>
        <v>0.99</v>
      </c>
      <c r="BB612" s="214">
        <f t="shared" si="726"/>
        <v>0.99</v>
      </c>
      <c r="BC612" s="214">
        <f t="shared" si="726"/>
        <v>0.99</v>
      </c>
      <c r="BD612" s="214">
        <f t="shared" si="726"/>
        <v>0.99</v>
      </c>
      <c r="BE612" s="214">
        <f t="shared" si="726"/>
        <v>0.99</v>
      </c>
      <c r="BF612" s="214">
        <f t="shared" si="726"/>
        <v>0.99</v>
      </c>
      <c r="BG612" s="214">
        <f t="shared" si="726"/>
        <v>0.99</v>
      </c>
      <c r="BH612" s="214">
        <f t="shared" si="726"/>
        <v>0.99</v>
      </c>
      <c r="BI612" s="214">
        <f t="shared" si="726"/>
        <v>0.99</v>
      </c>
      <c r="BJ612" s="214">
        <f t="shared" si="726"/>
        <v>0.99</v>
      </c>
      <c r="BK612" s="214">
        <f t="shared" si="726"/>
        <v>0.99</v>
      </c>
      <c r="BL612" s="214">
        <f t="shared" si="726"/>
        <v>0.99</v>
      </c>
      <c r="BM612" s="214">
        <f t="shared" si="726"/>
        <v>0.99</v>
      </c>
      <c r="BN612" s="214">
        <f t="shared" si="726"/>
        <v>0.99</v>
      </c>
      <c r="BO612" s="214">
        <f t="shared" ref="BO612:CD612" si="727">BN612</f>
        <v>0.99</v>
      </c>
      <c r="BP612" s="214">
        <f t="shared" si="727"/>
        <v>0.99</v>
      </c>
      <c r="BQ612" s="214">
        <f t="shared" si="727"/>
        <v>0.99</v>
      </c>
      <c r="BR612" s="214">
        <f t="shared" si="727"/>
        <v>0.99</v>
      </c>
      <c r="BS612" s="214">
        <f t="shared" si="727"/>
        <v>0.99</v>
      </c>
      <c r="BT612" s="214">
        <f t="shared" si="727"/>
        <v>0.99</v>
      </c>
      <c r="BU612" s="214">
        <f t="shared" si="727"/>
        <v>0.99</v>
      </c>
      <c r="BV612" s="214">
        <f t="shared" si="727"/>
        <v>0.99</v>
      </c>
      <c r="BW612" s="214">
        <f t="shared" si="727"/>
        <v>0.99</v>
      </c>
      <c r="BX612" s="214">
        <f t="shared" si="727"/>
        <v>0.99</v>
      </c>
      <c r="BY612" s="214">
        <f t="shared" si="727"/>
        <v>0.99</v>
      </c>
      <c r="BZ612" s="214">
        <f t="shared" si="727"/>
        <v>0.99</v>
      </c>
      <c r="CA612" s="214">
        <f t="shared" si="727"/>
        <v>0.99</v>
      </c>
      <c r="CB612" s="214">
        <f t="shared" si="727"/>
        <v>0.99</v>
      </c>
      <c r="CC612" s="214">
        <f t="shared" si="727"/>
        <v>0.99</v>
      </c>
      <c r="CD612" s="214">
        <f t="shared" si="727"/>
        <v>0.99</v>
      </c>
    </row>
    <row r="613" spans="1:88" outlineLevel="1">
      <c r="A613" s="223"/>
      <c r="E613" s="37" t="str">
        <v>xDSL propio (líneas)</v>
      </c>
      <c r="G613" t="s">
        <v>70</v>
      </c>
      <c r="K613"/>
      <c r="Q613" s="322">
        <v>0.97932753013929186</v>
      </c>
      <c r="R613" s="214">
        <f t="shared" si="726"/>
        <v>0.97932753013929186</v>
      </c>
      <c r="S613" s="214">
        <f t="shared" si="726"/>
        <v>0.97932753013929186</v>
      </c>
      <c r="T613" s="214">
        <f t="shared" si="726"/>
        <v>0.97932753013929186</v>
      </c>
      <c r="U613" s="214">
        <f t="shared" si="726"/>
        <v>0.97932753013929186</v>
      </c>
      <c r="V613" s="214">
        <f t="shared" si="726"/>
        <v>0.97932753013929186</v>
      </c>
      <c r="W613" s="214">
        <f t="shared" si="726"/>
        <v>0.97932753013929186</v>
      </c>
      <c r="X613" s="214">
        <f t="shared" si="726"/>
        <v>0.97932753013929186</v>
      </c>
      <c r="Y613" s="214">
        <f t="shared" si="726"/>
        <v>0.97932753013929186</v>
      </c>
      <c r="Z613" s="214">
        <f t="shared" si="726"/>
        <v>0.97932753013929186</v>
      </c>
      <c r="AA613" s="214">
        <f t="shared" si="726"/>
        <v>0.97932753013929186</v>
      </c>
      <c r="AB613" s="214">
        <f t="shared" si="726"/>
        <v>0.97932753013929186</v>
      </c>
      <c r="AC613" s="214">
        <f t="shared" si="726"/>
        <v>0.97932753013929186</v>
      </c>
      <c r="AD613" s="214">
        <f t="shared" si="726"/>
        <v>0.97932753013929186</v>
      </c>
      <c r="AE613" s="214">
        <f t="shared" si="726"/>
        <v>0.97932753013929186</v>
      </c>
      <c r="AF613" s="214">
        <f t="shared" si="726"/>
        <v>0.97932753013929186</v>
      </c>
      <c r="AG613" s="214">
        <f t="shared" si="726"/>
        <v>0.97932753013929186</v>
      </c>
      <c r="AH613" s="214">
        <f t="shared" si="726"/>
        <v>0.97932753013929186</v>
      </c>
      <c r="AI613" s="214">
        <f t="shared" si="726"/>
        <v>0.97932753013929186</v>
      </c>
      <c r="AJ613" s="214">
        <f t="shared" si="726"/>
        <v>0.97932753013929186</v>
      </c>
      <c r="AK613" s="214">
        <f t="shared" si="726"/>
        <v>0.97932753013929186</v>
      </c>
      <c r="AL613" s="214">
        <f t="shared" si="726"/>
        <v>0.97932753013929186</v>
      </c>
      <c r="AM613" s="214">
        <f t="shared" si="726"/>
        <v>0.97932753013929186</v>
      </c>
      <c r="AN613" s="214">
        <f t="shared" si="726"/>
        <v>0.97932753013929186</v>
      </c>
      <c r="AO613" s="214">
        <f t="shared" si="726"/>
        <v>0.97932753013929186</v>
      </c>
      <c r="AP613" s="214">
        <f t="shared" si="726"/>
        <v>0.97932753013929186</v>
      </c>
      <c r="AQ613" s="214">
        <f t="shared" si="726"/>
        <v>0.97932753013929186</v>
      </c>
      <c r="AR613" s="214">
        <f t="shared" si="726"/>
        <v>0.97932753013929186</v>
      </c>
      <c r="AS613" s="214">
        <f t="shared" si="726"/>
        <v>0.97932753013929186</v>
      </c>
      <c r="AT613" s="214">
        <f t="shared" si="726"/>
        <v>0.97932753013929186</v>
      </c>
      <c r="AU613" s="214">
        <f t="shared" si="726"/>
        <v>0.97932753013929186</v>
      </c>
      <c r="AV613" s="214">
        <f t="shared" si="726"/>
        <v>0.97932753013929186</v>
      </c>
      <c r="AW613" s="214">
        <f t="shared" si="726"/>
        <v>0.97932753013929186</v>
      </c>
      <c r="AX613" s="214">
        <f t="shared" si="726"/>
        <v>0.97932753013929186</v>
      </c>
      <c r="AY613" s="214">
        <f t="shared" si="726"/>
        <v>0.97932753013929186</v>
      </c>
      <c r="AZ613" s="214">
        <f t="shared" si="726"/>
        <v>0.97932753013929186</v>
      </c>
      <c r="BA613" s="214">
        <f t="shared" si="726"/>
        <v>0.97932753013929186</v>
      </c>
      <c r="BB613" s="214">
        <f t="shared" si="726"/>
        <v>0.97932753013929186</v>
      </c>
      <c r="BC613" s="214">
        <f t="shared" si="726"/>
        <v>0.97932753013929186</v>
      </c>
      <c r="BD613" s="214">
        <f t="shared" si="726"/>
        <v>0.97932753013929186</v>
      </c>
      <c r="BE613" s="214">
        <f t="shared" si="726"/>
        <v>0.97932753013929186</v>
      </c>
      <c r="BF613" s="214">
        <f t="shared" si="726"/>
        <v>0.97932753013929186</v>
      </c>
      <c r="BG613" s="214">
        <f t="shared" si="726"/>
        <v>0.97932753013929186</v>
      </c>
      <c r="BH613" s="214">
        <f t="shared" si="726"/>
        <v>0.97932753013929186</v>
      </c>
      <c r="BI613" s="214">
        <f t="shared" si="726"/>
        <v>0.97932753013929186</v>
      </c>
      <c r="BJ613" s="214">
        <f t="shared" si="726"/>
        <v>0.97932753013929186</v>
      </c>
      <c r="BK613" s="214">
        <f t="shared" si="726"/>
        <v>0.97932753013929186</v>
      </c>
      <c r="BL613" s="214">
        <f t="shared" si="726"/>
        <v>0.97932753013929186</v>
      </c>
      <c r="BM613" s="214">
        <f t="shared" si="726"/>
        <v>0.97932753013929186</v>
      </c>
      <c r="BN613" s="214">
        <f t="shared" si="726"/>
        <v>0.97932753013929186</v>
      </c>
      <c r="BO613" s="214">
        <f t="shared" ref="BO613:CD613" si="728">BN613</f>
        <v>0.97932753013929186</v>
      </c>
      <c r="BP613" s="214">
        <f t="shared" si="728"/>
        <v>0.97932753013929186</v>
      </c>
      <c r="BQ613" s="214">
        <f t="shared" si="728"/>
        <v>0.97932753013929186</v>
      </c>
      <c r="BR613" s="214">
        <f t="shared" si="728"/>
        <v>0.97932753013929186</v>
      </c>
      <c r="BS613" s="214">
        <f t="shared" si="728"/>
        <v>0.97932753013929186</v>
      </c>
      <c r="BT613" s="214">
        <f t="shared" si="728"/>
        <v>0.97932753013929186</v>
      </c>
      <c r="BU613" s="214">
        <f t="shared" si="728"/>
        <v>0.97932753013929186</v>
      </c>
      <c r="BV613" s="214">
        <f t="shared" si="728"/>
        <v>0.97932753013929186</v>
      </c>
      <c r="BW613" s="214">
        <f t="shared" si="728"/>
        <v>0.97932753013929186</v>
      </c>
      <c r="BX613" s="214">
        <f t="shared" si="728"/>
        <v>0.97932753013929186</v>
      </c>
      <c r="BY613" s="214">
        <f t="shared" si="728"/>
        <v>0.97932753013929186</v>
      </c>
      <c r="BZ613" s="214">
        <f t="shared" si="728"/>
        <v>0.97932753013929186</v>
      </c>
      <c r="CA613" s="214">
        <f t="shared" si="728"/>
        <v>0.97932753013929186</v>
      </c>
      <c r="CB613" s="214">
        <f t="shared" si="728"/>
        <v>0.97932753013929186</v>
      </c>
      <c r="CC613" s="214">
        <f t="shared" si="728"/>
        <v>0.97932753013929186</v>
      </c>
      <c r="CD613" s="214">
        <f t="shared" si="728"/>
        <v>0.97932753013929186</v>
      </c>
    </row>
    <row r="614" spans="1:88" outlineLevel="1">
      <c r="A614" s="223"/>
      <c r="E614" s="37" t="str">
        <v>xDSL propio (contendido)</v>
      </c>
      <c r="G614" t="s">
        <v>70</v>
      </c>
      <c r="K614"/>
      <c r="Q614" s="213">
        <v>0.99</v>
      </c>
      <c r="R614" s="215">
        <f t="shared" ref="R614:BN616" si="729">R613</f>
        <v>0.97932753013929186</v>
      </c>
      <c r="S614" s="215">
        <f t="shared" si="729"/>
        <v>0.97932753013929186</v>
      </c>
      <c r="T614" s="215">
        <f t="shared" si="729"/>
        <v>0.97932753013929186</v>
      </c>
      <c r="U614" s="215">
        <f t="shared" si="729"/>
        <v>0.97932753013929186</v>
      </c>
      <c r="V614" s="215">
        <f t="shared" si="729"/>
        <v>0.97932753013929186</v>
      </c>
      <c r="W614" s="215">
        <f t="shared" si="729"/>
        <v>0.97932753013929186</v>
      </c>
      <c r="X614" s="215">
        <f t="shared" si="729"/>
        <v>0.97932753013929186</v>
      </c>
      <c r="Y614" s="215">
        <f t="shared" si="729"/>
        <v>0.97932753013929186</v>
      </c>
      <c r="Z614" s="215">
        <f t="shared" si="729"/>
        <v>0.97932753013929186</v>
      </c>
      <c r="AA614" s="215">
        <f t="shared" si="729"/>
        <v>0.97932753013929186</v>
      </c>
      <c r="AB614" s="215">
        <f t="shared" si="729"/>
        <v>0.97932753013929186</v>
      </c>
      <c r="AC614" s="215">
        <f t="shared" si="729"/>
        <v>0.97932753013929186</v>
      </c>
      <c r="AD614" s="215">
        <f t="shared" si="729"/>
        <v>0.97932753013929186</v>
      </c>
      <c r="AE614" s="215">
        <f t="shared" si="729"/>
        <v>0.97932753013929186</v>
      </c>
      <c r="AF614" s="215">
        <f t="shared" si="729"/>
        <v>0.97932753013929186</v>
      </c>
      <c r="AG614" s="215">
        <f t="shared" si="729"/>
        <v>0.97932753013929186</v>
      </c>
      <c r="AH614" s="215">
        <f t="shared" si="729"/>
        <v>0.97932753013929186</v>
      </c>
      <c r="AI614" s="215">
        <f t="shared" si="729"/>
        <v>0.97932753013929186</v>
      </c>
      <c r="AJ614" s="215">
        <f t="shared" si="729"/>
        <v>0.97932753013929186</v>
      </c>
      <c r="AK614" s="215">
        <f t="shared" si="729"/>
        <v>0.97932753013929186</v>
      </c>
      <c r="AL614" s="215">
        <f t="shared" si="729"/>
        <v>0.97932753013929186</v>
      </c>
      <c r="AM614" s="215">
        <f t="shared" si="729"/>
        <v>0.97932753013929186</v>
      </c>
      <c r="AN614" s="215">
        <f t="shared" si="729"/>
        <v>0.97932753013929186</v>
      </c>
      <c r="AO614" s="215">
        <f t="shared" si="729"/>
        <v>0.97932753013929186</v>
      </c>
      <c r="AP614" s="215">
        <f t="shared" si="729"/>
        <v>0.97932753013929186</v>
      </c>
      <c r="AQ614" s="215">
        <f t="shared" si="729"/>
        <v>0.97932753013929186</v>
      </c>
      <c r="AR614" s="215">
        <f t="shared" si="729"/>
        <v>0.97932753013929186</v>
      </c>
      <c r="AS614" s="215">
        <f t="shared" si="729"/>
        <v>0.97932753013929186</v>
      </c>
      <c r="AT614" s="215">
        <f t="shared" si="729"/>
        <v>0.97932753013929186</v>
      </c>
      <c r="AU614" s="215">
        <f t="shared" si="729"/>
        <v>0.97932753013929186</v>
      </c>
      <c r="AV614" s="215">
        <f t="shared" si="729"/>
        <v>0.97932753013929186</v>
      </c>
      <c r="AW614" s="215">
        <f t="shared" si="729"/>
        <v>0.97932753013929186</v>
      </c>
      <c r="AX614" s="215">
        <f t="shared" si="729"/>
        <v>0.97932753013929186</v>
      </c>
      <c r="AY614" s="215">
        <f t="shared" si="729"/>
        <v>0.97932753013929186</v>
      </c>
      <c r="AZ614" s="215">
        <f t="shared" si="729"/>
        <v>0.97932753013929186</v>
      </c>
      <c r="BA614" s="215">
        <f t="shared" si="729"/>
        <v>0.97932753013929186</v>
      </c>
      <c r="BB614" s="215">
        <f t="shared" si="729"/>
        <v>0.97932753013929186</v>
      </c>
      <c r="BC614" s="215">
        <f t="shared" si="729"/>
        <v>0.97932753013929186</v>
      </c>
      <c r="BD614" s="215">
        <f t="shared" si="729"/>
        <v>0.97932753013929186</v>
      </c>
      <c r="BE614" s="215">
        <f t="shared" si="729"/>
        <v>0.97932753013929186</v>
      </c>
      <c r="BF614" s="215">
        <f t="shared" si="729"/>
        <v>0.97932753013929186</v>
      </c>
      <c r="BG614" s="215">
        <f t="shared" si="729"/>
        <v>0.97932753013929186</v>
      </c>
      <c r="BH614" s="215">
        <f t="shared" si="729"/>
        <v>0.97932753013929186</v>
      </c>
      <c r="BI614" s="215">
        <f t="shared" si="729"/>
        <v>0.97932753013929186</v>
      </c>
      <c r="BJ614" s="215">
        <f t="shared" si="729"/>
        <v>0.97932753013929186</v>
      </c>
      <c r="BK614" s="215">
        <f t="shared" si="729"/>
        <v>0.97932753013929186</v>
      </c>
      <c r="BL614" s="215">
        <f t="shared" si="729"/>
        <v>0.97932753013929186</v>
      </c>
      <c r="BM614" s="215">
        <f t="shared" si="729"/>
        <v>0.97932753013929186</v>
      </c>
      <c r="BN614" s="215">
        <f t="shared" si="729"/>
        <v>0.97932753013929186</v>
      </c>
      <c r="BO614" s="215">
        <f t="shared" ref="BO614:BP616" si="730">BO613</f>
        <v>0.97932753013929186</v>
      </c>
      <c r="BP614" s="215">
        <f t="shared" si="730"/>
        <v>0.97932753013929186</v>
      </c>
      <c r="BQ614" s="215">
        <f t="shared" ref="BQ614:BT616" si="731">BQ613</f>
        <v>0.97932753013929186</v>
      </c>
      <c r="BR614" s="215">
        <f t="shared" si="731"/>
        <v>0.97932753013929186</v>
      </c>
      <c r="BS614" s="215">
        <f t="shared" si="731"/>
        <v>0.97932753013929186</v>
      </c>
      <c r="BT614" s="215">
        <f t="shared" si="731"/>
        <v>0.97932753013929186</v>
      </c>
      <c r="BU614" s="215">
        <f t="shared" ref="BU614:CD614" si="732">BU613</f>
        <v>0.97932753013929186</v>
      </c>
      <c r="BV614" s="215">
        <f t="shared" si="732"/>
        <v>0.97932753013929186</v>
      </c>
      <c r="BW614" s="215">
        <f t="shared" si="732"/>
        <v>0.97932753013929186</v>
      </c>
      <c r="BX614" s="215">
        <f t="shared" si="732"/>
        <v>0.97932753013929186</v>
      </c>
      <c r="BY614" s="215">
        <f t="shared" si="732"/>
        <v>0.97932753013929186</v>
      </c>
      <c r="BZ614" s="215">
        <f t="shared" si="732"/>
        <v>0.97932753013929186</v>
      </c>
      <c r="CA614" s="215">
        <f t="shared" si="732"/>
        <v>0.97932753013929186</v>
      </c>
      <c r="CB614" s="215">
        <f t="shared" si="732"/>
        <v>0.97932753013929186</v>
      </c>
      <c r="CC614" s="215">
        <f t="shared" si="732"/>
        <v>0.97932753013929186</v>
      </c>
      <c r="CD614" s="215">
        <f t="shared" si="732"/>
        <v>0.97932753013929186</v>
      </c>
    </row>
    <row r="615" spans="1:88" outlineLevel="1">
      <c r="A615" s="223"/>
      <c r="E615" s="37" t="str">
        <v>xDSL ajeno (líneas)</v>
      </c>
      <c r="G615" t="s">
        <v>70</v>
      </c>
      <c r="K615"/>
      <c r="Q615" s="215">
        <f>Q613</f>
        <v>0.97932753013929186</v>
      </c>
      <c r="R615" s="215">
        <f t="shared" si="729"/>
        <v>0.97932753013929186</v>
      </c>
      <c r="S615" s="215">
        <f t="shared" si="729"/>
        <v>0.97932753013929186</v>
      </c>
      <c r="T615" s="215">
        <f t="shared" si="729"/>
        <v>0.97932753013929186</v>
      </c>
      <c r="U615" s="215">
        <f t="shared" si="729"/>
        <v>0.97932753013929186</v>
      </c>
      <c r="V615" s="215">
        <f t="shared" si="729"/>
        <v>0.97932753013929186</v>
      </c>
      <c r="W615" s="215">
        <f t="shared" si="729"/>
        <v>0.97932753013929186</v>
      </c>
      <c r="X615" s="215">
        <f t="shared" si="729"/>
        <v>0.97932753013929186</v>
      </c>
      <c r="Y615" s="215">
        <f t="shared" si="729"/>
        <v>0.97932753013929186</v>
      </c>
      <c r="Z615" s="215">
        <f t="shared" si="729"/>
        <v>0.97932753013929186</v>
      </c>
      <c r="AA615" s="215">
        <f t="shared" si="729"/>
        <v>0.97932753013929186</v>
      </c>
      <c r="AB615" s="215">
        <f t="shared" si="729"/>
        <v>0.97932753013929186</v>
      </c>
      <c r="AC615" s="215">
        <f t="shared" si="729"/>
        <v>0.97932753013929186</v>
      </c>
      <c r="AD615" s="215">
        <f t="shared" si="729"/>
        <v>0.97932753013929186</v>
      </c>
      <c r="AE615" s="215">
        <f t="shared" si="729"/>
        <v>0.97932753013929186</v>
      </c>
      <c r="AF615" s="215">
        <f t="shared" si="729"/>
        <v>0.97932753013929186</v>
      </c>
      <c r="AG615" s="215">
        <f t="shared" si="729"/>
        <v>0.97932753013929186</v>
      </c>
      <c r="AH615" s="215">
        <f t="shared" si="729"/>
        <v>0.97932753013929186</v>
      </c>
      <c r="AI615" s="215">
        <f t="shared" si="729"/>
        <v>0.97932753013929186</v>
      </c>
      <c r="AJ615" s="215">
        <f t="shared" si="729"/>
        <v>0.97932753013929186</v>
      </c>
      <c r="AK615" s="215">
        <f t="shared" si="729"/>
        <v>0.97932753013929186</v>
      </c>
      <c r="AL615" s="215">
        <f t="shared" si="729"/>
        <v>0.97932753013929186</v>
      </c>
      <c r="AM615" s="215">
        <f t="shared" si="729"/>
        <v>0.97932753013929186</v>
      </c>
      <c r="AN615" s="215">
        <f t="shared" si="729"/>
        <v>0.97932753013929186</v>
      </c>
      <c r="AO615" s="215">
        <f t="shared" si="729"/>
        <v>0.97932753013929186</v>
      </c>
      <c r="AP615" s="215">
        <f t="shared" si="729"/>
        <v>0.97932753013929186</v>
      </c>
      <c r="AQ615" s="215">
        <f t="shared" si="729"/>
        <v>0.97932753013929186</v>
      </c>
      <c r="AR615" s="215">
        <f t="shared" si="729"/>
        <v>0.97932753013929186</v>
      </c>
      <c r="AS615" s="215">
        <f t="shared" si="729"/>
        <v>0.97932753013929186</v>
      </c>
      <c r="AT615" s="215">
        <f t="shared" si="729"/>
        <v>0.97932753013929186</v>
      </c>
      <c r="AU615" s="215">
        <f t="shared" si="729"/>
        <v>0.97932753013929186</v>
      </c>
      <c r="AV615" s="215">
        <f t="shared" si="729"/>
        <v>0.97932753013929186</v>
      </c>
      <c r="AW615" s="215">
        <f t="shared" si="729"/>
        <v>0.97932753013929186</v>
      </c>
      <c r="AX615" s="215">
        <f t="shared" si="729"/>
        <v>0.97932753013929186</v>
      </c>
      <c r="AY615" s="215">
        <f t="shared" si="729"/>
        <v>0.97932753013929186</v>
      </c>
      <c r="AZ615" s="215">
        <f t="shared" si="729"/>
        <v>0.97932753013929186</v>
      </c>
      <c r="BA615" s="215">
        <f t="shared" si="729"/>
        <v>0.97932753013929186</v>
      </c>
      <c r="BB615" s="215">
        <f t="shared" si="729"/>
        <v>0.97932753013929186</v>
      </c>
      <c r="BC615" s="215">
        <f t="shared" si="729"/>
        <v>0.97932753013929186</v>
      </c>
      <c r="BD615" s="215">
        <f t="shared" si="729"/>
        <v>0.97932753013929186</v>
      </c>
      <c r="BE615" s="215">
        <f t="shared" si="729"/>
        <v>0.97932753013929186</v>
      </c>
      <c r="BF615" s="215">
        <f t="shared" si="729"/>
        <v>0.97932753013929186</v>
      </c>
      <c r="BG615" s="215">
        <f t="shared" si="729"/>
        <v>0.97932753013929186</v>
      </c>
      <c r="BH615" s="215">
        <f t="shared" si="729"/>
        <v>0.97932753013929186</v>
      </c>
      <c r="BI615" s="215">
        <f t="shared" si="729"/>
        <v>0.97932753013929186</v>
      </c>
      <c r="BJ615" s="215">
        <f t="shared" si="729"/>
        <v>0.97932753013929186</v>
      </c>
      <c r="BK615" s="215">
        <f t="shared" si="729"/>
        <v>0.97932753013929186</v>
      </c>
      <c r="BL615" s="215">
        <f t="shared" si="729"/>
        <v>0.97932753013929186</v>
      </c>
      <c r="BM615" s="215">
        <f t="shared" si="729"/>
        <v>0.97932753013929186</v>
      </c>
      <c r="BN615" s="215">
        <f t="shared" si="729"/>
        <v>0.97932753013929186</v>
      </c>
      <c r="BO615" s="215">
        <f t="shared" si="730"/>
        <v>0.97932753013929186</v>
      </c>
      <c r="BP615" s="215">
        <f t="shared" si="730"/>
        <v>0.97932753013929186</v>
      </c>
      <c r="BQ615" s="215">
        <f t="shared" si="731"/>
        <v>0.97932753013929186</v>
      </c>
      <c r="BR615" s="215">
        <f t="shared" si="731"/>
        <v>0.97932753013929186</v>
      </c>
      <c r="BS615" s="215">
        <f t="shared" si="731"/>
        <v>0.97932753013929186</v>
      </c>
      <c r="BT615" s="215">
        <f t="shared" si="731"/>
        <v>0.97932753013929186</v>
      </c>
      <c r="BU615" s="215">
        <f t="shared" ref="BU615:CD615" si="733">BU614</f>
        <v>0.97932753013929186</v>
      </c>
      <c r="BV615" s="215">
        <f t="shared" si="733"/>
        <v>0.97932753013929186</v>
      </c>
      <c r="BW615" s="215">
        <f t="shared" si="733"/>
        <v>0.97932753013929186</v>
      </c>
      <c r="BX615" s="215">
        <f t="shared" si="733"/>
        <v>0.97932753013929186</v>
      </c>
      <c r="BY615" s="215">
        <f t="shared" si="733"/>
        <v>0.97932753013929186</v>
      </c>
      <c r="BZ615" s="215">
        <f t="shared" si="733"/>
        <v>0.97932753013929186</v>
      </c>
      <c r="CA615" s="215">
        <f t="shared" si="733"/>
        <v>0.97932753013929186</v>
      </c>
      <c r="CB615" s="215">
        <f t="shared" si="733"/>
        <v>0.97932753013929186</v>
      </c>
      <c r="CC615" s="215">
        <f t="shared" si="733"/>
        <v>0.97932753013929186</v>
      </c>
      <c r="CD615" s="215">
        <f t="shared" si="733"/>
        <v>0.97932753013929186</v>
      </c>
    </row>
    <row r="616" spans="1:88" outlineLevel="1">
      <c r="A616" s="223"/>
      <c r="E616" s="37" t="str">
        <v>xDSL ajeno (bitstream)</v>
      </c>
      <c r="G616" t="s">
        <v>70</v>
      </c>
      <c r="K616"/>
      <c r="Q616" s="215">
        <f>Q614</f>
        <v>0.99</v>
      </c>
      <c r="R616" s="215">
        <f t="shared" si="729"/>
        <v>0.97932753013929186</v>
      </c>
      <c r="S616" s="215">
        <f t="shared" si="729"/>
        <v>0.97932753013929186</v>
      </c>
      <c r="T616" s="215">
        <f t="shared" si="729"/>
        <v>0.97932753013929186</v>
      </c>
      <c r="U616" s="215">
        <f t="shared" si="729"/>
        <v>0.97932753013929186</v>
      </c>
      <c r="V616" s="215">
        <f t="shared" si="729"/>
        <v>0.97932753013929186</v>
      </c>
      <c r="W616" s="215">
        <f t="shared" si="729"/>
        <v>0.97932753013929186</v>
      </c>
      <c r="X616" s="215">
        <f t="shared" si="729"/>
        <v>0.97932753013929186</v>
      </c>
      <c r="Y616" s="215">
        <f t="shared" si="729"/>
        <v>0.97932753013929186</v>
      </c>
      <c r="Z616" s="215">
        <f t="shared" si="729"/>
        <v>0.97932753013929186</v>
      </c>
      <c r="AA616" s="215">
        <f t="shared" si="729"/>
        <v>0.97932753013929186</v>
      </c>
      <c r="AB616" s="215">
        <f t="shared" si="729"/>
        <v>0.97932753013929186</v>
      </c>
      <c r="AC616" s="215">
        <f t="shared" si="729"/>
        <v>0.97932753013929186</v>
      </c>
      <c r="AD616" s="215">
        <f t="shared" si="729"/>
        <v>0.97932753013929186</v>
      </c>
      <c r="AE616" s="215">
        <f t="shared" si="729"/>
        <v>0.97932753013929186</v>
      </c>
      <c r="AF616" s="215">
        <f t="shared" si="729"/>
        <v>0.97932753013929186</v>
      </c>
      <c r="AG616" s="215">
        <f t="shared" si="729"/>
        <v>0.97932753013929186</v>
      </c>
      <c r="AH616" s="215">
        <f t="shared" si="729"/>
        <v>0.97932753013929186</v>
      </c>
      <c r="AI616" s="215">
        <f t="shared" si="729"/>
        <v>0.97932753013929186</v>
      </c>
      <c r="AJ616" s="215">
        <f t="shared" si="729"/>
        <v>0.97932753013929186</v>
      </c>
      <c r="AK616" s="215">
        <f t="shared" si="729"/>
        <v>0.97932753013929186</v>
      </c>
      <c r="AL616" s="215">
        <f t="shared" si="729"/>
        <v>0.97932753013929186</v>
      </c>
      <c r="AM616" s="215">
        <f t="shared" si="729"/>
        <v>0.97932753013929186</v>
      </c>
      <c r="AN616" s="215">
        <f t="shared" si="729"/>
        <v>0.97932753013929186</v>
      </c>
      <c r="AO616" s="215">
        <f t="shared" si="729"/>
        <v>0.97932753013929186</v>
      </c>
      <c r="AP616" s="215">
        <f t="shared" si="729"/>
        <v>0.97932753013929186</v>
      </c>
      <c r="AQ616" s="215">
        <f t="shared" si="729"/>
        <v>0.97932753013929186</v>
      </c>
      <c r="AR616" s="215">
        <f t="shared" si="729"/>
        <v>0.97932753013929186</v>
      </c>
      <c r="AS616" s="215">
        <f t="shared" si="729"/>
        <v>0.97932753013929186</v>
      </c>
      <c r="AT616" s="215">
        <f t="shared" si="729"/>
        <v>0.97932753013929186</v>
      </c>
      <c r="AU616" s="215">
        <f t="shared" si="729"/>
        <v>0.97932753013929186</v>
      </c>
      <c r="AV616" s="215">
        <f t="shared" si="729"/>
        <v>0.97932753013929186</v>
      </c>
      <c r="AW616" s="215">
        <f t="shared" si="729"/>
        <v>0.97932753013929186</v>
      </c>
      <c r="AX616" s="215">
        <f t="shared" si="729"/>
        <v>0.97932753013929186</v>
      </c>
      <c r="AY616" s="215">
        <f t="shared" si="729"/>
        <v>0.97932753013929186</v>
      </c>
      <c r="AZ616" s="215">
        <f t="shared" si="729"/>
        <v>0.97932753013929186</v>
      </c>
      <c r="BA616" s="215">
        <f t="shared" si="729"/>
        <v>0.97932753013929186</v>
      </c>
      <c r="BB616" s="215">
        <f t="shared" si="729"/>
        <v>0.97932753013929186</v>
      </c>
      <c r="BC616" s="215">
        <f t="shared" si="729"/>
        <v>0.97932753013929186</v>
      </c>
      <c r="BD616" s="215">
        <f t="shared" si="729"/>
        <v>0.97932753013929186</v>
      </c>
      <c r="BE616" s="215">
        <f t="shared" si="729"/>
        <v>0.97932753013929186</v>
      </c>
      <c r="BF616" s="215">
        <f t="shared" si="729"/>
        <v>0.97932753013929186</v>
      </c>
      <c r="BG616" s="215">
        <f t="shared" si="729"/>
        <v>0.97932753013929186</v>
      </c>
      <c r="BH616" s="215">
        <f t="shared" si="729"/>
        <v>0.97932753013929186</v>
      </c>
      <c r="BI616" s="215">
        <f t="shared" si="729"/>
        <v>0.97932753013929186</v>
      </c>
      <c r="BJ616" s="215">
        <f t="shared" si="729"/>
        <v>0.97932753013929186</v>
      </c>
      <c r="BK616" s="215">
        <f t="shared" si="729"/>
        <v>0.97932753013929186</v>
      </c>
      <c r="BL616" s="215">
        <f t="shared" si="729"/>
        <v>0.97932753013929186</v>
      </c>
      <c r="BM616" s="215">
        <f t="shared" si="729"/>
        <v>0.97932753013929186</v>
      </c>
      <c r="BN616" s="215">
        <f t="shared" si="729"/>
        <v>0.97932753013929186</v>
      </c>
      <c r="BO616" s="215">
        <f t="shared" si="730"/>
        <v>0.97932753013929186</v>
      </c>
      <c r="BP616" s="215">
        <f t="shared" si="730"/>
        <v>0.97932753013929186</v>
      </c>
      <c r="BQ616" s="215">
        <f t="shared" si="731"/>
        <v>0.97932753013929186</v>
      </c>
      <c r="BR616" s="215">
        <f t="shared" si="731"/>
        <v>0.97932753013929186</v>
      </c>
      <c r="BS616" s="215">
        <f t="shared" si="731"/>
        <v>0.97932753013929186</v>
      </c>
      <c r="BT616" s="215">
        <f t="shared" si="731"/>
        <v>0.97932753013929186</v>
      </c>
      <c r="BU616" s="215">
        <f t="shared" ref="BU616:CD616" si="734">BU615</f>
        <v>0.97932753013929186</v>
      </c>
      <c r="BV616" s="215">
        <f t="shared" si="734"/>
        <v>0.97932753013929186</v>
      </c>
      <c r="BW616" s="215">
        <f t="shared" si="734"/>
        <v>0.97932753013929186</v>
      </c>
      <c r="BX616" s="215">
        <f t="shared" si="734"/>
        <v>0.97932753013929186</v>
      </c>
      <c r="BY616" s="215">
        <f t="shared" si="734"/>
        <v>0.97932753013929186</v>
      </c>
      <c r="BZ616" s="215">
        <f t="shared" si="734"/>
        <v>0.97932753013929186</v>
      </c>
      <c r="CA616" s="215">
        <f t="shared" si="734"/>
        <v>0.97932753013929186</v>
      </c>
      <c r="CB616" s="215">
        <f t="shared" si="734"/>
        <v>0.97932753013929186</v>
      </c>
      <c r="CC616" s="215">
        <f t="shared" si="734"/>
        <v>0.97932753013929186</v>
      </c>
      <c r="CD616" s="215">
        <f t="shared" si="734"/>
        <v>0.97932753013929186</v>
      </c>
    </row>
    <row r="617" spans="1:88" outlineLevel="1">
      <c r="A617" s="223"/>
      <c r="E617" s="37" t="str">
        <v>Fixed Service27</v>
      </c>
      <c r="G617" t="s">
        <v>70</v>
      </c>
      <c r="K617"/>
      <c r="Q617" s="216"/>
      <c r="R617" s="216"/>
      <c r="S617" s="216"/>
      <c r="T617" s="216"/>
      <c r="U617" s="216"/>
      <c r="V617" s="216"/>
      <c r="W617" s="216"/>
      <c r="X617" s="216"/>
      <c r="Y617" s="216"/>
      <c r="Z617" s="216"/>
      <c r="AA617" s="216"/>
      <c r="AB617" s="216"/>
      <c r="AC617" s="216"/>
      <c r="AD617" s="216"/>
      <c r="AE617" s="216"/>
      <c r="AF617" s="216"/>
      <c r="AG617" s="216"/>
      <c r="AH617" s="216"/>
      <c r="AI617" s="216"/>
      <c r="AJ617" s="216"/>
      <c r="AK617" s="216"/>
      <c r="AL617" s="216"/>
      <c r="AM617" s="216"/>
      <c r="AN617" s="216"/>
      <c r="AO617" s="216"/>
      <c r="AP617" s="216"/>
      <c r="AQ617" s="216"/>
      <c r="AR617" s="216"/>
      <c r="AS617" s="216"/>
      <c r="AT617" s="216"/>
      <c r="AU617" s="216"/>
      <c r="AV617" s="216"/>
      <c r="AW617" s="216"/>
      <c r="AX617" s="216"/>
      <c r="AY617" s="216"/>
      <c r="AZ617" s="216"/>
      <c r="BA617" s="216"/>
      <c r="BB617" s="216"/>
      <c r="BC617" s="216"/>
      <c r="BD617" s="216"/>
      <c r="BE617" s="216"/>
      <c r="BF617" s="216"/>
      <c r="BG617" s="216"/>
      <c r="BH617" s="216"/>
      <c r="BI617" s="216"/>
      <c r="BJ617" s="216"/>
      <c r="BK617" s="216"/>
      <c r="BL617" s="216"/>
      <c r="BM617" s="216"/>
      <c r="BN617" s="216"/>
      <c r="BO617" s="216"/>
      <c r="BP617" s="216"/>
      <c r="BQ617" s="216"/>
      <c r="BR617" s="216"/>
      <c r="BS617" s="216"/>
      <c r="BT617" s="216"/>
      <c r="BU617" s="216"/>
      <c r="BV617" s="216"/>
      <c r="BW617" s="216"/>
      <c r="BX617" s="216"/>
      <c r="BY617" s="216"/>
      <c r="BZ617" s="216"/>
      <c r="CA617" s="216"/>
      <c r="CB617" s="216"/>
      <c r="CC617" s="216"/>
      <c r="CD617" s="216"/>
    </row>
    <row r="618" spans="1:88" outlineLevel="1">
      <c r="A618" s="223"/>
      <c r="E618" s="37" t="str">
        <v>Fixed Service28</v>
      </c>
      <c r="G618" t="s">
        <v>70</v>
      </c>
      <c r="K618"/>
      <c r="Q618" s="216"/>
      <c r="R618" s="216"/>
      <c r="S618" s="216"/>
      <c r="T618" s="216"/>
      <c r="U618" s="216"/>
      <c r="V618" s="216"/>
      <c r="W618" s="216"/>
      <c r="X618" s="216"/>
      <c r="Y618" s="216"/>
      <c r="Z618" s="216"/>
      <c r="AA618" s="216"/>
      <c r="AB618" s="216"/>
      <c r="AC618" s="216"/>
      <c r="AD618" s="216"/>
      <c r="AE618" s="216"/>
      <c r="AF618" s="216"/>
      <c r="AG618" s="216"/>
      <c r="AH618" s="216"/>
      <c r="AI618" s="216"/>
      <c r="AJ618" s="216"/>
      <c r="AK618" s="216"/>
      <c r="AL618" s="216"/>
      <c r="AM618" s="216"/>
      <c r="AN618" s="216"/>
      <c r="AO618" s="216"/>
      <c r="AP618" s="216"/>
      <c r="AQ618" s="216"/>
      <c r="AR618" s="216"/>
      <c r="AS618" s="216"/>
      <c r="AT618" s="216"/>
      <c r="AU618" s="216"/>
      <c r="AV618" s="216"/>
      <c r="AW618" s="216"/>
      <c r="AX618" s="216"/>
      <c r="AY618" s="216"/>
      <c r="AZ618" s="216"/>
      <c r="BA618" s="216"/>
      <c r="BB618" s="216"/>
      <c r="BC618" s="216"/>
      <c r="BD618" s="216"/>
      <c r="BE618" s="216"/>
      <c r="BF618" s="216"/>
      <c r="BG618" s="216"/>
      <c r="BH618" s="216"/>
      <c r="BI618" s="216"/>
      <c r="BJ618" s="216"/>
      <c r="BK618" s="216"/>
      <c r="BL618" s="216"/>
      <c r="BM618" s="216"/>
      <c r="BN618" s="216"/>
      <c r="BO618" s="216"/>
      <c r="BP618" s="216"/>
      <c r="BQ618" s="216"/>
      <c r="BR618" s="216"/>
      <c r="BS618" s="216"/>
      <c r="BT618" s="216"/>
      <c r="BU618" s="216"/>
      <c r="BV618" s="216"/>
      <c r="BW618" s="216"/>
      <c r="BX618" s="216"/>
      <c r="BY618" s="216"/>
      <c r="BZ618" s="216"/>
      <c r="CA618" s="216"/>
      <c r="CB618" s="216"/>
      <c r="CC618" s="216"/>
      <c r="CD618" s="216"/>
    </row>
    <row r="619" spans="1:88" outlineLevel="1">
      <c r="A619" s="223"/>
      <c r="E619" s="37" t="str">
        <v>Fixed Service29</v>
      </c>
      <c r="G619" t="s">
        <v>70</v>
      </c>
      <c r="K619"/>
      <c r="Q619" s="216"/>
      <c r="R619" s="216"/>
      <c r="S619" s="216"/>
      <c r="T619" s="216"/>
      <c r="U619" s="216"/>
      <c r="V619" s="216"/>
      <c r="W619" s="216"/>
      <c r="X619" s="216"/>
      <c r="Y619" s="216"/>
      <c r="Z619" s="216"/>
      <c r="AA619" s="216"/>
      <c r="AB619" s="216"/>
      <c r="AC619" s="216"/>
      <c r="AD619" s="216"/>
      <c r="AE619" s="216"/>
      <c r="AF619" s="216"/>
      <c r="AG619" s="216"/>
      <c r="AH619" s="216"/>
      <c r="AI619" s="216"/>
      <c r="AJ619" s="216"/>
      <c r="AK619" s="216"/>
      <c r="AL619" s="216"/>
      <c r="AM619" s="216"/>
      <c r="AN619" s="216"/>
      <c r="AO619" s="216"/>
      <c r="AP619" s="216"/>
      <c r="AQ619" s="216"/>
      <c r="AR619" s="216"/>
      <c r="AS619" s="216"/>
      <c r="AT619" s="216"/>
      <c r="AU619" s="216"/>
      <c r="AV619" s="216"/>
      <c r="AW619" s="216"/>
      <c r="AX619" s="216"/>
      <c r="AY619" s="216"/>
      <c r="AZ619" s="216"/>
      <c r="BA619" s="216"/>
      <c r="BB619" s="216"/>
      <c r="BC619" s="216"/>
      <c r="BD619" s="216"/>
      <c r="BE619" s="216"/>
      <c r="BF619" s="216"/>
      <c r="BG619" s="216"/>
      <c r="BH619" s="216"/>
      <c r="BI619" s="216"/>
      <c r="BJ619" s="216"/>
      <c r="BK619" s="216"/>
      <c r="BL619" s="216"/>
      <c r="BM619" s="216"/>
      <c r="BN619" s="216"/>
      <c r="BO619" s="216"/>
      <c r="BP619" s="216"/>
      <c r="BQ619" s="216"/>
      <c r="BR619" s="216"/>
      <c r="BS619" s="216"/>
      <c r="BT619" s="216"/>
      <c r="BU619" s="216"/>
      <c r="BV619" s="216"/>
      <c r="BW619" s="216"/>
      <c r="BX619" s="216"/>
      <c r="BY619" s="216"/>
      <c r="BZ619" s="216"/>
      <c r="CA619" s="216"/>
      <c r="CB619" s="216"/>
      <c r="CC619" s="216"/>
      <c r="CD619" s="216"/>
    </row>
    <row r="620" spans="1:88" outlineLevel="1">
      <c r="A620" s="223"/>
      <c r="E620" s="37" t="str">
        <v>Televisión</v>
      </c>
      <c r="G620" t="s">
        <v>70</v>
      </c>
      <c r="K620"/>
      <c r="Q620" s="322">
        <v>0.97932753013929186</v>
      </c>
      <c r="R620" s="214">
        <f t="shared" ref="R620:BN620" si="735">Q620</f>
        <v>0.97932753013929186</v>
      </c>
      <c r="S620" s="214">
        <f t="shared" si="735"/>
        <v>0.97932753013929186</v>
      </c>
      <c r="T620" s="214">
        <f t="shared" si="735"/>
        <v>0.97932753013929186</v>
      </c>
      <c r="U620" s="214">
        <f t="shared" si="735"/>
        <v>0.97932753013929186</v>
      </c>
      <c r="V620" s="214">
        <f t="shared" si="735"/>
        <v>0.97932753013929186</v>
      </c>
      <c r="W620" s="214">
        <f t="shared" si="735"/>
        <v>0.97932753013929186</v>
      </c>
      <c r="X620" s="214">
        <f t="shared" si="735"/>
        <v>0.97932753013929186</v>
      </c>
      <c r="Y620" s="214">
        <f t="shared" si="735"/>
        <v>0.97932753013929186</v>
      </c>
      <c r="Z620" s="214">
        <f t="shared" si="735"/>
        <v>0.97932753013929186</v>
      </c>
      <c r="AA620" s="214">
        <f t="shared" si="735"/>
        <v>0.97932753013929186</v>
      </c>
      <c r="AB620" s="214">
        <f t="shared" si="735"/>
        <v>0.97932753013929186</v>
      </c>
      <c r="AC620" s="214">
        <f t="shared" si="735"/>
        <v>0.97932753013929186</v>
      </c>
      <c r="AD620" s="214">
        <f t="shared" si="735"/>
        <v>0.97932753013929186</v>
      </c>
      <c r="AE620" s="214">
        <f t="shared" si="735"/>
        <v>0.97932753013929186</v>
      </c>
      <c r="AF620" s="214">
        <f t="shared" si="735"/>
        <v>0.97932753013929186</v>
      </c>
      <c r="AG620" s="214">
        <f t="shared" si="735"/>
        <v>0.97932753013929186</v>
      </c>
      <c r="AH620" s="214">
        <f t="shared" si="735"/>
        <v>0.97932753013929186</v>
      </c>
      <c r="AI620" s="214">
        <f t="shared" si="735"/>
        <v>0.97932753013929186</v>
      </c>
      <c r="AJ620" s="214">
        <f t="shared" si="735"/>
        <v>0.97932753013929186</v>
      </c>
      <c r="AK620" s="214">
        <f t="shared" si="735"/>
        <v>0.97932753013929186</v>
      </c>
      <c r="AL620" s="214">
        <f t="shared" si="735"/>
        <v>0.97932753013929186</v>
      </c>
      <c r="AM620" s="214">
        <f t="shared" si="735"/>
        <v>0.97932753013929186</v>
      </c>
      <c r="AN620" s="214">
        <f t="shared" si="735"/>
        <v>0.97932753013929186</v>
      </c>
      <c r="AO620" s="214">
        <f t="shared" si="735"/>
        <v>0.97932753013929186</v>
      </c>
      <c r="AP620" s="214">
        <f t="shared" si="735"/>
        <v>0.97932753013929186</v>
      </c>
      <c r="AQ620" s="214">
        <f t="shared" si="735"/>
        <v>0.97932753013929186</v>
      </c>
      <c r="AR620" s="214">
        <f t="shared" si="735"/>
        <v>0.97932753013929186</v>
      </c>
      <c r="AS620" s="214">
        <f t="shared" si="735"/>
        <v>0.97932753013929186</v>
      </c>
      <c r="AT620" s="214">
        <f t="shared" si="735"/>
        <v>0.97932753013929186</v>
      </c>
      <c r="AU620" s="214">
        <f t="shared" si="735"/>
        <v>0.97932753013929186</v>
      </c>
      <c r="AV620" s="214">
        <f t="shared" si="735"/>
        <v>0.97932753013929186</v>
      </c>
      <c r="AW620" s="214">
        <f t="shared" si="735"/>
        <v>0.97932753013929186</v>
      </c>
      <c r="AX620" s="214">
        <f t="shared" si="735"/>
        <v>0.97932753013929186</v>
      </c>
      <c r="AY620" s="214">
        <f t="shared" si="735"/>
        <v>0.97932753013929186</v>
      </c>
      <c r="AZ620" s="214">
        <f t="shared" si="735"/>
        <v>0.97932753013929186</v>
      </c>
      <c r="BA620" s="214">
        <f t="shared" si="735"/>
        <v>0.97932753013929186</v>
      </c>
      <c r="BB620" s="214">
        <f t="shared" si="735"/>
        <v>0.97932753013929186</v>
      </c>
      <c r="BC620" s="214">
        <f t="shared" si="735"/>
        <v>0.97932753013929186</v>
      </c>
      <c r="BD620" s="214">
        <f t="shared" si="735"/>
        <v>0.97932753013929186</v>
      </c>
      <c r="BE620" s="214">
        <f t="shared" si="735"/>
        <v>0.97932753013929186</v>
      </c>
      <c r="BF620" s="214">
        <f t="shared" si="735"/>
        <v>0.97932753013929186</v>
      </c>
      <c r="BG620" s="214">
        <f t="shared" si="735"/>
        <v>0.97932753013929186</v>
      </c>
      <c r="BH620" s="214">
        <f t="shared" si="735"/>
        <v>0.97932753013929186</v>
      </c>
      <c r="BI620" s="214">
        <f t="shared" si="735"/>
        <v>0.97932753013929186</v>
      </c>
      <c r="BJ620" s="214">
        <f t="shared" si="735"/>
        <v>0.97932753013929186</v>
      </c>
      <c r="BK620" s="214">
        <f t="shared" si="735"/>
        <v>0.97932753013929186</v>
      </c>
      <c r="BL620" s="214">
        <f t="shared" si="735"/>
        <v>0.97932753013929186</v>
      </c>
      <c r="BM620" s="214">
        <f t="shared" si="735"/>
        <v>0.97932753013929186</v>
      </c>
      <c r="BN620" s="214">
        <f t="shared" si="735"/>
        <v>0.97932753013929186</v>
      </c>
      <c r="BO620" s="214">
        <f t="shared" ref="BO620:CD620" si="736">BN620</f>
        <v>0.97932753013929186</v>
      </c>
      <c r="BP620" s="214">
        <f t="shared" si="736"/>
        <v>0.97932753013929186</v>
      </c>
      <c r="BQ620" s="214">
        <f t="shared" si="736"/>
        <v>0.97932753013929186</v>
      </c>
      <c r="BR620" s="214">
        <f t="shared" si="736"/>
        <v>0.97932753013929186</v>
      </c>
      <c r="BS620" s="214">
        <f t="shared" si="736"/>
        <v>0.97932753013929186</v>
      </c>
      <c r="BT620" s="214">
        <f t="shared" si="736"/>
        <v>0.97932753013929186</v>
      </c>
      <c r="BU620" s="214">
        <f t="shared" si="736"/>
        <v>0.97932753013929186</v>
      </c>
      <c r="BV620" s="214">
        <f t="shared" si="736"/>
        <v>0.97932753013929186</v>
      </c>
      <c r="BW620" s="214">
        <f t="shared" si="736"/>
        <v>0.97932753013929186</v>
      </c>
      <c r="BX620" s="214">
        <f t="shared" si="736"/>
        <v>0.97932753013929186</v>
      </c>
      <c r="BY620" s="214">
        <f t="shared" si="736"/>
        <v>0.97932753013929186</v>
      </c>
      <c r="BZ620" s="214">
        <f t="shared" si="736"/>
        <v>0.97932753013929186</v>
      </c>
      <c r="CA620" s="214">
        <f t="shared" si="736"/>
        <v>0.97932753013929186</v>
      </c>
      <c r="CB620" s="214">
        <f t="shared" si="736"/>
        <v>0.97932753013929186</v>
      </c>
      <c r="CC620" s="214">
        <f t="shared" si="736"/>
        <v>0.97932753013929186</v>
      </c>
      <c r="CD620" s="214">
        <f t="shared" si="736"/>
        <v>0.97932753013929186</v>
      </c>
    </row>
    <row r="621" spans="1:88" outlineLevel="1">
      <c r="A621"/>
      <c r="K621"/>
      <c r="CE621" s="18" t="s">
        <v>450</v>
      </c>
    </row>
    <row r="622" spans="1:88" outlineLevel="1">
      <c r="A622"/>
      <c r="K622"/>
    </row>
    <row r="623" spans="1:88" s="70" customFormat="1" ht="18" customHeight="1">
      <c r="A623" s="219">
        <v>6</v>
      </c>
      <c r="B623" s="68" t="s">
        <v>128</v>
      </c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  <c r="AC623" s="69"/>
      <c r="AD623" s="69"/>
      <c r="AE623" s="69"/>
      <c r="AF623" s="69"/>
      <c r="AG623" s="69"/>
      <c r="AH623" s="69"/>
      <c r="AI623" s="69"/>
      <c r="AJ623" s="69"/>
      <c r="AK623" s="69"/>
      <c r="AL623" s="69"/>
      <c r="AM623" s="69"/>
      <c r="AN623" s="69"/>
      <c r="AO623" s="69"/>
      <c r="AP623" s="69"/>
      <c r="AQ623" s="69"/>
      <c r="AR623" s="69"/>
      <c r="AS623" s="69"/>
      <c r="AT623" s="69"/>
      <c r="AU623" s="69"/>
      <c r="AV623" s="69"/>
      <c r="AW623" s="69"/>
      <c r="AX623" s="69"/>
      <c r="AY623" s="69"/>
      <c r="AZ623" s="69"/>
      <c r="BA623" s="69"/>
      <c r="BB623" s="69"/>
      <c r="BC623" s="69"/>
      <c r="BD623" s="69"/>
      <c r="BE623" s="69"/>
      <c r="BF623" s="69"/>
      <c r="BG623" s="69"/>
      <c r="BH623" s="69"/>
      <c r="BI623" s="69"/>
      <c r="BJ623" s="69"/>
      <c r="BK623" s="69"/>
      <c r="BL623" s="69"/>
      <c r="BM623" s="69"/>
      <c r="BN623" s="69"/>
      <c r="BO623" s="69"/>
      <c r="BP623" s="69"/>
      <c r="BQ623" s="69"/>
      <c r="BR623" s="69"/>
      <c r="BS623" s="69"/>
      <c r="BT623" s="69"/>
      <c r="BU623" s="69"/>
      <c r="BV623" s="69"/>
      <c r="BW623" s="69"/>
      <c r="BX623" s="69"/>
      <c r="BY623" s="69"/>
      <c r="BZ623" s="69"/>
      <c r="CA623" s="69"/>
      <c r="CB623" s="69"/>
      <c r="CC623" s="69"/>
      <c r="CD623" s="69"/>
      <c r="CE623" s="69"/>
      <c r="CF623" s="69"/>
      <c r="CG623" s="69"/>
      <c r="CH623" s="69"/>
      <c r="CI623" s="69"/>
      <c r="CJ623" s="69"/>
    </row>
    <row r="624" spans="1:88">
      <c r="CG624" s="13"/>
      <c r="CH624" s="13"/>
    </row>
    <row r="625" spans="2:86" ht="15.75">
      <c r="B625" s="16" t="s">
        <v>116</v>
      </c>
      <c r="C625" s="16"/>
      <c r="D625" s="16"/>
      <c r="L625" s="210"/>
      <c r="M625" s="210"/>
      <c r="N625" s="210"/>
      <c r="O625" s="210"/>
      <c r="P625" s="210"/>
      <c r="Q625" s="210"/>
      <c r="R625" s="210"/>
      <c r="S625" s="210"/>
      <c r="T625" s="210"/>
      <c r="U625" s="210"/>
      <c r="V625" s="210"/>
      <c r="W625" s="210"/>
      <c r="CG625" s="13"/>
      <c r="CH625" s="13"/>
    </row>
    <row r="626" spans="2:86">
      <c r="L626" s="115"/>
      <c r="M626" s="115"/>
      <c r="N626" s="115"/>
      <c r="O626" s="115"/>
      <c r="P626" s="115"/>
      <c r="Q626" s="115"/>
      <c r="R626" s="115"/>
      <c r="S626" s="115"/>
      <c r="T626" s="115"/>
      <c r="U626" s="115"/>
      <c r="V626" s="115"/>
      <c r="W626" s="115"/>
      <c r="X626" s="115"/>
      <c r="Y626" s="115"/>
      <c r="Z626" s="115"/>
      <c r="CG626" s="13"/>
      <c r="CH626" s="13"/>
    </row>
    <row r="627" spans="2:86" ht="12" customHeight="1">
      <c r="E627" s="57" t="s">
        <v>494</v>
      </c>
      <c r="G627" s="248" t="s">
        <v>493</v>
      </c>
      <c r="L627" s="137">
        <v>12331676</v>
      </c>
      <c r="M627" s="137">
        <v>13774146</v>
      </c>
      <c r="N627" s="137">
        <v>14975085</v>
      </c>
      <c r="O627" s="137">
        <v>16330066</v>
      </c>
      <c r="P627" s="137">
        <v>18073238</v>
      </c>
      <c r="Q627" s="137">
        <v>19512024</v>
      </c>
      <c r="R627" s="137">
        <v>19861299</v>
      </c>
      <c r="S627" s="137">
        <v>19997903</v>
      </c>
      <c r="T627" s="137">
        <v>20545591</v>
      </c>
      <c r="U627" s="137">
        <v>19642630</v>
      </c>
      <c r="V627" s="137">
        <v>20115944</v>
      </c>
      <c r="W627" s="137">
        <v>19996922</v>
      </c>
      <c r="X627" s="137">
        <v>20588103</v>
      </c>
      <c r="Y627" s="137">
        <v>19863814.4850576</v>
      </c>
      <c r="Z627" s="137">
        <v>19145837</v>
      </c>
      <c r="AA627" s="137">
        <v>19747309.999990001</v>
      </c>
      <c r="AB627" s="137">
        <v>20061184</v>
      </c>
      <c r="AC627" s="137">
        <v>20036631</v>
      </c>
      <c r="AD627" s="137">
        <v>21005634</v>
      </c>
      <c r="CG627" s="13"/>
      <c r="CH627" s="13"/>
    </row>
    <row r="628" spans="2:86">
      <c r="G628" s="94"/>
      <c r="CG628" s="13"/>
      <c r="CH628" s="13"/>
    </row>
    <row r="629" spans="2:86">
      <c r="E629" s="57" t="s">
        <v>341</v>
      </c>
      <c r="G629" s="248" t="s">
        <v>493</v>
      </c>
      <c r="J629" s="39"/>
      <c r="L629" s="137">
        <v>111963</v>
      </c>
      <c r="M629" s="137">
        <v>111070</v>
      </c>
      <c r="N629" s="137">
        <v>231486</v>
      </c>
      <c r="O629" s="137">
        <v>428371</v>
      </c>
      <c r="P629" s="137">
        <v>1055328</v>
      </c>
      <c r="Q629" s="137">
        <v>1921896</v>
      </c>
      <c r="R629" s="137">
        <v>3083989</v>
      </c>
      <c r="S629" s="137">
        <v>4503658</v>
      </c>
      <c r="T629" s="137">
        <v>7450116</v>
      </c>
      <c r="U629" s="137">
        <v>9463672</v>
      </c>
      <c r="V629" s="137">
        <v>11256984</v>
      </c>
      <c r="W629" s="137">
        <v>12291710</v>
      </c>
      <c r="X629" s="137">
        <v>13077275.5</v>
      </c>
      <c r="Y629" s="137">
        <v>13579786.666666666</v>
      </c>
      <c r="Z629" s="137">
        <v>14082297.833333334</v>
      </c>
      <c r="AA629" s="137">
        <v>14584809</v>
      </c>
      <c r="AB629" s="137">
        <v>16072157</v>
      </c>
      <c r="AC629" s="137">
        <v>17151100</v>
      </c>
      <c r="AD629" s="137">
        <v>18506619</v>
      </c>
      <c r="CG629" s="13"/>
      <c r="CH629" s="13"/>
    </row>
    <row r="630" spans="2:86">
      <c r="G630" s="94"/>
      <c r="L630">
        <v>2011</v>
      </c>
      <c r="M630">
        <v>2012</v>
      </c>
      <c r="N630">
        <v>2013</v>
      </c>
      <c r="CG630" s="13"/>
      <c r="CH630" s="13"/>
    </row>
    <row r="631" spans="2:86">
      <c r="E631" s="15" t="s">
        <v>340</v>
      </c>
      <c r="G631" s="248" t="s">
        <v>493</v>
      </c>
      <c r="X631" s="36"/>
      <c r="CG631" s="13"/>
      <c r="CH631" s="13"/>
    </row>
    <row r="632" spans="2:86">
      <c r="E632" s="39" t="s">
        <v>125</v>
      </c>
      <c r="G632" s="94"/>
      <c r="I632" s="39"/>
      <c r="J632" s="39"/>
      <c r="L632" s="139">
        <f>SUM(L633:L634)</f>
        <v>14077880</v>
      </c>
      <c r="M632" s="139">
        <f t="shared" ref="M632:AA632" si="737">SUM(M633:M634)</f>
        <v>21757559</v>
      </c>
      <c r="N632" s="139">
        <f t="shared" si="737"/>
        <v>25928266</v>
      </c>
      <c r="O632" s="139">
        <f t="shared" si="737"/>
        <v>30097700</v>
      </c>
      <c r="P632" s="139">
        <f t="shared" si="737"/>
        <v>38451135.000000007</v>
      </c>
      <c r="Q632" s="139">
        <f t="shared" si="737"/>
        <v>47128745.999999993</v>
      </c>
      <c r="R632" s="139">
        <f t="shared" si="737"/>
        <v>55395461.000000007</v>
      </c>
      <c r="S632" s="139">
        <f t="shared" si="737"/>
        <v>66559462</v>
      </c>
      <c r="T632" s="139">
        <f t="shared" si="737"/>
        <v>75322524</v>
      </c>
      <c r="U632" s="139">
        <f t="shared" si="737"/>
        <v>83219086</v>
      </c>
      <c r="V632" s="139">
        <f t="shared" si="737"/>
        <v>91383493</v>
      </c>
      <c r="W632" s="139">
        <f t="shared" si="737"/>
        <v>94583253</v>
      </c>
      <c r="X632" s="139">
        <f t="shared" si="737"/>
        <v>100727228</v>
      </c>
      <c r="Y632" s="139">
        <f t="shared" si="737"/>
        <v>106748307</v>
      </c>
      <c r="Z632" s="139">
        <f t="shared" si="737"/>
        <v>102403584</v>
      </c>
      <c r="AA632" s="139">
        <f t="shared" si="737"/>
        <v>107692042</v>
      </c>
      <c r="AB632" s="139">
        <f>SUM(AB633:AB634)</f>
        <v>111730635</v>
      </c>
      <c r="AC632" s="139">
        <f>SUM(AC633:AC634)</f>
        <v>114329353</v>
      </c>
      <c r="AD632" s="139">
        <v>120169914</v>
      </c>
      <c r="CG632" s="13"/>
      <c r="CH632" s="13"/>
    </row>
    <row r="633" spans="2:86">
      <c r="E633" s="46" t="s">
        <v>457</v>
      </c>
      <c r="G633" s="236"/>
      <c r="H633" s="237"/>
      <c r="I633" s="39" t="s">
        <v>117</v>
      </c>
      <c r="J633" s="39" t="s">
        <v>69</v>
      </c>
      <c r="L633" s="141">
        <v>12449634.99315268</v>
      </c>
      <c r="M633" s="141">
        <v>19974019.932</v>
      </c>
      <c r="N633" s="141">
        <v>23921813</v>
      </c>
      <c r="O633" s="141">
        <v>28069647</v>
      </c>
      <c r="P633" s="141">
        <v>35942592.000000007</v>
      </c>
      <c r="Q633" s="141">
        <v>43860560.999999993</v>
      </c>
      <c r="R633" s="141">
        <v>51091577.000000007</v>
      </c>
      <c r="S633" s="141">
        <v>61360877</v>
      </c>
      <c r="T633" s="137">
        <v>69072289.349506095</v>
      </c>
      <c r="U633" s="137">
        <v>72997624.586897314</v>
      </c>
      <c r="V633" s="137">
        <v>79205393</v>
      </c>
      <c r="W633" s="137">
        <v>80488243</v>
      </c>
      <c r="X633" s="137">
        <v>85109718</v>
      </c>
      <c r="Y633" s="137">
        <v>90399443</v>
      </c>
      <c r="Z633" s="137">
        <v>87259958</v>
      </c>
      <c r="AA633" s="137">
        <v>90650787</v>
      </c>
      <c r="AB633" s="137">
        <v>93936401</v>
      </c>
      <c r="AC633" s="137">
        <v>94840804</v>
      </c>
      <c r="AD633" s="137">
        <v>100096076</v>
      </c>
      <c r="CG633" s="13"/>
      <c r="CH633" s="13"/>
    </row>
    <row r="634" spans="2:86">
      <c r="E634" s="46" t="s">
        <v>458</v>
      </c>
      <c r="G634" s="236"/>
      <c r="H634" s="237"/>
      <c r="I634" s="39" t="s">
        <v>117</v>
      </c>
      <c r="J634" s="39" t="s">
        <v>69</v>
      </c>
      <c r="L634" s="141">
        <v>1628245.0068473204</v>
      </c>
      <c r="M634" s="141">
        <v>1783539.0680000011</v>
      </c>
      <c r="N634" s="141">
        <v>2006453</v>
      </c>
      <c r="O634" s="141">
        <v>2028053</v>
      </c>
      <c r="P634" s="141">
        <v>2508543</v>
      </c>
      <c r="Q634" s="141">
        <v>3268185</v>
      </c>
      <c r="R634" s="141">
        <v>4303884</v>
      </c>
      <c r="S634" s="141">
        <v>5198585</v>
      </c>
      <c r="T634" s="137">
        <v>6250234.6504939077</v>
      </c>
      <c r="U634" s="137">
        <v>10221461.413102679</v>
      </c>
      <c r="V634" s="137">
        <v>12178100</v>
      </c>
      <c r="W634" s="137">
        <v>14095010</v>
      </c>
      <c r="X634" s="137">
        <v>15617510</v>
      </c>
      <c r="Y634" s="137">
        <v>16348864</v>
      </c>
      <c r="Z634" s="137">
        <v>15143626</v>
      </c>
      <c r="AA634" s="137">
        <v>17041255</v>
      </c>
      <c r="AB634" s="137">
        <v>17794234</v>
      </c>
      <c r="AC634" s="137">
        <v>19488549</v>
      </c>
      <c r="AD634" s="137">
        <v>20073838</v>
      </c>
      <c r="CG634" s="13"/>
      <c r="CH634" s="13"/>
    </row>
    <row r="635" spans="2:86">
      <c r="G635" s="94"/>
      <c r="CG635" s="13"/>
      <c r="CH635" s="13"/>
    </row>
    <row r="636" spans="2:86">
      <c r="E636" s="15" t="s">
        <v>147</v>
      </c>
      <c r="G636" s="94"/>
      <c r="S636" s="142"/>
      <c r="V636" s="210"/>
      <c r="BN636" s="13"/>
      <c r="BO636" s="13"/>
      <c r="BP636" s="13"/>
      <c r="BQ636" s="13"/>
    </row>
    <row r="637" spans="2:86">
      <c r="E637" s="47" t="s">
        <v>150</v>
      </c>
      <c r="G637" s="248" t="s">
        <v>493</v>
      </c>
      <c r="H637" t="s">
        <v>495</v>
      </c>
      <c r="I637" t="s">
        <v>365</v>
      </c>
      <c r="J637" t="s">
        <v>69</v>
      </c>
      <c r="S637" s="297">
        <v>100000</v>
      </c>
      <c r="T637" s="297">
        <v>500000</v>
      </c>
      <c r="U637" s="297">
        <v>1000000</v>
      </c>
      <c r="V637" s="137">
        <v>8406608</v>
      </c>
      <c r="W637" s="137">
        <v>18617150</v>
      </c>
      <c r="X637" s="137">
        <v>32307084.75</v>
      </c>
      <c r="Y637" s="137">
        <v>34614402</v>
      </c>
      <c r="Z637" s="137">
        <v>51452750.25</v>
      </c>
      <c r="AA637" s="137">
        <v>63649514</v>
      </c>
      <c r="AB637" s="137">
        <v>75073020</v>
      </c>
      <c r="AC637" s="137">
        <v>81103052</v>
      </c>
      <c r="AD637" s="137">
        <v>88287240</v>
      </c>
      <c r="BQ637" s="13"/>
      <c r="CG637" s="13"/>
    </row>
    <row r="638" spans="2:86" outlineLevel="1">
      <c r="E638" s="47"/>
      <c r="G638" s="248"/>
      <c r="BQ638" s="243"/>
      <c r="BR638" s="243"/>
      <c r="BS638" s="243"/>
      <c r="CG638" s="243"/>
    </row>
    <row r="639" spans="2:86" outlineLevel="1">
      <c r="E639" s="47" t="s">
        <v>508</v>
      </c>
      <c r="G639" s="18" t="s">
        <v>515</v>
      </c>
      <c r="H639" s="94"/>
      <c r="I639" t="s">
        <v>365</v>
      </c>
      <c r="J639" s="191" t="s">
        <v>514</v>
      </c>
      <c r="S639" s="150">
        <v>50</v>
      </c>
      <c r="T639" s="150">
        <v>75</v>
      </c>
      <c r="U639" s="137">
        <v>221.2540301553376</v>
      </c>
      <c r="V639" s="137">
        <v>290.81171554041424</v>
      </c>
      <c r="W639" s="137">
        <v>371.0355376136821</v>
      </c>
      <c r="X639" s="137">
        <v>548.22151026077563</v>
      </c>
      <c r="Y639" s="137">
        <v>1009.2504254348474</v>
      </c>
      <c r="Z639" s="137">
        <v>2143.8526399408897</v>
      </c>
      <c r="AA639" s="137">
        <v>4849.473242326153</v>
      </c>
      <c r="AB639" s="137">
        <v>8948.2650309718247</v>
      </c>
      <c r="AC639" s="137">
        <v>15416.740664344536</v>
      </c>
      <c r="AD639" s="137">
        <v>24846.819049342699</v>
      </c>
      <c r="BQ639" s="13"/>
      <c r="CG639" s="13"/>
    </row>
    <row r="640" spans="2:86" outlineLevel="1">
      <c r="E640" s="47" t="s">
        <v>366</v>
      </c>
      <c r="G640" s="96"/>
      <c r="I640" t="s">
        <v>365</v>
      </c>
      <c r="J640" s="22" t="s">
        <v>4</v>
      </c>
      <c r="S640" s="139">
        <f t="shared" ref="S640:AA640" si="738">AVERAGE(R637:S637)*S639</f>
        <v>5000000</v>
      </c>
      <c r="T640" s="139">
        <f t="shared" si="738"/>
        <v>22500000</v>
      </c>
      <c r="U640" s="139">
        <f t="shared" si="738"/>
        <v>165940522.61650321</v>
      </c>
      <c r="V640" s="139">
        <f t="shared" si="738"/>
        <v>1367775904.9480925</v>
      </c>
      <c r="W640" s="139">
        <f t="shared" si="738"/>
        <v>5013387288.9360209</v>
      </c>
      <c r="X640" s="139">
        <f t="shared" si="738"/>
        <v>13958880441.759636</v>
      </c>
      <c r="Y640" s="139">
        <f t="shared" si="738"/>
        <v>33770269486.585003</v>
      </c>
      <c r="Z640" s="139">
        <f t="shared" si="738"/>
        <v>92257645781.678497</v>
      </c>
      <c r="AA640" s="139">
        <f t="shared" si="738"/>
        <v>279092675305.76459</v>
      </c>
      <c r="AB640" s="139">
        <f t="shared" ref="AB640" si="739">AVERAGE(AA637:AB637)*AB639</f>
        <v>620663000000</v>
      </c>
      <c r="AC640" s="139">
        <f t="shared" ref="AC640" si="740">AVERAGE(AB637:AC637)*AC639</f>
        <v>1203863000000</v>
      </c>
      <c r="AD640" s="139">
        <f t="shared" ref="AD640" si="741">AVERAGE(AC637:AD637)*AD639</f>
        <v>2104404967019.6611</v>
      </c>
      <c r="BQ640" s="13"/>
      <c r="CG640" s="13"/>
    </row>
    <row r="641" spans="1:86">
      <c r="G641" s="94"/>
      <c r="BQ641" s="13"/>
      <c r="CG641" s="13"/>
    </row>
    <row r="642" spans="1:86">
      <c r="E642" s="15" t="s">
        <v>167</v>
      </c>
      <c r="G642" s="248" t="s">
        <v>493</v>
      </c>
      <c r="L642" s="227">
        <f>SUM(L643:L647)</f>
        <v>2567216</v>
      </c>
      <c r="M642" s="227">
        <f t="shared" ref="M642:Z642" si="742">SUM(M643:M647)</f>
        <v>2821257</v>
      </c>
      <c r="N642" s="227">
        <f t="shared" si="742"/>
        <v>2800707</v>
      </c>
      <c r="O642" s="227">
        <f t="shared" si="742"/>
        <v>3916415</v>
      </c>
      <c r="P642" s="227">
        <f t="shared" si="742"/>
        <v>4585828</v>
      </c>
      <c r="Q642" s="227">
        <f t="shared" si="742"/>
        <v>5431395</v>
      </c>
      <c r="R642" s="227">
        <f t="shared" si="742"/>
        <v>6027231</v>
      </c>
      <c r="S642" s="227">
        <f t="shared" si="742"/>
        <v>6501159</v>
      </c>
      <c r="T642" s="227">
        <f t="shared" si="742"/>
        <v>7032895</v>
      </c>
      <c r="U642" s="227">
        <f t="shared" si="742"/>
        <v>8026990</v>
      </c>
      <c r="V642" s="227">
        <f t="shared" si="742"/>
        <v>10044267</v>
      </c>
      <c r="W642" s="227">
        <f t="shared" si="742"/>
        <v>11469069</v>
      </c>
      <c r="X642" s="227">
        <f t="shared" si="742"/>
        <v>12957563</v>
      </c>
      <c r="Y642" s="227">
        <f>SUM(Y643:Y647)</f>
        <v>16672292</v>
      </c>
      <c r="Z642" s="227">
        <f t="shared" si="742"/>
        <v>18396326</v>
      </c>
      <c r="AA642" s="227">
        <f>SUM(AA643:AA647)</f>
        <v>20812130</v>
      </c>
      <c r="AB642" s="227">
        <f>SUM(AB643:AB647)</f>
        <v>22546676</v>
      </c>
      <c r="AC642" s="227">
        <f>SUM(AC643:AC647)</f>
        <v>22202908</v>
      </c>
      <c r="AD642" s="227">
        <f>SUM(AD643:AD647)</f>
        <v>21771271</v>
      </c>
      <c r="CG642" s="13"/>
      <c r="CH642" s="13"/>
    </row>
    <row r="643" spans="1:86">
      <c r="E643" t="str">
        <f t="array" ref="E643:E647">TV.technologies</f>
        <v>Cable</v>
      </c>
      <c r="G643" s="236"/>
      <c r="I643" s="39" t="s">
        <v>117</v>
      </c>
      <c r="J643" s="39" t="s">
        <v>69</v>
      </c>
      <c r="L643" s="141">
        <v>2221093</v>
      </c>
      <c r="M643" s="141">
        <v>2492709</v>
      </c>
      <c r="N643" s="141">
        <v>2528451</v>
      </c>
      <c r="O643" s="141">
        <v>2658885</v>
      </c>
      <c r="P643" s="141">
        <v>2953251</v>
      </c>
      <c r="Q643" s="141">
        <v>3398843</v>
      </c>
      <c r="R643" s="141">
        <v>3972572</v>
      </c>
      <c r="S643" s="137">
        <v>4274019</v>
      </c>
      <c r="T643" s="137">
        <v>4740979</v>
      </c>
      <c r="U643" s="137">
        <v>5029431</v>
      </c>
      <c r="V643" s="137">
        <v>5330654</v>
      </c>
      <c r="W643" s="137">
        <v>5612180</v>
      </c>
      <c r="X643" s="137">
        <v>5893509</v>
      </c>
      <c r="Y643" s="137">
        <v>6597830</v>
      </c>
      <c r="Z643" s="137">
        <v>7022240</v>
      </c>
      <c r="AA643" s="137">
        <v>7817345</v>
      </c>
      <c r="AB643" s="137">
        <v>8124840</v>
      </c>
      <c r="AC643" s="137">
        <v>8189130</v>
      </c>
      <c r="AD643" s="137">
        <v>8316381</v>
      </c>
      <c r="CG643" s="13"/>
      <c r="CH643" s="13"/>
    </row>
    <row r="644" spans="1:86">
      <c r="E644" t="str">
        <v>Microondas</v>
      </c>
      <c r="G644" s="236"/>
      <c r="I644" s="39" t="s">
        <v>117</v>
      </c>
      <c r="J644" s="39" t="s">
        <v>69</v>
      </c>
      <c r="L644" s="141">
        <v>346123</v>
      </c>
      <c r="M644" s="141">
        <v>328548</v>
      </c>
      <c r="N644" s="141">
        <v>272256</v>
      </c>
      <c r="O644" s="141">
        <v>511770</v>
      </c>
      <c r="P644" s="141">
        <v>691752</v>
      </c>
      <c r="Q644" s="141">
        <v>874150</v>
      </c>
      <c r="R644" s="141">
        <v>724694</v>
      </c>
      <c r="S644" s="137">
        <v>778623</v>
      </c>
      <c r="T644" s="137">
        <v>767649</v>
      </c>
      <c r="U644" s="137">
        <v>557761</v>
      </c>
      <c r="V644" s="137">
        <v>345955</v>
      </c>
      <c r="W644" s="137">
        <v>211494</v>
      </c>
      <c r="X644" s="137">
        <v>154770</v>
      </c>
      <c r="Y644" s="137">
        <v>120206</v>
      </c>
      <c r="Z644" s="137">
        <v>66773</v>
      </c>
      <c r="AA644" s="137">
        <v>67951</v>
      </c>
      <c r="AB644" s="137">
        <v>38215</v>
      </c>
      <c r="AC644" s="137">
        <v>38215</v>
      </c>
      <c r="AD644" s="137">
        <v>38215</v>
      </c>
      <c r="CG644" s="13"/>
      <c r="CH644" s="13"/>
    </row>
    <row r="645" spans="1:86">
      <c r="E645" t="str">
        <v>Satelite</v>
      </c>
      <c r="G645" s="236"/>
      <c r="I645" s="39" t="s">
        <v>117</v>
      </c>
      <c r="J645" s="39" t="s">
        <v>69</v>
      </c>
      <c r="O645" s="141">
        <v>745760</v>
      </c>
      <c r="P645" s="141">
        <v>940825</v>
      </c>
      <c r="Q645" s="141">
        <v>1158402</v>
      </c>
      <c r="R645" s="141">
        <v>1329965</v>
      </c>
      <c r="S645" s="137">
        <v>1448517</v>
      </c>
      <c r="T645" s="137">
        <v>1524267</v>
      </c>
      <c r="U645" s="137">
        <v>2439798</v>
      </c>
      <c r="V645" s="137">
        <v>4367658</v>
      </c>
      <c r="W645" s="137">
        <v>5645395</v>
      </c>
      <c r="X645" s="137">
        <v>6909284</v>
      </c>
      <c r="Y645" s="137">
        <v>9741474</v>
      </c>
      <c r="Z645" s="137">
        <v>11026561</v>
      </c>
      <c r="AA645" s="137">
        <v>12517048</v>
      </c>
      <c r="AB645" s="137">
        <v>13795765</v>
      </c>
      <c r="AC645" s="137">
        <v>13234930</v>
      </c>
      <c r="AD645" s="137">
        <v>12613693</v>
      </c>
      <c r="CG645" s="13"/>
      <c r="CH645" s="13"/>
    </row>
    <row r="646" spans="1:86">
      <c r="E646" t="str">
        <v>IPTV</v>
      </c>
      <c r="G646" s="267"/>
      <c r="I646" s="39" t="s">
        <v>117</v>
      </c>
      <c r="J646" s="39" t="s">
        <v>69</v>
      </c>
      <c r="S646" s="137">
        <v>0</v>
      </c>
      <c r="T646" s="137">
        <v>0</v>
      </c>
      <c r="U646" s="137">
        <v>0</v>
      </c>
      <c r="V646" s="137">
        <v>0</v>
      </c>
      <c r="W646" s="137">
        <v>0</v>
      </c>
      <c r="X646" s="137">
        <v>0</v>
      </c>
      <c r="Y646" s="137">
        <v>212782</v>
      </c>
      <c r="Z646" s="137">
        <v>280752</v>
      </c>
      <c r="AA646" s="137">
        <v>409786</v>
      </c>
      <c r="AB646" s="137">
        <v>587856</v>
      </c>
      <c r="AC646" s="137">
        <v>740633</v>
      </c>
      <c r="AD646" s="137">
        <v>802982</v>
      </c>
      <c r="CG646" s="13"/>
      <c r="CH646" s="13"/>
    </row>
    <row r="647" spans="1:86">
      <c r="E647" t="str">
        <v>spare</v>
      </c>
      <c r="G647" s="94"/>
      <c r="CG647" s="13"/>
      <c r="CH647" s="13"/>
    </row>
    <row r="648" spans="1:86">
      <c r="G648" s="94"/>
      <c r="CG648" s="13"/>
      <c r="CH648" s="13"/>
    </row>
    <row r="649" spans="1:86" s="230" customFormat="1" ht="15.75">
      <c r="A649" s="254"/>
      <c r="B649" s="255" t="s">
        <v>166</v>
      </c>
      <c r="C649" s="255"/>
      <c r="D649" s="255"/>
      <c r="G649" s="256"/>
      <c r="K649" s="257"/>
      <c r="CG649" s="258"/>
      <c r="CH649" s="258"/>
    </row>
    <row r="650" spans="1:86">
      <c r="G650" s="94"/>
      <c r="CG650" s="13"/>
      <c r="CH650" s="13"/>
    </row>
    <row r="651" spans="1:86">
      <c r="E651" s="15" t="s">
        <v>129</v>
      </c>
      <c r="G651" s="94"/>
      <c r="L651" s="82"/>
      <c r="M651" s="82"/>
      <c r="N651" s="82"/>
      <c r="O651" s="82"/>
      <c r="P651" s="115"/>
      <c r="Q651" s="115"/>
      <c r="R651" s="115"/>
      <c r="S651" s="115"/>
      <c r="T651" s="115"/>
      <c r="U651" s="115"/>
      <c r="V651" s="115"/>
      <c r="W651" s="115"/>
      <c r="X651" s="115"/>
      <c r="CG651" s="13"/>
      <c r="CH651" s="13"/>
    </row>
    <row r="652" spans="1:86">
      <c r="E652" s="259" t="s">
        <v>541</v>
      </c>
      <c r="G652" s="94"/>
      <c r="L652" s="115"/>
      <c r="M652" s="115"/>
      <c r="N652" s="115"/>
      <c r="O652" s="115"/>
      <c r="P652" s="115"/>
      <c r="Q652" s="115"/>
      <c r="R652" s="115"/>
      <c r="S652" s="115"/>
      <c r="T652" s="115"/>
      <c r="U652" s="115"/>
      <c r="V652" s="115"/>
      <c r="W652" s="115"/>
      <c r="X652" s="115"/>
      <c r="BR652" s="243"/>
      <c r="BS652" s="243"/>
      <c r="CG652" s="243"/>
      <c r="CH652" s="243"/>
    </row>
    <row r="653" spans="1:86">
      <c r="E653" s="129" t="s">
        <v>157</v>
      </c>
      <c r="G653" s="94"/>
      <c r="I653" t="s">
        <v>133</v>
      </c>
      <c r="J653" s="22" t="s">
        <v>132</v>
      </c>
      <c r="L653" s="137">
        <v>94199662885.023819</v>
      </c>
      <c r="M653" s="137">
        <v>101277394772.73723</v>
      </c>
      <c r="N653" s="137">
        <v>105268274143.93604</v>
      </c>
      <c r="O653" s="137">
        <v>109808928889.10187</v>
      </c>
      <c r="P653" s="137">
        <v>112571452384.21524</v>
      </c>
      <c r="Q653" s="137">
        <v>115666517434.3351</v>
      </c>
      <c r="R653" s="137">
        <v>115262663151.71832</v>
      </c>
      <c r="S653" s="137">
        <v>121760972631.12601</v>
      </c>
      <c r="T653" s="137">
        <v>106273920777.55142</v>
      </c>
      <c r="U653" s="137">
        <v>91133561156.448608</v>
      </c>
      <c r="V653" s="137">
        <v>77050928290.288635</v>
      </c>
      <c r="W653" s="137">
        <v>68463431412.773354</v>
      </c>
      <c r="X653" s="137">
        <v>63575109731.75473</v>
      </c>
      <c r="Y653" s="137">
        <v>69868220285.671448</v>
      </c>
      <c r="Z653" s="137">
        <v>64024728738.350288</v>
      </c>
      <c r="AA653" s="137">
        <v>61343667962.869164</v>
      </c>
      <c r="BR653" s="243"/>
      <c r="BS653" s="243"/>
      <c r="CG653" s="243"/>
      <c r="CH653" s="243"/>
    </row>
    <row r="654" spans="1:86">
      <c r="E654" s="129" t="s">
        <v>160</v>
      </c>
      <c r="G654" s="94"/>
      <c r="I654" t="s">
        <v>133</v>
      </c>
      <c r="J654" s="22" t="s">
        <v>132</v>
      </c>
      <c r="L654" s="137">
        <v>16810764051.630001</v>
      </c>
      <c r="M654" s="137">
        <v>19575660885.099998</v>
      </c>
      <c r="N654" s="137">
        <v>19026093312.933334</v>
      </c>
      <c r="O654" s="137">
        <v>20358388963</v>
      </c>
      <c r="P654" s="137">
        <v>20986800201.171429</v>
      </c>
      <c r="Q654" s="137">
        <v>22112187784.36417</v>
      </c>
      <c r="R654" s="137">
        <v>23840579870.694122</v>
      </c>
      <c r="S654" s="137">
        <v>25274491348.149651</v>
      </c>
      <c r="T654" s="137">
        <v>26303896451.44492</v>
      </c>
      <c r="U654" s="137">
        <v>26204742998.685539</v>
      </c>
      <c r="V654" s="137">
        <v>28974193589.318939</v>
      </c>
      <c r="W654" s="137">
        <v>29723349949.260063</v>
      </c>
      <c r="X654" s="137">
        <v>30380427351.961067</v>
      </c>
      <c r="Y654" s="137">
        <v>32292130218.747154</v>
      </c>
      <c r="Z654" s="137">
        <v>33768832921.060455</v>
      </c>
      <c r="AA654" s="137">
        <v>35313064487.411148</v>
      </c>
      <c r="BR654" s="243"/>
      <c r="BS654" s="243"/>
      <c r="CG654" s="243"/>
      <c r="CH654" s="243"/>
    </row>
    <row r="655" spans="1:86">
      <c r="E655" s="245"/>
      <c r="G655" s="94"/>
      <c r="L655" s="115"/>
      <c r="M655" s="115"/>
      <c r="N655" s="115"/>
      <c r="O655" s="115"/>
      <c r="P655" s="115"/>
      <c r="Q655" s="115"/>
      <c r="R655" s="115"/>
      <c r="S655" s="115"/>
      <c r="T655" s="115"/>
      <c r="U655" s="115"/>
      <c r="V655" s="115"/>
      <c r="W655" s="115"/>
      <c r="X655" s="115"/>
      <c r="BR655" s="243"/>
      <c r="BS655" s="243"/>
      <c r="CG655" s="243"/>
      <c r="CH655" s="243"/>
    </row>
    <row r="656" spans="1:86">
      <c r="E656" s="129"/>
      <c r="G656" s="94"/>
      <c r="L656" s="115"/>
      <c r="M656" s="115"/>
      <c r="N656" s="115"/>
      <c r="O656" s="115"/>
      <c r="P656" s="115"/>
      <c r="Q656" s="115"/>
      <c r="R656" s="115"/>
      <c r="S656" s="115"/>
      <c r="T656" s="115"/>
      <c r="U656" s="115"/>
      <c r="V656" s="115"/>
      <c r="W656" s="115"/>
      <c r="X656" s="115"/>
      <c r="BR656" s="243"/>
      <c r="BS656" s="243"/>
      <c r="CG656" s="243"/>
      <c r="CH656" s="243"/>
    </row>
    <row r="657" spans="2:16384">
      <c r="E657" s="259" t="s">
        <v>436</v>
      </c>
      <c r="G657" s="94"/>
      <c r="I657" t="s">
        <v>133</v>
      </c>
      <c r="J657" s="22" t="s">
        <v>132</v>
      </c>
      <c r="L657" s="181">
        <f>SUM(L659:L660,L662,L667)</f>
        <v>112893687973.72383</v>
      </c>
      <c r="M657" s="181">
        <f t="shared" ref="M657:AA657" si="743">SUM(M659:M660,M662,M667)</f>
        <v>122890952201.95721</v>
      </c>
      <c r="N657" s="181">
        <f t="shared" si="743"/>
        <v>126291271549.95268</v>
      </c>
      <c r="O657" s="181">
        <f t="shared" si="743"/>
        <v>132286906120.10187</v>
      </c>
      <c r="P657" s="181">
        <f t="shared" si="743"/>
        <v>135854386623.40999</v>
      </c>
      <c r="Q657" s="181">
        <f t="shared" si="743"/>
        <v>140003108862.5098</v>
      </c>
      <c r="R657" s="181">
        <f t="shared" si="743"/>
        <v>141620195850.33292</v>
      </c>
      <c r="S657" s="181">
        <f t="shared" si="743"/>
        <v>149839989209.65405</v>
      </c>
      <c r="T657" s="181">
        <f t="shared" si="743"/>
        <v>135751689295.73813</v>
      </c>
      <c r="U657" s="181">
        <f t="shared" si="743"/>
        <v>120434460479.53029</v>
      </c>
      <c r="V657" s="181">
        <f t="shared" si="743"/>
        <v>108977536895.59468</v>
      </c>
      <c r="W657" s="181">
        <f t="shared" si="743"/>
        <v>101272838747.08554</v>
      </c>
      <c r="X657" s="181">
        <f t="shared" si="743"/>
        <v>97066871292.952866</v>
      </c>
      <c r="Y657" s="181">
        <f t="shared" si="743"/>
        <v>105432019842.17145</v>
      </c>
      <c r="Z657" s="181">
        <f t="shared" si="743"/>
        <v>101124415021.7468</v>
      </c>
      <c r="AA657" s="181">
        <f t="shared" si="743"/>
        <v>99933182896.341766</v>
      </c>
      <c r="CG657" s="13"/>
      <c r="CH657" s="13"/>
    </row>
    <row r="658" spans="2:16384" s="82" customFormat="1">
      <c r="B658"/>
    </row>
    <row r="659" spans="2:16384">
      <c r="E659" s="129" t="s">
        <v>157</v>
      </c>
      <c r="G659" s="248" t="s">
        <v>493</v>
      </c>
      <c r="I659" t="s">
        <v>133</v>
      </c>
      <c r="J659" s="22" t="s">
        <v>132</v>
      </c>
      <c r="L659" s="139">
        <f>SUM(L$653:L$654)*(1-L$663)*(L653/SUM(L$653:L$654))</f>
        <v>94199662885.023819</v>
      </c>
      <c r="M659" s="139">
        <f t="shared" ref="M659:AA659" si="744">SUM(M$653:M$654)*(1-M$663)*(M653/SUM(M$653:M$654))</f>
        <v>101277394772.73723</v>
      </c>
      <c r="N659" s="139">
        <f t="shared" si="744"/>
        <v>100109799581.08922</v>
      </c>
      <c r="O659" s="139">
        <f t="shared" si="744"/>
        <v>103458663878.218</v>
      </c>
      <c r="P659" s="139">
        <f t="shared" si="744"/>
        <v>104741537083.20805</v>
      </c>
      <c r="Q659" s="139">
        <f t="shared" si="744"/>
        <v>106551251123.86014</v>
      </c>
      <c r="R659" s="139">
        <f t="shared" si="744"/>
        <v>105507222758.28976</v>
      </c>
      <c r="S659" s="139">
        <f t="shared" si="744"/>
        <v>107026299512.24426</v>
      </c>
      <c r="T659" s="139">
        <f t="shared" si="744"/>
        <v>91501912109.449905</v>
      </c>
      <c r="U659" s="139">
        <f t="shared" si="744"/>
        <v>77665701799.258255</v>
      </c>
      <c r="V659" s="139">
        <f t="shared" si="744"/>
        <v>64987547284.557541</v>
      </c>
      <c r="W659" s="139">
        <f t="shared" si="744"/>
        <v>57443052161.006294</v>
      </c>
      <c r="X659" s="139">
        <f t="shared" si="744"/>
        <v>53061628445.324562</v>
      </c>
      <c r="Y659" s="139">
        <f t="shared" si="744"/>
        <v>58006365820.225189</v>
      </c>
      <c r="Z659" s="139">
        <f t="shared" si="744"/>
        <v>52873008820.40126</v>
      </c>
      <c r="AA659" s="139">
        <f t="shared" si="744"/>
        <v>50388794825.775841</v>
      </c>
      <c r="CG659" s="13"/>
      <c r="CH659" s="13"/>
    </row>
    <row r="660" spans="2:16384">
      <c r="E660" s="129" t="s">
        <v>160</v>
      </c>
      <c r="G660" s="248" t="s">
        <v>507</v>
      </c>
      <c r="I660" t="s">
        <v>133</v>
      </c>
      <c r="J660" s="22" t="s">
        <v>132</v>
      </c>
      <c r="L660" s="139">
        <f>SUM(L$653:L$654)*(1-L$663)*(L654/SUM(L$653:L$654))</f>
        <v>16810764051.630001</v>
      </c>
      <c r="M660" s="139">
        <f t="shared" ref="M660:AA660" si="745">SUM(M$653:M$654)*(1-M$663)*(M654/SUM(M$653:M$654))</f>
        <v>19575660885.099998</v>
      </c>
      <c r="N660" s="139">
        <f t="shared" si="745"/>
        <v>18093755253.97628</v>
      </c>
      <c r="O660" s="139">
        <f t="shared" si="745"/>
        <v>19181060612.586285</v>
      </c>
      <c r="P660" s="139">
        <f t="shared" si="745"/>
        <v>19527061834.702824</v>
      </c>
      <c r="Q660" s="139">
        <f t="shared" si="745"/>
        <v>20369605014.23679</v>
      </c>
      <c r="R660" s="139">
        <f t="shared" si="745"/>
        <v>21822794149.682331</v>
      </c>
      <c r="S660" s="139">
        <f t="shared" si="745"/>
        <v>22215946724.091766</v>
      </c>
      <c r="T660" s="139">
        <f t="shared" si="745"/>
        <v>22647671259.575775</v>
      </c>
      <c r="U660" s="139">
        <f t="shared" si="745"/>
        <v>22332165336.634602</v>
      </c>
      <c r="V660" s="139">
        <f t="shared" si="745"/>
        <v>24437885664.709297</v>
      </c>
      <c r="W660" s="139">
        <f t="shared" si="745"/>
        <v>24938860152.087509</v>
      </c>
      <c r="X660" s="139">
        <f t="shared" si="745"/>
        <v>25356384833.021351</v>
      </c>
      <c r="Y660" s="139">
        <f t="shared" si="745"/>
        <v>26809744271.776463</v>
      </c>
      <c r="Z660" s="139">
        <f t="shared" si="745"/>
        <v>27887034214.334904</v>
      </c>
      <c r="AA660" s="139">
        <f t="shared" si="745"/>
        <v>29006787826.94569</v>
      </c>
      <c r="CG660" s="13"/>
      <c r="CH660" s="13"/>
    </row>
    <row r="661" spans="2:16384">
      <c r="K661"/>
      <c r="BR661"/>
      <c r="BS661"/>
    </row>
    <row r="662" spans="2:16384">
      <c r="E662" s="129" t="s">
        <v>130</v>
      </c>
      <c r="G662" s="96"/>
      <c r="H662" s="96"/>
      <c r="I662" t="s">
        <v>133</v>
      </c>
      <c r="J662" s="22" t="s">
        <v>132</v>
      </c>
      <c r="L662" s="232">
        <f>SUM(L653:L654)*L663</f>
        <v>0</v>
      </c>
      <c r="M662" s="232">
        <f t="shared" ref="M662:AA662" si="746">SUM(M653:M654)*M663</f>
        <v>0</v>
      </c>
      <c r="N662" s="232">
        <f t="shared" si="746"/>
        <v>6090812621.8038635</v>
      </c>
      <c r="O662" s="232">
        <f t="shared" si="746"/>
        <v>7527593361.2975693</v>
      </c>
      <c r="P662" s="232">
        <f t="shared" si="746"/>
        <v>9289653667.4757805</v>
      </c>
      <c r="Q662" s="232">
        <f t="shared" si="746"/>
        <v>10857849080.602341</v>
      </c>
      <c r="R662" s="232">
        <f t="shared" si="746"/>
        <v>11773226114.440351</v>
      </c>
      <c r="S662" s="232">
        <f t="shared" si="746"/>
        <v>17793217742.939613</v>
      </c>
      <c r="T662" s="232">
        <f t="shared" si="746"/>
        <v>18428233859.970669</v>
      </c>
      <c r="U662" s="232">
        <f t="shared" si="746"/>
        <v>17340437019.241295</v>
      </c>
      <c r="V662" s="232">
        <f t="shared" si="746"/>
        <v>16599688930.340744</v>
      </c>
      <c r="W662" s="232">
        <f t="shared" si="746"/>
        <v>15804869048.939629</v>
      </c>
      <c r="X662" s="232">
        <f t="shared" si="746"/>
        <v>15537523805.369892</v>
      </c>
      <c r="Y662" s="232">
        <f t="shared" si="746"/>
        <v>17344240412.416954</v>
      </c>
      <c r="Z662" s="232">
        <f t="shared" si="746"/>
        <v>17033518624.674583</v>
      </c>
      <c r="AA662" s="232">
        <f t="shared" si="746"/>
        <v>17261149797.558769</v>
      </c>
      <c r="CG662" s="13"/>
      <c r="CH662" s="13"/>
    </row>
    <row r="663" spans="2:16384">
      <c r="C663" s="189"/>
      <c r="D663" s="189"/>
      <c r="E663" s="47" t="s">
        <v>464</v>
      </c>
      <c r="F663" s="189"/>
      <c r="G663" s="248" t="s">
        <v>506</v>
      </c>
      <c r="H663" s="234" t="s">
        <v>465</v>
      </c>
      <c r="I663" s="189"/>
      <c r="J663" s="189"/>
      <c r="K663" s="189"/>
      <c r="L663" s="272">
        <v>0</v>
      </c>
      <c r="M663" s="272">
        <v>0</v>
      </c>
      <c r="N663" s="272">
        <v>4.9003126581076965E-2</v>
      </c>
      <c r="O663" s="272">
        <v>5.7830133442947164E-2</v>
      </c>
      <c r="P663" s="272">
        <v>6.9555070447905903E-2</v>
      </c>
      <c r="Q663" s="272">
        <v>7.8806438653690566E-2</v>
      </c>
      <c r="R663" s="272">
        <v>8.4636604141166125E-2</v>
      </c>
      <c r="S663" s="272">
        <v>0.12101310297118203</v>
      </c>
      <c r="T663" s="272">
        <v>0.13899937595246661</v>
      </c>
      <c r="U663" s="211">
        <f>AVERAGE(T663,V663)</f>
        <v>0.14778155474545915</v>
      </c>
      <c r="V663" s="272">
        <v>0.15656373353845168</v>
      </c>
      <c r="W663" s="211">
        <f>$V$663+($AA$663-$V$663)/($AA$3-$V$3)*(W3-$V$3)</f>
        <v>0.16096738104352415</v>
      </c>
      <c r="X663" s="211">
        <f>$V$663+($AA$663-$V$663)/($AA$3-$V$3)*(X3-$V$3)</f>
        <v>0.16537102854859662</v>
      </c>
      <c r="Y663" s="211">
        <f>$V$663+($AA$663-$V$663)/($AA$3-$V$3)*(Y3-$V$3)</f>
        <v>0.16977467605366905</v>
      </c>
      <c r="Z663" s="211">
        <f>$V$663+($AA$663-$V$663)/($AA$3-$V$3)*(Z3-$V$3)</f>
        <v>0.17417832355874152</v>
      </c>
      <c r="AA663" s="272">
        <v>0.17858197106381399</v>
      </c>
      <c r="AD663" s="189"/>
      <c r="AE663" s="189"/>
      <c r="AF663" s="189"/>
      <c r="AG663" s="189"/>
      <c r="AH663" s="189"/>
      <c r="AI663" s="189"/>
      <c r="AJ663" s="189"/>
      <c r="AK663" s="189"/>
      <c r="AL663" s="189"/>
      <c r="AM663" s="189"/>
      <c r="AN663" s="189"/>
      <c r="AO663" s="189"/>
      <c r="AP663" s="189"/>
      <c r="AQ663" s="189"/>
      <c r="AR663" s="189"/>
      <c r="AS663" s="189"/>
      <c r="AT663" s="189"/>
      <c r="AU663" s="189"/>
      <c r="AV663" s="189"/>
      <c r="AW663" s="189"/>
      <c r="AX663" s="189"/>
      <c r="AY663" s="189"/>
      <c r="AZ663" s="189"/>
      <c r="BA663" s="189"/>
      <c r="BB663" s="189"/>
      <c r="BC663" s="189"/>
      <c r="BD663" s="189"/>
      <c r="BE663" s="189"/>
      <c r="BF663" s="189"/>
      <c r="BG663" s="189"/>
      <c r="BH663" s="189"/>
      <c r="BI663" s="189"/>
      <c r="BJ663" s="189"/>
      <c r="BK663" s="189"/>
      <c r="BL663" s="189"/>
      <c r="BM663" s="189"/>
      <c r="BN663" s="189"/>
      <c r="BO663" s="189"/>
      <c r="BP663" s="189"/>
      <c r="BQ663" s="189"/>
      <c r="BU663" s="189"/>
      <c r="BV663" s="189"/>
      <c r="BW663" s="189"/>
      <c r="BX663" s="189"/>
      <c r="BY663" s="189"/>
      <c r="BZ663" s="189"/>
      <c r="CA663" s="189"/>
      <c r="CB663" s="189"/>
      <c r="CC663" s="189"/>
      <c r="CG663" s="189"/>
      <c r="CH663" s="189"/>
      <c r="CI663" s="189"/>
      <c r="CJ663" s="189"/>
      <c r="CK663" s="189"/>
      <c r="CL663" s="189"/>
      <c r="CM663" s="189"/>
      <c r="CN663" s="189"/>
      <c r="CO663" s="189"/>
      <c r="CP663" s="189"/>
      <c r="CQ663" s="189"/>
      <c r="CR663" s="189"/>
      <c r="CS663" s="189"/>
      <c r="CT663" s="189"/>
      <c r="CU663" s="189"/>
      <c r="CV663" s="189"/>
      <c r="CW663" s="189"/>
      <c r="CX663" s="189"/>
      <c r="CY663" s="189"/>
      <c r="CZ663" s="189"/>
      <c r="DA663" s="189"/>
      <c r="DB663" s="189"/>
      <c r="DC663" s="189"/>
      <c r="DD663" s="189"/>
      <c r="DE663" s="189"/>
      <c r="DF663" s="189"/>
      <c r="DG663" s="189"/>
      <c r="DH663" s="189"/>
      <c r="DI663" s="189"/>
      <c r="DJ663" s="189"/>
      <c r="DK663" s="189"/>
      <c r="DL663" s="189"/>
      <c r="DM663" s="189"/>
      <c r="DN663" s="189"/>
      <c r="DO663" s="189"/>
      <c r="DP663" s="189"/>
      <c r="DQ663" s="189"/>
      <c r="DR663" s="189"/>
      <c r="DS663" s="189"/>
      <c r="DT663" s="189"/>
      <c r="DU663" s="189"/>
      <c r="DV663" s="189"/>
      <c r="DW663" s="189"/>
      <c r="DX663" s="189"/>
      <c r="DY663" s="189"/>
      <c r="DZ663" s="189"/>
      <c r="EA663" s="189"/>
      <c r="EB663" s="189"/>
      <c r="EC663" s="189"/>
      <c r="ED663" s="189"/>
      <c r="EE663" s="189"/>
      <c r="EF663" s="189"/>
      <c r="EG663" s="189"/>
      <c r="EH663" s="189"/>
      <c r="EI663" s="189"/>
      <c r="EJ663" s="189"/>
      <c r="EK663" s="189"/>
      <c r="EL663" s="189"/>
      <c r="EM663" s="189"/>
      <c r="EN663" s="189"/>
      <c r="EO663" s="189"/>
      <c r="EP663" s="189"/>
      <c r="EQ663" s="189"/>
      <c r="ER663" s="189"/>
      <c r="ES663" s="189"/>
      <c r="ET663" s="189"/>
      <c r="EU663" s="189"/>
      <c r="EV663" s="189"/>
      <c r="EW663" s="189"/>
      <c r="EX663" s="189"/>
      <c r="EY663" s="189"/>
      <c r="EZ663" s="189"/>
      <c r="FA663" s="189"/>
      <c r="FB663" s="189"/>
      <c r="FC663" s="189"/>
      <c r="FD663" s="189"/>
      <c r="FE663" s="189"/>
      <c r="FF663" s="189"/>
      <c r="FG663" s="189"/>
      <c r="FH663" s="189"/>
      <c r="FI663" s="189"/>
      <c r="FJ663" s="189"/>
      <c r="FK663" s="189"/>
      <c r="FL663" s="189"/>
      <c r="FM663" s="189"/>
      <c r="FN663" s="189"/>
      <c r="FO663" s="189"/>
      <c r="FP663" s="189"/>
      <c r="FQ663" s="189"/>
      <c r="FR663" s="189"/>
      <c r="FS663" s="189"/>
      <c r="FT663" s="189"/>
      <c r="FU663" s="189"/>
      <c r="FV663" s="189"/>
      <c r="FW663" s="189"/>
      <c r="FX663" s="189"/>
      <c r="FY663" s="189"/>
      <c r="FZ663" s="189"/>
      <c r="GA663" s="189"/>
      <c r="GB663" s="189"/>
      <c r="GC663" s="189"/>
      <c r="GD663" s="189"/>
      <c r="GE663" s="189"/>
      <c r="GF663" s="189"/>
      <c r="GG663" s="189"/>
      <c r="GH663" s="189"/>
      <c r="GI663" s="189"/>
      <c r="GJ663" s="189"/>
      <c r="GK663" s="189"/>
      <c r="GL663" s="189"/>
      <c r="GM663" s="189"/>
      <c r="GN663" s="189"/>
      <c r="GO663" s="189"/>
      <c r="GP663" s="189"/>
      <c r="GQ663" s="189"/>
      <c r="GR663" s="189"/>
      <c r="GS663" s="189"/>
      <c r="GT663" s="189"/>
      <c r="GU663" s="189"/>
      <c r="GV663" s="189"/>
      <c r="GW663" s="189"/>
      <c r="GX663" s="189"/>
      <c r="GY663" s="189"/>
      <c r="GZ663" s="189"/>
      <c r="HA663" s="189"/>
      <c r="HB663" s="189"/>
      <c r="HC663" s="189"/>
      <c r="HD663" s="189"/>
      <c r="HE663" s="189"/>
      <c r="HF663" s="189"/>
      <c r="HG663" s="189"/>
      <c r="HH663" s="189"/>
      <c r="HI663" s="189"/>
      <c r="HJ663" s="189"/>
      <c r="HK663" s="189"/>
      <c r="HL663" s="189"/>
      <c r="HM663" s="189"/>
      <c r="HN663" s="189"/>
      <c r="HO663" s="189"/>
      <c r="HP663" s="189"/>
      <c r="HQ663" s="189"/>
      <c r="HR663" s="189"/>
      <c r="HS663" s="189"/>
      <c r="HT663" s="189"/>
      <c r="HU663" s="189"/>
      <c r="HV663" s="189"/>
      <c r="HW663" s="189"/>
      <c r="HX663" s="189"/>
      <c r="HY663" s="189"/>
      <c r="HZ663" s="189"/>
      <c r="IA663" s="189"/>
      <c r="IB663" s="189"/>
      <c r="IC663" s="189"/>
      <c r="ID663" s="189"/>
      <c r="IE663" s="189"/>
      <c r="IF663" s="189"/>
      <c r="IG663" s="189"/>
      <c r="IH663" s="189"/>
      <c r="II663" s="189"/>
      <c r="IJ663" s="189"/>
      <c r="IK663" s="189"/>
      <c r="IL663" s="189"/>
      <c r="IM663" s="189"/>
      <c r="IN663" s="189"/>
      <c r="IO663" s="189"/>
      <c r="IP663" s="189"/>
      <c r="IQ663" s="189"/>
      <c r="IR663" s="189"/>
      <c r="IS663" s="189"/>
      <c r="IT663" s="189"/>
      <c r="IU663" s="189"/>
      <c r="IV663" s="189"/>
      <c r="IW663" s="189"/>
      <c r="IX663" s="189"/>
      <c r="IY663" s="189"/>
      <c r="IZ663" s="189"/>
      <c r="JA663" s="189"/>
      <c r="JB663" s="189"/>
      <c r="JC663" s="189"/>
      <c r="JD663" s="189"/>
      <c r="JE663" s="189"/>
      <c r="JF663" s="189"/>
      <c r="JG663" s="189"/>
      <c r="JH663" s="189"/>
      <c r="JI663" s="189"/>
      <c r="JJ663" s="189"/>
      <c r="JK663" s="189"/>
      <c r="JL663" s="189"/>
      <c r="JM663" s="189"/>
      <c r="JN663" s="189"/>
      <c r="JO663" s="189"/>
      <c r="JP663" s="189"/>
      <c r="JQ663" s="189"/>
      <c r="JR663" s="189"/>
      <c r="JS663" s="189"/>
      <c r="JT663" s="189"/>
      <c r="JU663" s="189"/>
      <c r="JV663" s="189"/>
      <c r="JW663" s="189"/>
      <c r="JX663" s="189"/>
      <c r="JY663" s="189"/>
      <c r="JZ663" s="189"/>
      <c r="KA663" s="189"/>
      <c r="KB663" s="189"/>
      <c r="KC663" s="189"/>
      <c r="KD663" s="189"/>
      <c r="KE663" s="189"/>
      <c r="KF663" s="189"/>
      <c r="KG663" s="189"/>
      <c r="KH663" s="189"/>
      <c r="KI663" s="189"/>
      <c r="KJ663" s="189"/>
      <c r="KK663" s="189"/>
      <c r="KL663" s="189"/>
      <c r="KM663" s="189"/>
      <c r="KN663" s="189"/>
      <c r="KO663" s="189"/>
      <c r="KP663" s="189"/>
      <c r="KQ663" s="189"/>
      <c r="KR663" s="189"/>
      <c r="KS663" s="189"/>
      <c r="KT663" s="189"/>
      <c r="KU663" s="189"/>
      <c r="KV663" s="189"/>
      <c r="KW663" s="189"/>
      <c r="KX663" s="189"/>
      <c r="KY663" s="189"/>
      <c r="KZ663" s="189"/>
      <c r="LA663" s="189"/>
      <c r="LB663" s="189"/>
      <c r="LC663" s="189"/>
      <c r="LD663" s="189"/>
      <c r="LE663" s="189"/>
      <c r="LF663" s="189"/>
      <c r="LG663" s="189"/>
      <c r="LH663" s="189"/>
      <c r="LI663" s="189"/>
      <c r="LJ663" s="189"/>
      <c r="LK663" s="189"/>
      <c r="LL663" s="189"/>
      <c r="LM663" s="189"/>
      <c r="LN663" s="189"/>
      <c r="LO663" s="189"/>
      <c r="LP663" s="189"/>
      <c r="LQ663" s="189"/>
      <c r="LR663" s="189"/>
      <c r="LS663" s="189"/>
      <c r="LT663" s="189"/>
      <c r="LU663" s="189"/>
      <c r="LV663" s="189"/>
      <c r="LW663" s="189"/>
      <c r="LX663" s="189"/>
      <c r="LY663" s="189"/>
      <c r="LZ663" s="189"/>
      <c r="MA663" s="189"/>
      <c r="MB663" s="189"/>
      <c r="MC663" s="189"/>
      <c r="MD663" s="189"/>
      <c r="ME663" s="189"/>
      <c r="MF663" s="189"/>
      <c r="MG663" s="189"/>
      <c r="MH663" s="189"/>
      <c r="MI663" s="189"/>
      <c r="MJ663" s="189"/>
      <c r="MK663" s="189"/>
      <c r="ML663" s="189"/>
      <c r="MM663" s="189"/>
      <c r="MN663" s="189"/>
      <c r="MO663" s="189"/>
      <c r="MP663" s="189"/>
      <c r="MQ663" s="189"/>
      <c r="MR663" s="189"/>
      <c r="MS663" s="189"/>
      <c r="MT663" s="189"/>
      <c r="MU663" s="189"/>
      <c r="MV663" s="189"/>
      <c r="MW663" s="189"/>
      <c r="MX663" s="189"/>
      <c r="MY663" s="189"/>
      <c r="MZ663" s="189"/>
      <c r="NA663" s="189"/>
      <c r="NB663" s="189"/>
      <c r="NC663" s="189"/>
      <c r="ND663" s="189"/>
      <c r="NE663" s="189"/>
      <c r="NF663" s="189"/>
      <c r="NG663" s="189"/>
      <c r="NH663" s="189"/>
      <c r="NI663" s="189"/>
      <c r="NJ663" s="189"/>
      <c r="NK663" s="189"/>
      <c r="NL663" s="189"/>
      <c r="NM663" s="189"/>
      <c r="NN663" s="189"/>
      <c r="NO663" s="189"/>
      <c r="NP663" s="189"/>
      <c r="NQ663" s="189"/>
      <c r="NR663" s="189"/>
      <c r="NS663" s="189"/>
      <c r="NT663" s="189"/>
      <c r="NU663" s="189"/>
      <c r="NV663" s="189"/>
      <c r="NW663" s="189"/>
      <c r="NX663" s="189"/>
      <c r="NY663" s="189"/>
      <c r="NZ663" s="189"/>
      <c r="OA663" s="189"/>
      <c r="OB663" s="189"/>
      <c r="OC663" s="189"/>
      <c r="OD663" s="189"/>
      <c r="OE663" s="189"/>
      <c r="OF663" s="189"/>
      <c r="OG663" s="189"/>
      <c r="OH663" s="189"/>
      <c r="OI663" s="189"/>
      <c r="OJ663" s="189"/>
      <c r="OK663" s="189"/>
      <c r="OL663" s="189"/>
      <c r="OM663" s="189"/>
      <c r="ON663" s="189"/>
      <c r="OO663" s="189"/>
      <c r="OP663" s="189"/>
      <c r="OQ663" s="189"/>
      <c r="OR663" s="189"/>
      <c r="OS663" s="189"/>
      <c r="OT663" s="189"/>
      <c r="OU663" s="189"/>
      <c r="OV663" s="189"/>
      <c r="OW663" s="189"/>
      <c r="OX663" s="189"/>
      <c r="OY663" s="189"/>
      <c r="OZ663" s="189"/>
      <c r="PA663" s="189"/>
      <c r="PB663" s="189"/>
      <c r="PC663" s="189"/>
      <c r="PD663" s="189"/>
      <c r="PE663" s="189"/>
      <c r="PF663" s="189"/>
      <c r="PG663" s="189"/>
      <c r="PH663" s="189"/>
      <c r="PI663" s="189"/>
      <c r="PJ663" s="189"/>
      <c r="PK663" s="189"/>
      <c r="PL663" s="189"/>
      <c r="PM663" s="189"/>
      <c r="PN663" s="189"/>
      <c r="PO663" s="189"/>
      <c r="PP663" s="189"/>
      <c r="PQ663" s="189"/>
      <c r="PR663" s="189"/>
      <c r="PS663" s="189"/>
      <c r="PT663" s="189"/>
      <c r="PU663" s="189"/>
      <c r="PV663" s="189"/>
      <c r="PW663" s="189"/>
      <c r="PX663" s="189"/>
      <c r="PY663" s="189"/>
      <c r="PZ663" s="189"/>
      <c r="QA663" s="189"/>
      <c r="QB663" s="189"/>
      <c r="QC663" s="189"/>
      <c r="QD663" s="189"/>
      <c r="QE663" s="189"/>
      <c r="QF663" s="189"/>
      <c r="QG663" s="189"/>
      <c r="QH663" s="189"/>
      <c r="QI663" s="189"/>
      <c r="QJ663" s="189"/>
      <c r="QK663" s="189"/>
      <c r="QL663" s="189"/>
      <c r="QM663" s="189"/>
      <c r="QN663" s="189"/>
      <c r="QO663" s="189"/>
      <c r="QP663" s="189"/>
      <c r="QQ663" s="189"/>
      <c r="QR663" s="189"/>
      <c r="QS663" s="189"/>
      <c r="QT663" s="189"/>
      <c r="QU663" s="189"/>
      <c r="QV663" s="189"/>
      <c r="QW663" s="189"/>
      <c r="QX663" s="189"/>
      <c r="QY663" s="189"/>
      <c r="QZ663" s="189"/>
      <c r="RA663" s="189"/>
      <c r="RB663" s="189"/>
      <c r="RC663" s="189"/>
      <c r="RD663" s="189"/>
      <c r="RE663" s="189"/>
      <c r="RF663" s="189"/>
      <c r="RG663" s="189"/>
      <c r="RH663" s="189"/>
      <c r="RI663" s="189"/>
      <c r="RJ663" s="189"/>
      <c r="RK663" s="189"/>
      <c r="RL663" s="189"/>
      <c r="RM663" s="189"/>
      <c r="RN663" s="189"/>
      <c r="RO663" s="189"/>
      <c r="RP663" s="189"/>
      <c r="RQ663" s="189"/>
      <c r="RR663" s="189"/>
      <c r="RS663" s="189"/>
      <c r="RT663" s="189"/>
      <c r="RU663" s="189"/>
      <c r="RV663" s="189"/>
      <c r="RW663" s="189"/>
      <c r="RX663" s="189"/>
      <c r="RY663" s="189"/>
      <c r="RZ663" s="189"/>
      <c r="SA663" s="189"/>
      <c r="SB663" s="189"/>
      <c r="SC663" s="189"/>
      <c r="SD663" s="189"/>
      <c r="SE663" s="189"/>
      <c r="SF663" s="189"/>
      <c r="SG663" s="189"/>
      <c r="SH663" s="189"/>
      <c r="SI663" s="189"/>
      <c r="SJ663" s="189"/>
      <c r="SK663" s="189"/>
      <c r="SL663" s="189"/>
      <c r="SM663" s="189"/>
      <c r="SN663" s="189"/>
      <c r="SO663" s="189"/>
      <c r="SP663" s="189"/>
      <c r="SQ663" s="189"/>
      <c r="SR663" s="189"/>
      <c r="SS663" s="189"/>
      <c r="ST663" s="189"/>
      <c r="SU663" s="189"/>
      <c r="SV663" s="189"/>
      <c r="SW663" s="189"/>
      <c r="SX663" s="189"/>
      <c r="SY663" s="189"/>
      <c r="SZ663" s="189"/>
      <c r="TA663" s="189"/>
      <c r="TB663" s="189"/>
      <c r="TC663" s="189"/>
      <c r="TD663" s="189"/>
      <c r="TE663" s="189"/>
      <c r="TF663" s="189"/>
      <c r="TG663" s="189"/>
      <c r="TH663" s="189"/>
      <c r="TI663" s="189"/>
      <c r="TJ663" s="189"/>
      <c r="TK663" s="189"/>
      <c r="TL663" s="189"/>
      <c r="TM663" s="189"/>
      <c r="TN663" s="189"/>
      <c r="TO663" s="189"/>
      <c r="TP663" s="189"/>
      <c r="TQ663" s="189"/>
      <c r="TR663" s="189"/>
      <c r="TS663" s="189"/>
      <c r="TT663" s="189"/>
      <c r="TU663" s="189"/>
      <c r="TV663" s="189"/>
      <c r="TW663" s="189"/>
      <c r="TX663" s="189"/>
      <c r="TY663" s="189"/>
      <c r="TZ663" s="189"/>
      <c r="UA663" s="189"/>
      <c r="UB663" s="189"/>
      <c r="UC663" s="189"/>
      <c r="UD663" s="189"/>
      <c r="UE663" s="189"/>
      <c r="UF663" s="189"/>
      <c r="UG663" s="189"/>
      <c r="UH663" s="189"/>
      <c r="UI663" s="189"/>
      <c r="UJ663" s="189"/>
      <c r="UK663" s="189"/>
      <c r="UL663" s="189"/>
      <c r="UM663" s="189"/>
      <c r="UN663" s="189"/>
      <c r="UO663" s="189"/>
      <c r="UP663" s="189"/>
      <c r="UQ663" s="189"/>
      <c r="UR663" s="189"/>
      <c r="US663" s="189"/>
      <c r="UT663" s="189"/>
      <c r="UU663" s="189"/>
      <c r="UV663" s="189"/>
      <c r="UW663" s="189"/>
      <c r="UX663" s="189"/>
      <c r="UY663" s="189"/>
      <c r="UZ663" s="189"/>
      <c r="VA663" s="189"/>
      <c r="VB663" s="189"/>
      <c r="VC663" s="189"/>
      <c r="VD663" s="189"/>
      <c r="VE663" s="189"/>
      <c r="VF663" s="189"/>
      <c r="VG663" s="189"/>
      <c r="VH663" s="189"/>
      <c r="VI663" s="189"/>
      <c r="VJ663" s="189"/>
      <c r="VK663" s="189"/>
      <c r="VL663" s="189"/>
      <c r="VM663" s="189"/>
      <c r="VN663" s="189"/>
      <c r="VO663" s="189"/>
      <c r="VP663" s="189"/>
      <c r="VQ663" s="189"/>
      <c r="VR663" s="189"/>
      <c r="VS663" s="189"/>
      <c r="VT663" s="189"/>
      <c r="VU663" s="189"/>
      <c r="VV663" s="189"/>
      <c r="VW663" s="189"/>
      <c r="VX663" s="189"/>
      <c r="VY663" s="189"/>
      <c r="VZ663" s="189"/>
      <c r="WA663" s="189"/>
      <c r="WB663" s="189"/>
      <c r="WC663" s="189"/>
      <c r="WD663" s="189"/>
      <c r="WE663" s="189"/>
      <c r="WF663" s="189"/>
      <c r="WG663" s="189"/>
      <c r="WH663" s="189"/>
      <c r="WI663" s="189"/>
      <c r="WJ663" s="189"/>
      <c r="WK663" s="189"/>
      <c r="WL663" s="189"/>
      <c r="WM663" s="189"/>
      <c r="WN663" s="189"/>
      <c r="WO663" s="189"/>
      <c r="WP663" s="189"/>
      <c r="WQ663" s="189"/>
      <c r="WR663" s="189"/>
      <c r="WS663" s="189"/>
      <c r="WT663" s="189"/>
      <c r="WU663" s="189"/>
      <c r="WV663" s="189"/>
      <c r="WW663" s="189"/>
      <c r="WX663" s="189"/>
      <c r="WY663" s="189"/>
      <c r="WZ663" s="189"/>
      <c r="XA663" s="189"/>
      <c r="XB663" s="189"/>
      <c r="XC663" s="189"/>
      <c r="XD663" s="189"/>
      <c r="XE663" s="189"/>
      <c r="XF663" s="189"/>
      <c r="XG663" s="189"/>
      <c r="XH663" s="189"/>
      <c r="XI663" s="189"/>
      <c r="XJ663" s="189"/>
      <c r="XK663" s="189"/>
      <c r="XL663" s="189"/>
      <c r="XM663" s="189"/>
      <c r="XN663" s="189"/>
      <c r="XO663" s="189"/>
      <c r="XP663" s="189"/>
      <c r="XQ663" s="189"/>
      <c r="XR663" s="189"/>
      <c r="XS663" s="189"/>
      <c r="XT663" s="189"/>
      <c r="XU663" s="189"/>
      <c r="XV663" s="189"/>
      <c r="XW663" s="189"/>
      <c r="XX663" s="189"/>
      <c r="XY663" s="189"/>
      <c r="XZ663" s="189"/>
      <c r="YA663" s="189"/>
      <c r="YB663" s="189"/>
      <c r="YC663" s="189"/>
      <c r="YD663" s="189"/>
      <c r="YE663" s="189"/>
      <c r="YF663" s="189"/>
      <c r="YG663" s="189"/>
      <c r="YH663" s="189"/>
      <c r="YI663" s="189"/>
      <c r="YJ663" s="189"/>
      <c r="YK663" s="189"/>
      <c r="YL663" s="189"/>
      <c r="YM663" s="189"/>
      <c r="YN663" s="189"/>
      <c r="YO663" s="189"/>
      <c r="YP663" s="189"/>
      <c r="YQ663" s="189"/>
      <c r="YR663" s="189"/>
      <c r="YS663" s="189"/>
      <c r="YT663" s="189"/>
      <c r="YU663" s="189"/>
      <c r="YV663" s="189"/>
      <c r="YW663" s="189"/>
      <c r="YX663" s="189"/>
      <c r="YY663" s="189"/>
      <c r="YZ663" s="189"/>
      <c r="ZA663" s="189"/>
      <c r="ZB663" s="189"/>
      <c r="ZC663" s="189"/>
      <c r="ZD663" s="189"/>
      <c r="ZE663" s="189"/>
      <c r="ZF663" s="189"/>
      <c r="ZG663" s="189"/>
      <c r="ZH663" s="189"/>
      <c r="ZI663" s="189"/>
      <c r="ZJ663" s="189"/>
      <c r="ZK663" s="189"/>
      <c r="ZL663" s="189"/>
      <c r="ZM663" s="189"/>
      <c r="ZN663" s="189"/>
      <c r="ZO663" s="189"/>
      <c r="ZP663" s="189"/>
      <c r="ZQ663" s="189"/>
      <c r="ZR663" s="189"/>
      <c r="ZS663" s="189"/>
      <c r="ZT663" s="189"/>
      <c r="ZU663" s="189"/>
      <c r="ZV663" s="189"/>
      <c r="ZW663" s="189"/>
      <c r="ZX663" s="189"/>
      <c r="ZY663" s="189"/>
      <c r="ZZ663" s="189"/>
      <c r="AAA663" s="189"/>
      <c r="AAB663" s="189"/>
      <c r="AAC663" s="189"/>
      <c r="AAD663" s="189"/>
      <c r="AAE663" s="189"/>
      <c r="AAF663" s="189"/>
      <c r="AAG663" s="189"/>
      <c r="AAH663" s="189"/>
      <c r="AAI663" s="189"/>
      <c r="AAJ663" s="189"/>
      <c r="AAK663" s="189"/>
      <c r="AAL663" s="189"/>
      <c r="AAM663" s="189"/>
      <c r="AAN663" s="189"/>
      <c r="AAO663" s="189"/>
      <c r="AAP663" s="189"/>
      <c r="AAQ663" s="189"/>
      <c r="AAR663" s="189"/>
      <c r="AAS663" s="189"/>
      <c r="AAT663" s="189"/>
      <c r="AAU663" s="189"/>
      <c r="AAV663" s="189"/>
      <c r="AAW663" s="189"/>
      <c r="AAX663" s="189"/>
      <c r="AAY663" s="189"/>
      <c r="AAZ663" s="189"/>
      <c r="ABA663" s="189"/>
      <c r="ABB663" s="189"/>
      <c r="ABC663" s="189"/>
      <c r="ABD663" s="189"/>
      <c r="ABE663" s="189"/>
      <c r="ABF663" s="189"/>
      <c r="ABG663" s="189"/>
      <c r="ABH663" s="189"/>
      <c r="ABI663" s="189"/>
      <c r="ABJ663" s="189"/>
      <c r="ABK663" s="189"/>
      <c r="ABL663" s="189"/>
      <c r="ABM663" s="189"/>
      <c r="ABN663" s="189"/>
      <c r="ABO663" s="189"/>
      <c r="ABP663" s="189"/>
      <c r="ABQ663" s="189"/>
      <c r="ABR663" s="189"/>
      <c r="ABS663" s="189"/>
      <c r="ABT663" s="189"/>
      <c r="ABU663" s="189"/>
      <c r="ABV663" s="189"/>
      <c r="ABW663" s="189"/>
      <c r="ABX663" s="189"/>
      <c r="ABY663" s="189"/>
      <c r="ABZ663" s="189"/>
      <c r="ACA663" s="189"/>
      <c r="ACB663" s="189"/>
      <c r="ACC663" s="189"/>
      <c r="ACD663" s="189"/>
      <c r="ACE663" s="189"/>
      <c r="ACF663" s="189"/>
      <c r="ACG663" s="189"/>
      <c r="ACH663" s="189"/>
      <c r="ACI663" s="189"/>
      <c r="ACJ663" s="189"/>
      <c r="ACK663" s="189"/>
      <c r="ACL663" s="189"/>
      <c r="ACM663" s="189"/>
      <c r="ACN663" s="189"/>
      <c r="ACO663" s="189"/>
      <c r="ACP663" s="189"/>
      <c r="ACQ663" s="189"/>
      <c r="ACR663" s="189"/>
      <c r="ACS663" s="189"/>
      <c r="ACT663" s="189"/>
      <c r="ACU663" s="189"/>
      <c r="ACV663" s="189"/>
      <c r="ACW663" s="189"/>
      <c r="ACX663" s="189"/>
      <c r="ACY663" s="189"/>
      <c r="ACZ663" s="189"/>
      <c r="ADA663" s="189"/>
      <c r="ADB663" s="189"/>
      <c r="ADC663" s="189"/>
      <c r="ADD663" s="189"/>
      <c r="ADE663" s="189"/>
      <c r="ADF663" s="189"/>
      <c r="ADG663" s="189"/>
      <c r="ADH663" s="189"/>
      <c r="ADI663" s="189"/>
      <c r="ADJ663" s="189"/>
      <c r="ADK663" s="189"/>
      <c r="ADL663" s="189"/>
      <c r="ADM663" s="189"/>
      <c r="ADN663" s="189"/>
      <c r="ADO663" s="189"/>
      <c r="ADP663" s="189"/>
      <c r="ADQ663" s="189"/>
      <c r="ADR663" s="189"/>
      <c r="ADS663" s="189"/>
      <c r="ADT663" s="189"/>
      <c r="ADU663" s="189"/>
      <c r="ADV663" s="189"/>
      <c r="ADW663" s="189"/>
      <c r="ADX663" s="189"/>
      <c r="ADY663" s="189"/>
      <c r="ADZ663" s="189"/>
      <c r="AEA663" s="189"/>
      <c r="AEB663" s="189"/>
      <c r="AEC663" s="189"/>
      <c r="AED663" s="189"/>
      <c r="AEE663" s="189"/>
      <c r="AEF663" s="189"/>
      <c r="AEG663" s="189"/>
      <c r="AEH663" s="189"/>
      <c r="AEI663" s="189"/>
      <c r="AEJ663" s="189"/>
      <c r="AEK663" s="189"/>
      <c r="AEL663" s="189"/>
      <c r="AEM663" s="189"/>
      <c r="AEN663" s="189"/>
      <c r="AEO663" s="189"/>
      <c r="AEP663" s="189"/>
      <c r="AEQ663" s="189"/>
      <c r="AER663" s="189"/>
      <c r="AES663" s="189"/>
      <c r="AET663" s="189"/>
      <c r="AEU663" s="189"/>
      <c r="AEV663" s="189"/>
      <c r="AEW663" s="189"/>
      <c r="AEX663" s="189"/>
      <c r="AEY663" s="189"/>
      <c r="AEZ663" s="189"/>
      <c r="AFA663" s="189"/>
      <c r="AFB663" s="189"/>
      <c r="AFC663" s="189"/>
      <c r="AFD663" s="189"/>
      <c r="AFE663" s="189"/>
      <c r="AFF663" s="189"/>
      <c r="AFG663" s="189"/>
      <c r="AFH663" s="189"/>
      <c r="AFI663" s="189"/>
      <c r="AFJ663" s="189"/>
      <c r="AFK663" s="189"/>
      <c r="AFL663" s="189"/>
      <c r="AFM663" s="189"/>
      <c r="AFN663" s="189"/>
      <c r="AFO663" s="189"/>
      <c r="AFP663" s="189"/>
      <c r="AFQ663" s="189"/>
      <c r="AFR663" s="189"/>
      <c r="AFS663" s="189"/>
      <c r="AFT663" s="189"/>
      <c r="AFU663" s="189"/>
      <c r="AFV663" s="189"/>
      <c r="AFW663" s="189"/>
      <c r="AFX663" s="189"/>
      <c r="AFY663" s="189"/>
      <c r="AFZ663" s="189"/>
      <c r="AGA663" s="189"/>
      <c r="AGB663" s="189"/>
      <c r="AGC663" s="189"/>
      <c r="AGD663" s="189"/>
      <c r="AGE663" s="189"/>
      <c r="AGF663" s="189"/>
      <c r="AGG663" s="189"/>
      <c r="AGH663" s="189"/>
      <c r="AGI663" s="189"/>
      <c r="AGJ663" s="189"/>
      <c r="AGK663" s="189"/>
      <c r="AGL663" s="189"/>
      <c r="AGM663" s="189"/>
      <c r="AGN663" s="189"/>
      <c r="AGO663" s="189"/>
      <c r="AGP663" s="189"/>
      <c r="AGQ663" s="189"/>
      <c r="AGR663" s="189"/>
      <c r="AGS663" s="189"/>
      <c r="AGT663" s="189"/>
      <c r="AGU663" s="189"/>
      <c r="AGV663" s="189"/>
      <c r="AGW663" s="189"/>
      <c r="AGX663" s="189"/>
      <c r="AGY663" s="189"/>
      <c r="AGZ663" s="189"/>
      <c r="AHA663" s="189"/>
      <c r="AHB663" s="189"/>
      <c r="AHC663" s="189"/>
      <c r="AHD663" s="189"/>
      <c r="AHE663" s="189"/>
      <c r="AHF663" s="189"/>
      <c r="AHG663" s="189"/>
      <c r="AHH663" s="189"/>
      <c r="AHI663" s="189"/>
      <c r="AHJ663" s="189"/>
      <c r="AHK663" s="189"/>
      <c r="AHL663" s="189"/>
      <c r="AHM663" s="189"/>
      <c r="AHN663" s="189"/>
      <c r="AHO663" s="189"/>
      <c r="AHP663" s="189"/>
      <c r="AHQ663" s="189"/>
      <c r="AHR663" s="189"/>
      <c r="AHS663" s="189"/>
      <c r="AHT663" s="189"/>
      <c r="AHU663" s="189"/>
      <c r="AHV663" s="189"/>
      <c r="AHW663" s="189"/>
      <c r="AHX663" s="189"/>
      <c r="AHY663" s="189"/>
      <c r="AHZ663" s="189"/>
      <c r="AIA663" s="189"/>
      <c r="AIB663" s="189"/>
      <c r="AIC663" s="189"/>
      <c r="AID663" s="189"/>
      <c r="AIE663" s="189"/>
      <c r="AIF663" s="189"/>
      <c r="AIG663" s="189"/>
      <c r="AIH663" s="189"/>
      <c r="AII663" s="189"/>
      <c r="AIJ663" s="189"/>
      <c r="AIK663" s="189"/>
      <c r="AIL663" s="189"/>
      <c r="AIM663" s="189"/>
      <c r="AIN663" s="189"/>
      <c r="AIO663" s="189"/>
      <c r="AIP663" s="189"/>
      <c r="AIQ663" s="189"/>
      <c r="AIR663" s="189"/>
      <c r="AIS663" s="189"/>
      <c r="AIT663" s="189"/>
      <c r="AIU663" s="189"/>
      <c r="AIV663" s="189"/>
      <c r="AIW663" s="189"/>
      <c r="AIX663" s="189"/>
      <c r="AIY663" s="189"/>
      <c r="AIZ663" s="189"/>
      <c r="AJA663" s="189"/>
      <c r="AJB663" s="189"/>
      <c r="AJC663" s="189"/>
      <c r="AJD663" s="189"/>
      <c r="AJE663" s="189"/>
      <c r="AJF663" s="189"/>
      <c r="AJG663" s="189"/>
      <c r="AJH663" s="189"/>
      <c r="AJI663" s="189"/>
      <c r="AJJ663" s="189"/>
      <c r="AJK663" s="189"/>
      <c r="AJL663" s="189"/>
      <c r="AJM663" s="189"/>
      <c r="AJN663" s="189"/>
      <c r="AJO663" s="189"/>
      <c r="AJP663" s="189"/>
      <c r="AJQ663" s="189"/>
      <c r="AJR663" s="189"/>
      <c r="AJS663" s="189"/>
      <c r="AJT663" s="189"/>
      <c r="AJU663" s="189"/>
      <c r="AJV663" s="189"/>
      <c r="AJW663" s="189"/>
      <c r="AJX663" s="189"/>
      <c r="AJY663" s="189"/>
      <c r="AJZ663" s="189"/>
      <c r="AKA663" s="189"/>
      <c r="AKB663" s="189"/>
      <c r="AKC663" s="189"/>
      <c r="AKD663" s="189"/>
      <c r="AKE663" s="189"/>
      <c r="AKF663" s="189"/>
      <c r="AKG663" s="189"/>
      <c r="AKH663" s="189"/>
      <c r="AKI663" s="189"/>
      <c r="AKJ663" s="189"/>
      <c r="AKK663" s="189"/>
      <c r="AKL663" s="189"/>
      <c r="AKM663" s="189"/>
      <c r="AKN663" s="189"/>
      <c r="AKO663" s="189"/>
      <c r="AKP663" s="189"/>
      <c r="AKQ663" s="189"/>
      <c r="AKR663" s="189"/>
      <c r="AKS663" s="189"/>
      <c r="AKT663" s="189"/>
      <c r="AKU663" s="189"/>
      <c r="AKV663" s="189"/>
      <c r="AKW663" s="189"/>
      <c r="AKX663" s="189"/>
      <c r="AKY663" s="189"/>
      <c r="AKZ663" s="189"/>
      <c r="ALA663" s="189"/>
      <c r="ALB663" s="189"/>
      <c r="ALC663" s="189"/>
      <c r="ALD663" s="189"/>
      <c r="ALE663" s="189"/>
      <c r="ALF663" s="189"/>
      <c r="ALG663" s="189"/>
      <c r="ALH663" s="189"/>
      <c r="ALI663" s="189"/>
      <c r="ALJ663" s="189"/>
      <c r="ALK663" s="189"/>
      <c r="ALL663" s="189"/>
      <c r="ALM663" s="189"/>
      <c r="ALN663" s="189"/>
      <c r="ALO663" s="189"/>
      <c r="ALP663" s="189"/>
      <c r="ALQ663" s="189"/>
      <c r="ALR663" s="189"/>
      <c r="ALS663" s="189"/>
      <c r="ALT663" s="189"/>
      <c r="ALU663" s="189"/>
      <c r="ALV663" s="189"/>
      <c r="ALW663" s="189"/>
      <c r="ALX663" s="189"/>
      <c r="ALY663" s="189"/>
      <c r="ALZ663" s="189"/>
      <c r="AMA663" s="189"/>
      <c r="AMB663" s="189"/>
      <c r="AMC663" s="189"/>
      <c r="AMD663" s="189"/>
      <c r="AME663" s="189"/>
      <c r="AMF663" s="189"/>
      <c r="AMG663" s="189"/>
      <c r="AMH663" s="189"/>
      <c r="AMI663" s="189"/>
      <c r="AMJ663" s="189"/>
      <c r="AMK663" s="189"/>
      <c r="AML663" s="189"/>
      <c r="AMM663" s="189"/>
      <c r="AMN663" s="189"/>
      <c r="AMO663" s="189"/>
      <c r="AMP663" s="189"/>
      <c r="AMQ663" s="189"/>
      <c r="AMR663" s="189"/>
      <c r="AMS663" s="189"/>
      <c r="AMT663" s="189"/>
      <c r="AMU663" s="189"/>
      <c r="AMV663" s="189"/>
      <c r="AMW663" s="189"/>
      <c r="AMX663" s="189"/>
      <c r="AMY663" s="189"/>
      <c r="AMZ663" s="189"/>
      <c r="ANA663" s="189"/>
      <c r="ANB663" s="189"/>
      <c r="ANC663" s="189"/>
      <c r="AND663" s="189"/>
      <c r="ANE663" s="189"/>
      <c r="ANF663" s="189"/>
      <c r="ANG663" s="189"/>
      <c r="ANH663" s="189"/>
      <c r="ANI663" s="189"/>
      <c r="ANJ663" s="189"/>
      <c r="ANK663" s="189"/>
      <c r="ANL663" s="189"/>
      <c r="ANM663" s="189"/>
      <c r="ANN663" s="189"/>
      <c r="ANO663" s="189"/>
      <c r="ANP663" s="189"/>
      <c r="ANQ663" s="189"/>
      <c r="ANR663" s="189"/>
      <c r="ANS663" s="189"/>
      <c r="ANT663" s="189"/>
      <c r="ANU663" s="189"/>
      <c r="ANV663" s="189"/>
      <c r="ANW663" s="189"/>
      <c r="ANX663" s="189"/>
      <c r="ANY663" s="189"/>
      <c r="ANZ663" s="189"/>
      <c r="AOA663" s="189"/>
      <c r="AOB663" s="189"/>
      <c r="AOC663" s="189"/>
      <c r="AOD663" s="189"/>
      <c r="AOE663" s="189"/>
      <c r="AOF663" s="189"/>
      <c r="AOG663" s="189"/>
      <c r="AOH663" s="189"/>
      <c r="AOI663" s="189"/>
      <c r="AOJ663" s="189"/>
      <c r="AOK663" s="189"/>
      <c r="AOL663" s="189"/>
      <c r="AOM663" s="189"/>
      <c r="AON663" s="189"/>
      <c r="AOO663" s="189"/>
      <c r="AOP663" s="189"/>
      <c r="AOQ663" s="189"/>
      <c r="AOR663" s="189"/>
      <c r="AOS663" s="189"/>
      <c r="AOT663" s="189"/>
      <c r="AOU663" s="189"/>
      <c r="AOV663" s="189"/>
      <c r="AOW663" s="189"/>
      <c r="AOX663" s="189"/>
      <c r="AOY663" s="189"/>
      <c r="AOZ663" s="189"/>
      <c r="APA663" s="189"/>
      <c r="APB663" s="189"/>
      <c r="APC663" s="189"/>
      <c r="APD663" s="189"/>
      <c r="APE663" s="189"/>
      <c r="APF663" s="189"/>
      <c r="APG663" s="189"/>
      <c r="APH663" s="189"/>
      <c r="API663" s="189"/>
      <c r="APJ663" s="189"/>
      <c r="APK663" s="189"/>
      <c r="APL663" s="189"/>
      <c r="APM663" s="189"/>
      <c r="APN663" s="189"/>
      <c r="APO663" s="189"/>
      <c r="APP663" s="189"/>
      <c r="APQ663" s="189"/>
      <c r="APR663" s="189"/>
      <c r="APS663" s="189"/>
      <c r="APT663" s="189"/>
      <c r="APU663" s="189"/>
      <c r="APV663" s="189"/>
      <c r="APW663" s="189"/>
      <c r="APX663" s="189"/>
      <c r="APY663" s="189"/>
      <c r="APZ663" s="189"/>
      <c r="AQA663" s="189"/>
      <c r="AQB663" s="189"/>
      <c r="AQC663" s="189"/>
      <c r="AQD663" s="189"/>
      <c r="AQE663" s="189"/>
      <c r="AQF663" s="189"/>
      <c r="AQG663" s="189"/>
      <c r="AQH663" s="189"/>
      <c r="AQI663" s="189"/>
      <c r="AQJ663" s="189"/>
      <c r="AQK663" s="189"/>
      <c r="AQL663" s="189"/>
      <c r="AQM663" s="189"/>
      <c r="AQN663" s="189"/>
      <c r="AQO663" s="189"/>
      <c r="AQP663" s="189"/>
      <c r="AQQ663" s="189"/>
      <c r="AQR663" s="189"/>
      <c r="AQS663" s="189"/>
      <c r="AQT663" s="189"/>
      <c r="AQU663" s="189"/>
      <c r="AQV663" s="189"/>
      <c r="AQW663" s="189"/>
      <c r="AQX663" s="189"/>
      <c r="AQY663" s="189"/>
      <c r="AQZ663" s="189"/>
      <c r="ARA663" s="189"/>
      <c r="ARB663" s="189"/>
      <c r="ARC663" s="189"/>
      <c r="ARD663" s="189"/>
      <c r="ARE663" s="189"/>
      <c r="ARF663" s="189"/>
      <c r="ARG663" s="189"/>
      <c r="ARH663" s="189"/>
      <c r="ARI663" s="189"/>
      <c r="ARJ663" s="189"/>
      <c r="ARK663" s="189"/>
      <c r="ARL663" s="189"/>
      <c r="ARM663" s="189"/>
      <c r="ARN663" s="189"/>
      <c r="ARO663" s="189"/>
      <c r="ARP663" s="189"/>
      <c r="ARQ663" s="189"/>
      <c r="ARR663" s="189"/>
      <c r="ARS663" s="189"/>
      <c r="ART663" s="189"/>
      <c r="ARU663" s="189"/>
      <c r="ARV663" s="189"/>
      <c r="ARW663" s="189"/>
      <c r="ARX663" s="189"/>
      <c r="ARY663" s="189"/>
      <c r="ARZ663" s="189"/>
      <c r="ASA663" s="189"/>
      <c r="ASB663" s="189"/>
      <c r="ASC663" s="189"/>
      <c r="ASD663" s="189"/>
      <c r="ASE663" s="189"/>
      <c r="ASF663" s="189"/>
      <c r="ASG663" s="189"/>
      <c r="ASH663" s="189"/>
      <c r="ASI663" s="189"/>
      <c r="ASJ663" s="189"/>
      <c r="ASK663" s="189"/>
      <c r="ASL663" s="189"/>
      <c r="ASM663" s="189"/>
      <c r="ASN663" s="189"/>
      <c r="ASO663" s="189"/>
      <c r="ASP663" s="189"/>
      <c r="ASQ663" s="189"/>
      <c r="ASR663" s="189"/>
      <c r="ASS663" s="189"/>
      <c r="AST663" s="189"/>
      <c r="ASU663" s="189"/>
      <c r="ASV663" s="189"/>
      <c r="ASW663" s="189"/>
      <c r="ASX663" s="189"/>
      <c r="ASY663" s="189"/>
      <c r="ASZ663" s="189"/>
      <c r="ATA663" s="189"/>
      <c r="ATB663" s="189"/>
      <c r="ATC663" s="189"/>
      <c r="ATD663" s="189"/>
      <c r="ATE663" s="189"/>
      <c r="ATF663" s="189"/>
      <c r="ATG663" s="189"/>
      <c r="ATH663" s="189"/>
      <c r="ATI663" s="189"/>
      <c r="ATJ663" s="189"/>
      <c r="ATK663" s="189"/>
      <c r="ATL663" s="189"/>
      <c r="ATM663" s="189"/>
      <c r="ATN663" s="189"/>
      <c r="ATO663" s="189"/>
      <c r="ATP663" s="189"/>
      <c r="ATQ663" s="189"/>
      <c r="ATR663" s="189"/>
      <c r="ATS663" s="189"/>
      <c r="ATT663" s="189"/>
      <c r="ATU663" s="189"/>
      <c r="ATV663" s="189"/>
      <c r="ATW663" s="189"/>
      <c r="ATX663" s="189"/>
      <c r="ATY663" s="189"/>
      <c r="ATZ663" s="189"/>
      <c r="AUA663" s="189"/>
      <c r="AUB663" s="189"/>
      <c r="AUC663" s="189"/>
      <c r="AUD663" s="189"/>
      <c r="AUE663" s="189"/>
      <c r="AUF663" s="189"/>
      <c r="AUG663" s="189"/>
      <c r="AUH663" s="189"/>
      <c r="AUI663" s="189"/>
      <c r="AUJ663" s="189"/>
      <c r="AUK663" s="189"/>
      <c r="AUL663" s="189"/>
      <c r="AUM663" s="189"/>
      <c r="AUN663" s="189"/>
      <c r="AUO663" s="189"/>
      <c r="AUP663" s="189"/>
      <c r="AUQ663" s="189"/>
      <c r="AUR663" s="189"/>
      <c r="AUS663" s="189"/>
      <c r="AUT663" s="189"/>
      <c r="AUU663" s="189"/>
      <c r="AUV663" s="189"/>
      <c r="AUW663" s="189"/>
      <c r="AUX663" s="189"/>
      <c r="AUY663" s="189"/>
      <c r="AUZ663" s="189"/>
      <c r="AVA663" s="189"/>
      <c r="AVB663" s="189"/>
      <c r="AVC663" s="189"/>
      <c r="AVD663" s="189"/>
      <c r="AVE663" s="189"/>
      <c r="AVF663" s="189"/>
      <c r="AVG663" s="189"/>
      <c r="AVH663" s="189"/>
      <c r="AVI663" s="189"/>
      <c r="AVJ663" s="189"/>
      <c r="AVK663" s="189"/>
      <c r="AVL663" s="189"/>
      <c r="AVM663" s="189"/>
      <c r="AVN663" s="189"/>
      <c r="AVO663" s="189"/>
      <c r="AVP663" s="189"/>
      <c r="AVQ663" s="189"/>
      <c r="AVR663" s="189"/>
      <c r="AVS663" s="189"/>
      <c r="AVT663" s="189"/>
      <c r="AVU663" s="189"/>
      <c r="AVV663" s="189"/>
      <c r="AVW663" s="189"/>
      <c r="AVX663" s="189"/>
      <c r="AVY663" s="189"/>
      <c r="AVZ663" s="189"/>
      <c r="AWA663" s="189"/>
      <c r="AWB663" s="189"/>
      <c r="AWC663" s="189"/>
      <c r="AWD663" s="189"/>
      <c r="AWE663" s="189"/>
      <c r="AWF663" s="189"/>
      <c r="AWG663" s="189"/>
      <c r="AWH663" s="189"/>
      <c r="AWI663" s="189"/>
      <c r="AWJ663" s="189"/>
      <c r="AWK663" s="189"/>
      <c r="AWL663" s="189"/>
      <c r="AWM663" s="189"/>
      <c r="AWN663" s="189"/>
      <c r="AWO663" s="189"/>
      <c r="AWP663" s="189"/>
      <c r="AWQ663" s="189"/>
      <c r="AWR663" s="189"/>
      <c r="AWS663" s="189"/>
      <c r="AWT663" s="189"/>
      <c r="AWU663" s="189"/>
      <c r="AWV663" s="189"/>
      <c r="AWW663" s="189"/>
      <c r="AWX663" s="189"/>
      <c r="AWY663" s="189"/>
      <c r="AWZ663" s="189"/>
      <c r="AXA663" s="189"/>
      <c r="AXB663" s="189"/>
      <c r="AXC663" s="189"/>
      <c r="AXD663" s="189"/>
      <c r="AXE663" s="189"/>
      <c r="AXF663" s="189"/>
      <c r="AXG663" s="189"/>
      <c r="AXH663" s="189"/>
      <c r="AXI663" s="189"/>
      <c r="AXJ663" s="189"/>
      <c r="AXK663" s="189"/>
      <c r="AXL663" s="189"/>
      <c r="AXM663" s="189"/>
      <c r="AXN663" s="189"/>
      <c r="AXO663" s="189"/>
      <c r="AXP663" s="189"/>
      <c r="AXQ663" s="189"/>
      <c r="AXR663" s="189"/>
      <c r="AXS663" s="189"/>
      <c r="AXT663" s="189"/>
      <c r="AXU663" s="189"/>
      <c r="AXV663" s="189"/>
      <c r="AXW663" s="189"/>
      <c r="AXX663" s="189"/>
      <c r="AXY663" s="189"/>
      <c r="AXZ663" s="189"/>
      <c r="AYA663" s="189"/>
      <c r="AYB663" s="189"/>
      <c r="AYC663" s="189"/>
      <c r="AYD663" s="189"/>
      <c r="AYE663" s="189"/>
      <c r="AYF663" s="189"/>
      <c r="AYG663" s="189"/>
      <c r="AYH663" s="189"/>
      <c r="AYI663" s="189"/>
      <c r="AYJ663" s="189"/>
      <c r="AYK663" s="189"/>
      <c r="AYL663" s="189"/>
      <c r="AYM663" s="189"/>
      <c r="AYN663" s="189"/>
      <c r="AYO663" s="189"/>
      <c r="AYP663" s="189"/>
      <c r="AYQ663" s="189"/>
      <c r="AYR663" s="189"/>
      <c r="AYS663" s="189"/>
      <c r="AYT663" s="189"/>
      <c r="AYU663" s="189"/>
      <c r="AYV663" s="189"/>
      <c r="AYW663" s="189"/>
      <c r="AYX663" s="189"/>
      <c r="AYY663" s="189"/>
      <c r="AYZ663" s="189"/>
      <c r="AZA663" s="189"/>
      <c r="AZB663" s="189"/>
      <c r="AZC663" s="189"/>
      <c r="AZD663" s="189"/>
      <c r="AZE663" s="189"/>
      <c r="AZF663" s="189"/>
      <c r="AZG663" s="189"/>
      <c r="AZH663" s="189"/>
      <c r="AZI663" s="189"/>
      <c r="AZJ663" s="189"/>
      <c r="AZK663" s="189"/>
      <c r="AZL663" s="189"/>
      <c r="AZM663" s="189"/>
      <c r="AZN663" s="189"/>
      <c r="AZO663" s="189"/>
      <c r="AZP663" s="189"/>
      <c r="AZQ663" s="189"/>
      <c r="AZR663" s="189"/>
      <c r="AZS663" s="189"/>
      <c r="AZT663" s="189"/>
      <c r="AZU663" s="189"/>
      <c r="AZV663" s="189"/>
      <c r="AZW663" s="189"/>
      <c r="AZX663" s="189"/>
      <c r="AZY663" s="189"/>
      <c r="AZZ663" s="189"/>
      <c r="BAA663" s="189"/>
      <c r="BAB663" s="189"/>
      <c r="BAC663" s="189"/>
      <c r="BAD663" s="189"/>
      <c r="BAE663" s="189"/>
      <c r="BAF663" s="189"/>
      <c r="BAG663" s="189"/>
      <c r="BAH663" s="189"/>
      <c r="BAI663" s="189"/>
      <c r="BAJ663" s="189"/>
      <c r="BAK663" s="189"/>
      <c r="BAL663" s="189"/>
      <c r="BAM663" s="189"/>
      <c r="BAN663" s="189"/>
      <c r="BAO663" s="189"/>
      <c r="BAP663" s="189"/>
      <c r="BAQ663" s="189"/>
      <c r="BAR663" s="189"/>
      <c r="BAS663" s="189"/>
      <c r="BAT663" s="189"/>
      <c r="BAU663" s="189"/>
      <c r="BAV663" s="189"/>
      <c r="BAW663" s="189"/>
      <c r="BAX663" s="189"/>
      <c r="BAY663" s="189"/>
      <c r="BAZ663" s="189"/>
      <c r="BBA663" s="189"/>
      <c r="BBB663" s="189"/>
      <c r="BBC663" s="189"/>
      <c r="BBD663" s="189"/>
      <c r="BBE663" s="189"/>
      <c r="BBF663" s="189"/>
      <c r="BBG663" s="189"/>
      <c r="BBH663" s="189"/>
      <c r="BBI663" s="189"/>
      <c r="BBJ663" s="189"/>
      <c r="BBK663" s="189"/>
      <c r="BBL663" s="189"/>
      <c r="BBM663" s="189"/>
      <c r="BBN663" s="189"/>
      <c r="BBO663" s="189"/>
      <c r="BBP663" s="189"/>
      <c r="BBQ663" s="189"/>
      <c r="BBR663" s="189"/>
      <c r="BBS663" s="189"/>
      <c r="BBT663" s="189"/>
      <c r="BBU663" s="189"/>
      <c r="BBV663" s="189"/>
      <c r="BBW663" s="189"/>
      <c r="BBX663" s="189"/>
      <c r="BBY663" s="189"/>
      <c r="BBZ663" s="189"/>
      <c r="BCA663" s="189"/>
      <c r="BCB663" s="189"/>
      <c r="BCC663" s="189"/>
      <c r="BCD663" s="189"/>
      <c r="BCE663" s="189"/>
      <c r="BCF663" s="189"/>
      <c r="BCG663" s="189"/>
      <c r="BCH663" s="189"/>
      <c r="BCI663" s="189"/>
      <c r="BCJ663" s="189"/>
      <c r="BCK663" s="189"/>
      <c r="BCL663" s="189"/>
      <c r="BCM663" s="189"/>
      <c r="BCN663" s="189"/>
      <c r="BCO663" s="189"/>
      <c r="BCP663" s="189"/>
      <c r="BCQ663" s="189"/>
      <c r="BCR663" s="189"/>
      <c r="BCS663" s="189"/>
      <c r="BCT663" s="189"/>
      <c r="BCU663" s="189"/>
      <c r="BCV663" s="189"/>
      <c r="BCW663" s="189"/>
      <c r="BCX663" s="189"/>
      <c r="BCY663" s="189"/>
      <c r="BCZ663" s="189"/>
      <c r="BDA663" s="189"/>
      <c r="BDB663" s="189"/>
      <c r="BDC663" s="189"/>
      <c r="BDD663" s="189"/>
      <c r="BDE663" s="189"/>
      <c r="BDF663" s="189"/>
      <c r="BDG663" s="189"/>
      <c r="BDH663" s="189"/>
      <c r="BDI663" s="189"/>
      <c r="BDJ663" s="189"/>
      <c r="BDK663" s="189"/>
      <c r="BDL663" s="189"/>
      <c r="BDM663" s="189"/>
      <c r="BDN663" s="189"/>
      <c r="BDO663" s="189"/>
      <c r="BDP663" s="189"/>
      <c r="BDQ663" s="189"/>
      <c r="BDR663" s="189"/>
      <c r="BDS663" s="189"/>
      <c r="BDT663" s="189"/>
      <c r="BDU663" s="189"/>
      <c r="BDV663" s="189"/>
      <c r="BDW663" s="189"/>
      <c r="BDX663" s="189"/>
      <c r="BDY663" s="189"/>
      <c r="BDZ663" s="189"/>
      <c r="BEA663" s="189"/>
      <c r="BEB663" s="189"/>
      <c r="BEC663" s="189"/>
      <c r="BED663" s="189"/>
      <c r="BEE663" s="189"/>
      <c r="BEF663" s="189"/>
      <c r="BEG663" s="189"/>
      <c r="BEH663" s="189"/>
      <c r="BEI663" s="189"/>
      <c r="BEJ663" s="189"/>
      <c r="BEK663" s="189"/>
      <c r="BEL663" s="189"/>
      <c r="BEM663" s="189"/>
      <c r="BEN663" s="189"/>
      <c r="BEO663" s="189"/>
      <c r="BEP663" s="189"/>
      <c r="BEQ663" s="189"/>
      <c r="BER663" s="189"/>
      <c r="BES663" s="189"/>
      <c r="BET663" s="189"/>
      <c r="BEU663" s="189"/>
      <c r="BEV663" s="189"/>
      <c r="BEW663" s="189"/>
      <c r="BEX663" s="189"/>
      <c r="BEY663" s="189"/>
      <c r="BEZ663" s="189"/>
      <c r="BFA663" s="189"/>
      <c r="BFB663" s="189"/>
      <c r="BFC663" s="189"/>
      <c r="BFD663" s="189"/>
      <c r="BFE663" s="189"/>
      <c r="BFF663" s="189"/>
      <c r="BFG663" s="189"/>
      <c r="BFH663" s="189"/>
      <c r="BFI663" s="189"/>
      <c r="BFJ663" s="189"/>
      <c r="BFK663" s="189"/>
      <c r="BFL663" s="189"/>
      <c r="BFM663" s="189"/>
      <c r="BFN663" s="189"/>
      <c r="BFO663" s="189"/>
      <c r="BFP663" s="189"/>
      <c r="BFQ663" s="189"/>
      <c r="BFR663" s="189"/>
      <c r="BFS663" s="189"/>
      <c r="BFT663" s="189"/>
      <c r="BFU663" s="189"/>
      <c r="BFV663" s="189"/>
      <c r="BFW663" s="189"/>
      <c r="BFX663" s="189"/>
      <c r="BFY663" s="189"/>
      <c r="BFZ663" s="189"/>
      <c r="BGA663" s="189"/>
      <c r="BGB663" s="189"/>
      <c r="BGC663" s="189"/>
      <c r="BGD663" s="189"/>
      <c r="BGE663" s="189"/>
      <c r="BGF663" s="189"/>
      <c r="BGG663" s="189"/>
      <c r="BGH663" s="189"/>
      <c r="BGI663" s="189"/>
      <c r="BGJ663" s="189"/>
      <c r="BGK663" s="189"/>
      <c r="BGL663" s="189"/>
      <c r="BGM663" s="189"/>
      <c r="BGN663" s="189"/>
      <c r="BGO663" s="189"/>
      <c r="BGP663" s="189"/>
      <c r="BGQ663" s="189"/>
      <c r="BGR663" s="189"/>
      <c r="BGS663" s="189"/>
      <c r="BGT663" s="189"/>
      <c r="BGU663" s="189"/>
      <c r="BGV663" s="189"/>
      <c r="BGW663" s="189"/>
      <c r="BGX663" s="189"/>
      <c r="BGY663" s="189"/>
      <c r="BGZ663" s="189"/>
      <c r="BHA663" s="189"/>
      <c r="BHB663" s="189"/>
      <c r="BHC663" s="189"/>
      <c r="BHD663" s="189"/>
      <c r="BHE663" s="189"/>
      <c r="BHF663" s="189"/>
      <c r="BHG663" s="189"/>
      <c r="BHH663" s="189"/>
      <c r="BHI663" s="189"/>
      <c r="BHJ663" s="189"/>
      <c r="BHK663" s="189"/>
      <c r="BHL663" s="189"/>
      <c r="BHM663" s="189"/>
      <c r="BHN663" s="189"/>
      <c r="BHO663" s="189"/>
      <c r="BHP663" s="189"/>
      <c r="BHQ663" s="189"/>
      <c r="BHR663" s="189"/>
      <c r="BHS663" s="189"/>
      <c r="BHT663" s="189"/>
      <c r="BHU663" s="189"/>
      <c r="BHV663" s="189"/>
      <c r="BHW663" s="189"/>
      <c r="BHX663" s="189"/>
      <c r="BHY663" s="189"/>
      <c r="BHZ663" s="189"/>
      <c r="BIA663" s="189"/>
      <c r="BIB663" s="189"/>
      <c r="BIC663" s="189"/>
      <c r="BID663" s="189"/>
      <c r="BIE663" s="189"/>
      <c r="BIF663" s="189"/>
      <c r="BIG663" s="189"/>
      <c r="BIH663" s="189"/>
      <c r="BII663" s="189"/>
      <c r="BIJ663" s="189"/>
      <c r="BIK663" s="189"/>
      <c r="BIL663" s="189"/>
      <c r="BIM663" s="189"/>
      <c r="BIN663" s="189"/>
      <c r="BIO663" s="189"/>
      <c r="BIP663" s="189"/>
      <c r="BIQ663" s="189"/>
      <c r="BIR663" s="189"/>
      <c r="BIS663" s="189"/>
      <c r="BIT663" s="189"/>
      <c r="BIU663" s="189"/>
      <c r="BIV663" s="189"/>
      <c r="BIW663" s="189"/>
      <c r="BIX663" s="189"/>
      <c r="BIY663" s="189"/>
      <c r="BIZ663" s="189"/>
      <c r="BJA663" s="189"/>
      <c r="BJB663" s="189"/>
      <c r="BJC663" s="189"/>
      <c r="BJD663" s="189"/>
      <c r="BJE663" s="189"/>
      <c r="BJF663" s="189"/>
      <c r="BJG663" s="189"/>
      <c r="BJH663" s="189"/>
      <c r="BJI663" s="189"/>
      <c r="BJJ663" s="189"/>
      <c r="BJK663" s="189"/>
      <c r="BJL663" s="189"/>
      <c r="BJM663" s="189"/>
      <c r="BJN663" s="189"/>
      <c r="BJO663" s="189"/>
      <c r="BJP663" s="189"/>
      <c r="BJQ663" s="189"/>
      <c r="BJR663" s="189"/>
      <c r="BJS663" s="189"/>
      <c r="BJT663" s="189"/>
      <c r="BJU663" s="189"/>
      <c r="BJV663" s="189"/>
      <c r="BJW663" s="189"/>
      <c r="BJX663" s="189"/>
      <c r="BJY663" s="189"/>
      <c r="BJZ663" s="189"/>
      <c r="BKA663" s="189"/>
      <c r="BKB663" s="189"/>
      <c r="BKC663" s="189"/>
      <c r="BKD663" s="189"/>
      <c r="BKE663" s="189"/>
      <c r="BKF663" s="189"/>
      <c r="BKG663" s="189"/>
      <c r="BKH663" s="189"/>
      <c r="BKI663" s="189"/>
      <c r="BKJ663" s="189"/>
      <c r="BKK663" s="189"/>
      <c r="BKL663" s="189"/>
      <c r="BKM663" s="189"/>
      <c r="BKN663" s="189"/>
      <c r="BKO663" s="189"/>
      <c r="BKP663" s="189"/>
      <c r="BKQ663" s="189"/>
      <c r="BKR663" s="189"/>
      <c r="BKS663" s="189"/>
      <c r="BKT663" s="189"/>
      <c r="BKU663" s="189"/>
      <c r="BKV663" s="189"/>
      <c r="BKW663" s="189"/>
      <c r="BKX663" s="189"/>
      <c r="BKY663" s="189"/>
      <c r="BKZ663" s="189"/>
      <c r="BLA663" s="189"/>
      <c r="BLB663" s="189"/>
      <c r="BLC663" s="189"/>
      <c r="BLD663" s="189"/>
      <c r="BLE663" s="189"/>
      <c r="BLF663" s="189"/>
      <c r="BLG663" s="189"/>
      <c r="BLH663" s="189"/>
      <c r="BLI663" s="189"/>
      <c r="BLJ663" s="189"/>
      <c r="BLK663" s="189"/>
      <c r="BLL663" s="189"/>
      <c r="BLM663" s="189"/>
      <c r="BLN663" s="189"/>
      <c r="BLO663" s="189"/>
      <c r="BLP663" s="189"/>
      <c r="BLQ663" s="189"/>
      <c r="BLR663" s="189"/>
      <c r="BLS663" s="189"/>
      <c r="BLT663" s="189"/>
      <c r="BLU663" s="189"/>
      <c r="BLV663" s="189"/>
      <c r="BLW663" s="189"/>
      <c r="BLX663" s="189"/>
      <c r="BLY663" s="189"/>
      <c r="BLZ663" s="189"/>
      <c r="BMA663" s="189"/>
      <c r="BMB663" s="189"/>
      <c r="BMC663" s="189"/>
      <c r="BMD663" s="189"/>
      <c r="BME663" s="189"/>
      <c r="BMF663" s="189"/>
      <c r="BMG663" s="189"/>
      <c r="BMH663" s="189"/>
      <c r="BMI663" s="189"/>
      <c r="BMJ663" s="189"/>
      <c r="BMK663" s="189"/>
      <c r="BML663" s="189"/>
      <c r="BMM663" s="189"/>
      <c r="BMN663" s="189"/>
      <c r="BMO663" s="189"/>
      <c r="BMP663" s="189"/>
      <c r="BMQ663" s="189"/>
      <c r="BMR663" s="189"/>
      <c r="BMS663" s="189"/>
      <c r="BMT663" s="189"/>
      <c r="BMU663" s="189"/>
      <c r="BMV663" s="189"/>
      <c r="BMW663" s="189"/>
      <c r="BMX663" s="189"/>
      <c r="BMY663" s="189"/>
      <c r="BMZ663" s="189"/>
      <c r="BNA663" s="189"/>
      <c r="BNB663" s="189"/>
      <c r="BNC663" s="189"/>
      <c r="BND663" s="189"/>
      <c r="BNE663" s="189"/>
      <c r="BNF663" s="189"/>
      <c r="BNG663" s="189"/>
      <c r="BNH663" s="189"/>
      <c r="BNI663" s="189"/>
      <c r="BNJ663" s="189"/>
      <c r="BNK663" s="189"/>
      <c r="BNL663" s="189"/>
      <c r="BNM663" s="189"/>
      <c r="BNN663" s="189"/>
      <c r="BNO663" s="189"/>
      <c r="BNP663" s="189"/>
      <c r="BNQ663" s="189"/>
      <c r="BNR663" s="189"/>
      <c r="BNS663" s="189"/>
      <c r="BNT663" s="189"/>
      <c r="BNU663" s="189"/>
      <c r="BNV663" s="189"/>
      <c r="BNW663" s="189"/>
      <c r="BNX663" s="189"/>
      <c r="BNY663" s="189"/>
      <c r="BNZ663" s="189"/>
      <c r="BOA663" s="189"/>
      <c r="BOB663" s="189"/>
      <c r="BOC663" s="189"/>
      <c r="BOD663" s="189"/>
      <c r="BOE663" s="189"/>
      <c r="BOF663" s="189"/>
      <c r="BOG663" s="189"/>
      <c r="BOH663" s="189"/>
      <c r="BOI663" s="189"/>
      <c r="BOJ663" s="189"/>
      <c r="BOK663" s="189"/>
      <c r="BOL663" s="189"/>
      <c r="BOM663" s="189"/>
      <c r="BON663" s="189"/>
      <c r="BOO663" s="189"/>
      <c r="BOP663" s="189"/>
      <c r="BOQ663" s="189"/>
      <c r="BOR663" s="189"/>
      <c r="BOS663" s="189"/>
      <c r="BOT663" s="189"/>
      <c r="BOU663" s="189"/>
      <c r="BOV663" s="189"/>
      <c r="BOW663" s="189"/>
      <c r="BOX663" s="189"/>
      <c r="BOY663" s="189"/>
      <c r="BOZ663" s="189"/>
      <c r="BPA663" s="189"/>
      <c r="BPB663" s="189"/>
      <c r="BPC663" s="189"/>
      <c r="BPD663" s="189"/>
      <c r="BPE663" s="189"/>
      <c r="BPF663" s="189"/>
      <c r="BPG663" s="189"/>
      <c r="BPH663" s="189"/>
      <c r="BPI663" s="189"/>
      <c r="BPJ663" s="189"/>
      <c r="BPK663" s="189"/>
      <c r="BPL663" s="189"/>
      <c r="BPM663" s="189"/>
      <c r="BPN663" s="189"/>
      <c r="BPO663" s="189"/>
      <c r="BPP663" s="189"/>
      <c r="BPQ663" s="189"/>
      <c r="BPR663" s="189"/>
      <c r="BPS663" s="189"/>
      <c r="BPT663" s="189"/>
      <c r="BPU663" s="189"/>
      <c r="BPV663" s="189"/>
      <c r="BPW663" s="189"/>
      <c r="BPX663" s="189"/>
      <c r="BPY663" s="189"/>
      <c r="BPZ663" s="189"/>
      <c r="BQA663" s="189"/>
      <c r="BQB663" s="189"/>
      <c r="BQC663" s="189"/>
      <c r="BQD663" s="189"/>
      <c r="BQE663" s="189"/>
      <c r="BQF663" s="189"/>
      <c r="BQG663" s="189"/>
      <c r="BQH663" s="189"/>
      <c r="BQI663" s="189"/>
      <c r="BQJ663" s="189"/>
      <c r="BQK663" s="189"/>
      <c r="BQL663" s="189"/>
      <c r="BQM663" s="189"/>
      <c r="BQN663" s="189"/>
      <c r="BQO663" s="189"/>
      <c r="BQP663" s="189"/>
      <c r="BQQ663" s="189"/>
      <c r="BQR663" s="189"/>
      <c r="BQS663" s="189"/>
      <c r="BQT663" s="189"/>
      <c r="BQU663" s="189"/>
      <c r="BQV663" s="189"/>
      <c r="BQW663" s="189"/>
      <c r="BQX663" s="189"/>
      <c r="BQY663" s="189"/>
      <c r="BQZ663" s="189"/>
      <c r="BRA663" s="189"/>
      <c r="BRB663" s="189"/>
      <c r="BRC663" s="189"/>
      <c r="BRD663" s="189"/>
      <c r="BRE663" s="189"/>
      <c r="BRF663" s="189"/>
      <c r="BRG663" s="189"/>
      <c r="BRH663" s="189"/>
      <c r="BRI663" s="189"/>
      <c r="BRJ663" s="189"/>
      <c r="BRK663" s="189"/>
      <c r="BRL663" s="189"/>
      <c r="BRM663" s="189"/>
      <c r="BRN663" s="189"/>
      <c r="BRO663" s="189"/>
      <c r="BRP663" s="189"/>
      <c r="BRQ663" s="189"/>
      <c r="BRR663" s="189"/>
      <c r="BRS663" s="189"/>
      <c r="BRT663" s="189"/>
      <c r="BRU663" s="189"/>
      <c r="BRV663" s="189"/>
      <c r="BRW663" s="189"/>
      <c r="BRX663" s="189"/>
      <c r="BRY663" s="189"/>
      <c r="BRZ663" s="189"/>
      <c r="BSA663" s="189"/>
      <c r="BSB663" s="189"/>
      <c r="BSC663" s="189"/>
      <c r="BSD663" s="189"/>
      <c r="BSE663" s="189"/>
      <c r="BSF663" s="189"/>
      <c r="BSG663" s="189"/>
      <c r="BSH663" s="189"/>
      <c r="BSI663" s="189"/>
      <c r="BSJ663" s="189"/>
      <c r="BSK663" s="189"/>
      <c r="BSL663" s="189"/>
      <c r="BSM663" s="189"/>
      <c r="BSN663" s="189"/>
      <c r="BSO663" s="189"/>
      <c r="BSP663" s="189"/>
      <c r="BSQ663" s="189"/>
      <c r="BSR663" s="189"/>
      <c r="BSS663" s="189"/>
      <c r="BST663" s="189"/>
      <c r="BSU663" s="189"/>
      <c r="BSV663" s="189"/>
      <c r="BSW663" s="189"/>
      <c r="BSX663" s="189"/>
      <c r="BSY663" s="189"/>
      <c r="BSZ663" s="189"/>
      <c r="BTA663" s="189"/>
      <c r="BTB663" s="189"/>
      <c r="BTC663" s="189"/>
      <c r="BTD663" s="189"/>
      <c r="BTE663" s="189"/>
      <c r="BTF663" s="189"/>
      <c r="BTG663" s="189"/>
      <c r="BTH663" s="189"/>
      <c r="BTI663" s="189"/>
      <c r="BTJ663" s="189"/>
      <c r="BTK663" s="189"/>
      <c r="BTL663" s="189"/>
      <c r="BTM663" s="189"/>
      <c r="BTN663" s="189"/>
      <c r="BTO663" s="189"/>
      <c r="BTP663" s="189"/>
      <c r="BTQ663" s="189"/>
      <c r="BTR663" s="189"/>
      <c r="BTS663" s="189"/>
      <c r="BTT663" s="189"/>
      <c r="BTU663" s="189"/>
      <c r="BTV663" s="189"/>
      <c r="BTW663" s="189"/>
      <c r="BTX663" s="189"/>
      <c r="BTY663" s="189"/>
      <c r="BTZ663" s="189"/>
      <c r="BUA663" s="189"/>
      <c r="BUB663" s="189"/>
      <c r="BUC663" s="189"/>
      <c r="BUD663" s="189"/>
      <c r="BUE663" s="189"/>
      <c r="BUF663" s="189"/>
      <c r="BUG663" s="189"/>
      <c r="BUH663" s="189"/>
      <c r="BUI663" s="189"/>
      <c r="BUJ663" s="189"/>
      <c r="BUK663" s="189"/>
      <c r="BUL663" s="189"/>
      <c r="BUM663" s="189"/>
      <c r="BUN663" s="189"/>
      <c r="BUO663" s="189"/>
      <c r="BUP663" s="189"/>
      <c r="BUQ663" s="189"/>
      <c r="BUR663" s="189"/>
      <c r="BUS663" s="189"/>
      <c r="BUT663" s="189"/>
      <c r="BUU663" s="189"/>
      <c r="BUV663" s="189"/>
      <c r="BUW663" s="189"/>
      <c r="BUX663" s="189"/>
      <c r="BUY663" s="189"/>
      <c r="BUZ663" s="189"/>
      <c r="BVA663" s="189"/>
      <c r="BVB663" s="189"/>
      <c r="BVC663" s="189"/>
      <c r="BVD663" s="189"/>
      <c r="BVE663" s="189"/>
      <c r="BVF663" s="189"/>
      <c r="BVG663" s="189"/>
      <c r="BVH663" s="189"/>
      <c r="BVI663" s="189"/>
      <c r="BVJ663" s="189"/>
      <c r="BVK663" s="189"/>
      <c r="BVL663" s="189"/>
      <c r="BVM663" s="189"/>
      <c r="BVN663" s="189"/>
      <c r="BVO663" s="189"/>
      <c r="BVP663" s="189"/>
      <c r="BVQ663" s="189"/>
      <c r="BVR663" s="189"/>
      <c r="BVS663" s="189"/>
      <c r="BVT663" s="189"/>
      <c r="BVU663" s="189"/>
      <c r="BVV663" s="189"/>
      <c r="BVW663" s="189"/>
      <c r="BVX663" s="189"/>
      <c r="BVY663" s="189"/>
      <c r="BVZ663" s="189"/>
      <c r="BWA663" s="189"/>
      <c r="BWB663" s="189"/>
      <c r="BWC663" s="189"/>
      <c r="BWD663" s="189"/>
      <c r="BWE663" s="189"/>
      <c r="BWF663" s="189"/>
      <c r="BWG663" s="189"/>
      <c r="BWH663" s="189"/>
      <c r="BWI663" s="189"/>
      <c r="BWJ663" s="189"/>
      <c r="BWK663" s="189"/>
      <c r="BWL663" s="189"/>
      <c r="BWM663" s="189"/>
      <c r="BWN663" s="189"/>
      <c r="BWO663" s="189"/>
      <c r="BWP663" s="189"/>
      <c r="BWQ663" s="189"/>
      <c r="BWR663" s="189"/>
      <c r="BWS663" s="189"/>
      <c r="BWT663" s="189"/>
      <c r="BWU663" s="189"/>
      <c r="BWV663" s="189"/>
      <c r="BWW663" s="189"/>
      <c r="BWX663" s="189"/>
      <c r="BWY663" s="189"/>
      <c r="BWZ663" s="189"/>
      <c r="BXA663" s="189"/>
      <c r="BXB663" s="189"/>
      <c r="BXC663" s="189"/>
      <c r="BXD663" s="189"/>
      <c r="BXE663" s="189"/>
      <c r="BXF663" s="189"/>
      <c r="BXG663" s="189"/>
      <c r="BXH663" s="189"/>
      <c r="BXI663" s="189"/>
      <c r="BXJ663" s="189"/>
      <c r="BXK663" s="189"/>
      <c r="BXL663" s="189"/>
      <c r="BXM663" s="189"/>
      <c r="BXN663" s="189"/>
      <c r="BXO663" s="189"/>
      <c r="BXP663" s="189"/>
      <c r="BXQ663" s="189"/>
      <c r="BXR663" s="189"/>
      <c r="BXS663" s="189"/>
      <c r="BXT663" s="189"/>
      <c r="BXU663" s="189"/>
      <c r="BXV663" s="189"/>
      <c r="BXW663" s="189"/>
      <c r="BXX663" s="189"/>
      <c r="BXY663" s="189"/>
      <c r="BXZ663" s="189"/>
      <c r="BYA663" s="189"/>
      <c r="BYB663" s="189"/>
      <c r="BYC663" s="189"/>
      <c r="BYD663" s="189"/>
      <c r="BYE663" s="189"/>
      <c r="BYF663" s="189"/>
      <c r="BYG663" s="189"/>
      <c r="BYH663" s="189"/>
      <c r="BYI663" s="189"/>
      <c r="BYJ663" s="189"/>
      <c r="BYK663" s="189"/>
      <c r="BYL663" s="189"/>
      <c r="BYM663" s="189"/>
      <c r="BYN663" s="189"/>
      <c r="BYO663" s="189"/>
      <c r="BYP663" s="189"/>
      <c r="BYQ663" s="189"/>
      <c r="BYR663" s="189"/>
      <c r="BYS663" s="189"/>
      <c r="BYT663" s="189"/>
      <c r="BYU663" s="189"/>
      <c r="BYV663" s="189"/>
      <c r="BYW663" s="189"/>
      <c r="BYX663" s="189"/>
      <c r="BYY663" s="189"/>
      <c r="BYZ663" s="189"/>
      <c r="BZA663" s="189"/>
      <c r="BZB663" s="189"/>
      <c r="BZC663" s="189"/>
      <c r="BZD663" s="189"/>
      <c r="BZE663" s="189"/>
      <c r="BZF663" s="189"/>
      <c r="BZG663" s="189"/>
      <c r="BZH663" s="189"/>
      <c r="BZI663" s="189"/>
      <c r="BZJ663" s="189"/>
      <c r="BZK663" s="189"/>
      <c r="BZL663" s="189"/>
      <c r="BZM663" s="189"/>
      <c r="BZN663" s="189"/>
      <c r="BZO663" s="189"/>
      <c r="BZP663" s="189"/>
      <c r="BZQ663" s="189"/>
      <c r="BZR663" s="189"/>
      <c r="BZS663" s="189"/>
      <c r="BZT663" s="189"/>
      <c r="BZU663" s="189"/>
      <c r="BZV663" s="189"/>
      <c r="BZW663" s="189"/>
      <c r="BZX663" s="189"/>
      <c r="BZY663" s="189"/>
      <c r="BZZ663" s="189"/>
      <c r="CAA663" s="189"/>
      <c r="CAB663" s="189"/>
      <c r="CAC663" s="189"/>
      <c r="CAD663" s="189"/>
      <c r="CAE663" s="189"/>
      <c r="CAF663" s="189"/>
      <c r="CAG663" s="189"/>
      <c r="CAH663" s="189"/>
      <c r="CAI663" s="189"/>
      <c r="CAJ663" s="189"/>
      <c r="CAK663" s="189"/>
      <c r="CAL663" s="189"/>
      <c r="CAM663" s="189"/>
      <c r="CAN663" s="189"/>
      <c r="CAO663" s="189"/>
      <c r="CAP663" s="189"/>
      <c r="CAQ663" s="189"/>
      <c r="CAR663" s="189"/>
      <c r="CAS663" s="189"/>
      <c r="CAT663" s="189"/>
      <c r="CAU663" s="189"/>
      <c r="CAV663" s="189"/>
      <c r="CAW663" s="189"/>
      <c r="CAX663" s="189"/>
      <c r="CAY663" s="189"/>
      <c r="CAZ663" s="189"/>
      <c r="CBA663" s="189"/>
      <c r="CBB663" s="189"/>
      <c r="CBC663" s="189"/>
      <c r="CBD663" s="189"/>
      <c r="CBE663" s="189"/>
      <c r="CBF663" s="189"/>
      <c r="CBG663" s="189"/>
      <c r="CBH663" s="189"/>
      <c r="CBI663" s="189"/>
      <c r="CBJ663" s="189"/>
      <c r="CBK663" s="189"/>
      <c r="CBL663" s="189"/>
      <c r="CBM663" s="189"/>
      <c r="CBN663" s="189"/>
      <c r="CBO663" s="189"/>
      <c r="CBP663" s="189"/>
      <c r="CBQ663" s="189"/>
      <c r="CBR663" s="189"/>
      <c r="CBS663" s="189"/>
      <c r="CBT663" s="189"/>
      <c r="CBU663" s="189"/>
      <c r="CBV663" s="189"/>
      <c r="CBW663" s="189"/>
      <c r="CBX663" s="189"/>
      <c r="CBY663" s="189"/>
      <c r="CBZ663" s="189"/>
      <c r="CCA663" s="189"/>
      <c r="CCB663" s="189"/>
      <c r="CCC663" s="189"/>
      <c r="CCD663" s="189"/>
      <c r="CCE663" s="189"/>
      <c r="CCF663" s="189"/>
      <c r="CCG663" s="189"/>
      <c r="CCH663" s="189"/>
      <c r="CCI663" s="189"/>
      <c r="CCJ663" s="189"/>
      <c r="CCK663" s="189"/>
      <c r="CCL663" s="189"/>
      <c r="CCM663" s="189"/>
      <c r="CCN663" s="189"/>
      <c r="CCO663" s="189"/>
      <c r="CCP663" s="189"/>
      <c r="CCQ663" s="189"/>
      <c r="CCR663" s="189"/>
      <c r="CCS663" s="189"/>
      <c r="CCT663" s="189"/>
      <c r="CCU663" s="189"/>
      <c r="CCV663" s="189"/>
      <c r="CCW663" s="189"/>
      <c r="CCX663" s="189"/>
      <c r="CCY663" s="189"/>
      <c r="CCZ663" s="189"/>
      <c r="CDA663" s="189"/>
      <c r="CDB663" s="189"/>
      <c r="CDC663" s="189"/>
      <c r="CDD663" s="189"/>
      <c r="CDE663" s="189"/>
      <c r="CDF663" s="189"/>
      <c r="CDG663" s="189"/>
      <c r="CDH663" s="189"/>
      <c r="CDI663" s="189"/>
      <c r="CDJ663" s="189"/>
      <c r="CDK663" s="189"/>
      <c r="CDL663" s="189"/>
      <c r="CDM663" s="189"/>
      <c r="CDN663" s="189"/>
      <c r="CDO663" s="189"/>
      <c r="CDP663" s="189"/>
      <c r="CDQ663" s="189"/>
      <c r="CDR663" s="189"/>
      <c r="CDS663" s="189"/>
      <c r="CDT663" s="189"/>
      <c r="CDU663" s="189"/>
      <c r="CDV663" s="189"/>
      <c r="CDW663" s="189"/>
      <c r="CDX663" s="189"/>
      <c r="CDY663" s="189"/>
      <c r="CDZ663" s="189"/>
      <c r="CEA663" s="189"/>
      <c r="CEB663" s="189"/>
      <c r="CEC663" s="189"/>
      <c r="CED663" s="189"/>
      <c r="CEE663" s="189"/>
      <c r="CEF663" s="189"/>
      <c r="CEG663" s="189"/>
      <c r="CEH663" s="189"/>
      <c r="CEI663" s="189"/>
      <c r="CEJ663" s="189"/>
      <c r="CEK663" s="189"/>
      <c r="CEL663" s="189"/>
      <c r="CEM663" s="189"/>
      <c r="CEN663" s="189"/>
      <c r="CEO663" s="189"/>
      <c r="CEP663" s="189"/>
      <c r="CEQ663" s="189"/>
      <c r="CER663" s="189"/>
      <c r="CES663" s="189"/>
      <c r="CET663" s="189"/>
      <c r="CEU663" s="189"/>
      <c r="CEV663" s="189"/>
      <c r="CEW663" s="189"/>
      <c r="CEX663" s="189"/>
      <c r="CEY663" s="189"/>
      <c r="CEZ663" s="189"/>
      <c r="CFA663" s="189"/>
      <c r="CFB663" s="189"/>
      <c r="CFC663" s="189"/>
      <c r="CFD663" s="189"/>
      <c r="CFE663" s="189"/>
      <c r="CFF663" s="189"/>
      <c r="CFG663" s="189"/>
      <c r="CFH663" s="189"/>
      <c r="CFI663" s="189"/>
      <c r="CFJ663" s="189"/>
      <c r="CFK663" s="189"/>
      <c r="CFL663" s="189"/>
      <c r="CFM663" s="189"/>
      <c r="CFN663" s="189"/>
      <c r="CFO663" s="189"/>
      <c r="CFP663" s="189"/>
      <c r="CFQ663" s="189"/>
      <c r="CFR663" s="189"/>
      <c r="CFS663" s="189"/>
      <c r="CFT663" s="189"/>
      <c r="CFU663" s="189"/>
      <c r="CFV663" s="189"/>
      <c r="CFW663" s="189"/>
      <c r="CFX663" s="189"/>
      <c r="CFY663" s="189"/>
      <c r="CFZ663" s="189"/>
      <c r="CGA663" s="189"/>
      <c r="CGB663" s="189"/>
      <c r="CGC663" s="189"/>
      <c r="CGD663" s="189"/>
      <c r="CGE663" s="189"/>
      <c r="CGF663" s="189"/>
      <c r="CGG663" s="189"/>
      <c r="CGH663" s="189"/>
      <c r="CGI663" s="189"/>
      <c r="CGJ663" s="189"/>
      <c r="CGK663" s="189"/>
      <c r="CGL663" s="189"/>
      <c r="CGM663" s="189"/>
      <c r="CGN663" s="189"/>
      <c r="CGO663" s="189"/>
      <c r="CGP663" s="189"/>
      <c r="CGQ663" s="189"/>
      <c r="CGR663" s="189"/>
      <c r="CGS663" s="189"/>
      <c r="CGT663" s="189"/>
      <c r="CGU663" s="189"/>
      <c r="CGV663" s="189"/>
      <c r="CGW663" s="189"/>
      <c r="CGX663" s="189"/>
      <c r="CGY663" s="189"/>
      <c r="CGZ663" s="189"/>
      <c r="CHA663" s="189"/>
      <c r="CHB663" s="189"/>
      <c r="CHC663" s="189"/>
      <c r="CHD663" s="189"/>
      <c r="CHE663" s="189"/>
      <c r="CHF663" s="189"/>
      <c r="CHG663" s="189"/>
      <c r="CHH663" s="189"/>
      <c r="CHI663" s="189"/>
      <c r="CHJ663" s="189"/>
      <c r="CHK663" s="189"/>
      <c r="CHL663" s="189"/>
      <c r="CHM663" s="189"/>
      <c r="CHN663" s="189"/>
      <c r="CHO663" s="189"/>
      <c r="CHP663" s="189"/>
      <c r="CHQ663" s="189"/>
      <c r="CHR663" s="189"/>
      <c r="CHS663" s="189"/>
      <c r="CHT663" s="189"/>
      <c r="CHU663" s="189"/>
      <c r="CHV663" s="189"/>
      <c r="CHW663" s="189"/>
      <c r="CHX663" s="189"/>
      <c r="CHY663" s="189"/>
      <c r="CHZ663" s="189"/>
      <c r="CIA663" s="189"/>
      <c r="CIB663" s="189"/>
      <c r="CIC663" s="189"/>
      <c r="CID663" s="189"/>
      <c r="CIE663" s="189"/>
      <c r="CIF663" s="189"/>
      <c r="CIG663" s="189"/>
      <c r="CIH663" s="189"/>
      <c r="CII663" s="189"/>
      <c r="CIJ663" s="189"/>
      <c r="CIK663" s="189"/>
      <c r="CIL663" s="189"/>
      <c r="CIM663" s="189"/>
      <c r="CIN663" s="189"/>
      <c r="CIO663" s="189"/>
      <c r="CIP663" s="189"/>
      <c r="CIQ663" s="189"/>
      <c r="CIR663" s="189"/>
      <c r="CIS663" s="189"/>
      <c r="CIT663" s="189"/>
      <c r="CIU663" s="189"/>
      <c r="CIV663" s="189"/>
      <c r="CIW663" s="189"/>
      <c r="CIX663" s="189"/>
      <c r="CIY663" s="189"/>
      <c r="CIZ663" s="189"/>
      <c r="CJA663" s="189"/>
      <c r="CJB663" s="189"/>
      <c r="CJC663" s="189"/>
      <c r="CJD663" s="189"/>
      <c r="CJE663" s="189"/>
      <c r="CJF663" s="189"/>
      <c r="CJG663" s="189"/>
      <c r="CJH663" s="189"/>
      <c r="CJI663" s="189"/>
      <c r="CJJ663" s="189"/>
      <c r="CJK663" s="189"/>
      <c r="CJL663" s="189"/>
      <c r="CJM663" s="189"/>
      <c r="CJN663" s="189"/>
      <c r="CJO663" s="189"/>
      <c r="CJP663" s="189"/>
      <c r="CJQ663" s="189"/>
      <c r="CJR663" s="189"/>
      <c r="CJS663" s="189"/>
      <c r="CJT663" s="189"/>
      <c r="CJU663" s="189"/>
      <c r="CJV663" s="189"/>
      <c r="CJW663" s="189"/>
      <c r="CJX663" s="189"/>
      <c r="CJY663" s="189"/>
      <c r="CJZ663" s="189"/>
      <c r="CKA663" s="189"/>
      <c r="CKB663" s="189"/>
      <c r="CKC663" s="189"/>
      <c r="CKD663" s="189"/>
      <c r="CKE663" s="189"/>
      <c r="CKF663" s="189"/>
      <c r="CKG663" s="189"/>
      <c r="CKH663" s="189"/>
      <c r="CKI663" s="189"/>
      <c r="CKJ663" s="189"/>
      <c r="CKK663" s="189"/>
      <c r="CKL663" s="189"/>
      <c r="CKM663" s="189"/>
      <c r="CKN663" s="189"/>
      <c r="CKO663" s="189"/>
      <c r="CKP663" s="189"/>
      <c r="CKQ663" s="189"/>
      <c r="CKR663" s="189"/>
      <c r="CKS663" s="189"/>
      <c r="CKT663" s="189"/>
      <c r="CKU663" s="189"/>
      <c r="CKV663" s="189"/>
      <c r="CKW663" s="189"/>
      <c r="CKX663" s="189"/>
      <c r="CKY663" s="189"/>
      <c r="CKZ663" s="189"/>
      <c r="CLA663" s="189"/>
      <c r="CLB663" s="189"/>
      <c r="CLC663" s="189"/>
      <c r="CLD663" s="189"/>
      <c r="CLE663" s="189"/>
      <c r="CLF663" s="189"/>
      <c r="CLG663" s="189"/>
      <c r="CLH663" s="189"/>
      <c r="CLI663" s="189"/>
      <c r="CLJ663" s="189"/>
      <c r="CLK663" s="189"/>
      <c r="CLL663" s="189"/>
      <c r="CLM663" s="189"/>
      <c r="CLN663" s="189"/>
      <c r="CLO663" s="189"/>
      <c r="CLP663" s="189"/>
      <c r="CLQ663" s="189"/>
      <c r="CLR663" s="189"/>
      <c r="CLS663" s="189"/>
      <c r="CLT663" s="189"/>
      <c r="CLU663" s="189"/>
      <c r="CLV663" s="189"/>
      <c r="CLW663" s="189"/>
      <c r="CLX663" s="189"/>
      <c r="CLY663" s="189"/>
      <c r="CLZ663" s="189"/>
      <c r="CMA663" s="189"/>
      <c r="CMB663" s="189"/>
      <c r="CMC663" s="189"/>
      <c r="CMD663" s="189"/>
      <c r="CME663" s="189"/>
      <c r="CMF663" s="189"/>
      <c r="CMG663" s="189"/>
      <c r="CMH663" s="189"/>
      <c r="CMI663" s="189"/>
      <c r="CMJ663" s="189"/>
      <c r="CMK663" s="189"/>
      <c r="CML663" s="189"/>
      <c r="CMM663" s="189"/>
      <c r="CMN663" s="189"/>
      <c r="CMO663" s="189"/>
      <c r="CMP663" s="189"/>
      <c r="CMQ663" s="189"/>
      <c r="CMR663" s="189"/>
      <c r="CMS663" s="189"/>
      <c r="CMT663" s="189"/>
      <c r="CMU663" s="189"/>
      <c r="CMV663" s="189"/>
      <c r="CMW663" s="189"/>
      <c r="CMX663" s="189"/>
      <c r="CMY663" s="189"/>
      <c r="CMZ663" s="189"/>
      <c r="CNA663" s="189"/>
      <c r="CNB663" s="189"/>
      <c r="CNC663" s="189"/>
      <c r="CND663" s="189"/>
      <c r="CNE663" s="189"/>
      <c r="CNF663" s="189"/>
      <c r="CNG663" s="189"/>
      <c r="CNH663" s="189"/>
      <c r="CNI663" s="189"/>
      <c r="CNJ663" s="189"/>
      <c r="CNK663" s="189"/>
      <c r="CNL663" s="189"/>
      <c r="CNM663" s="189"/>
      <c r="CNN663" s="189"/>
      <c r="CNO663" s="189"/>
      <c r="CNP663" s="189"/>
      <c r="CNQ663" s="189"/>
      <c r="CNR663" s="189"/>
      <c r="CNS663" s="189"/>
      <c r="CNT663" s="189"/>
      <c r="CNU663" s="189"/>
      <c r="CNV663" s="189"/>
      <c r="CNW663" s="189"/>
      <c r="CNX663" s="189"/>
      <c r="CNY663" s="189"/>
      <c r="CNZ663" s="189"/>
      <c r="COA663" s="189"/>
      <c r="COB663" s="189"/>
      <c r="COC663" s="189"/>
      <c r="COD663" s="189"/>
      <c r="COE663" s="189"/>
      <c r="COF663" s="189"/>
      <c r="COG663" s="189"/>
      <c r="COH663" s="189"/>
      <c r="COI663" s="189"/>
      <c r="COJ663" s="189"/>
      <c r="COK663" s="189"/>
      <c r="COL663" s="189"/>
      <c r="COM663" s="189"/>
      <c r="CON663" s="189"/>
      <c r="COO663" s="189"/>
      <c r="COP663" s="189"/>
      <c r="COQ663" s="189"/>
      <c r="COR663" s="189"/>
      <c r="COS663" s="189"/>
      <c r="COT663" s="189"/>
      <c r="COU663" s="189"/>
      <c r="COV663" s="189"/>
      <c r="COW663" s="189"/>
      <c r="COX663" s="189"/>
      <c r="COY663" s="189"/>
      <c r="COZ663" s="189"/>
      <c r="CPA663" s="189"/>
      <c r="CPB663" s="189"/>
      <c r="CPC663" s="189"/>
      <c r="CPD663" s="189"/>
      <c r="CPE663" s="189"/>
      <c r="CPF663" s="189"/>
      <c r="CPG663" s="189"/>
      <c r="CPH663" s="189"/>
      <c r="CPI663" s="189"/>
      <c r="CPJ663" s="189"/>
      <c r="CPK663" s="189"/>
      <c r="CPL663" s="189"/>
      <c r="CPM663" s="189"/>
      <c r="CPN663" s="189"/>
      <c r="CPO663" s="189"/>
      <c r="CPP663" s="189"/>
      <c r="CPQ663" s="189"/>
      <c r="CPR663" s="189"/>
      <c r="CPS663" s="189"/>
      <c r="CPT663" s="189"/>
      <c r="CPU663" s="189"/>
      <c r="CPV663" s="189"/>
      <c r="CPW663" s="189"/>
      <c r="CPX663" s="189"/>
      <c r="CPY663" s="189"/>
      <c r="CPZ663" s="189"/>
      <c r="CQA663" s="189"/>
      <c r="CQB663" s="189"/>
      <c r="CQC663" s="189"/>
      <c r="CQD663" s="189"/>
      <c r="CQE663" s="189"/>
      <c r="CQF663" s="189"/>
      <c r="CQG663" s="189"/>
      <c r="CQH663" s="189"/>
      <c r="CQI663" s="189"/>
      <c r="CQJ663" s="189"/>
      <c r="CQK663" s="189"/>
      <c r="CQL663" s="189"/>
      <c r="CQM663" s="189"/>
      <c r="CQN663" s="189"/>
      <c r="CQO663" s="189"/>
      <c r="CQP663" s="189"/>
      <c r="CQQ663" s="189"/>
      <c r="CQR663" s="189"/>
      <c r="CQS663" s="189"/>
      <c r="CQT663" s="189"/>
      <c r="CQU663" s="189"/>
      <c r="CQV663" s="189"/>
      <c r="CQW663" s="189"/>
      <c r="CQX663" s="189"/>
      <c r="CQY663" s="189"/>
      <c r="CQZ663" s="189"/>
      <c r="CRA663" s="189"/>
      <c r="CRB663" s="189"/>
      <c r="CRC663" s="189"/>
      <c r="CRD663" s="189"/>
      <c r="CRE663" s="189"/>
      <c r="CRF663" s="189"/>
      <c r="CRG663" s="189"/>
      <c r="CRH663" s="189"/>
      <c r="CRI663" s="189"/>
      <c r="CRJ663" s="189"/>
      <c r="CRK663" s="189"/>
      <c r="CRL663" s="189"/>
      <c r="CRM663" s="189"/>
      <c r="CRN663" s="189"/>
      <c r="CRO663" s="189"/>
      <c r="CRP663" s="189"/>
      <c r="CRQ663" s="189"/>
      <c r="CRR663" s="189"/>
      <c r="CRS663" s="189"/>
      <c r="CRT663" s="189"/>
      <c r="CRU663" s="189"/>
      <c r="CRV663" s="189"/>
      <c r="CRW663" s="189"/>
      <c r="CRX663" s="189"/>
      <c r="CRY663" s="189"/>
      <c r="CRZ663" s="189"/>
      <c r="CSA663" s="189"/>
      <c r="CSB663" s="189"/>
      <c r="CSC663" s="189"/>
      <c r="CSD663" s="189"/>
      <c r="CSE663" s="189"/>
      <c r="CSF663" s="189"/>
      <c r="CSG663" s="189"/>
      <c r="CSH663" s="189"/>
      <c r="CSI663" s="189"/>
      <c r="CSJ663" s="189"/>
      <c r="CSK663" s="189"/>
      <c r="CSL663" s="189"/>
      <c r="CSM663" s="189"/>
      <c r="CSN663" s="189"/>
      <c r="CSO663" s="189"/>
      <c r="CSP663" s="189"/>
      <c r="CSQ663" s="189"/>
      <c r="CSR663" s="189"/>
      <c r="CSS663" s="189"/>
      <c r="CST663" s="189"/>
      <c r="CSU663" s="189"/>
      <c r="CSV663" s="189"/>
      <c r="CSW663" s="189"/>
      <c r="CSX663" s="189"/>
      <c r="CSY663" s="189"/>
      <c r="CSZ663" s="189"/>
      <c r="CTA663" s="189"/>
      <c r="CTB663" s="189"/>
      <c r="CTC663" s="189"/>
      <c r="CTD663" s="189"/>
      <c r="CTE663" s="189"/>
      <c r="CTF663" s="189"/>
      <c r="CTG663" s="189"/>
      <c r="CTH663" s="189"/>
      <c r="CTI663" s="189"/>
      <c r="CTJ663" s="189"/>
      <c r="CTK663" s="189"/>
      <c r="CTL663" s="189"/>
      <c r="CTM663" s="189"/>
      <c r="CTN663" s="189"/>
      <c r="CTO663" s="189"/>
      <c r="CTP663" s="189"/>
      <c r="CTQ663" s="189"/>
      <c r="CTR663" s="189"/>
      <c r="CTS663" s="189"/>
      <c r="CTT663" s="189"/>
      <c r="CTU663" s="189"/>
      <c r="CTV663" s="189"/>
      <c r="CTW663" s="189"/>
      <c r="CTX663" s="189"/>
      <c r="CTY663" s="189"/>
      <c r="CTZ663" s="189"/>
      <c r="CUA663" s="189"/>
      <c r="CUB663" s="189"/>
      <c r="CUC663" s="189"/>
      <c r="CUD663" s="189"/>
      <c r="CUE663" s="189"/>
      <c r="CUF663" s="189"/>
      <c r="CUG663" s="189"/>
      <c r="CUH663" s="189"/>
      <c r="CUI663" s="189"/>
      <c r="CUJ663" s="189"/>
      <c r="CUK663" s="189"/>
      <c r="CUL663" s="189"/>
      <c r="CUM663" s="189"/>
      <c r="CUN663" s="189"/>
      <c r="CUO663" s="189"/>
      <c r="CUP663" s="189"/>
      <c r="CUQ663" s="189"/>
      <c r="CUR663" s="189"/>
      <c r="CUS663" s="189"/>
      <c r="CUT663" s="189"/>
      <c r="CUU663" s="189"/>
      <c r="CUV663" s="189"/>
      <c r="CUW663" s="189"/>
      <c r="CUX663" s="189"/>
      <c r="CUY663" s="189"/>
      <c r="CUZ663" s="189"/>
      <c r="CVA663" s="189"/>
      <c r="CVB663" s="189"/>
      <c r="CVC663" s="189"/>
      <c r="CVD663" s="189"/>
      <c r="CVE663" s="189"/>
      <c r="CVF663" s="189"/>
      <c r="CVG663" s="189"/>
      <c r="CVH663" s="189"/>
      <c r="CVI663" s="189"/>
      <c r="CVJ663" s="189"/>
      <c r="CVK663" s="189"/>
      <c r="CVL663" s="189"/>
      <c r="CVM663" s="189"/>
      <c r="CVN663" s="189"/>
      <c r="CVO663" s="189"/>
      <c r="CVP663" s="189"/>
      <c r="CVQ663" s="189"/>
      <c r="CVR663" s="189"/>
      <c r="CVS663" s="189"/>
      <c r="CVT663" s="189"/>
      <c r="CVU663" s="189"/>
      <c r="CVV663" s="189"/>
      <c r="CVW663" s="189"/>
      <c r="CVX663" s="189"/>
      <c r="CVY663" s="189"/>
      <c r="CVZ663" s="189"/>
      <c r="CWA663" s="189"/>
      <c r="CWB663" s="189"/>
      <c r="CWC663" s="189"/>
      <c r="CWD663" s="189"/>
      <c r="CWE663" s="189"/>
      <c r="CWF663" s="189"/>
      <c r="CWG663" s="189"/>
      <c r="CWH663" s="189"/>
      <c r="CWI663" s="189"/>
      <c r="CWJ663" s="189"/>
      <c r="CWK663" s="189"/>
      <c r="CWL663" s="189"/>
      <c r="CWM663" s="189"/>
      <c r="CWN663" s="189"/>
      <c r="CWO663" s="189"/>
      <c r="CWP663" s="189"/>
      <c r="CWQ663" s="189"/>
      <c r="CWR663" s="189"/>
      <c r="CWS663" s="189"/>
      <c r="CWT663" s="189"/>
      <c r="CWU663" s="189"/>
      <c r="CWV663" s="189"/>
      <c r="CWW663" s="189"/>
      <c r="CWX663" s="189"/>
      <c r="CWY663" s="189"/>
      <c r="CWZ663" s="189"/>
      <c r="CXA663" s="189"/>
      <c r="CXB663" s="189"/>
      <c r="CXC663" s="189"/>
      <c r="CXD663" s="189"/>
      <c r="CXE663" s="189"/>
      <c r="CXF663" s="189"/>
      <c r="CXG663" s="189"/>
      <c r="CXH663" s="189"/>
      <c r="CXI663" s="189"/>
      <c r="CXJ663" s="189"/>
      <c r="CXK663" s="189"/>
      <c r="CXL663" s="189"/>
      <c r="CXM663" s="189"/>
      <c r="CXN663" s="189"/>
      <c r="CXO663" s="189"/>
      <c r="CXP663" s="189"/>
      <c r="CXQ663" s="189"/>
      <c r="CXR663" s="189"/>
      <c r="CXS663" s="189"/>
      <c r="CXT663" s="189"/>
      <c r="CXU663" s="189"/>
      <c r="CXV663" s="189"/>
      <c r="CXW663" s="189"/>
      <c r="CXX663" s="189"/>
      <c r="CXY663" s="189"/>
      <c r="CXZ663" s="189"/>
      <c r="CYA663" s="189"/>
      <c r="CYB663" s="189"/>
      <c r="CYC663" s="189"/>
      <c r="CYD663" s="189"/>
      <c r="CYE663" s="189"/>
      <c r="CYF663" s="189"/>
      <c r="CYG663" s="189"/>
      <c r="CYH663" s="189"/>
      <c r="CYI663" s="189"/>
      <c r="CYJ663" s="189"/>
      <c r="CYK663" s="189"/>
      <c r="CYL663" s="189"/>
      <c r="CYM663" s="189"/>
      <c r="CYN663" s="189"/>
      <c r="CYO663" s="189"/>
      <c r="CYP663" s="189"/>
      <c r="CYQ663" s="189"/>
      <c r="CYR663" s="189"/>
      <c r="CYS663" s="189"/>
      <c r="CYT663" s="189"/>
      <c r="CYU663" s="189"/>
      <c r="CYV663" s="189"/>
      <c r="CYW663" s="189"/>
      <c r="CYX663" s="189"/>
      <c r="CYY663" s="189"/>
      <c r="CYZ663" s="189"/>
      <c r="CZA663" s="189"/>
      <c r="CZB663" s="189"/>
      <c r="CZC663" s="189"/>
      <c r="CZD663" s="189"/>
      <c r="CZE663" s="189"/>
      <c r="CZF663" s="189"/>
      <c r="CZG663" s="189"/>
      <c r="CZH663" s="189"/>
      <c r="CZI663" s="189"/>
      <c r="CZJ663" s="189"/>
      <c r="CZK663" s="189"/>
      <c r="CZL663" s="189"/>
      <c r="CZM663" s="189"/>
      <c r="CZN663" s="189"/>
      <c r="CZO663" s="189"/>
      <c r="CZP663" s="189"/>
      <c r="CZQ663" s="189"/>
      <c r="CZR663" s="189"/>
      <c r="CZS663" s="189"/>
      <c r="CZT663" s="189"/>
      <c r="CZU663" s="189"/>
      <c r="CZV663" s="189"/>
      <c r="CZW663" s="189"/>
      <c r="CZX663" s="189"/>
      <c r="CZY663" s="189"/>
      <c r="CZZ663" s="189"/>
      <c r="DAA663" s="189"/>
      <c r="DAB663" s="189"/>
      <c r="DAC663" s="189"/>
      <c r="DAD663" s="189"/>
      <c r="DAE663" s="189"/>
      <c r="DAF663" s="189"/>
      <c r="DAG663" s="189"/>
      <c r="DAH663" s="189"/>
      <c r="DAI663" s="189"/>
      <c r="DAJ663" s="189"/>
      <c r="DAK663" s="189"/>
      <c r="DAL663" s="189"/>
      <c r="DAM663" s="189"/>
      <c r="DAN663" s="189"/>
      <c r="DAO663" s="189"/>
      <c r="DAP663" s="189"/>
      <c r="DAQ663" s="189"/>
      <c r="DAR663" s="189"/>
      <c r="DAS663" s="189"/>
      <c r="DAT663" s="189"/>
      <c r="DAU663" s="189"/>
      <c r="DAV663" s="189"/>
      <c r="DAW663" s="189"/>
      <c r="DAX663" s="189"/>
      <c r="DAY663" s="189"/>
      <c r="DAZ663" s="189"/>
      <c r="DBA663" s="189"/>
      <c r="DBB663" s="189"/>
      <c r="DBC663" s="189"/>
      <c r="DBD663" s="189"/>
      <c r="DBE663" s="189"/>
      <c r="DBF663" s="189"/>
      <c r="DBG663" s="189"/>
      <c r="DBH663" s="189"/>
      <c r="DBI663" s="189"/>
      <c r="DBJ663" s="189"/>
      <c r="DBK663" s="189"/>
      <c r="DBL663" s="189"/>
      <c r="DBM663" s="189"/>
      <c r="DBN663" s="189"/>
      <c r="DBO663" s="189"/>
      <c r="DBP663" s="189"/>
      <c r="DBQ663" s="189"/>
      <c r="DBR663" s="189"/>
      <c r="DBS663" s="189"/>
      <c r="DBT663" s="189"/>
      <c r="DBU663" s="189"/>
      <c r="DBV663" s="189"/>
      <c r="DBW663" s="189"/>
      <c r="DBX663" s="189"/>
      <c r="DBY663" s="189"/>
      <c r="DBZ663" s="189"/>
      <c r="DCA663" s="189"/>
      <c r="DCB663" s="189"/>
      <c r="DCC663" s="189"/>
      <c r="DCD663" s="189"/>
      <c r="DCE663" s="189"/>
      <c r="DCF663" s="189"/>
      <c r="DCG663" s="189"/>
      <c r="DCH663" s="189"/>
      <c r="DCI663" s="189"/>
      <c r="DCJ663" s="189"/>
      <c r="DCK663" s="189"/>
      <c r="DCL663" s="189"/>
      <c r="DCM663" s="189"/>
      <c r="DCN663" s="189"/>
      <c r="DCO663" s="189"/>
      <c r="DCP663" s="189"/>
      <c r="DCQ663" s="189"/>
      <c r="DCR663" s="189"/>
      <c r="DCS663" s="189"/>
      <c r="DCT663" s="189"/>
      <c r="DCU663" s="189"/>
      <c r="DCV663" s="189"/>
      <c r="DCW663" s="189"/>
      <c r="DCX663" s="189"/>
      <c r="DCY663" s="189"/>
      <c r="DCZ663" s="189"/>
      <c r="DDA663" s="189"/>
      <c r="DDB663" s="189"/>
      <c r="DDC663" s="189"/>
      <c r="DDD663" s="189"/>
      <c r="DDE663" s="189"/>
      <c r="DDF663" s="189"/>
      <c r="DDG663" s="189"/>
      <c r="DDH663" s="189"/>
      <c r="DDI663" s="189"/>
      <c r="DDJ663" s="189"/>
      <c r="DDK663" s="189"/>
      <c r="DDL663" s="189"/>
      <c r="DDM663" s="189"/>
      <c r="DDN663" s="189"/>
      <c r="DDO663" s="189"/>
      <c r="DDP663" s="189"/>
      <c r="DDQ663" s="189"/>
      <c r="DDR663" s="189"/>
      <c r="DDS663" s="189"/>
      <c r="DDT663" s="189"/>
      <c r="DDU663" s="189"/>
      <c r="DDV663" s="189"/>
      <c r="DDW663" s="189"/>
      <c r="DDX663" s="189"/>
      <c r="DDY663" s="189"/>
      <c r="DDZ663" s="189"/>
      <c r="DEA663" s="189"/>
      <c r="DEB663" s="189"/>
      <c r="DEC663" s="189"/>
      <c r="DED663" s="189"/>
      <c r="DEE663" s="189"/>
      <c r="DEF663" s="189"/>
      <c r="DEG663" s="189"/>
      <c r="DEH663" s="189"/>
      <c r="DEI663" s="189"/>
      <c r="DEJ663" s="189"/>
      <c r="DEK663" s="189"/>
      <c r="DEL663" s="189"/>
      <c r="DEM663" s="189"/>
      <c r="DEN663" s="189"/>
      <c r="DEO663" s="189"/>
      <c r="DEP663" s="189"/>
      <c r="DEQ663" s="189"/>
      <c r="DER663" s="189"/>
      <c r="DES663" s="189"/>
      <c r="DET663" s="189"/>
      <c r="DEU663" s="189"/>
      <c r="DEV663" s="189"/>
      <c r="DEW663" s="189"/>
      <c r="DEX663" s="189"/>
      <c r="DEY663" s="189"/>
      <c r="DEZ663" s="189"/>
      <c r="DFA663" s="189"/>
      <c r="DFB663" s="189"/>
      <c r="DFC663" s="189"/>
      <c r="DFD663" s="189"/>
      <c r="DFE663" s="189"/>
      <c r="DFF663" s="189"/>
      <c r="DFG663" s="189"/>
      <c r="DFH663" s="189"/>
      <c r="DFI663" s="189"/>
      <c r="DFJ663" s="189"/>
      <c r="DFK663" s="189"/>
      <c r="DFL663" s="189"/>
      <c r="DFM663" s="189"/>
      <c r="DFN663" s="189"/>
      <c r="DFO663" s="189"/>
      <c r="DFP663" s="189"/>
      <c r="DFQ663" s="189"/>
      <c r="DFR663" s="189"/>
      <c r="DFS663" s="189"/>
      <c r="DFT663" s="189"/>
      <c r="DFU663" s="189"/>
      <c r="DFV663" s="189"/>
      <c r="DFW663" s="189"/>
      <c r="DFX663" s="189"/>
      <c r="DFY663" s="189"/>
      <c r="DFZ663" s="189"/>
      <c r="DGA663" s="189"/>
      <c r="DGB663" s="189"/>
      <c r="DGC663" s="189"/>
      <c r="DGD663" s="189"/>
      <c r="DGE663" s="189"/>
      <c r="DGF663" s="189"/>
      <c r="DGG663" s="189"/>
      <c r="DGH663" s="189"/>
      <c r="DGI663" s="189"/>
      <c r="DGJ663" s="189"/>
      <c r="DGK663" s="189"/>
      <c r="DGL663" s="189"/>
      <c r="DGM663" s="189"/>
      <c r="DGN663" s="189"/>
      <c r="DGO663" s="189"/>
      <c r="DGP663" s="189"/>
      <c r="DGQ663" s="189"/>
      <c r="DGR663" s="189"/>
      <c r="DGS663" s="189"/>
      <c r="DGT663" s="189"/>
      <c r="DGU663" s="189"/>
      <c r="DGV663" s="189"/>
      <c r="DGW663" s="189"/>
      <c r="DGX663" s="189"/>
      <c r="DGY663" s="189"/>
      <c r="DGZ663" s="189"/>
      <c r="DHA663" s="189"/>
      <c r="DHB663" s="189"/>
      <c r="DHC663" s="189"/>
      <c r="DHD663" s="189"/>
      <c r="DHE663" s="189"/>
      <c r="DHF663" s="189"/>
      <c r="DHG663" s="189"/>
      <c r="DHH663" s="189"/>
      <c r="DHI663" s="189"/>
      <c r="DHJ663" s="189"/>
      <c r="DHK663" s="189"/>
      <c r="DHL663" s="189"/>
      <c r="DHM663" s="189"/>
      <c r="DHN663" s="189"/>
      <c r="DHO663" s="189"/>
      <c r="DHP663" s="189"/>
      <c r="DHQ663" s="189"/>
      <c r="DHR663" s="189"/>
      <c r="DHS663" s="189"/>
      <c r="DHT663" s="189"/>
      <c r="DHU663" s="189"/>
      <c r="DHV663" s="189"/>
      <c r="DHW663" s="189"/>
      <c r="DHX663" s="189"/>
      <c r="DHY663" s="189"/>
      <c r="DHZ663" s="189"/>
      <c r="DIA663" s="189"/>
      <c r="DIB663" s="189"/>
      <c r="DIC663" s="189"/>
      <c r="DID663" s="189"/>
      <c r="DIE663" s="189"/>
      <c r="DIF663" s="189"/>
      <c r="DIG663" s="189"/>
      <c r="DIH663" s="189"/>
      <c r="DII663" s="189"/>
      <c r="DIJ663" s="189"/>
      <c r="DIK663" s="189"/>
      <c r="DIL663" s="189"/>
      <c r="DIM663" s="189"/>
      <c r="DIN663" s="189"/>
      <c r="DIO663" s="189"/>
      <c r="DIP663" s="189"/>
      <c r="DIQ663" s="189"/>
      <c r="DIR663" s="189"/>
      <c r="DIS663" s="189"/>
      <c r="DIT663" s="189"/>
      <c r="DIU663" s="189"/>
      <c r="DIV663" s="189"/>
      <c r="DIW663" s="189"/>
      <c r="DIX663" s="189"/>
      <c r="DIY663" s="189"/>
      <c r="DIZ663" s="189"/>
      <c r="DJA663" s="189"/>
      <c r="DJB663" s="189"/>
      <c r="DJC663" s="189"/>
      <c r="DJD663" s="189"/>
      <c r="DJE663" s="189"/>
      <c r="DJF663" s="189"/>
      <c r="DJG663" s="189"/>
      <c r="DJH663" s="189"/>
      <c r="DJI663" s="189"/>
      <c r="DJJ663" s="189"/>
      <c r="DJK663" s="189"/>
      <c r="DJL663" s="189"/>
      <c r="DJM663" s="189"/>
      <c r="DJN663" s="189"/>
      <c r="DJO663" s="189"/>
      <c r="DJP663" s="189"/>
      <c r="DJQ663" s="189"/>
      <c r="DJR663" s="189"/>
      <c r="DJS663" s="189"/>
      <c r="DJT663" s="189"/>
      <c r="DJU663" s="189"/>
      <c r="DJV663" s="189"/>
      <c r="DJW663" s="189"/>
      <c r="DJX663" s="189"/>
      <c r="DJY663" s="189"/>
      <c r="DJZ663" s="189"/>
      <c r="DKA663" s="189"/>
      <c r="DKB663" s="189"/>
      <c r="DKC663" s="189"/>
      <c r="DKD663" s="189"/>
      <c r="DKE663" s="189"/>
      <c r="DKF663" s="189"/>
      <c r="DKG663" s="189"/>
      <c r="DKH663" s="189"/>
      <c r="DKI663" s="189"/>
      <c r="DKJ663" s="189"/>
      <c r="DKK663" s="189"/>
      <c r="DKL663" s="189"/>
      <c r="DKM663" s="189"/>
      <c r="DKN663" s="189"/>
      <c r="DKO663" s="189"/>
      <c r="DKP663" s="189"/>
      <c r="DKQ663" s="189"/>
      <c r="DKR663" s="189"/>
      <c r="DKS663" s="189"/>
      <c r="DKT663" s="189"/>
      <c r="DKU663" s="189"/>
      <c r="DKV663" s="189"/>
      <c r="DKW663" s="189"/>
      <c r="DKX663" s="189"/>
      <c r="DKY663" s="189"/>
      <c r="DKZ663" s="189"/>
      <c r="DLA663" s="189"/>
      <c r="DLB663" s="189"/>
      <c r="DLC663" s="189"/>
      <c r="DLD663" s="189"/>
      <c r="DLE663" s="189"/>
      <c r="DLF663" s="189"/>
      <c r="DLG663" s="189"/>
      <c r="DLH663" s="189"/>
      <c r="DLI663" s="189"/>
      <c r="DLJ663" s="189"/>
      <c r="DLK663" s="189"/>
      <c r="DLL663" s="189"/>
      <c r="DLM663" s="189"/>
      <c r="DLN663" s="189"/>
      <c r="DLO663" s="189"/>
      <c r="DLP663" s="189"/>
      <c r="DLQ663" s="189"/>
      <c r="DLR663" s="189"/>
      <c r="DLS663" s="189"/>
      <c r="DLT663" s="189"/>
      <c r="DLU663" s="189"/>
      <c r="DLV663" s="189"/>
      <c r="DLW663" s="189"/>
      <c r="DLX663" s="189"/>
      <c r="DLY663" s="189"/>
      <c r="DLZ663" s="189"/>
      <c r="DMA663" s="189"/>
      <c r="DMB663" s="189"/>
      <c r="DMC663" s="189"/>
      <c r="DMD663" s="189"/>
      <c r="DME663" s="189"/>
      <c r="DMF663" s="189"/>
      <c r="DMG663" s="189"/>
      <c r="DMH663" s="189"/>
      <c r="DMI663" s="189"/>
      <c r="DMJ663" s="189"/>
      <c r="DMK663" s="189"/>
      <c r="DML663" s="189"/>
      <c r="DMM663" s="189"/>
      <c r="DMN663" s="189"/>
      <c r="DMO663" s="189"/>
      <c r="DMP663" s="189"/>
      <c r="DMQ663" s="189"/>
      <c r="DMR663" s="189"/>
      <c r="DMS663" s="189"/>
      <c r="DMT663" s="189"/>
      <c r="DMU663" s="189"/>
      <c r="DMV663" s="189"/>
      <c r="DMW663" s="189"/>
      <c r="DMX663" s="189"/>
      <c r="DMY663" s="189"/>
      <c r="DMZ663" s="189"/>
      <c r="DNA663" s="189"/>
      <c r="DNB663" s="189"/>
      <c r="DNC663" s="189"/>
      <c r="DND663" s="189"/>
      <c r="DNE663" s="189"/>
      <c r="DNF663" s="189"/>
      <c r="DNG663" s="189"/>
      <c r="DNH663" s="189"/>
      <c r="DNI663" s="189"/>
      <c r="DNJ663" s="189"/>
      <c r="DNK663" s="189"/>
      <c r="DNL663" s="189"/>
      <c r="DNM663" s="189"/>
      <c r="DNN663" s="189"/>
      <c r="DNO663" s="189"/>
      <c r="DNP663" s="189"/>
      <c r="DNQ663" s="189"/>
      <c r="DNR663" s="189"/>
      <c r="DNS663" s="189"/>
      <c r="DNT663" s="189"/>
      <c r="DNU663" s="189"/>
      <c r="DNV663" s="189"/>
      <c r="DNW663" s="189"/>
      <c r="DNX663" s="189"/>
      <c r="DNY663" s="189"/>
      <c r="DNZ663" s="189"/>
      <c r="DOA663" s="189"/>
      <c r="DOB663" s="189"/>
      <c r="DOC663" s="189"/>
      <c r="DOD663" s="189"/>
      <c r="DOE663" s="189"/>
      <c r="DOF663" s="189"/>
      <c r="DOG663" s="189"/>
      <c r="DOH663" s="189"/>
      <c r="DOI663" s="189"/>
      <c r="DOJ663" s="189"/>
      <c r="DOK663" s="189"/>
      <c r="DOL663" s="189"/>
      <c r="DOM663" s="189"/>
      <c r="DON663" s="189"/>
      <c r="DOO663" s="189"/>
      <c r="DOP663" s="189"/>
      <c r="DOQ663" s="189"/>
      <c r="DOR663" s="189"/>
      <c r="DOS663" s="189"/>
      <c r="DOT663" s="189"/>
      <c r="DOU663" s="189"/>
      <c r="DOV663" s="189"/>
      <c r="DOW663" s="189"/>
      <c r="DOX663" s="189"/>
      <c r="DOY663" s="189"/>
      <c r="DOZ663" s="189"/>
      <c r="DPA663" s="189"/>
      <c r="DPB663" s="189"/>
      <c r="DPC663" s="189"/>
      <c r="DPD663" s="189"/>
      <c r="DPE663" s="189"/>
      <c r="DPF663" s="189"/>
      <c r="DPG663" s="189"/>
      <c r="DPH663" s="189"/>
      <c r="DPI663" s="189"/>
      <c r="DPJ663" s="189"/>
      <c r="DPK663" s="189"/>
      <c r="DPL663" s="189"/>
      <c r="DPM663" s="189"/>
      <c r="DPN663" s="189"/>
      <c r="DPO663" s="189"/>
      <c r="DPP663" s="189"/>
      <c r="DPQ663" s="189"/>
      <c r="DPR663" s="189"/>
      <c r="DPS663" s="189"/>
      <c r="DPT663" s="189"/>
      <c r="DPU663" s="189"/>
      <c r="DPV663" s="189"/>
      <c r="DPW663" s="189"/>
      <c r="DPX663" s="189"/>
      <c r="DPY663" s="189"/>
      <c r="DPZ663" s="189"/>
      <c r="DQA663" s="189"/>
      <c r="DQB663" s="189"/>
      <c r="DQC663" s="189"/>
      <c r="DQD663" s="189"/>
      <c r="DQE663" s="189"/>
      <c r="DQF663" s="189"/>
      <c r="DQG663" s="189"/>
      <c r="DQH663" s="189"/>
      <c r="DQI663" s="189"/>
      <c r="DQJ663" s="189"/>
      <c r="DQK663" s="189"/>
      <c r="DQL663" s="189"/>
      <c r="DQM663" s="189"/>
      <c r="DQN663" s="189"/>
      <c r="DQO663" s="189"/>
      <c r="DQP663" s="189"/>
      <c r="DQQ663" s="189"/>
      <c r="DQR663" s="189"/>
      <c r="DQS663" s="189"/>
      <c r="DQT663" s="189"/>
      <c r="DQU663" s="189"/>
      <c r="DQV663" s="189"/>
      <c r="DQW663" s="189"/>
      <c r="DQX663" s="189"/>
      <c r="DQY663" s="189"/>
      <c r="DQZ663" s="189"/>
      <c r="DRA663" s="189"/>
      <c r="DRB663" s="189"/>
      <c r="DRC663" s="189"/>
      <c r="DRD663" s="189"/>
      <c r="DRE663" s="189"/>
      <c r="DRF663" s="189"/>
      <c r="DRG663" s="189"/>
      <c r="DRH663" s="189"/>
      <c r="DRI663" s="189"/>
      <c r="DRJ663" s="189"/>
      <c r="DRK663" s="189"/>
      <c r="DRL663" s="189"/>
      <c r="DRM663" s="189"/>
      <c r="DRN663" s="189"/>
      <c r="DRO663" s="189"/>
      <c r="DRP663" s="189"/>
      <c r="DRQ663" s="189"/>
      <c r="DRR663" s="189"/>
      <c r="DRS663" s="189"/>
      <c r="DRT663" s="189"/>
      <c r="DRU663" s="189"/>
      <c r="DRV663" s="189"/>
      <c r="DRW663" s="189"/>
      <c r="DRX663" s="189"/>
      <c r="DRY663" s="189"/>
      <c r="DRZ663" s="189"/>
      <c r="DSA663" s="189"/>
      <c r="DSB663" s="189"/>
      <c r="DSC663" s="189"/>
      <c r="DSD663" s="189"/>
      <c r="DSE663" s="189"/>
      <c r="DSF663" s="189"/>
      <c r="DSG663" s="189"/>
      <c r="DSH663" s="189"/>
      <c r="DSI663" s="189"/>
      <c r="DSJ663" s="189"/>
      <c r="DSK663" s="189"/>
      <c r="DSL663" s="189"/>
      <c r="DSM663" s="189"/>
      <c r="DSN663" s="189"/>
      <c r="DSO663" s="189"/>
      <c r="DSP663" s="189"/>
      <c r="DSQ663" s="189"/>
      <c r="DSR663" s="189"/>
      <c r="DSS663" s="189"/>
      <c r="DST663" s="189"/>
      <c r="DSU663" s="189"/>
      <c r="DSV663" s="189"/>
      <c r="DSW663" s="189"/>
      <c r="DSX663" s="189"/>
      <c r="DSY663" s="189"/>
      <c r="DSZ663" s="189"/>
      <c r="DTA663" s="189"/>
      <c r="DTB663" s="189"/>
      <c r="DTC663" s="189"/>
      <c r="DTD663" s="189"/>
      <c r="DTE663" s="189"/>
      <c r="DTF663" s="189"/>
      <c r="DTG663" s="189"/>
      <c r="DTH663" s="189"/>
      <c r="DTI663" s="189"/>
      <c r="DTJ663" s="189"/>
      <c r="DTK663" s="189"/>
      <c r="DTL663" s="189"/>
      <c r="DTM663" s="189"/>
      <c r="DTN663" s="189"/>
      <c r="DTO663" s="189"/>
      <c r="DTP663" s="189"/>
      <c r="DTQ663" s="189"/>
      <c r="DTR663" s="189"/>
      <c r="DTS663" s="189"/>
      <c r="DTT663" s="189"/>
      <c r="DTU663" s="189"/>
      <c r="DTV663" s="189"/>
      <c r="DTW663" s="189"/>
      <c r="DTX663" s="189"/>
      <c r="DTY663" s="189"/>
      <c r="DTZ663" s="189"/>
      <c r="DUA663" s="189"/>
      <c r="DUB663" s="189"/>
      <c r="DUC663" s="189"/>
      <c r="DUD663" s="189"/>
      <c r="DUE663" s="189"/>
      <c r="DUF663" s="189"/>
      <c r="DUG663" s="189"/>
      <c r="DUH663" s="189"/>
      <c r="DUI663" s="189"/>
      <c r="DUJ663" s="189"/>
      <c r="DUK663" s="189"/>
      <c r="DUL663" s="189"/>
      <c r="DUM663" s="189"/>
      <c r="DUN663" s="189"/>
      <c r="DUO663" s="189"/>
      <c r="DUP663" s="189"/>
      <c r="DUQ663" s="189"/>
      <c r="DUR663" s="189"/>
      <c r="DUS663" s="189"/>
      <c r="DUT663" s="189"/>
      <c r="DUU663" s="189"/>
      <c r="DUV663" s="189"/>
      <c r="DUW663" s="189"/>
      <c r="DUX663" s="189"/>
      <c r="DUY663" s="189"/>
      <c r="DUZ663" s="189"/>
      <c r="DVA663" s="189"/>
      <c r="DVB663" s="189"/>
      <c r="DVC663" s="189"/>
      <c r="DVD663" s="189"/>
      <c r="DVE663" s="189"/>
      <c r="DVF663" s="189"/>
      <c r="DVG663" s="189"/>
      <c r="DVH663" s="189"/>
      <c r="DVI663" s="189"/>
      <c r="DVJ663" s="189"/>
      <c r="DVK663" s="189"/>
      <c r="DVL663" s="189"/>
      <c r="DVM663" s="189"/>
      <c r="DVN663" s="189"/>
      <c r="DVO663" s="189"/>
      <c r="DVP663" s="189"/>
      <c r="DVQ663" s="189"/>
      <c r="DVR663" s="189"/>
      <c r="DVS663" s="189"/>
      <c r="DVT663" s="189"/>
      <c r="DVU663" s="189"/>
      <c r="DVV663" s="189"/>
      <c r="DVW663" s="189"/>
      <c r="DVX663" s="189"/>
      <c r="DVY663" s="189"/>
      <c r="DVZ663" s="189"/>
      <c r="DWA663" s="189"/>
      <c r="DWB663" s="189"/>
      <c r="DWC663" s="189"/>
      <c r="DWD663" s="189"/>
      <c r="DWE663" s="189"/>
      <c r="DWF663" s="189"/>
      <c r="DWG663" s="189"/>
      <c r="DWH663" s="189"/>
      <c r="DWI663" s="189"/>
      <c r="DWJ663" s="189"/>
      <c r="DWK663" s="189"/>
      <c r="DWL663" s="189"/>
      <c r="DWM663" s="189"/>
      <c r="DWN663" s="189"/>
      <c r="DWO663" s="189"/>
      <c r="DWP663" s="189"/>
      <c r="DWQ663" s="189"/>
      <c r="DWR663" s="189"/>
      <c r="DWS663" s="189"/>
      <c r="DWT663" s="189"/>
      <c r="DWU663" s="189"/>
      <c r="DWV663" s="189"/>
      <c r="DWW663" s="189"/>
      <c r="DWX663" s="189"/>
      <c r="DWY663" s="189"/>
      <c r="DWZ663" s="189"/>
      <c r="DXA663" s="189"/>
      <c r="DXB663" s="189"/>
      <c r="DXC663" s="189"/>
      <c r="DXD663" s="189"/>
      <c r="DXE663" s="189"/>
      <c r="DXF663" s="189"/>
      <c r="DXG663" s="189"/>
      <c r="DXH663" s="189"/>
      <c r="DXI663" s="189"/>
      <c r="DXJ663" s="189"/>
      <c r="DXK663" s="189"/>
      <c r="DXL663" s="189"/>
      <c r="DXM663" s="189"/>
      <c r="DXN663" s="189"/>
      <c r="DXO663" s="189"/>
      <c r="DXP663" s="189"/>
      <c r="DXQ663" s="189"/>
      <c r="DXR663" s="189"/>
      <c r="DXS663" s="189"/>
      <c r="DXT663" s="189"/>
      <c r="DXU663" s="189"/>
      <c r="DXV663" s="189"/>
      <c r="DXW663" s="189"/>
      <c r="DXX663" s="189"/>
      <c r="DXY663" s="189"/>
      <c r="DXZ663" s="189"/>
      <c r="DYA663" s="189"/>
      <c r="DYB663" s="189"/>
      <c r="DYC663" s="189"/>
      <c r="DYD663" s="189"/>
      <c r="DYE663" s="189"/>
      <c r="DYF663" s="189"/>
      <c r="DYG663" s="189"/>
      <c r="DYH663" s="189"/>
      <c r="DYI663" s="189"/>
      <c r="DYJ663" s="189"/>
      <c r="DYK663" s="189"/>
      <c r="DYL663" s="189"/>
      <c r="DYM663" s="189"/>
      <c r="DYN663" s="189"/>
      <c r="DYO663" s="189"/>
      <c r="DYP663" s="189"/>
      <c r="DYQ663" s="189"/>
      <c r="DYR663" s="189"/>
      <c r="DYS663" s="189"/>
      <c r="DYT663" s="189"/>
      <c r="DYU663" s="189"/>
      <c r="DYV663" s="189"/>
      <c r="DYW663" s="189"/>
      <c r="DYX663" s="189"/>
      <c r="DYY663" s="189"/>
      <c r="DYZ663" s="189"/>
      <c r="DZA663" s="189"/>
      <c r="DZB663" s="189"/>
      <c r="DZC663" s="189"/>
      <c r="DZD663" s="189"/>
      <c r="DZE663" s="189"/>
      <c r="DZF663" s="189"/>
      <c r="DZG663" s="189"/>
      <c r="DZH663" s="189"/>
      <c r="DZI663" s="189"/>
      <c r="DZJ663" s="189"/>
      <c r="DZK663" s="189"/>
      <c r="DZL663" s="189"/>
      <c r="DZM663" s="189"/>
      <c r="DZN663" s="189"/>
      <c r="DZO663" s="189"/>
      <c r="DZP663" s="189"/>
      <c r="DZQ663" s="189"/>
      <c r="DZR663" s="189"/>
      <c r="DZS663" s="189"/>
      <c r="DZT663" s="189"/>
      <c r="DZU663" s="189"/>
      <c r="DZV663" s="189"/>
      <c r="DZW663" s="189"/>
      <c r="DZX663" s="189"/>
      <c r="DZY663" s="189"/>
      <c r="DZZ663" s="189"/>
      <c r="EAA663" s="189"/>
      <c r="EAB663" s="189"/>
      <c r="EAC663" s="189"/>
      <c r="EAD663" s="189"/>
      <c r="EAE663" s="189"/>
      <c r="EAF663" s="189"/>
      <c r="EAG663" s="189"/>
      <c r="EAH663" s="189"/>
      <c r="EAI663" s="189"/>
      <c r="EAJ663" s="189"/>
      <c r="EAK663" s="189"/>
      <c r="EAL663" s="189"/>
      <c r="EAM663" s="189"/>
      <c r="EAN663" s="189"/>
      <c r="EAO663" s="189"/>
      <c r="EAP663" s="189"/>
      <c r="EAQ663" s="189"/>
      <c r="EAR663" s="189"/>
      <c r="EAS663" s="189"/>
      <c r="EAT663" s="189"/>
      <c r="EAU663" s="189"/>
      <c r="EAV663" s="189"/>
      <c r="EAW663" s="189"/>
      <c r="EAX663" s="189"/>
      <c r="EAY663" s="189"/>
      <c r="EAZ663" s="189"/>
      <c r="EBA663" s="189"/>
      <c r="EBB663" s="189"/>
      <c r="EBC663" s="189"/>
      <c r="EBD663" s="189"/>
      <c r="EBE663" s="189"/>
      <c r="EBF663" s="189"/>
      <c r="EBG663" s="189"/>
      <c r="EBH663" s="189"/>
      <c r="EBI663" s="189"/>
      <c r="EBJ663" s="189"/>
      <c r="EBK663" s="189"/>
      <c r="EBL663" s="189"/>
      <c r="EBM663" s="189"/>
      <c r="EBN663" s="189"/>
      <c r="EBO663" s="189"/>
      <c r="EBP663" s="189"/>
      <c r="EBQ663" s="189"/>
      <c r="EBR663" s="189"/>
      <c r="EBS663" s="189"/>
      <c r="EBT663" s="189"/>
      <c r="EBU663" s="189"/>
      <c r="EBV663" s="189"/>
      <c r="EBW663" s="189"/>
      <c r="EBX663" s="189"/>
      <c r="EBY663" s="189"/>
      <c r="EBZ663" s="189"/>
      <c r="ECA663" s="189"/>
      <c r="ECB663" s="189"/>
      <c r="ECC663" s="189"/>
      <c r="ECD663" s="189"/>
      <c r="ECE663" s="189"/>
      <c r="ECF663" s="189"/>
      <c r="ECG663" s="189"/>
      <c r="ECH663" s="189"/>
      <c r="ECI663" s="189"/>
      <c r="ECJ663" s="189"/>
      <c r="ECK663" s="189"/>
      <c r="ECL663" s="189"/>
      <c r="ECM663" s="189"/>
      <c r="ECN663" s="189"/>
      <c r="ECO663" s="189"/>
      <c r="ECP663" s="189"/>
      <c r="ECQ663" s="189"/>
      <c r="ECR663" s="189"/>
      <c r="ECS663" s="189"/>
      <c r="ECT663" s="189"/>
      <c r="ECU663" s="189"/>
      <c r="ECV663" s="189"/>
      <c r="ECW663" s="189"/>
      <c r="ECX663" s="189"/>
      <c r="ECY663" s="189"/>
      <c r="ECZ663" s="189"/>
      <c r="EDA663" s="189"/>
      <c r="EDB663" s="189"/>
      <c r="EDC663" s="189"/>
      <c r="EDD663" s="189"/>
      <c r="EDE663" s="189"/>
      <c r="EDF663" s="189"/>
      <c r="EDG663" s="189"/>
      <c r="EDH663" s="189"/>
      <c r="EDI663" s="189"/>
      <c r="EDJ663" s="189"/>
      <c r="EDK663" s="189"/>
      <c r="EDL663" s="189"/>
      <c r="EDM663" s="189"/>
      <c r="EDN663" s="189"/>
      <c r="EDO663" s="189"/>
      <c r="EDP663" s="189"/>
      <c r="EDQ663" s="189"/>
      <c r="EDR663" s="189"/>
      <c r="EDS663" s="189"/>
      <c r="EDT663" s="189"/>
      <c r="EDU663" s="189"/>
      <c r="EDV663" s="189"/>
      <c r="EDW663" s="189"/>
      <c r="EDX663" s="189"/>
      <c r="EDY663" s="189"/>
      <c r="EDZ663" s="189"/>
      <c r="EEA663" s="189"/>
      <c r="EEB663" s="189"/>
      <c r="EEC663" s="189"/>
      <c r="EED663" s="189"/>
      <c r="EEE663" s="189"/>
      <c r="EEF663" s="189"/>
      <c r="EEG663" s="189"/>
      <c r="EEH663" s="189"/>
      <c r="EEI663" s="189"/>
      <c r="EEJ663" s="189"/>
      <c r="EEK663" s="189"/>
      <c r="EEL663" s="189"/>
      <c r="EEM663" s="189"/>
      <c r="EEN663" s="189"/>
      <c r="EEO663" s="189"/>
      <c r="EEP663" s="189"/>
      <c r="EEQ663" s="189"/>
      <c r="EER663" s="189"/>
      <c r="EES663" s="189"/>
      <c r="EET663" s="189"/>
      <c r="EEU663" s="189"/>
      <c r="EEV663" s="189"/>
      <c r="EEW663" s="189"/>
      <c r="EEX663" s="189"/>
      <c r="EEY663" s="189"/>
      <c r="EEZ663" s="189"/>
      <c r="EFA663" s="189"/>
      <c r="EFB663" s="189"/>
      <c r="EFC663" s="189"/>
      <c r="EFD663" s="189"/>
      <c r="EFE663" s="189"/>
      <c r="EFF663" s="189"/>
      <c r="EFG663" s="189"/>
      <c r="EFH663" s="189"/>
      <c r="EFI663" s="189"/>
      <c r="EFJ663" s="189"/>
      <c r="EFK663" s="189"/>
      <c r="EFL663" s="189"/>
      <c r="EFM663" s="189"/>
      <c r="EFN663" s="189"/>
      <c r="EFO663" s="189"/>
      <c r="EFP663" s="189"/>
      <c r="EFQ663" s="189"/>
      <c r="EFR663" s="189"/>
      <c r="EFS663" s="189"/>
      <c r="EFT663" s="189"/>
      <c r="EFU663" s="189"/>
      <c r="EFV663" s="189"/>
      <c r="EFW663" s="189"/>
      <c r="EFX663" s="189"/>
      <c r="EFY663" s="189"/>
      <c r="EFZ663" s="189"/>
      <c r="EGA663" s="189"/>
      <c r="EGB663" s="189"/>
      <c r="EGC663" s="189"/>
      <c r="EGD663" s="189"/>
      <c r="EGE663" s="189"/>
      <c r="EGF663" s="189"/>
      <c r="EGG663" s="189"/>
      <c r="EGH663" s="189"/>
      <c r="EGI663" s="189"/>
      <c r="EGJ663" s="189"/>
      <c r="EGK663" s="189"/>
      <c r="EGL663" s="189"/>
      <c r="EGM663" s="189"/>
      <c r="EGN663" s="189"/>
      <c r="EGO663" s="189"/>
      <c r="EGP663" s="189"/>
      <c r="EGQ663" s="189"/>
      <c r="EGR663" s="189"/>
      <c r="EGS663" s="189"/>
      <c r="EGT663" s="189"/>
      <c r="EGU663" s="189"/>
      <c r="EGV663" s="189"/>
      <c r="EGW663" s="189"/>
      <c r="EGX663" s="189"/>
      <c r="EGY663" s="189"/>
      <c r="EGZ663" s="189"/>
      <c r="EHA663" s="189"/>
      <c r="EHB663" s="189"/>
      <c r="EHC663" s="189"/>
      <c r="EHD663" s="189"/>
      <c r="EHE663" s="189"/>
      <c r="EHF663" s="189"/>
      <c r="EHG663" s="189"/>
      <c r="EHH663" s="189"/>
      <c r="EHI663" s="189"/>
      <c r="EHJ663" s="189"/>
      <c r="EHK663" s="189"/>
      <c r="EHL663" s="189"/>
      <c r="EHM663" s="189"/>
      <c r="EHN663" s="189"/>
      <c r="EHO663" s="189"/>
      <c r="EHP663" s="189"/>
      <c r="EHQ663" s="189"/>
      <c r="EHR663" s="189"/>
      <c r="EHS663" s="189"/>
      <c r="EHT663" s="189"/>
      <c r="EHU663" s="189"/>
      <c r="EHV663" s="189"/>
      <c r="EHW663" s="189"/>
      <c r="EHX663" s="189"/>
      <c r="EHY663" s="189"/>
      <c r="EHZ663" s="189"/>
      <c r="EIA663" s="189"/>
      <c r="EIB663" s="189"/>
      <c r="EIC663" s="189"/>
      <c r="EID663" s="189"/>
      <c r="EIE663" s="189"/>
      <c r="EIF663" s="189"/>
      <c r="EIG663" s="189"/>
      <c r="EIH663" s="189"/>
      <c r="EII663" s="189"/>
      <c r="EIJ663" s="189"/>
      <c r="EIK663" s="189"/>
      <c r="EIL663" s="189"/>
      <c r="EIM663" s="189"/>
      <c r="EIN663" s="189"/>
      <c r="EIO663" s="189"/>
      <c r="EIP663" s="189"/>
      <c r="EIQ663" s="189"/>
      <c r="EIR663" s="189"/>
      <c r="EIS663" s="189"/>
      <c r="EIT663" s="189"/>
      <c r="EIU663" s="189"/>
      <c r="EIV663" s="189"/>
      <c r="EIW663" s="189"/>
      <c r="EIX663" s="189"/>
      <c r="EIY663" s="189"/>
      <c r="EIZ663" s="189"/>
      <c r="EJA663" s="189"/>
      <c r="EJB663" s="189"/>
      <c r="EJC663" s="189"/>
      <c r="EJD663" s="189"/>
      <c r="EJE663" s="189"/>
      <c r="EJF663" s="189"/>
      <c r="EJG663" s="189"/>
      <c r="EJH663" s="189"/>
      <c r="EJI663" s="189"/>
      <c r="EJJ663" s="189"/>
      <c r="EJK663" s="189"/>
      <c r="EJL663" s="189"/>
      <c r="EJM663" s="189"/>
      <c r="EJN663" s="189"/>
      <c r="EJO663" s="189"/>
      <c r="EJP663" s="189"/>
      <c r="EJQ663" s="189"/>
      <c r="EJR663" s="189"/>
      <c r="EJS663" s="189"/>
      <c r="EJT663" s="189"/>
      <c r="EJU663" s="189"/>
      <c r="EJV663" s="189"/>
      <c r="EJW663" s="189"/>
      <c r="EJX663" s="189"/>
      <c r="EJY663" s="189"/>
      <c r="EJZ663" s="189"/>
      <c r="EKA663" s="189"/>
      <c r="EKB663" s="189"/>
      <c r="EKC663" s="189"/>
      <c r="EKD663" s="189"/>
      <c r="EKE663" s="189"/>
      <c r="EKF663" s="189"/>
      <c r="EKG663" s="189"/>
      <c r="EKH663" s="189"/>
      <c r="EKI663" s="189"/>
      <c r="EKJ663" s="189"/>
      <c r="EKK663" s="189"/>
      <c r="EKL663" s="189"/>
      <c r="EKM663" s="189"/>
      <c r="EKN663" s="189"/>
      <c r="EKO663" s="189"/>
      <c r="EKP663" s="189"/>
      <c r="EKQ663" s="189"/>
      <c r="EKR663" s="189"/>
      <c r="EKS663" s="189"/>
      <c r="EKT663" s="189"/>
      <c r="EKU663" s="189"/>
      <c r="EKV663" s="189"/>
      <c r="EKW663" s="189"/>
      <c r="EKX663" s="189"/>
      <c r="EKY663" s="189"/>
      <c r="EKZ663" s="189"/>
      <c r="ELA663" s="189"/>
      <c r="ELB663" s="189"/>
      <c r="ELC663" s="189"/>
      <c r="ELD663" s="189"/>
      <c r="ELE663" s="189"/>
      <c r="ELF663" s="189"/>
      <c r="ELG663" s="189"/>
      <c r="ELH663" s="189"/>
      <c r="ELI663" s="189"/>
      <c r="ELJ663" s="189"/>
      <c r="ELK663" s="189"/>
      <c r="ELL663" s="189"/>
      <c r="ELM663" s="189"/>
      <c r="ELN663" s="189"/>
      <c r="ELO663" s="189"/>
      <c r="ELP663" s="189"/>
      <c r="ELQ663" s="189"/>
      <c r="ELR663" s="189"/>
      <c r="ELS663" s="189"/>
      <c r="ELT663" s="189"/>
      <c r="ELU663" s="189"/>
      <c r="ELV663" s="189"/>
      <c r="ELW663" s="189"/>
      <c r="ELX663" s="189"/>
      <c r="ELY663" s="189"/>
      <c r="ELZ663" s="189"/>
      <c r="EMA663" s="189"/>
      <c r="EMB663" s="189"/>
      <c r="EMC663" s="189"/>
      <c r="EMD663" s="189"/>
      <c r="EME663" s="189"/>
      <c r="EMF663" s="189"/>
      <c r="EMG663" s="189"/>
      <c r="EMH663" s="189"/>
      <c r="EMI663" s="189"/>
      <c r="EMJ663" s="189"/>
      <c r="EMK663" s="189"/>
      <c r="EML663" s="189"/>
      <c r="EMM663" s="189"/>
      <c r="EMN663" s="189"/>
      <c r="EMO663" s="189"/>
      <c r="EMP663" s="189"/>
      <c r="EMQ663" s="189"/>
      <c r="EMR663" s="189"/>
      <c r="EMS663" s="189"/>
      <c r="EMT663" s="189"/>
      <c r="EMU663" s="189"/>
      <c r="EMV663" s="189"/>
      <c r="EMW663" s="189"/>
      <c r="EMX663" s="189"/>
      <c r="EMY663" s="189"/>
      <c r="EMZ663" s="189"/>
      <c r="ENA663" s="189"/>
      <c r="ENB663" s="189"/>
      <c r="ENC663" s="189"/>
      <c r="END663" s="189"/>
      <c r="ENE663" s="189"/>
      <c r="ENF663" s="189"/>
      <c r="ENG663" s="189"/>
      <c r="ENH663" s="189"/>
      <c r="ENI663" s="189"/>
      <c r="ENJ663" s="189"/>
      <c r="ENK663" s="189"/>
      <c r="ENL663" s="189"/>
      <c r="ENM663" s="189"/>
      <c r="ENN663" s="189"/>
      <c r="ENO663" s="189"/>
      <c r="ENP663" s="189"/>
      <c r="ENQ663" s="189"/>
      <c r="ENR663" s="189"/>
      <c r="ENS663" s="189"/>
      <c r="ENT663" s="189"/>
      <c r="ENU663" s="189"/>
      <c r="ENV663" s="189"/>
      <c r="ENW663" s="189"/>
      <c r="ENX663" s="189"/>
      <c r="ENY663" s="189"/>
      <c r="ENZ663" s="189"/>
      <c r="EOA663" s="189"/>
      <c r="EOB663" s="189"/>
      <c r="EOC663" s="189"/>
      <c r="EOD663" s="189"/>
      <c r="EOE663" s="189"/>
      <c r="EOF663" s="189"/>
      <c r="EOG663" s="189"/>
      <c r="EOH663" s="189"/>
      <c r="EOI663" s="189"/>
      <c r="EOJ663" s="189"/>
      <c r="EOK663" s="189"/>
      <c r="EOL663" s="189"/>
      <c r="EOM663" s="189"/>
      <c r="EON663" s="189"/>
      <c r="EOO663" s="189"/>
      <c r="EOP663" s="189"/>
      <c r="EOQ663" s="189"/>
      <c r="EOR663" s="189"/>
      <c r="EOS663" s="189"/>
      <c r="EOT663" s="189"/>
      <c r="EOU663" s="189"/>
      <c r="EOV663" s="189"/>
      <c r="EOW663" s="189"/>
      <c r="EOX663" s="189"/>
      <c r="EOY663" s="189"/>
      <c r="EOZ663" s="189"/>
      <c r="EPA663" s="189"/>
      <c r="EPB663" s="189"/>
      <c r="EPC663" s="189"/>
      <c r="EPD663" s="189"/>
      <c r="EPE663" s="189"/>
      <c r="EPF663" s="189"/>
      <c r="EPG663" s="189"/>
      <c r="EPH663" s="189"/>
      <c r="EPI663" s="189"/>
      <c r="EPJ663" s="189"/>
      <c r="EPK663" s="189"/>
      <c r="EPL663" s="189"/>
      <c r="EPM663" s="189"/>
      <c r="EPN663" s="189"/>
      <c r="EPO663" s="189"/>
      <c r="EPP663" s="189"/>
      <c r="EPQ663" s="189"/>
      <c r="EPR663" s="189"/>
      <c r="EPS663" s="189"/>
      <c r="EPT663" s="189"/>
      <c r="EPU663" s="189"/>
      <c r="EPV663" s="189"/>
      <c r="EPW663" s="189"/>
      <c r="EPX663" s="189"/>
      <c r="EPY663" s="189"/>
      <c r="EPZ663" s="189"/>
      <c r="EQA663" s="189"/>
      <c r="EQB663" s="189"/>
      <c r="EQC663" s="189"/>
      <c r="EQD663" s="189"/>
      <c r="EQE663" s="189"/>
      <c r="EQF663" s="189"/>
      <c r="EQG663" s="189"/>
      <c r="EQH663" s="189"/>
      <c r="EQI663" s="189"/>
      <c r="EQJ663" s="189"/>
      <c r="EQK663" s="189"/>
      <c r="EQL663" s="189"/>
      <c r="EQM663" s="189"/>
      <c r="EQN663" s="189"/>
      <c r="EQO663" s="189"/>
      <c r="EQP663" s="189"/>
      <c r="EQQ663" s="189"/>
      <c r="EQR663" s="189"/>
      <c r="EQS663" s="189"/>
      <c r="EQT663" s="189"/>
      <c r="EQU663" s="189"/>
      <c r="EQV663" s="189"/>
      <c r="EQW663" s="189"/>
      <c r="EQX663" s="189"/>
      <c r="EQY663" s="189"/>
      <c r="EQZ663" s="189"/>
      <c r="ERA663" s="189"/>
      <c r="ERB663" s="189"/>
      <c r="ERC663" s="189"/>
      <c r="ERD663" s="189"/>
      <c r="ERE663" s="189"/>
      <c r="ERF663" s="189"/>
      <c r="ERG663" s="189"/>
      <c r="ERH663" s="189"/>
      <c r="ERI663" s="189"/>
      <c r="ERJ663" s="189"/>
      <c r="ERK663" s="189"/>
      <c r="ERL663" s="189"/>
      <c r="ERM663" s="189"/>
      <c r="ERN663" s="189"/>
      <c r="ERO663" s="189"/>
      <c r="ERP663" s="189"/>
      <c r="ERQ663" s="189"/>
      <c r="ERR663" s="189"/>
      <c r="ERS663" s="189"/>
      <c r="ERT663" s="189"/>
      <c r="ERU663" s="189"/>
      <c r="ERV663" s="189"/>
      <c r="ERW663" s="189"/>
      <c r="ERX663" s="189"/>
      <c r="ERY663" s="189"/>
      <c r="ERZ663" s="189"/>
      <c r="ESA663" s="189"/>
      <c r="ESB663" s="189"/>
      <c r="ESC663" s="189"/>
      <c r="ESD663" s="189"/>
      <c r="ESE663" s="189"/>
      <c r="ESF663" s="189"/>
      <c r="ESG663" s="189"/>
      <c r="ESH663" s="189"/>
      <c r="ESI663" s="189"/>
      <c r="ESJ663" s="189"/>
      <c r="ESK663" s="189"/>
      <c r="ESL663" s="189"/>
      <c r="ESM663" s="189"/>
      <c r="ESN663" s="189"/>
      <c r="ESO663" s="189"/>
      <c r="ESP663" s="189"/>
      <c r="ESQ663" s="189"/>
      <c r="ESR663" s="189"/>
      <c r="ESS663" s="189"/>
      <c r="EST663" s="189"/>
      <c r="ESU663" s="189"/>
      <c r="ESV663" s="189"/>
      <c r="ESW663" s="189"/>
      <c r="ESX663" s="189"/>
      <c r="ESY663" s="189"/>
      <c r="ESZ663" s="189"/>
      <c r="ETA663" s="189"/>
      <c r="ETB663" s="189"/>
      <c r="ETC663" s="189"/>
      <c r="ETD663" s="189"/>
      <c r="ETE663" s="189"/>
      <c r="ETF663" s="189"/>
      <c r="ETG663" s="189"/>
      <c r="ETH663" s="189"/>
      <c r="ETI663" s="189"/>
      <c r="ETJ663" s="189"/>
      <c r="ETK663" s="189"/>
      <c r="ETL663" s="189"/>
      <c r="ETM663" s="189"/>
      <c r="ETN663" s="189"/>
      <c r="ETO663" s="189"/>
      <c r="ETP663" s="189"/>
      <c r="ETQ663" s="189"/>
      <c r="ETR663" s="189"/>
      <c r="ETS663" s="189"/>
      <c r="ETT663" s="189"/>
      <c r="ETU663" s="189"/>
      <c r="ETV663" s="189"/>
      <c r="ETW663" s="189"/>
      <c r="ETX663" s="189"/>
      <c r="ETY663" s="189"/>
      <c r="ETZ663" s="189"/>
      <c r="EUA663" s="189"/>
      <c r="EUB663" s="189"/>
      <c r="EUC663" s="189"/>
      <c r="EUD663" s="189"/>
      <c r="EUE663" s="189"/>
      <c r="EUF663" s="189"/>
      <c r="EUG663" s="189"/>
      <c r="EUH663" s="189"/>
      <c r="EUI663" s="189"/>
      <c r="EUJ663" s="189"/>
      <c r="EUK663" s="189"/>
      <c r="EUL663" s="189"/>
      <c r="EUM663" s="189"/>
      <c r="EUN663" s="189"/>
      <c r="EUO663" s="189"/>
      <c r="EUP663" s="189"/>
      <c r="EUQ663" s="189"/>
      <c r="EUR663" s="189"/>
      <c r="EUS663" s="189"/>
      <c r="EUT663" s="189"/>
      <c r="EUU663" s="189"/>
      <c r="EUV663" s="189"/>
      <c r="EUW663" s="189"/>
      <c r="EUX663" s="189"/>
      <c r="EUY663" s="189"/>
      <c r="EUZ663" s="189"/>
      <c r="EVA663" s="189"/>
      <c r="EVB663" s="189"/>
      <c r="EVC663" s="189"/>
      <c r="EVD663" s="189"/>
      <c r="EVE663" s="189"/>
      <c r="EVF663" s="189"/>
      <c r="EVG663" s="189"/>
      <c r="EVH663" s="189"/>
      <c r="EVI663" s="189"/>
      <c r="EVJ663" s="189"/>
      <c r="EVK663" s="189"/>
      <c r="EVL663" s="189"/>
      <c r="EVM663" s="189"/>
      <c r="EVN663" s="189"/>
      <c r="EVO663" s="189"/>
      <c r="EVP663" s="189"/>
      <c r="EVQ663" s="189"/>
      <c r="EVR663" s="189"/>
      <c r="EVS663" s="189"/>
      <c r="EVT663" s="189"/>
      <c r="EVU663" s="189"/>
      <c r="EVV663" s="189"/>
      <c r="EVW663" s="189"/>
      <c r="EVX663" s="189"/>
      <c r="EVY663" s="189"/>
      <c r="EVZ663" s="189"/>
      <c r="EWA663" s="189"/>
      <c r="EWB663" s="189"/>
      <c r="EWC663" s="189"/>
      <c r="EWD663" s="189"/>
      <c r="EWE663" s="189"/>
      <c r="EWF663" s="189"/>
      <c r="EWG663" s="189"/>
      <c r="EWH663" s="189"/>
      <c r="EWI663" s="189"/>
      <c r="EWJ663" s="189"/>
      <c r="EWK663" s="189"/>
      <c r="EWL663" s="189"/>
      <c r="EWM663" s="189"/>
      <c r="EWN663" s="189"/>
      <c r="EWO663" s="189"/>
      <c r="EWP663" s="189"/>
      <c r="EWQ663" s="189"/>
      <c r="EWR663" s="189"/>
      <c r="EWS663" s="189"/>
      <c r="EWT663" s="189"/>
      <c r="EWU663" s="189"/>
      <c r="EWV663" s="189"/>
      <c r="EWW663" s="189"/>
      <c r="EWX663" s="189"/>
      <c r="EWY663" s="189"/>
      <c r="EWZ663" s="189"/>
      <c r="EXA663" s="189"/>
      <c r="EXB663" s="189"/>
      <c r="EXC663" s="189"/>
      <c r="EXD663" s="189"/>
      <c r="EXE663" s="189"/>
      <c r="EXF663" s="189"/>
      <c r="EXG663" s="189"/>
      <c r="EXH663" s="189"/>
      <c r="EXI663" s="189"/>
      <c r="EXJ663" s="189"/>
      <c r="EXK663" s="189"/>
      <c r="EXL663" s="189"/>
      <c r="EXM663" s="189"/>
      <c r="EXN663" s="189"/>
      <c r="EXO663" s="189"/>
      <c r="EXP663" s="189"/>
      <c r="EXQ663" s="189"/>
      <c r="EXR663" s="189"/>
      <c r="EXS663" s="189"/>
      <c r="EXT663" s="189"/>
      <c r="EXU663" s="189"/>
      <c r="EXV663" s="189"/>
      <c r="EXW663" s="189"/>
      <c r="EXX663" s="189"/>
      <c r="EXY663" s="189"/>
      <c r="EXZ663" s="189"/>
      <c r="EYA663" s="189"/>
      <c r="EYB663" s="189"/>
      <c r="EYC663" s="189"/>
      <c r="EYD663" s="189"/>
      <c r="EYE663" s="189"/>
      <c r="EYF663" s="189"/>
      <c r="EYG663" s="189"/>
      <c r="EYH663" s="189"/>
      <c r="EYI663" s="189"/>
      <c r="EYJ663" s="189"/>
      <c r="EYK663" s="189"/>
      <c r="EYL663" s="189"/>
      <c r="EYM663" s="189"/>
      <c r="EYN663" s="189"/>
      <c r="EYO663" s="189"/>
      <c r="EYP663" s="189"/>
      <c r="EYQ663" s="189"/>
      <c r="EYR663" s="189"/>
      <c r="EYS663" s="189"/>
      <c r="EYT663" s="189"/>
      <c r="EYU663" s="189"/>
      <c r="EYV663" s="189"/>
      <c r="EYW663" s="189"/>
      <c r="EYX663" s="189"/>
      <c r="EYY663" s="189"/>
      <c r="EYZ663" s="189"/>
      <c r="EZA663" s="189"/>
      <c r="EZB663" s="189"/>
      <c r="EZC663" s="189"/>
      <c r="EZD663" s="189"/>
      <c r="EZE663" s="189"/>
      <c r="EZF663" s="189"/>
      <c r="EZG663" s="189"/>
      <c r="EZH663" s="189"/>
      <c r="EZI663" s="189"/>
      <c r="EZJ663" s="189"/>
      <c r="EZK663" s="189"/>
      <c r="EZL663" s="189"/>
      <c r="EZM663" s="189"/>
      <c r="EZN663" s="189"/>
      <c r="EZO663" s="189"/>
      <c r="EZP663" s="189"/>
      <c r="EZQ663" s="189"/>
      <c r="EZR663" s="189"/>
      <c r="EZS663" s="189"/>
      <c r="EZT663" s="189"/>
      <c r="EZU663" s="189"/>
      <c r="EZV663" s="189"/>
      <c r="EZW663" s="189"/>
      <c r="EZX663" s="189"/>
      <c r="EZY663" s="189"/>
      <c r="EZZ663" s="189"/>
      <c r="FAA663" s="189"/>
      <c r="FAB663" s="189"/>
      <c r="FAC663" s="189"/>
      <c r="FAD663" s="189"/>
      <c r="FAE663" s="189"/>
      <c r="FAF663" s="189"/>
      <c r="FAG663" s="189"/>
      <c r="FAH663" s="189"/>
      <c r="FAI663" s="189"/>
      <c r="FAJ663" s="189"/>
      <c r="FAK663" s="189"/>
      <c r="FAL663" s="189"/>
      <c r="FAM663" s="189"/>
      <c r="FAN663" s="189"/>
      <c r="FAO663" s="189"/>
      <c r="FAP663" s="189"/>
      <c r="FAQ663" s="189"/>
      <c r="FAR663" s="189"/>
      <c r="FAS663" s="189"/>
      <c r="FAT663" s="189"/>
      <c r="FAU663" s="189"/>
      <c r="FAV663" s="189"/>
      <c r="FAW663" s="189"/>
      <c r="FAX663" s="189"/>
      <c r="FAY663" s="189"/>
      <c r="FAZ663" s="189"/>
      <c r="FBA663" s="189"/>
      <c r="FBB663" s="189"/>
      <c r="FBC663" s="189"/>
      <c r="FBD663" s="189"/>
      <c r="FBE663" s="189"/>
      <c r="FBF663" s="189"/>
      <c r="FBG663" s="189"/>
      <c r="FBH663" s="189"/>
      <c r="FBI663" s="189"/>
      <c r="FBJ663" s="189"/>
      <c r="FBK663" s="189"/>
      <c r="FBL663" s="189"/>
      <c r="FBM663" s="189"/>
      <c r="FBN663" s="189"/>
      <c r="FBO663" s="189"/>
      <c r="FBP663" s="189"/>
      <c r="FBQ663" s="189"/>
      <c r="FBR663" s="189"/>
      <c r="FBS663" s="189"/>
      <c r="FBT663" s="189"/>
      <c r="FBU663" s="189"/>
      <c r="FBV663" s="189"/>
      <c r="FBW663" s="189"/>
      <c r="FBX663" s="189"/>
      <c r="FBY663" s="189"/>
      <c r="FBZ663" s="189"/>
      <c r="FCA663" s="189"/>
      <c r="FCB663" s="189"/>
      <c r="FCC663" s="189"/>
      <c r="FCD663" s="189"/>
      <c r="FCE663" s="189"/>
      <c r="FCF663" s="189"/>
      <c r="FCG663" s="189"/>
      <c r="FCH663" s="189"/>
      <c r="FCI663" s="189"/>
      <c r="FCJ663" s="189"/>
      <c r="FCK663" s="189"/>
      <c r="FCL663" s="189"/>
      <c r="FCM663" s="189"/>
      <c r="FCN663" s="189"/>
      <c r="FCO663" s="189"/>
      <c r="FCP663" s="189"/>
      <c r="FCQ663" s="189"/>
      <c r="FCR663" s="189"/>
      <c r="FCS663" s="189"/>
      <c r="FCT663" s="189"/>
      <c r="FCU663" s="189"/>
      <c r="FCV663" s="189"/>
      <c r="FCW663" s="189"/>
      <c r="FCX663" s="189"/>
      <c r="FCY663" s="189"/>
      <c r="FCZ663" s="189"/>
      <c r="FDA663" s="189"/>
      <c r="FDB663" s="189"/>
      <c r="FDC663" s="189"/>
      <c r="FDD663" s="189"/>
      <c r="FDE663" s="189"/>
      <c r="FDF663" s="189"/>
      <c r="FDG663" s="189"/>
      <c r="FDH663" s="189"/>
      <c r="FDI663" s="189"/>
      <c r="FDJ663" s="189"/>
      <c r="FDK663" s="189"/>
      <c r="FDL663" s="189"/>
      <c r="FDM663" s="189"/>
      <c r="FDN663" s="189"/>
      <c r="FDO663" s="189"/>
      <c r="FDP663" s="189"/>
      <c r="FDQ663" s="189"/>
      <c r="FDR663" s="189"/>
      <c r="FDS663" s="189"/>
      <c r="FDT663" s="189"/>
      <c r="FDU663" s="189"/>
      <c r="FDV663" s="189"/>
      <c r="FDW663" s="189"/>
      <c r="FDX663" s="189"/>
      <c r="FDY663" s="189"/>
      <c r="FDZ663" s="189"/>
      <c r="FEA663" s="189"/>
      <c r="FEB663" s="189"/>
      <c r="FEC663" s="189"/>
      <c r="FED663" s="189"/>
      <c r="FEE663" s="189"/>
      <c r="FEF663" s="189"/>
      <c r="FEG663" s="189"/>
      <c r="FEH663" s="189"/>
      <c r="FEI663" s="189"/>
      <c r="FEJ663" s="189"/>
      <c r="FEK663" s="189"/>
      <c r="FEL663" s="189"/>
      <c r="FEM663" s="189"/>
      <c r="FEN663" s="189"/>
      <c r="FEO663" s="189"/>
      <c r="FEP663" s="189"/>
      <c r="FEQ663" s="189"/>
      <c r="FER663" s="189"/>
      <c r="FES663" s="189"/>
      <c r="FET663" s="189"/>
      <c r="FEU663" s="189"/>
      <c r="FEV663" s="189"/>
      <c r="FEW663" s="189"/>
      <c r="FEX663" s="189"/>
      <c r="FEY663" s="189"/>
      <c r="FEZ663" s="189"/>
      <c r="FFA663" s="189"/>
      <c r="FFB663" s="189"/>
      <c r="FFC663" s="189"/>
      <c r="FFD663" s="189"/>
      <c r="FFE663" s="189"/>
      <c r="FFF663" s="189"/>
      <c r="FFG663" s="189"/>
      <c r="FFH663" s="189"/>
      <c r="FFI663" s="189"/>
      <c r="FFJ663" s="189"/>
      <c r="FFK663" s="189"/>
      <c r="FFL663" s="189"/>
      <c r="FFM663" s="189"/>
      <c r="FFN663" s="189"/>
      <c r="FFO663" s="189"/>
      <c r="FFP663" s="189"/>
      <c r="FFQ663" s="189"/>
      <c r="FFR663" s="189"/>
      <c r="FFS663" s="189"/>
      <c r="FFT663" s="189"/>
      <c r="FFU663" s="189"/>
      <c r="FFV663" s="189"/>
      <c r="FFW663" s="189"/>
      <c r="FFX663" s="189"/>
      <c r="FFY663" s="189"/>
      <c r="FFZ663" s="189"/>
      <c r="FGA663" s="189"/>
      <c r="FGB663" s="189"/>
      <c r="FGC663" s="189"/>
      <c r="FGD663" s="189"/>
      <c r="FGE663" s="189"/>
      <c r="FGF663" s="189"/>
      <c r="FGG663" s="189"/>
      <c r="FGH663" s="189"/>
      <c r="FGI663" s="189"/>
      <c r="FGJ663" s="189"/>
      <c r="FGK663" s="189"/>
      <c r="FGL663" s="189"/>
      <c r="FGM663" s="189"/>
      <c r="FGN663" s="189"/>
      <c r="FGO663" s="189"/>
      <c r="FGP663" s="189"/>
      <c r="FGQ663" s="189"/>
      <c r="FGR663" s="189"/>
      <c r="FGS663" s="189"/>
      <c r="FGT663" s="189"/>
      <c r="FGU663" s="189"/>
      <c r="FGV663" s="189"/>
      <c r="FGW663" s="189"/>
      <c r="FGX663" s="189"/>
      <c r="FGY663" s="189"/>
      <c r="FGZ663" s="189"/>
      <c r="FHA663" s="189"/>
      <c r="FHB663" s="189"/>
      <c r="FHC663" s="189"/>
      <c r="FHD663" s="189"/>
      <c r="FHE663" s="189"/>
      <c r="FHF663" s="189"/>
      <c r="FHG663" s="189"/>
      <c r="FHH663" s="189"/>
      <c r="FHI663" s="189"/>
      <c r="FHJ663" s="189"/>
      <c r="FHK663" s="189"/>
      <c r="FHL663" s="189"/>
      <c r="FHM663" s="189"/>
      <c r="FHN663" s="189"/>
      <c r="FHO663" s="189"/>
      <c r="FHP663" s="189"/>
      <c r="FHQ663" s="189"/>
      <c r="FHR663" s="189"/>
      <c r="FHS663" s="189"/>
      <c r="FHT663" s="189"/>
      <c r="FHU663" s="189"/>
      <c r="FHV663" s="189"/>
      <c r="FHW663" s="189"/>
      <c r="FHX663" s="189"/>
      <c r="FHY663" s="189"/>
      <c r="FHZ663" s="189"/>
      <c r="FIA663" s="189"/>
      <c r="FIB663" s="189"/>
      <c r="FIC663" s="189"/>
      <c r="FID663" s="189"/>
      <c r="FIE663" s="189"/>
      <c r="FIF663" s="189"/>
      <c r="FIG663" s="189"/>
      <c r="FIH663" s="189"/>
      <c r="FII663" s="189"/>
      <c r="FIJ663" s="189"/>
      <c r="FIK663" s="189"/>
      <c r="FIL663" s="189"/>
      <c r="FIM663" s="189"/>
      <c r="FIN663" s="189"/>
      <c r="FIO663" s="189"/>
      <c r="FIP663" s="189"/>
      <c r="FIQ663" s="189"/>
      <c r="FIR663" s="189"/>
      <c r="FIS663" s="189"/>
      <c r="FIT663" s="189"/>
      <c r="FIU663" s="189"/>
      <c r="FIV663" s="189"/>
      <c r="FIW663" s="189"/>
      <c r="FIX663" s="189"/>
      <c r="FIY663" s="189"/>
      <c r="FIZ663" s="189"/>
      <c r="FJA663" s="189"/>
      <c r="FJB663" s="189"/>
      <c r="FJC663" s="189"/>
      <c r="FJD663" s="189"/>
      <c r="FJE663" s="189"/>
      <c r="FJF663" s="189"/>
      <c r="FJG663" s="189"/>
      <c r="FJH663" s="189"/>
      <c r="FJI663" s="189"/>
      <c r="FJJ663" s="189"/>
      <c r="FJK663" s="189"/>
      <c r="FJL663" s="189"/>
      <c r="FJM663" s="189"/>
      <c r="FJN663" s="189"/>
      <c r="FJO663" s="189"/>
      <c r="FJP663" s="189"/>
      <c r="FJQ663" s="189"/>
      <c r="FJR663" s="189"/>
      <c r="FJS663" s="189"/>
      <c r="FJT663" s="189"/>
      <c r="FJU663" s="189"/>
      <c r="FJV663" s="189"/>
      <c r="FJW663" s="189"/>
      <c r="FJX663" s="189"/>
      <c r="FJY663" s="189"/>
      <c r="FJZ663" s="189"/>
      <c r="FKA663" s="189"/>
      <c r="FKB663" s="189"/>
      <c r="FKC663" s="189"/>
      <c r="FKD663" s="189"/>
      <c r="FKE663" s="189"/>
      <c r="FKF663" s="189"/>
      <c r="FKG663" s="189"/>
      <c r="FKH663" s="189"/>
      <c r="FKI663" s="189"/>
      <c r="FKJ663" s="189"/>
      <c r="FKK663" s="189"/>
      <c r="FKL663" s="189"/>
      <c r="FKM663" s="189"/>
      <c r="FKN663" s="189"/>
      <c r="FKO663" s="189"/>
      <c r="FKP663" s="189"/>
      <c r="FKQ663" s="189"/>
      <c r="FKR663" s="189"/>
      <c r="FKS663" s="189"/>
      <c r="FKT663" s="189"/>
      <c r="FKU663" s="189"/>
      <c r="FKV663" s="189"/>
      <c r="FKW663" s="189"/>
      <c r="FKX663" s="189"/>
      <c r="FKY663" s="189"/>
      <c r="FKZ663" s="189"/>
      <c r="FLA663" s="189"/>
      <c r="FLB663" s="189"/>
      <c r="FLC663" s="189"/>
      <c r="FLD663" s="189"/>
      <c r="FLE663" s="189"/>
      <c r="FLF663" s="189"/>
      <c r="FLG663" s="189"/>
      <c r="FLH663" s="189"/>
      <c r="FLI663" s="189"/>
      <c r="FLJ663" s="189"/>
      <c r="FLK663" s="189"/>
      <c r="FLL663" s="189"/>
      <c r="FLM663" s="189"/>
      <c r="FLN663" s="189"/>
      <c r="FLO663" s="189"/>
      <c r="FLP663" s="189"/>
      <c r="FLQ663" s="189"/>
      <c r="FLR663" s="189"/>
      <c r="FLS663" s="189"/>
      <c r="FLT663" s="189"/>
      <c r="FLU663" s="189"/>
      <c r="FLV663" s="189"/>
      <c r="FLW663" s="189"/>
      <c r="FLX663" s="189"/>
      <c r="FLY663" s="189"/>
      <c r="FLZ663" s="189"/>
      <c r="FMA663" s="189"/>
      <c r="FMB663" s="189"/>
      <c r="FMC663" s="189"/>
      <c r="FMD663" s="189"/>
      <c r="FME663" s="189"/>
      <c r="FMF663" s="189"/>
      <c r="FMG663" s="189"/>
      <c r="FMH663" s="189"/>
      <c r="FMI663" s="189"/>
      <c r="FMJ663" s="189"/>
      <c r="FMK663" s="189"/>
      <c r="FML663" s="189"/>
      <c r="FMM663" s="189"/>
      <c r="FMN663" s="189"/>
      <c r="FMO663" s="189"/>
      <c r="FMP663" s="189"/>
      <c r="FMQ663" s="189"/>
      <c r="FMR663" s="189"/>
      <c r="FMS663" s="189"/>
      <c r="FMT663" s="189"/>
      <c r="FMU663" s="189"/>
      <c r="FMV663" s="189"/>
      <c r="FMW663" s="189"/>
      <c r="FMX663" s="189"/>
      <c r="FMY663" s="189"/>
      <c r="FMZ663" s="189"/>
      <c r="FNA663" s="189"/>
      <c r="FNB663" s="189"/>
      <c r="FNC663" s="189"/>
      <c r="FND663" s="189"/>
      <c r="FNE663" s="189"/>
      <c r="FNF663" s="189"/>
      <c r="FNG663" s="189"/>
      <c r="FNH663" s="189"/>
      <c r="FNI663" s="189"/>
      <c r="FNJ663" s="189"/>
      <c r="FNK663" s="189"/>
      <c r="FNL663" s="189"/>
      <c r="FNM663" s="189"/>
      <c r="FNN663" s="189"/>
      <c r="FNO663" s="189"/>
      <c r="FNP663" s="189"/>
      <c r="FNQ663" s="189"/>
      <c r="FNR663" s="189"/>
      <c r="FNS663" s="189"/>
      <c r="FNT663" s="189"/>
      <c r="FNU663" s="189"/>
      <c r="FNV663" s="189"/>
      <c r="FNW663" s="189"/>
      <c r="FNX663" s="189"/>
      <c r="FNY663" s="189"/>
      <c r="FNZ663" s="189"/>
      <c r="FOA663" s="189"/>
      <c r="FOB663" s="189"/>
      <c r="FOC663" s="189"/>
      <c r="FOD663" s="189"/>
      <c r="FOE663" s="189"/>
      <c r="FOF663" s="189"/>
      <c r="FOG663" s="189"/>
      <c r="FOH663" s="189"/>
      <c r="FOI663" s="189"/>
      <c r="FOJ663" s="189"/>
      <c r="FOK663" s="189"/>
      <c r="FOL663" s="189"/>
      <c r="FOM663" s="189"/>
      <c r="FON663" s="189"/>
      <c r="FOO663" s="189"/>
      <c r="FOP663" s="189"/>
      <c r="FOQ663" s="189"/>
      <c r="FOR663" s="189"/>
      <c r="FOS663" s="189"/>
      <c r="FOT663" s="189"/>
      <c r="FOU663" s="189"/>
      <c r="FOV663" s="189"/>
      <c r="FOW663" s="189"/>
      <c r="FOX663" s="189"/>
      <c r="FOY663" s="189"/>
      <c r="FOZ663" s="189"/>
      <c r="FPA663" s="189"/>
      <c r="FPB663" s="189"/>
      <c r="FPC663" s="189"/>
      <c r="FPD663" s="189"/>
      <c r="FPE663" s="189"/>
      <c r="FPF663" s="189"/>
      <c r="FPG663" s="189"/>
      <c r="FPH663" s="189"/>
      <c r="FPI663" s="189"/>
      <c r="FPJ663" s="189"/>
      <c r="FPK663" s="189"/>
      <c r="FPL663" s="189"/>
      <c r="FPM663" s="189"/>
      <c r="FPN663" s="189"/>
      <c r="FPO663" s="189"/>
      <c r="FPP663" s="189"/>
      <c r="FPQ663" s="189"/>
      <c r="FPR663" s="189"/>
      <c r="FPS663" s="189"/>
      <c r="FPT663" s="189"/>
      <c r="FPU663" s="189"/>
      <c r="FPV663" s="189"/>
      <c r="FPW663" s="189"/>
      <c r="FPX663" s="189"/>
      <c r="FPY663" s="189"/>
      <c r="FPZ663" s="189"/>
      <c r="FQA663" s="189"/>
      <c r="FQB663" s="189"/>
      <c r="FQC663" s="189"/>
      <c r="FQD663" s="189"/>
      <c r="FQE663" s="189"/>
      <c r="FQF663" s="189"/>
      <c r="FQG663" s="189"/>
      <c r="FQH663" s="189"/>
      <c r="FQI663" s="189"/>
      <c r="FQJ663" s="189"/>
      <c r="FQK663" s="189"/>
      <c r="FQL663" s="189"/>
      <c r="FQM663" s="189"/>
      <c r="FQN663" s="189"/>
      <c r="FQO663" s="189"/>
      <c r="FQP663" s="189"/>
      <c r="FQQ663" s="189"/>
      <c r="FQR663" s="189"/>
      <c r="FQS663" s="189"/>
      <c r="FQT663" s="189"/>
      <c r="FQU663" s="189"/>
      <c r="FQV663" s="189"/>
      <c r="FQW663" s="189"/>
      <c r="FQX663" s="189"/>
      <c r="FQY663" s="189"/>
      <c r="FQZ663" s="189"/>
      <c r="FRA663" s="189"/>
      <c r="FRB663" s="189"/>
      <c r="FRC663" s="189"/>
      <c r="FRD663" s="189"/>
      <c r="FRE663" s="189"/>
      <c r="FRF663" s="189"/>
      <c r="FRG663" s="189"/>
      <c r="FRH663" s="189"/>
      <c r="FRI663" s="189"/>
      <c r="FRJ663" s="189"/>
      <c r="FRK663" s="189"/>
      <c r="FRL663" s="189"/>
      <c r="FRM663" s="189"/>
      <c r="FRN663" s="189"/>
      <c r="FRO663" s="189"/>
      <c r="FRP663" s="189"/>
      <c r="FRQ663" s="189"/>
      <c r="FRR663" s="189"/>
      <c r="FRS663" s="189"/>
      <c r="FRT663" s="189"/>
      <c r="FRU663" s="189"/>
      <c r="FRV663" s="189"/>
      <c r="FRW663" s="189"/>
      <c r="FRX663" s="189"/>
      <c r="FRY663" s="189"/>
      <c r="FRZ663" s="189"/>
      <c r="FSA663" s="189"/>
      <c r="FSB663" s="189"/>
      <c r="FSC663" s="189"/>
      <c r="FSD663" s="189"/>
      <c r="FSE663" s="189"/>
      <c r="FSF663" s="189"/>
      <c r="FSG663" s="189"/>
      <c r="FSH663" s="189"/>
      <c r="FSI663" s="189"/>
      <c r="FSJ663" s="189"/>
      <c r="FSK663" s="189"/>
      <c r="FSL663" s="189"/>
      <c r="FSM663" s="189"/>
      <c r="FSN663" s="189"/>
      <c r="FSO663" s="189"/>
      <c r="FSP663" s="189"/>
      <c r="FSQ663" s="189"/>
      <c r="FSR663" s="189"/>
      <c r="FSS663" s="189"/>
      <c r="FST663" s="189"/>
      <c r="FSU663" s="189"/>
      <c r="FSV663" s="189"/>
      <c r="FSW663" s="189"/>
      <c r="FSX663" s="189"/>
      <c r="FSY663" s="189"/>
      <c r="FSZ663" s="189"/>
      <c r="FTA663" s="189"/>
      <c r="FTB663" s="189"/>
      <c r="FTC663" s="189"/>
      <c r="FTD663" s="189"/>
      <c r="FTE663" s="189"/>
      <c r="FTF663" s="189"/>
      <c r="FTG663" s="189"/>
      <c r="FTH663" s="189"/>
      <c r="FTI663" s="189"/>
      <c r="FTJ663" s="189"/>
      <c r="FTK663" s="189"/>
      <c r="FTL663" s="189"/>
      <c r="FTM663" s="189"/>
      <c r="FTN663" s="189"/>
      <c r="FTO663" s="189"/>
      <c r="FTP663" s="189"/>
      <c r="FTQ663" s="189"/>
      <c r="FTR663" s="189"/>
      <c r="FTS663" s="189"/>
      <c r="FTT663" s="189"/>
      <c r="FTU663" s="189"/>
      <c r="FTV663" s="189"/>
      <c r="FTW663" s="189"/>
      <c r="FTX663" s="189"/>
      <c r="FTY663" s="189"/>
      <c r="FTZ663" s="189"/>
      <c r="FUA663" s="189"/>
      <c r="FUB663" s="189"/>
      <c r="FUC663" s="189"/>
      <c r="FUD663" s="189"/>
      <c r="FUE663" s="189"/>
      <c r="FUF663" s="189"/>
      <c r="FUG663" s="189"/>
      <c r="FUH663" s="189"/>
      <c r="FUI663" s="189"/>
      <c r="FUJ663" s="189"/>
      <c r="FUK663" s="189"/>
      <c r="FUL663" s="189"/>
      <c r="FUM663" s="189"/>
      <c r="FUN663" s="189"/>
      <c r="FUO663" s="189"/>
      <c r="FUP663" s="189"/>
      <c r="FUQ663" s="189"/>
      <c r="FUR663" s="189"/>
      <c r="FUS663" s="189"/>
      <c r="FUT663" s="189"/>
      <c r="FUU663" s="189"/>
      <c r="FUV663" s="189"/>
      <c r="FUW663" s="189"/>
      <c r="FUX663" s="189"/>
      <c r="FUY663" s="189"/>
      <c r="FUZ663" s="189"/>
      <c r="FVA663" s="189"/>
      <c r="FVB663" s="189"/>
      <c r="FVC663" s="189"/>
      <c r="FVD663" s="189"/>
      <c r="FVE663" s="189"/>
      <c r="FVF663" s="189"/>
      <c r="FVG663" s="189"/>
      <c r="FVH663" s="189"/>
      <c r="FVI663" s="189"/>
      <c r="FVJ663" s="189"/>
      <c r="FVK663" s="189"/>
      <c r="FVL663" s="189"/>
      <c r="FVM663" s="189"/>
      <c r="FVN663" s="189"/>
      <c r="FVO663" s="189"/>
      <c r="FVP663" s="189"/>
      <c r="FVQ663" s="189"/>
      <c r="FVR663" s="189"/>
      <c r="FVS663" s="189"/>
      <c r="FVT663" s="189"/>
      <c r="FVU663" s="189"/>
      <c r="FVV663" s="189"/>
      <c r="FVW663" s="189"/>
      <c r="FVX663" s="189"/>
      <c r="FVY663" s="189"/>
      <c r="FVZ663" s="189"/>
      <c r="FWA663" s="189"/>
      <c r="FWB663" s="189"/>
      <c r="FWC663" s="189"/>
      <c r="FWD663" s="189"/>
      <c r="FWE663" s="189"/>
      <c r="FWF663" s="189"/>
      <c r="FWG663" s="189"/>
      <c r="FWH663" s="189"/>
      <c r="FWI663" s="189"/>
      <c r="FWJ663" s="189"/>
      <c r="FWK663" s="189"/>
      <c r="FWL663" s="189"/>
      <c r="FWM663" s="189"/>
      <c r="FWN663" s="189"/>
      <c r="FWO663" s="189"/>
      <c r="FWP663" s="189"/>
      <c r="FWQ663" s="189"/>
      <c r="FWR663" s="189"/>
      <c r="FWS663" s="189"/>
      <c r="FWT663" s="189"/>
      <c r="FWU663" s="189"/>
      <c r="FWV663" s="189"/>
      <c r="FWW663" s="189"/>
      <c r="FWX663" s="189"/>
      <c r="FWY663" s="189"/>
      <c r="FWZ663" s="189"/>
      <c r="FXA663" s="189"/>
      <c r="FXB663" s="189"/>
      <c r="FXC663" s="189"/>
      <c r="FXD663" s="189"/>
      <c r="FXE663" s="189"/>
      <c r="FXF663" s="189"/>
      <c r="FXG663" s="189"/>
      <c r="FXH663" s="189"/>
      <c r="FXI663" s="189"/>
      <c r="FXJ663" s="189"/>
      <c r="FXK663" s="189"/>
      <c r="FXL663" s="189"/>
      <c r="FXM663" s="189"/>
      <c r="FXN663" s="189"/>
      <c r="FXO663" s="189"/>
      <c r="FXP663" s="189"/>
      <c r="FXQ663" s="189"/>
      <c r="FXR663" s="189"/>
      <c r="FXS663" s="189"/>
      <c r="FXT663" s="189"/>
      <c r="FXU663" s="189"/>
      <c r="FXV663" s="189"/>
      <c r="FXW663" s="189"/>
      <c r="FXX663" s="189"/>
      <c r="FXY663" s="189"/>
      <c r="FXZ663" s="189"/>
      <c r="FYA663" s="189"/>
      <c r="FYB663" s="189"/>
      <c r="FYC663" s="189"/>
      <c r="FYD663" s="189"/>
      <c r="FYE663" s="189"/>
      <c r="FYF663" s="189"/>
      <c r="FYG663" s="189"/>
      <c r="FYH663" s="189"/>
      <c r="FYI663" s="189"/>
      <c r="FYJ663" s="189"/>
      <c r="FYK663" s="189"/>
      <c r="FYL663" s="189"/>
      <c r="FYM663" s="189"/>
      <c r="FYN663" s="189"/>
      <c r="FYO663" s="189"/>
      <c r="FYP663" s="189"/>
      <c r="FYQ663" s="189"/>
      <c r="FYR663" s="189"/>
      <c r="FYS663" s="189"/>
      <c r="FYT663" s="189"/>
      <c r="FYU663" s="189"/>
      <c r="FYV663" s="189"/>
      <c r="FYW663" s="189"/>
      <c r="FYX663" s="189"/>
      <c r="FYY663" s="189"/>
      <c r="FYZ663" s="189"/>
      <c r="FZA663" s="189"/>
      <c r="FZB663" s="189"/>
      <c r="FZC663" s="189"/>
      <c r="FZD663" s="189"/>
      <c r="FZE663" s="189"/>
      <c r="FZF663" s="189"/>
      <c r="FZG663" s="189"/>
      <c r="FZH663" s="189"/>
      <c r="FZI663" s="189"/>
      <c r="FZJ663" s="189"/>
      <c r="FZK663" s="189"/>
      <c r="FZL663" s="189"/>
      <c r="FZM663" s="189"/>
      <c r="FZN663" s="189"/>
      <c r="FZO663" s="189"/>
      <c r="FZP663" s="189"/>
      <c r="FZQ663" s="189"/>
      <c r="FZR663" s="189"/>
      <c r="FZS663" s="189"/>
      <c r="FZT663" s="189"/>
      <c r="FZU663" s="189"/>
      <c r="FZV663" s="189"/>
      <c r="FZW663" s="189"/>
      <c r="FZX663" s="189"/>
      <c r="FZY663" s="189"/>
      <c r="FZZ663" s="189"/>
      <c r="GAA663" s="189"/>
      <c r="GAB663" s="189"/>
      <c r="GAC663" s="189"/>
      <c r="GAD663" s="189"/>
      <c r="GAE663" s="189"/>
      <c r="GAF663" s="189"/>
      <c r="GAG663" s="189"/>
      <c r="GAH663" s="189"/>
      <c r="GAI663" s="189"/>
      <c r="GAJ663" s="189"/>
      <c r="GAK663" s="189"/>
      <c r="GAL663" s="189"/>
      <c r="GAM663" s="189"/>
      <c r="GAN663" s="189"/>
      <c r="GAO663" s="189"/>
      <c r="GAP663" s="189"/>
      <c r="GAQ663" s="189"/>
      <c r="GAR663" s="189"/>
      <c r="GAS663" s="189"/>
      <c r="GAT663" s="189"/>
      <c r="GAU663" s="189"/>
      <c r="GAV663" s="189"/>
      <c r="GAW663" s="189"/>
      <c r="GAX663" s="189"/>
      <c r="GAY663" s="189"/>
      <c r="GAZ663" s="189"/>
      <c r="GBA663" s="189"/>
      <c r="GBB663" s="189"/>
      <c r="GBC663" s="189"/>
      <c r="GBD663" s="189"/>
      <c r="GBE663" s="189"/>
      <c r="GBF663" s="189"/>
      <c r="GBG663" s="189"/>
      <c r="GBH663" s="189"/>
      <c r="GBI663" s="189"/>
      <c r="GBJ663" s="189"/>
      <c r="GBK663" s="189"/>
      <c r="GBL663" s="189"/>
      <c r="GBM663" s="189"/>
      <c r="GBN663" s="189"/>
      <c r="GBO663" s="189"/>
      <c r="GBP663" s="189"/>
      <c r="GBQ663" s="189"/>
      <c r="GBR663" s="189"/>
      <c r="GBS663" s="189"/>
      <c r="GBT663" s="189"/>
      <c r="GBU663" s="189"/>
      <c r="GBV663" s="189"/>
      <c r="GBW663" s="189"/>
      <c r="GBX663" s="189"/>
      <c r="GBY663" s="189"/>
      <c r="GBZ663" s="189"/>
      <c r="GCA663" s="189"/>
      <c r="GCB663" s="189"/>
      <c r="GCC663" s="189"/>
      <c r="GCD663" s="189"/>
      <c r="GCE663" s="189"/>
      <c r="GCF663" s="189"/>
      <c r="GCG663" s="189"/>
      <c r="GCH663" s="189"/>
      <c r="GCI663" s="189"/>
      <c r="GCJ663" s="189"/>
      <c r="GCK663" s="189"/>
      <c r="GCL663" s="189"/>
      <c r="GCM663" s="189"/>
      <c r="GCN663" s="189"/>
      <c r="GCO663" s="189"/>
      <c r="GCP663" s="189"/>
      <c r="GCQ663" s="189"/>
      <c r="GCR663" s="189"/>
      <c r="GCS663" s="189"/>
      <c r="GCT663" s="189"/>
      <c r="GCU663" s="189"/>
      <c r="GCV663" s="189"/>
      <c r="GCW663" s="189"/>
      <c r="GCX663" s="189"/>
      <c r="GCY663" s="189"/>
      <c r="GCZ663" s="189"/>
      <c r="GDA663" s="189"/>
      <c r="GDB663" s="189"/>
      <c r="GDC663" s="189"/>
      <c r="GDD663" s="189"/>
      <c r="GDE663" s="189"/>
      <c r="GDF663" s="189"/>
      <c r="GDG663" s="189"/>
      <c r="GDH663" s="189"/>
      <c r="GDI663" s="189"/>
      <c r="GDJ663" s="189"/>
      <c r="GDK663" s="189"/>
      <c r="GDL663" s="189"/>
      <c r="GDM663" s="189"/>
      <c r="GDN663" s="189"/>
      <c r="GDO663" s="189"/>
      <c r="GDP663" s="189"/>
      <c r="GDQ663" s="189"/>
      <c r="GDR663" s="189"/>
      <c r="GDS663" s="189"/>
      <c r="GDT663" s="189"/>
      <c r="GDU663" s="189"/>
      <c r="GDV663" s="189"/>
      <c r="GDW663" s="189"/>
      <c r="GDX663" s="189"/>
      <c r="GDY663" s="189"/>
      <c r="GDZ663" s="189"/>
      <c r="GEA663" s="189"/>
      <c r="GEB663" s="189"/>
      <c r="GEC663" s="189"/>
      <c r="GED663" s="189"/>
      <c r="GEE663" s="189"/>
      <c r="GEF663" s="189"/>
      <c r="GEG663" s="189"/>
      <c r="GEH663" s="189"/>
      <c r="GEI663" s="189"/>
      <c r="GEJ663" s="189"/>
      <c r="GEK663" s="189"/>
      <c r="GEL663" s="189"/>
      <c r="GEM663" s="189"/>
      <c r="GEN663" s="189"/>
      <c r="GEO663" s="189"/>
      <c r="GEP663" s="189"/>
      <c r="GEQ663" s="189"/>
      <c r="GER663" s="189"/>
      <c r="GES663" s="189"/>
      <c r="GET663" s="189"/>
      <c r="GEU663" s="189"/>
      <c r="GEV663" s="189"/>
      <c r="GEW663" s="189"/>
      <c r="GEX663" s="189"/>
      <c r="GEY663" s="189"/>
      <c r="GEZ663" s="189"/>
      <c r="GFA663" s="189"/>
      <c r="GFB663" s="189"/>
      <c r="GFC663" s="189"/>
      <c r="GFD663" s="189"/>
      <c r="GFE663" s="189"/>
      <c r="GFF663" s="189"/>
      <c r="GFG663" s="189"/>
      <c r="GFH663" s="189"/>
      <c r="GFI663" s="189"/>
      <c r="GFJ663" s="189"/>
      <c r="GFK663" s="189"/>
      <c r="GFL663" s="189"/>
      <c r="GFM663" s="189"/>
      <c r="GFN663" s="189"/>
      <c r="GFO663" s="189"/>
      <c r="GFP663" s="189"/>
      <c r="GFQ663" s="189"/>
      <c r="GFR663" s="189"/>
      <c r="GFS663" s="189"/>
      <c r="GFT663" s="189"/>
      <c r="GFU663" s="189"/>
      <c r="GFV663" s="189"/>
      <c r="GFW663" s="189"/>
      <c r="GFX663" s="189"/>
      <c r="GFY663" s="189"/>
      <c r="GFZ663" s="189"/>
      <c r="GGA663" s="189"/>
      <c r="GGB663" s="189"/>
      <c r="GGC663" s="189"/>
      <c r="GGD663" s="189"/>
      <c r="GGE663" s="189"/>
      <c r="GGF663" s="189"/>
      <c r="GGG663" s="189"/>
      <c r="GGH663" s="189"/>
      <c r="GGI663" s="189"/>
      <c r="GGJ663" s="189"/>
      <c r="GGK663" s="189"/>
      <c r="GGL663" s="189"/>
      <c r="GGM663" s="189"/>
      <c r="GGN663" s="189"/>
      <c r="GGO663" s="189"/>
      <c r="GGP663" s="189"/>
      <c r="GGQ663" s="189"/>
      <c r="GGR663" s="189"/>
      <c r="GGS663" s="189"/>
      <c r="GGT663" s="189"/>
      <c r="GGU663" s="189"/>
      <c r="GGV663" s="189"/>
      <c r="GGW663" s="189"/>
      <c r="GGX663" s="189"/>
      <c r="GGY663" s="189"/>
      <c r="GGZ663" s="189"/>
      <c r="GHA663" s="189"/>
      <c r="GHB663" s="189"/>
      <c r="GHC663" s="189"/>
      <c r="GHD663" s="189"/>
      <c r="GHE663" s="189"/>
      <c r="GHF663" s="189"/>
      <c r="GHG663" s="189"/>
      <c r="GHH663" s="189"/>
      <c r="GHI663" s="189"/>
      <c r="GHJ663" s="189"/>
      <c r="GHK663" s="189"/>
      <c r="GHL663" s="189"/>
      <c r="GHM663" s="189"/>
      <c r="GHN663" s="189"/>
      <c r="GHO663" s="189"/>
      <c r="GHP663" s="189"/>
      <c r="GHQ663" s="189"/>
      <c r="GHR663" s="189"/>
      <c r="GHS663" s="189"/>
      <c r="GHT663" s="189"/>
      <c r="GHU663" s="189"/>
      <c r="GHV663" s="189"/>
      <c r="GHW663" s="189"/>
      <c r="GHX663" s="189"/>
      <c r="GHY663" s="189"/>
      <c r="GHZ663" s="189"/>
      <c r="GIA663" s="189"/>
      <c r="GIB663" s="189"/>
      <c r="GIC663" s="189"/>
      <c r="GID663" s="189"/>
      <c r="GIE663" s="189"/>
      <c r="GIF663" s="189"/>
      <c r="GIG663" s="189"/>
      <c r="GIH663" s="189"/>
      <c r="GII663" s="189"/>
      <c r="GIJ663" s="189"/>
      <c r="GIK663" s="189"/>
      <c r="GIL663" s="189"/>
      <c r="GIM663" s="189"/>
      <c r="GIN663" s="189"/>
      <c r="GIO663" s="189"/>
      <c r="GIP663" s="189"/>
      <c r="GIQ663" s="189"/>
      <c r="GIR663" s="189"/>
      <c r="GIS663" s="189"/>
      <c r="GIT663" s="189"/>
      <c r="GIU663" s="189"/>
      <c r="GIV663" s="189"/>
      <c r="GIW663" s="189"/>
      <c r="GIX663" s="189"/>
      <c r="GIY663" s="189"/>
      <c r="GIZ663" s="189"/>
      <c r="GJA663" s="189"/>
      <c r="GJB663" s="189"/>
      <c r="GJC663" s="189"/>
      <c r="GJD663" s="189"/>
      <c r="GJE663" s="189"/>
      <c r="GJF663" s="189"/>
      <c r="GJG663" s="189"/>
      <c r="GJH663" s="189"/>
      <c r="GJI663" s="189"/>
      <c r="GJJ663" s="189"/>
      <c r="GJK663" s="189"/>
      <c r="GJL663" s="189"/>
      <c r="GJM663" s="189"/>
      <c r="GJN663" s="189"/>
      <c r="GJO663" s="189"/>
      <c r="GJP663" s="189"/>
      <c r="GJQ663" s="189"/>
      <c r="GJR663" s="189"/>
      <c r="GJS663" s="189"/>
      <c r="GJT663" s="189"/>
      <c r="GJU663" s="189"/>
      <c r="GJV663" s="189"/>
      <c r="GJW663" s="189"/>
      <c r="GJX663" s="189"/>
      <c r="GJY663" s="189"/>
      <c r="GJZ663" s="189"/>
      <c r="GKA663" s="189"/>
      <c r="GKB663" s="189"/>
      <c r="GKC663" s="189"/>
      <c r="GKD663" s="189"/>
      <c r="GKE663" s="189"/>
      <c r="GKF663" s="189"/>
      <c r="GKG663" s="189"/>
      <c r="GKH663" s="189"/>
      <c r="GKI663" s="189"/>
      <c r="GKJ663" s="189"/>
      <c r="GKK663" s="189"/>
      <c r="GKL663" s="189"/>
      <c r="GKM663" s="189"/>
      <c r="GKN663" s="189"/>
      <c r="GKO663" s="189"/>
      <c r="GKP663" s="189"/>
      <c r="GKQ663" s="189"/>
      <c r="GKR663" s="189"/>
      <c r="GKS663" s="189"/>
      <c r="GKT663" s="189"/>
      <c r="GKU663" s="189"/>
      <c r="GKV663" s="189"/>
      <c r="GKW663" s="189"/>
      <c r="GKX663" s="189"/>
      <c r="GKY663" s="189"/>
      <c r="GKZ663" s="189"/>
      <c r="GLA663" s="189"/>
      <c r="GLB663" s="189"/>
      <c r="GLC663" s="189"/>
      <c r="GLD663" s="189"/>
      <c r="GLE663" s="189"/>
      <c r="GLF663" s="189"/>
      <c r="GLG663" s="189"/>
      <c r="GLH663" s="189"/>
      <c r="GLI663" s="189"/>
      <c r="GLJ663" s="189"/>
      <c r="GLK663" s="189"/>
      <c r="GLL663" s="189"/>
      <c r="GLM663" s="189"/>
      <c r="GLN663" s="189"/>
      <c r="GLO663" s="189"/>
      <c r="GLP663" s="189"/>
      <c r="GLQ663" s="189"/>
      <c r="GLR663" s="189"/>
      <c r="GLS663" s="189"/>
      <c r="GLT663" s="189"/>
      <c r="GLU663" s="189"/>
      <c r="GLV663" s="189"/>
      <c r="GLW663" s="189"/>
      <c r="GLX663" s="189"/>
      <c r="GLY663" s="189"/>
      <c r="GLZ663" s="189"/>
      <c r="GMA663" s="189"/>
      <c r="GMB663" s="189"/>
      <c r="GMC663" s="189"/>
      <c r="GMD663" s="189"/>
      <c r="GME663" s="189"/>
      <c r="GMF663" s="189"/>
      <c r="GMG663" s="189"/>
      <c r="GMH663" s="189"/>
      <c r="GMI663" s="189"/>
      <c r="GMJ663" s="189"/>
      <c r="GMK663" s="189"/>
      <c r="GML663" s="189"/>
      <c r="GMM663" s="189"/>
      <c r="GMN663" s="189"/>
      <c r="GMO663" s="189"/>
      <c r="GMP663" s="189"/>
      <c r="GMQ663" s="189"/>
      <c r="GMR663" s="189"/>
      <c r="GMS663" s="189"/>
      <c r="GMT663" s="189"/>
      <c r="GMU663" s="189"/>
      <c r="GMV663" s="189"/>
      <c r="GMW663" s="189"/>
      <c r="GMX663" s="189"/>
      <c r="GMY663" s="189"/>
      <c r="GMZ663" s="189"/>
      <c r="GNA663" s="189"/>
      <c r="GNB663" s="189"/>
      <c r="GNC663" s="189"/>
      <c r="GND663" s="189"/>
      <c r="GNE663" s="189"/>
      <c r="GNF663" s="189"/>
      <c r="GNG663" s="189"/>
      <c r="GNH663" s="189"/>
      <c r="GNI663" s="189"/>
      <c r="GNJ663" s="189"/>
      <c r="GNK663" s="189"/>
      <c r="GNL663" s="189"/>
      <c r="GNM663" s="189"/>
      <c r="GNN663" s="189"/>
      <c r="GNO663" s="189"/>
      <c r="GNP663" s="189"/>
      <c r="GNQ663" s="189"/>
      <c r="GNR663" s="189"/>
      <c r="GNS663" s="189"/>
      <c r="GNT663" s="189"/>
      <c r="GNU663" s="189"/>
      <c r="GNV663" s="189"/>
      <c r="GNW663" s="189"/>
      <c r="GNX663" s="189"/>
      <c r="GNY663" s="189"/>
      <c r="GNZ663" s="189"/>
      <c r="GOA663" s="189"/>
      <c r="GOB663" s="189"/>
      <c r="GOC663" s="189"/>
      <c r="GOD663" s="189"/>
      <c r="GOE663" s="189"/>
      <c r="GOF663" s="189"/>
      <c r="GOG663" s="189"/>
      <c r="GOH663" s="189"/>
      <c r="GOI663" s="189"/>
      <c r="GOJ663" s="189"/>
      <c r="GOK663" s="189"/>
      <c r="GOL663" s="189"/>
      <c r="GOM663" s="189"/>
      <c r="GON663" s="189"/>
      <c r="GOO663" s="189"/>
      <c r="GOP663" s="189"/>
      <c r="GOQ663" s="189"/>
      <c r="GOR663" s="189"/>
      <c r="GOS663" s="189"/>
      <c r="GOT663" s="189"/>
      <c r="GOU663" s="189"/>
      <c r="GOV663" s="189"/>
      <c r="GOW663" s="189"/>
      <c r="GOX663" s="189"/>
      <c r="GOY663" s="189"/>
      <c r="GOZ663" s="189"/>
      <c r="GPA663" s="189"/>
      <c r="GPB663" s="189"/>
      <c r="GPC663" s="189"/>
      <c r="GPD663" s="189"/>
      <c r="GPE663" s="189"/>
      <c r="GPF663" s="189"/>
      <c r="GPG663" s="189"/>
      <c r="GPH663" s="189"/>
      <c r="GPI663" s="189"/>
      <c r="GPJ663" s="189"/>
      <c r="GPK663" s="189"/>
      <c r="GPL663" s="189"/>
      <c r="GPM663" s="189"/>
      <c r="GPN663" s="189"/>
      <c r="GPO663" s="189"/>
      <c r="GPP663" s="189"/>
      <c r="GPQ663" s="189"/>
      <c r="GPR663" s="189"/>
      <c r="GPS663" s="189"/>
      <c r="GPT663" s="189"/>
      <c r="GPU663" s="189"/>
      <c r="GPV663" s="189"/>
      <c r="GPW663" s="189"/>
      <c r="GPX663" s="189"/>
      <c r="GPY663" s="189"/>
      <c r="GPZ663" s="189"/>
      <c r="GQA663" s="189"/>
      <c r="GQB663" s="189"/>
      <c r="GQC663" s="189"/>
      <c r="GQD663" s="189"/>
      <c r="GQE663" s="189"/>
      <c r="GQF663" s="189"/>
      <c r="GQG663" s="189"/>
      <c r="GQH663" s="189"/>
      <c r="GQI663" s="189"/>
      <c r="GQJ663" s="189"/>
      <c r="GQK663" s="189"/>
      <c r="GQL663" s="189"/>
      <c r="GQM663" s="189"/>
      <c r="GQN663" s="189"/>
      <c r="GQO663" s="189"/>
      <c r="GQP663" s="189"/>
      <c r="GQQ663" s="189"/>
      <c r="GQR663" s="189"/>
      <c r="GQS663" s="189"/>
      <c r="GQT663" s="189"/>
      <c r="GQU663" s="189"/>
      <c r="GQV663" s="189"/>
      <c r="GQW663" s="189"/>
      <c r="GQX663" s="189"/>
      <c r="GQY663" s="189"/>
      <c r="GQZ663" s="189"/>
      <c r="GRA663" s="189"/>
      <c r="GRB663" s="189"/>
      <c r="GRC663" s="189"/>
      <c r="GRD663" s="189"/>
      <c r="GRE663" s="189"/>
      <c r="GRF663" s="189"/>
      <c r="GRG663" s="189"/>
      <c r="GRH663" s="189"/>
      <c r="GRI663" s="189"/>
      <c r="GRJ663" s="189"/>
      <c r="GRK663" s="189"/>
      <c r="GRL663" s="189"/>
      <c r="GRM663" s="189"/>
      <c r="GRN663" s="189"/>
      <c r="GRO663" s="189"/>
      <c r="GRP663" s="189"/>
      <c r="GRQ663" s="189"/>
      <c r="GRR663" s="189"/>
      <c r="GRS663" s="189"/>
      <c r="GRT663" s="189"/>
      <c r="GRU663" s="189"/>
      <c r="GRV663" s="189"/>
      <c r="GRW663" s="189"/>
      <c r="GRX663" s="189"/>
      <c r="GRY663" s="189"/>
      <c r="GRZ663" s="189"/>
      <c r="GSA663" s="189"/>
      <c r="GSB663" s="189"/>
      <c r="GSC663" s="189"/>
      <c r="GSD663" s="189"/>
      <c r="GSE663" s="189"/>
      <c r="GSF663" s="189"/>
      <c r="GSG663" s="189"/>
      <c r="GSH663" s="189"/>
      <c r="GSI663" s="189"/>
      <c r="GSJ663" s="189"/>
      <c r="GSK663" s="189"/>
      <c r="GSL663" s="189"/>
      <c r="GSM663" s="189"/>
      <c r="GSN663" s="189"/>
      <c r="GSO663" s="189"/>
      <c r="GSP663" s="189"/>
      <c r="GSQ663" s="189"/>
      <c r="GSR663" s="189"/>
      <c r="GSS663" s="189"/>
      <c r="GST663" s="189"/>
      <c r="GSU663" s="189"/>
      <c r="GSV663" s="189"/>
      <c r="GSW663" s="189"/>
      <c r="GSX663" s="189"/>
      <c r="GSY663" s="189"/>
      <c r="GSZ663" s="189"/>
      <c r="GTA663" s="189"/>
      <c r="GTB663" s="189"/>
      <c r="GTC663" s="189"/>
      <c r="GTD663" s="189"/>
      <c r="GTE663" s="189"/>
      <c r="GTF663" s="189"/>
      <c r="GTG663" s="189"/>
      <c r="GTH663" s="189"/>
      <c r="GTI663" s="189"/>
      <c r="GTJ663" s="189"/>
      <c r="GTK663" s="189"/>
      <c r="GTL663" s="189"/>
      <c r="GTM663" s="189"/>
      <c r="GTN663" s="189"/>
      <c r="GTO663" s="189"/>
      <c r="GTP663" s="189"/>
      <c r="GTQ663" s="189"/>
      <c r="GTR663" s="189"/>
      <c r="GTS663" s="189"/>
      <c r="GTT663" s="189"/>
      <c r="GTU663" s="189"/>
      <c r="GTV663" s="189"/>
      <c r="GTW663" s="189"/>
      <c r="GTX663" s="189"/>
      <c r="GTY663" s="189"/>
      <c r="GTZ663" s="189"/>
      <c r="GUA663" s="189"/>
      <c r="GUB663" s="189"/>
      <c r="GUC663" s="189"/>
      <c r="GUD663" s="189"/>
      <c r="GUE663" s="189"/>
      <c r="GUF663" s="189"/>
      <c r="GUG663" s="189"/>
      <c r="GUH663" s="189"/>
      <c r="GUI663" s="189"/>
      <c r="GUJ663" s="189"/>
      <c r="GUK663" s="189"/>
      <c r="GUL663" s="189"/>
      <c r="GUM663" s="189"/>
      <c r="GUN663" s="189"/>
      <c r="GUO663" s="189"/>
      <c r="GUP663" s="189"/>
      <c r="GUQ663" s="189"/>
      <c r="GUR663" s="189"/>
      <c r="GUS663" s="189"/>
      <c r="GUT663" s="189"/>
      <c r="GUU663" s="189"/>
      <c r="GUV663" s="189"/>
      <c r="GUW663" s="189"/>
      <c r="GUX663" s="189"/>
      <c r="GUY663" s="189"/>
      <c r="GUZ663" s="189"/>
      <c r="GVA663" s="189"/>
      <c r="GVB663" s="189"/>
      <c r="GVC663" s="189"/>
      <c r="GVD663" s="189"/>
      <c r="GVE663" s="189"/>
      <c r="GVF663" s="189"/>
      <c r="GVG663" s="189"/>
      <c r="GVH663" s="189"/>
      <c r="GVI663" s="189"/>
      <c r="GVJ663" s="189"/>
      <c r="GVK663" s="189"/>
      <c r="GVL663" s="189"/>
      <c r="GVM663" s="189"/>
      <c r="GVN663" s="189"/>
      <c r="GVO663" s="189"/>
      <c r="GVP663" s="189"/>
      <c r="GVQ663" s="189"/>
      <c r="GVR663" s="189"/>
      <c r="GVS663" s="189"/>
      <c r="GVT663" s="189"/>
      <c r="GVU663" s="189"/>
      <c r="GVV663" s="189"/>
      <c r="GVW663" s="189"/>
      <c r="GVX663" s="189"/>
      <c r="GVY663" s="189"/>
      <c r="GVZ663" s="189"/>
      <c r="GWA663" s="189"/>
      <c r="GWB663" s="189"/>
      <c r="GWC663" s="189"/>
      <c r="GWD663" s="189"/>
      <c r="GWE663" s="189"/>
      <c r="GWF663" s="189"/>
      <c r="GWG663" s="189"/>
      <c r="GWH663" s="189"/>
      <c r="GWI663" s="189"/>
      <c r="GWJ663" s="189"/>
      <c r="GWK663" s="189"/>
      <c r="GWL663" s="189"/>
      <c r="GWM663" s="189"/>
      <c r="GWN663" s="189"/>
      <c r="GWO663" s="189"/>
      <c r="GWP663" s="189"/>
      <c r="GWQ663" s="189"/>
      <c r="GWR663" s="189"/>
      <c r="GWS663" s="189"/>
      <c r="GWT663" s="189"/>
      <c r="GWU663" s="189"/>
      <c r="GWV663" s="189"/>
      <c r="GWW663" s="189"/>
      <c r="GWX663" s="189"/>
      <c r="GWY663" s="189"/>
      <c r="GWZ663" s="189"/>
      <c r="GXA663" s="189"/>
      <c r="GXB663" s="189"/>
      <c r="GXC663" s="189"/>
      <c r="GXD663" s="189"/>
      <c r="GXE663" s="189"/>
      <c r="GXF663" s="189"/>
      <c r="GXG663" s="189"/>
      <c r="GXH663" s="189"/>
      <c r="GXI663" s="189"/>
      <c r="GXJ663" s="189"/>
      <c r="GXK663" s="189"/>
      <c r="GXL663" s="189"/>
      <c r="GXM663" s="189"/>
      <c r="GXN663" s="189"/>
      <c r="GXO663" s="189"/>
      <c r="GXP663" s="189"/>
      <c r="GXQ663" s="189"/>
      <c r="GXR663" s="189"/>
      <c r="GXS663" s="189"/>
      <c r="GXT663" s="189"/>
      <c r="GXU663" s="189"/>
      <c r="GXV663" s="189"/>
      <c r="GXW663" s="189"/>
      <c r="GXX663" s="189"/>
      <c r="GXY663" s="189"/>
      <c r="GXZ663" s="189"/>
      <c r="GYA663" s="189"/>
      <c r="GYB663" s="189"/>
      <c r="GYC663" s="189"/>
      <c r="GYD663" s="189"/>
      <c r="GYE663" s="189"/>
      <c r="GYF663" s="189"/>
      <c r="GYG663" s="189"/>
      <c r="GYH663" s="189"/>
      <c r="GYI663" s="189"/>
      <c r="GYJ663" s="189"/>
      <c r="GYK663" s="189"/>
      <c r="GYL663" s="189"/>
      <c r="GYM663" s="189"/>
      <c r="GYN663" s="189"/>
      <c r="GYO663" s="189"/>
      <c r="GYP663" s="189"/>
      <c r="GYQ663" s="189"/>
      <c r="GYR663" s="189"/>
      <c r="GYS663" s="189"/>
      <c r="GYT663" s="189"/>
      <c r="GYU663" s="189"/>
      <c r="GYV663" s="189"/>
      <c r="GYW663" s="189"/>
      <c r="GYX663" s="189"/>
      <c r="GYY663" s="189"/>
      <c r="GYZ663" s="189"/>
      <c r="GZA663" s="189"/>
      <c r="GZB663" s="189"/>
      <c r="GZC663" s="189"/>
      <c r="GZD663" s="189"/>
      <c r="GZE663" s="189"/>
      <c r="GZF663" s="189"/>
      <c r="GZG663" s="189"/>
      <c r="GZH663" s="189"/>
      <c r="GZI663" s="189"/>
      <c r="GZJ663" s="189"/>
      <c r="GZK663" s="189"/>
      <c r="GZL663" s="189"/>
      <c r="GZM663" s="189"/>
      <c r="GZN663" s="189"/>
      <c r="GZO663" s="189"/>
      <c r="GZP663" s="189"/>
      <c r="GZQ663" s="189"/>
      <c r="GZR663" s="189"/>
      <c r="GZS663" s="189"/>
      <c r="GZT663" s="189"/>
      <c r="GZU663" s="189"/>
      <c r="GZV663" s="189"/>
      <c r="GZW663" s="189"/>
      <c r="GZX663" s="189"/>
      <c r="GZY663" s="189"/>
      <c r="GZZ663" s="189"/>
      <c r="HAA663" s="189"/>
      <c r="HAB663" s="189"/>
      <c r="HAC663" s="189"/>
      <c r="HAD663" s="189"/>
      <c r="HAE663" s="189"/>
      <c r="HAF663" s="189"/>
      <c r="HAG663" s="189"/>
      <c r="HAH663" s="189"/>
      <c r="HAI663" s="189"/>
      <c r="HAJ663" s="189"/>
      <c r="HAK663" s="189"/>
      <c r="HAL663" s="189"/>
      <c r="HAM663" s="189"/>
      <c r="HAN663" s="189"/>
      <c r="HAO663" s="189"/>
      <c r="HAP663" s="189"/>
      <c r="HAQ663" s="189"/>
      <c r="HAR663" s="189"/>
      <c r="HAS663" s="189"/>
      <c r="HAT663" s="189"/>
      <c r="HAU663" s="189"/>
      <c r="HAV663" s="189"/>
      <c r="HAW663" s="189"/>
      <c r="HAX663" s="189"/>
      <c r="HAY663" s="189"/>
      <c r="HAZ663" s="189"/>
      <c r="HBA663" s="189"/>
      <c r="HBB663" s="189"/>
      <c r="HBC663" s="189"/>
      <c r="HBD663" s="189"/>
      <c r="HBE663" s="189"/>
      <c r="HBF663" s="189"/>
      <c r="HBG663" s="189"/>
      <c r="HBH663" s="189"/>
      <c r="HBI663" s="189"/>
      <c r="HBJ663" s="189"/>
      <c r="HBK663" s="189"/>
      <c r="HBL663" s="189"/>
      <c r="HBM663" s="189"/>
      <c r="HBN663" s="189"/>
      <c r="HBO663" s="189"/>
      <c r="HBP663" s="189"/>
      <c r="HBQ663" s="189"/>
      <c r="HBR663" s="189"/>
      <c r="HBS663" s="189"/>
      <c r="HBT663" s="189"/>
      <c r="HBU663" s="189"/>
      <c r="HBV663" s="189"/>
      <c r="HBW663" s="189"/>
      <c r="HBX663" s="189"/>
      <c r="HBY663" s="189"/>
      <c r="HBZ663" s="189"/>
      <c r="HCA663" s="189"/>
      <c r="HCB663" s="189"/>
      <c r="HCC663" s="189"/>
      <c r="HCD663" s="189"/>
      <c r="HCE663" s="189"/>
      <c r="HCF663" s="189"/>
      <c r="HCG663" s="189"/>
      <c r="HCH663" s="189"/>
      <c r="HCI663" s="189"/>
      <c r="HCJ663" s="189"/>
      <c r="HCK663" s="189"/>
      <c r="HCL663" s="189"/>
      <c r="HCM663" s="189"/>
      <c r="HCN663" s="189"/>
      <c r="HCO663" s="189"/>
      <c r="HCP663" s="189"/>
      <c r="HCQ663" s="189"/>
      <c r="HCR663" s="189"/>
      <c r="HCS663" s="189"/>
      <c r="HCT663" s="189"/>
      <c r="HCU663" s="189"/>
      <c r="HCV663" s="189"/>
      <c r="HCW663" s="189"/>
      <c r="HCX663" s="189"/>
      <c r="HCY663" s="189"/>
      <c r="HCZ663" s="189"/>
      <c r="HDA663" s="189"/>
      <c r="HDB663" s="189"/>
      <c r="HDC663" s="189"/>
      <c r="HDD663" s="189"/>
      <c r="HDE663" s="189"/>
      <c r="HDF663" s="189"/>
      <c r="HDG663" s="189"/>
      <c r="HDH663" s="189"/>
      <c r="HDI663" s="189"/>
      <c r="HDJ663" s="189"/>
      <c r="HDK663" s="189"/>
      <c r="HDL663" s="189"/>
      <c r="HDM663" s="189"/>
      <c r="HDN663" s="189"/>
      <c r="HDO663" s="189"/>
      <c r="HDP663" s="189"/>
      <c r="HDQ663" s="189"/>
      <c r="HDR663" s="189"/>
      <c r="HDS663" s="189"/>
      <c r="HDT663" s="189"/>
      <c r="HDU663" s="189"/>
      <c r="HDV663" s="189"/>
      <c r="HDW663" s="189"/>
      <c r="HDX663" s="189"/>
      <c r="HDY663" s="189"/>
      <c r="HDZ663" s="189"/>
      <c r="HEA663" s="189"/>
      <c r="HEB663" s="189"/>
      <c r="HEC663" s="189"/>
      <c r="HED663" s="189"/>
      <c r="HEE663" s="189"/>
      <c r="HEF663" s="189"/>
      <c r="HEG663" s="189"/>
      <c r="HEH663" s="189"/>
      <c r="HEI663" s="189"/>
      <c r="HEJ663" s="189"/>
      <c r="HEK663" s="189"/>
      <c r="HEL663" s="189"/>
      <c r="HEM663" s="189"/>
      <c r="HEN663" s="189"/>
      <c r="HEO663" s="189"/>
      <c r="HEP663" s="189"/>
      <c r="HEQ663" s="189"/>
      <c r="HER663" s="189"/>
      <c r="HES663" s="189"/>
      <c r="HET663" s="189"/>
      <c r="HEU663" s="189"/>
      <c r="HEV663" s="189"/>
      <c r="HEW663" s="189"/>
      <c r="HEX663" s="189"/>
      <c r="HEY663" s="189"/>
      <c r="HEZ663" s="189"/>
      <c r="HFA663" s="189"/>
      <c r="HFB663" s="189"/>
      <c r="HFC663" s="189"/>
      <c r="HFD663" s="189"/>
      <c r="HFE663" s="189"/>
      <c r="HFF663" s="189"/>
      <c r="HFG663" s="189"/>
      <c r="HFH663" s="189"/>
      <c r="HFI663" s="189"/>
      <c r="HFJ663" s="189"/>
      <c r="HFK663" s="189"/>
      <c r="HFL663" s="189"/>
      <c r="HFM663" s="189"/>
      <c r="HFN663" s="189"/>
      <c r="HFO663" s="189"/>
      <c r="HFP663" s="189"/>
      <c r="HFQ663" s="189"/>
      <c r="HFR663" s="189"/>
      <c r="HFS663" s="189"/>
      <c r="HFT663" s="189"/>
      <c r="HFU663" s="189"/>
      <c r="HFV663" s="189"/>
      <c r="HFW663" s="189"/>
      <c r="HFX663" s="189"/>
      <c r="HFY663" s="189"/>
      <c r="HFZ663" s="189"/>
      <c r="HGA663" s="189"/>
      <c r="HGB663" s="189"/>
      <c r="HGC663" s="189"/>
      <c r="HGD663" s="189"/>
      <c r="HGE663" s="189"/>
      <c r="HGF663" s="189"/>
      <c r="HGG663" s="189"/>
      <c r="HGH663" s="189"/>
      <c r="HGI663" s="189"/>
      <c r="HGJ663" s="189"/>
      <c r="HGK663" s="189"/>
      <c r="HGL663" s="189"/>
      <c r="HGM663" s="189"/>
      <c r="HGN663" s="189"/>
      <c r="HGO663" s="189"/>
      <c r="HGP663" s="189"/>
      <c r="HGQ663" s="189"/>
      <c r="HGR663" s="189"/>
      <c r="HGS663" s="189"/>
      <c r="HGT663" s="189"/>
      <c r="HGU663" s="189"/>
      <c r="HGV663" s="189"/>
      <c r="HGW663" s="189"/>
      <c r="HGX663" s="189"/>
      <c r="HGY663" s="189"/>
      <c r="HGZ663" s="189"/>
      <c r="HHA663" s="189"/>
      <c r="HHB663" s="189"/>
      <c r="HHC663" s="189"/>
      <c r="HHD663" s="189"/>
      <c r="HHE663" s="189"/>
      <c r="HHF663" s="189"/>
      <c r="HHG663" s="189"/>
      <c r="HHH663" s="189"/>
      <c r="HHI663" s="189"/>
      <c r="HHJ663" s="189"/>
      <c r="HHK663" s="189"/>
      <c r="HHL663" s="189"/>
      <c r="HHM663" s="189"/>
      <c r="HHN663" s="189"/>
      <c r="HHO663" s="189"/>
      <c r="HHP663" s="189"/>
      <c r="HHQ663" s="189"/>
      <c r="HHR663" s="189"/>
      <c r="HHS663" s="189"/>
      <c r="HHT663" s="189"/>
      <c r="HHU663" s="189"/>
      <c r="HHV663" s="189"/>
      <c r="HHW663" s="189"/>
      <c r="HHX663" s="189"/>
      <c r="HHY663" s="189"/>
      <c r="HHZ663" s="189"/>
      <c r="HIA663" s="189"/>
      <c r="HIB663" s="189"/>
      <c r="HIC663" s="189"/>
      <c r="HID663" s="189"/>
      <c r="HIE663" s="189"/>
      <c r="HIF663" s="189"/>
      <c r="HIG663" s="189"/>
      <c r="HIH663" s="189"/>
      <c r="HII663" s="189"/>
      <c r="HIJ663" s="189"/>
      <c r="HIK663" s="189"/>
      <c r="HIL663" s="189"/>
      <c r="HIM663" s="189"/>
      <c r="HIN663" s="189"/>
      <c r="HIO663" s="189"/>
      <c r="HIP663" s="189"/>
      <c r="HIQ663" s="189"/>
      <c r="HIR663" s="189"/>
      <c r="HIS663" s="189"/>
      <c r="HIT663" s="189"/>
      <c r="HIU663" s="189"/>
      <c r="HIV663" s="189"/>
      <c r="HIW663" s="189"/>
      <c r="HIX663" s="189"/>
      <c r="HIY663" s="189"/>
      <c r="HIZ663" s="189"/>
      <c r="HJA663" s="189"/>
      <c r="HJB663" s="189"/>
      <c r="HJC663" s="189"/>
      <c r="HJD663" s="189"/>
      <c r="HJE663" s="189"/>
      <c r="HJF663" s="189"/>
      <c r="HJG663" s="189"/>
      <c r="HJH663" s="189"/>
      <c r="HJI663" s="189"/>
      <c r="HJJ663" s="189"/>
      <c r="HJK663" s="189"/>
      <c r="HJL663" s="189"/>
      <c r="HJM663" s="189"/>
      <c r="HJN663" s="189"/>
      <c r="HJO663" s="189"/>
      <c r="HJP663" s="189"/>
      <c r="HJQ663" s="189"/>
      <c r="HJR663" s="189"/>
      <c r="HJS663" s="189"/>
      <c r="HJT663" s="189"/>
      <c r="HJU663" s="189"/>
      <c r="HJV663" s="189"/>
      <c r="HJW663" s="189"/>
      <c r="HJX663" s="189"/>
      <c r="HJY663" s="189"/>
      <c r="HJZ663" s="189"/>
      <c r="HKA663" s="189"/>
      <c r="HKB663" s="189"/>
      <c r="HKC663" s="189"/>
      <c r="HKD663" s="189"/>
      <c r="HKE663" s="189"/>
      <c r="HKF663" s="189"/>
      <c r="HKG663" s="189"/>
      <c r="HKH663" s="189"/>
      <c r="HKI663" s="189"/>
      <c r="HKJ663" s="189"/>
      <c r="HKK663" s="189"/>
      <c r="HKL663" s="189"/>
      <c r="HKM663" s="189"/>
      <c r="HKN663" s="189"/>
      <c r="HKO663" s="189"/>
      <c r="HKP663" s="189"/>
      <c r="HKQ663" s="189"/>
      <c r="HKR663" s="189"/>
      <c r="HKS663" s="189"/>
      <c r="HKT663" s="189"/>
      <c r="HKU663" s="189"/>
      <c r="HKV663" s="189"/>
      <c r="HKW663" s="189"/>
      <c r="HKX663" s="189"/>
      <c r="HKY663" s="189"/>
      <c r="HKZ663" s="189"/>
      <c r="HLA663" s="189"/>
      <c r="HLB663" s="189"/>
      <c r="HLC663" s="189"/>
      <c r="HLD663" s="189"/>
      <c r="HLE663" s="189"/>
      <c r="HLF663" s="189"/>
      <c r="HLG663" s="189"/>
      <c r="HLH663" s="189"/>
      <c r="HLI663" s="189"/>
      <c r="HLJ663" s="189"/>
      <c r="HLK663" s="189"/>
      <c r="HLL663" s="189"/>
      <c r="HLM663" s="189"/>
      <c r="HLN663" s="189"/>
      <c r="HLO663" s="189"/>
      <c r="HLP663" s="189"/>
      <c r="HLQ663" s="189"/>
      <c r="HLR663" s="189"/>
      <c r="HLS663" s="189"/>
      <c r="HLT663" s="189"/>
      <c r="HLU663" s="189"/>
      <c r="HLV663" s="189"/>
      <c r="HLW663" s="189"/>
      <c r="HLX663" s="189"/>
      <c r="HLY663" s="189"/>
      <c r="HLZ663" s="189"/>
      <c r="HMA663" s="189"/>
      <c r="HMB663" s="189"/>
      <c r="HMC663" s="189"/>
      <c r="HMD663" s="189"/>
      <c r="HME663" s="189"/>
      <c r="HMF663" s="189"/>
      <c r="HMG663" s="189"/>
      <c r="HMH663" s="189"/>
      <c r="HMI663" s="189"/>
      <c r="HMJ663" s="189"/>
      <c r="HMK663" s="189"/>
      <c r="HML663" s="189"/>
      <c r="HMM663" s="189"/>
      <c r="HMN663" s="189"/>
      <c r="HMO663" s="189"/>
      <c r="HMP663" s="189"/>
      <c r="HMQ663" s="189"/>
      <c r="HMR663" s="189"/>
      <c r="HMS663" s="189"/>
      <c r="HMT663" s="189"/>
      <c r="HMU663" s="189"/>
      <c r="HMV663" s="189"/>
      <c r="HMW663" s="189"/>
      <c r="HMX663" s="189"/>
      <c r="HMY663" s="189"/>
      <c r="HMZ663" s="189"/>
      <c r="HNA663" s="189"/>
      <c r="HNB663" s="189"/>
      <c r="HNC663" s="189"/>
      <c r="HND663" s="189"/>
      <c r="HNE663" s="189"/>
      <c r="HNF663" s="189"/>
      <c r="HNG663" s="189"/>
      <c r="HNH663" s="189"/>
      <c r="HNI663" s="189"/>
      <c r="HNJ663" s="189"/>
      <c r="HNK663" s="189"/>
      <c r="HNL663" s="189"/>
      <c r="HNM663" s="189"/>
      <c r="HNN663" s="189"/>
      <c r="HNO663" s="189"/>
      <c r="HNP663" s="189"/>
      <c r="HNQ663" s="189"/>
      <c r="HNR663" s="189"/>
      <c r="HNS663" s="189"/>
      <c r="HNT663" s="189"/>
      <c r="HNU663" s="189"/>
      <c r="HNV663" s="189"/>
      <c r="HNW663" s="189"/>
      <c r="HNX663" s="189"/>
      <c r="HNY663" s="189"/>
      <c r="HNZ663" s="189"/>
      <c r="HOA663" s="189"/>
      <c r="HOB663" s="189"/>
      <c r="HOC663" s="189"/>
      <c r="HOD663" s="189"/>
      <c r="HOE663" s="189"/>
      <c r="HOF663" s="189"/>
      <c r="HOG663" s="189"/>
      <c r="HOH663" s="189"/>
      <c r="HOI663" s="189"/>
      <c r="HOJ663" s="189"/>
      <c r="HOK663" s="189"/>
      <c r="HOL663" s="189"/>
      <c r="HOM663" s="189"/>
      <c r="HON663" s="189"/>
      <c r="HOO663" s="189"/>
      <c r="HOP663" s="189"/>
      <c r="HOQ663" s="189"/>
      <c r="HOR663" s="189"/>
      <c r="HOS663" s="189"/>
      <c r="HOT663" s="189"/>
      <c r="HOU663" s="189"/>
      <c r="HOV663" s="189"/>
      <c r="HOW663" s="189"/>
      <c r="HOX663" s="189"/>
      <c r="HOY663" s="189"/>
      <c r="HOZ663" s="189"/>
      <c r="HPA663" s="189"/>
      <c r="HPB663" s="189"/>
      <c r="HPC663" s="189"/>
      <c r="HPD663" s="189"/>
      <c r="HPE663" s="189"/>
      <c r="HPF663" s="189"/>
      <c r="HPG663" s="189"/>
      <c r="HPH663" s="189"/>
      <c r="HPI663" s="189"/>
      <c r="HPJ663" s="189"/>
      <c r="HPK663" s="189"/>
      <c r="HPL663" s="189"/>
      <c r="HPM663" s="189"/>
      <c r="HPN663" s="189"/>
      <c r="HPO663" s="189"/>
      <c r="HPP663" s="189"/>
      <c r="HPQ663" s="189"/>
      <c r="HPR663" s="189"/>
      <c r="HPS663" s="189"/>
      <c r="HPT663" s="189"/>
      <c r="HPU663" s="189"/>
      <c r="HPV663" s="189"/>
      <c r="HPW663" s="189"/>
      <c r="HPX663" s="189"/>
      <c r="HPY663" s="189"/>
      <c r="HPZ663" s="189"/>
      <c r="HQA663" s="189"/>
      <c r="HQB663" s="189"/>
      <c r="HQC663" s="189"/>
      <c r="HQD663" s="189"/>
      <c r="HQE663" s="189"/>
      <c r="HQF663" s="189"/>
      <c r="HQG663" s="189"/>
      <c r="HQH663" s="189"/>
      <c r="HQI663" s="189"/>
      <c r="HQJ663" s="189"/>
      <c r="HQK663" s="189"/>
      <c r="HQL663" s="189"/>
      <c r="HQM663" s="189"/>
      <c r="HQN663" s="189"/>
      <c r="HQO663" s="189"/>
      <c r="HQP663" s="189"/>
      <c r="HQQ663" s="189"/>
      <c r="HQR663" s="189"/>
      <c r="HQS663" s="189"/>
      <c r="HQT663" s="189"/>
      <c r="HQU663" s="189"/>
      <c r="HQV663" s="189"/>
      <c r="HQW663" s="189"/>
      <c r="HQX663" s="189"/>
      <c r="HQY663" s="189"/>
      <c r="HQZ663" s="189"/>
      <c r="HRA663" s="189"/>
      <c r="HRB663" s="189"/>
      <c r="HRC663" s="189"/>
      <c r="HRD663" s="189"/>
      <c r="HRE663" s="189"/>
      <c r="HRF663" s="189"/>
      <c r="HRG663" s="189"/>
      <c r="HRH663" s="189"/>
      <c r="HRI663" s="189"/>
      <c r="HRJ663" s="189"/>
      <c r="HRK663" s="189"/>
      <c r="HRL663" s="189"/>
      <c r="HRM663" s="189"/>
      <c r="HRN663" s="189"/>
      <c r="HRO663" s="189"/>
      <c r="HRP663" s="189"/>
      <c r="HRQ663" s="189"/>
      <c r="HRR663" s="189"/>
      <c r="HRS663" s="189"/>
      <c r="HRT663" s="189"/>
      <c r="HRU663" s="189"/>
      <c r="HRV663" s="189"/>
      <c r="HRW663" s="189"/>
      <c r="HRX663" s="189"/>
      <c r="HRY663" s="189"/>
      <c r="HRZ663" s="189"/>
      <c r="HSA663" s="189"/>
      <c r="HSB663" s="189"/>
      <c r="HSC663" s="189"/>
      <c r="HSD663" s="189"/>
      <c r="HSE663" s="189"/>
      <c r="HSF663" s="189"/>
      <c r="HSG663" s="189"/>
      <c r="HSH663" s="189"/>
      <c r="HSI663" s="189"/>
      <c r="HSJ663" s="189"/>
      <c r="HSK663" s="189"/>
      <c r="HSL663" s="189"/>
      <c r="HSM663" s="189"/>
      <c r="HSN663" s="189"/>
      <c r="HSO663" s="189"/>
      <c r="HSP663" s="189"/>
      <c r="HSQ663" s="189"/>
      <c r="HSR663" s="189"/>
      <c r="HSS663" s="189"/>
      <c r="HST663" s="189"/>
      <c r="HSU663" s="189"/>
      <c r="HSV663" s="189"/>
      <c r="HSW663" s="189"/>
      <c r="HSX663" s="189"/>
      <c r="HSY663" s="189"/>
      <c r="HSZ663" s="189"/>
      <c r="HTA663" s="189"/>
      <c r="HTB663" s="189"/>
      <c r="HTC663" s="189"/>
      <c r="HTD663" s="189"/>
      <c r="HTE663" s="189"/>
      <c r="HTF663" s="189"/>
      <c r="HTG663" s="189"/>
      <c r="HTH663" s="189"/>
      <c r="HTI663" s="189"/>
      <c r="HTJ663" s="189"/>
      <c r="HTK663" s="189"/>
      <c r="HTL663" s="189"/>
      <c r="HTM663" s="189"/>
      <c r="HTN663" s="189"/>
      <c r="HTO663" s="189"/>
      <c r="HTP663" s="189"/>
      <c r="HTQ663" s="189"/>
      <c r="HTR663" s="189"/>
      <c r="HTS663" s="189"/>
      <c r="HTT663" s="189"/>
      <c r="HTU663" s="189"/>
      <c r="HTV663" s="189"/>
      <c r="HTW663" s="189"/>
      <c r="HTX663" s="189"/>
      <c r="HTY663" s="189"/>
      <c r="HTZ663" s="189"/>
      <c r="HUA663" s="189"/>
      <c r="HUB663" s="189"/>
      <c r="HUC663" s="189"/>
      <c r="HUD663" s="189"/>
      <c r="HUE663" s="189"/>
      <c r="HUF663" s="189"/>
      <c r="HUG663" s="189"/>
      <c r="HUH663" s="189"/>
      <c r="HUI663" s="189"/>
      <c r="HUJ663" s="189"/>
      <c r="HUK663" s="189"/>
      <c r="HUL663" s="189"/>
      <c r="HUM663" s="189"/>
      <c r="HUN663" s="189"/>
      <c r="HUO663" s="189"/>
      <c r="HUP663" s="189"/>
      <c r="HUQ663" s="189"/>
      <c r="HUR663" s="189"/>
      <c r="HUS663" s="189"/>
      <c r="HUT663" s="189"/>
      <c r="HUU663" s="189"/>
      <c r="HUV663" s="189"/>
      <c r="HUW663" s="189"/>
      <c r="HUX663" s="189"/>
      <c r="HUY663" s="189"/>
      <c r="HUZ663" s="189"/>
      <c r="HVA663" s="189"/>
      <c r="HVB663" s="189"/>
      <c r="HVC663" s="189"/>
      <c r="HVD663" s="189"/>
      <c r="HVE663" s="189"/>
      <c r="HVF663" s="189"/>
      <c r="HVG663" s="189"/>
      <c r="HVH663" s="189"/>
      <c r="HVI663" s="189"/>
      <c r="HVJ663" s="189"/>
      <c r="HVK663" s="189"/>
      <c r="HVL663" s="189"/>
      <c r="HVM663" s="189"/>
      <c r="HVN663" s="189"/>
      <c r="HVO663" s="189"/>
      <c r="HVP663" s="189"/>
      <c r="HVQ663" s="189"/>
      <c r="HVR663" s="189"/>
      <c r="HVS663" s="189"/>
      <c r="HVT663" s="189"/>
      <c r="HVU663" s="189"/>
      <c r="HVV663" s="189"/>
      <c r="HVW663" s="189"/>
      <c r="HVX663" s="189"/>
      <c r="HVY663" s="189"/>
      <c r="HVZ663" s="189"/>
      <c r="HWA663" s="189"/>
      <c r="HWB663" s="189"/>
      <c r="HWC663" s="189"/>
      <c r="HWD663" s="189"/>
      <c r="HWE663" s="189"/>
      <c r="HWF663" s="189"/>
      <c r="HWG663" s="189"/>
      <c r="HWH663" s="189"/>
      <c r="HWI663" s="189"/>
      <c r="HWJ663" s="189"/>
      <c r="HWK663" s="189"/>
      <c r="HWL663" s="189"/>
      <c r="HWM663" s="189"/>
      <c r="HWN663" s="189"/>
      <c r="HWO663" s="189"/>
      <c r="HWP663" s="189"/>
      <c r="HWQ663" s="189"/>
      <c r="HWR663" s="189"/>
      <c r="HWS663" s="189"/>
      <c r="HWT663" s="189"/>
      <c r="HWU663" s="189"/>
      <c r="HWV663" s="189"/>
      <c r="HWW663" s="189"/>
      <c r="HWX663" s="189"/>
      <c r="HWY663" s="189"/>
      <c r="HWZ663" s="189"/>
      <c r="HXA663" s="189"/>
      <c r="HXB663" s="189"/>
      <c r="HXC663" s="189"/>
      <c r="HXD663" s="189"/>
      <c r="HXE663" s="189"/>
      <c r="HXF663" s="189"/>
      <c r="HXG663" s="189"/>
      <c r="HXH663" s="189"/>
      <c r="HXI663" s="189"/>
      <c r="HXJ663" s="189"/>
      <c r="HXK663" s="189"/>
      <c r="HXL663" s="189"/>
      <c r="HXM663" s="189"/>
      <c r="HXN663" s="189"/>
      <c r="HXO663" s="189"/>
      <c r="HXP663" s="189"/>
      <c r="HXQ663" s="189"/>
      <c r="HXR663" s="189"/>
      <c r="HXS663" s="189"/>
      <c r="HXT663" s="189"/>
      <c r="HXU663" s="189"/>
      <c r="HXV663" s="189"/>
      <c r="HXW663" s="189"/>
      <c r="HXX663" s="189"/>
      <c r="HXY663" s="189"/>
      <c r="HXZ663" s="189"/>
      <c r="HYA663" s="189"/>
      <c r="HYB663" s="189"/>
      <c r="HYC663" s="189"/>
      <c r="HYD663" s="189"/>
      <c r="HYE663" s="189"/>
      <c r="HYF663" s="189"/>
      <c r="HYG663" s="189"/>
      <c r="HYH663" s="189"/>
      <c r="HYI663" s="189"/>
      <c r="HYJ663" s="189"/>
      <c r="HYK663" s="189"/>
      <c r="HYL663" s="189"/>
      <c r="HYM663" s="189"/>
      <c r="HYN663" s="189"/>
      <c r="HYO663" s="189"/>
      <c r="HYP663" s="189"/>
      <c r="HYQ663" s="189"/>
      <c r="HYR663" s="189"/>
      <c r="HYS663" s="189"/>
      <c r="HYT663" s="189"/>
      <c r="HYU663" s="189"/>
      <c r="HYV663" s="189"/>
      <c r="HYW663" s="189"/>
      <c r="HYX663" s="189"/>
      <c r="HYY663" s="189"/>
      <c r="HYZ663" s="189"/>
      <c r="HZA663" s="189"/>
      <c r="HZB663" s="189"/>
      <c r="HZC663" s="189"/>
      <c r="HZD663" s="189"/>
      <c r="HZE663" s="189"/>
      <c r="HZF663" s="189"/>
      <c r="HZG663" s="189"/>
      <c r="HZH663" s="189"/>
      <c r="HZI663" s="189"/>
      <c r="HZJ663" s="189"/>
      <c r="HZK663" s="189"/>
      <c r="HZL663" s="189"/>
      <c r="HZM663" s="189"/>
      <c r="HZN663" s="189"/>
      <c r="HZO663" s="189"/>
      <c r="HZP663" s="189"/>
      <c r="HZQ663" s="189"/>
      <c r="HZR663" s="189"/>
      <c r="HZS663" s="189"/>
      <c r="HZT663" s="189"/>
      <c r="HZU663" s="189"/>
      <c r="HZV663" s="189"/>
      <c r="HZW663" s="189"/>
      <c r="HZX663" s="189"/>
      <c r="HZY663" s="189"/>
      <c r="HZZ663" s="189"/>
      <c r="IAA663" s="189"/>
      <c r="IAB663" s="189"/>
      <c r="IAC663" s="189"/>
      <c r="IAD663" s="189"/>
      <c r="IAE663" s="189"/>
      <c r="IAF663" s="189"/>
      <c r="IAG663" s="189"/>
      <c r="IAH663" s="189"/>
      <c r="IAI663" s="189"/>
      <c r="IAJ663" s="189"/>
      <c r="IAK663" s="189"/>
      <c r="IAL663" s="189"/>
      <c r="IAM663" s="189"/>
      <c r="IAN663" s="189"/>
      <c r="IAO663" s="189"/>
      <c r="IAP663" s="189"/>
      <c r="IAQ663" s="189"/>
      <c r="IAR663" s="189"/>
      <c r="IAS663" s="189"/>
      <c r="IAT663" s="189"/>
      <c r="IAU663" s="189"/>
      <c r="IAV663" s="189"/>
      <c r="IAW663" s="189"/>
      <c r="IAX663" s="189"/>
      <c r="IAY663" s="189"/>
      <c r="IAZ663" s="189"/>
      <c r="IBA663" s="189"/>
      <c r="IBB663" s="189"/>
      <c r="IBC663" s="189"/>
      <c r="IBD663" s="189"/>
      <c r="IBE663" s="189"/>
      <c r="IBF663" s="189"/>
      <c r="IBG663" s="189"/>
      <c r="IBH663" s="189"/>
      <c r="IBI663" s="189"/>
      <c r="IBJ663" s="189"/>
      <c r="IBK663" s="189"/>
      <c r="IBL663" s="189"/>
      <c r="IBM663" s="189"/>
      <c r="IBN663" s="189"/>
      <c r="IBO663" s="189"/>
      <c r="IBP663" s="189"/>
      <c r="IBQ663" s="189"/>
      <c r="IBR663" s="189"/>
      <c r="IBS663" s="189"/>
      <c r="IBT663" s="189"/>
      <c r="IBU663" s="189"/>
      <c r="IBV663" s="189"/>
      <c r="IBW663" s="189"/>
      <c r="IBX663" s="189"/>
      <c r="IBY663" s="189"/>
      <c r="IBZ663" s="189"/>
      <c r="ICA663" s="189"/>
      <c r="ICB663" s="189"/>
      <c r="ICC663" s="189"/>
      <c r="ICD663" s="189"/>
      <c r="ICE663" s="189"/>
      <c r="ICF663" s="189"/>
      <c r="ICG663" s="189"/>
      <c r="ICH663" s="189"/>
      <c r="ICI663" s="189"/>
      <c r="ICJ663" s="189"/>
      <c r="ICK663" s="189"/>
      <c r="ICL663" s="189"/>
      <c r="ICM663" s="189"/>
      <c r="ICN663" s="189"/>
      <c r="ICO663" s="189"/>
      <c r="ICP663" s="189"/>
      <c r="ICQ663" s="189"/>
      <c r="ICR663" s="189"/>
      <c r="ICS663" s="189"/>
      <c r="ICT663" s="189"/>
      <c r="ICU663" s="189"/>
      <c r="ICV663" s="189"/>
      <c r="ICW663" s="189"/>
      <c r="ICX663" s="189"/>
      <c r="ICY663" s="189"/>
      <c r="ICZ663" s="189"/>
      <c r="IDA663" s="189"/>
      <c r="IDB663" s="189"/>
      <c r="IDC663" s="189"/>
      <c r="IDD663" s="189"/>
      <c r="IDE663" s="189"/>
      <c r="IDF663" s="189"/>
      <c r="IDG663" s="189"/>
      <c r="IDH663" s="189"/>
      <c r="IDI663" s="189"/>
      <c r="IDJ663" s="189"/>
      <c r="IDK663" s="189"/>
      <c r="IDL663" s="189"/>
      <c r="IDM663" s="189"/>
      <c r="IDN663" s="189"/>
      <c r="IDO663" s="189"/>
      <c r="IDP663" s="189"/>
      <c r="IDQ663" s="189"/>
      <c r="IDR663" s="189"/>
      <c r="IDS663" s="189"/>
      <c r="IDT663" s="189"/>
      <c r="IDU663" s="189"/>
      <c r="IDV663" s="189"/>
      <c r="IDW663" s="189"/>
      <c r="IDX663" s="189"/>
      <c r="IDY663" s="189"/>
      <c r="IDZ663" s="189"/>
      <c r="IEA663" s="189"/>
      <c r="IEB663" s="189"/>
      <c r="IEC663" s="189"/>
      <c r="IED663" s="189"/>
      <c r="IEE663" s="189"/>
      <c r="IEF663" s="189"/>
      <c r="IEG663" s="189"/>
      <c r="IEH663" s="189"/>
      <c r="IEI663" s="189"/>
      <c r="IEJ663" s="189"/>
      <c r="IEK663" s="189"/>
      <c r="IEL663" s="189"/>
      <c r="IEM663" s="189"/>
      <c r="IEN663" s="189"/>
      <c r="IEO663" s="189"/>
      <c r="IEP663" s="189"/>
      <c r="IEQ663" s="189"/>
      <c r="IER663" s="189"/>
      <c r="IES663" s="189"/>
      <c r="IET663" s="189"/>
      <c r="IEU663" s="189"/>
      <c r="IEV663" s="189"/>
      <c r="IEW663" s="189"/>
      <c r="IEX663" s="189"/>
      <c r="IEY663" s="189"/>
      <c r="IEZ663" s="189"/>
      <c r="IFA663" s="189"/>
      <c r="IFB663" s="189"/>
      <c r="IFC663" s="189"/>
      <c r="IFD663" s="189"/>
      <c r="IFE663" s="189"/>
      <c r="IFF663" s="189"/>
      <c r="IFG663" s="189"/>
      <c r="IFH663" s="189"/>
      <c r="IFI663" s="189"/>
      <c r="IFJ663" s="189"/>
      <c r="IFK663" s="189"/>
      <c r="IFL663" s="189"/>
      <c r="IFM663" s="189"/>
      <c r="IFN663" s="189"/>
      <c r="IFO663" s="189"/>
      <c r="IFP663" s="189"/>
      <c r="IFQ663" s="189"/>
      <c r="IFR663" s="189"/>
      <c r="IFS663" s="189"/>
      <c r="IFT663" s="189"/>
      <c r="IFU663" s="189"/>
      <c r="IFV663" s="189"/>
      <c r="IFW663" s="189"/>
      <c r="IFX663" s="189"/>
      <c r="IFY663" s="189"/>
      <c r="IFZ663" s="189"/>
      <c r="IGA663" s="189"/>
      <c r="IGB663" s="189"/>
      <c r="IGC663" s="189"/>
      <c r="IGD663" s="189"/>
      <c r="IGE663" s="189"/>
      <c r="IGF663" s="189"/>
      <c r="IGG663" s="189"/>
      <c r="IGH663" s="189"/>
      <c r="IGI663" s="189"/>
      <c r="IGJ663" s="189"/>
      <c r="IGK663" s="189"/>
      <c r="IGL663" s="189"/>
      <c r="IGM663" s="189"/>
      <c r="IGN663" s="189"/>
      <c r="IGO663" s="189"/>
      <c r="IGP663" s="189"/>
      <c r="IGQ663" s="189"/>
      <c r="IGR663" s="189"/>
      <c r="IGS663" s="189"/>
      <c r="IGT663" s="189"/>
      <c r="IGU663" s="189"/>
      <c r="IGV663" s="189"/>
      <c r="IGW663" s="189"/>
      <c r="IGX663" s="189"/>
      <c r="IGY663" s="189"/>
      <c r="IGZ663" s="189"/>
      <c r="IHA663" s="189"/>
      <c r="IHB663" s="189"/>
      <c r="IHC663" s="189"/>
      <c r="IHD663" s="189"/>
      <c r="IHE663" s="189"/>
      <c r="IHF663" s="189"/>
      <c r="IHG663" s="189"/>
      <c r="IHH663" s="189"/>
      <c r="IHI663" s="189"/>
      <c r="IHJ663" s="189"/>
      <c r="IHK663" s="189"/>
      <c r="IHL663" s="189"/>
      <c r="IHM663" s="189"/>
      <c r="IHN663" s="189"/>
      <c r="IHO663" s="189"/>
      <c r="IHP663" s="189"/>
      <c r="IHQ663" s="189"/>
      <c r="IHR663" s="189"/>
      <c r="IHS663" s="189"/>
      <c r="IHT663" s="189"/>
      <c r="IHU663" s="189"/>
      <c r="IHV663" s="189"/>
      <c r="IHW663" s="189"/>
      <c r="IHX663" s="189"/>
      <c r="IHY663" s="189"/>
      <c r="IHZ663" s="189"/>
      <c r="IIA663" s="189"/>
      <c r="IIB663" s="189"/>
      <c r="IIC663" s="189"/>
      <c r="IID663" s="189"/>
      <c r="IIE663" s="189"/>
      <c r="IIF663" s="189"/>
      <c r="IIG663" s="189"/>
      <c r="IIH663" s="189"/>
      <c r="III663" s="189"/>
      <c r="IIJ663" s="189"/>
      <c r="IIK663" s="189"/>
      <c r="IIL663" s="189"/>
      <c r="IIM663" s="189"/>
      <c r="IIN663" s="189"/>
      <c r="IIO663" s="189"/>
      <c r="IIP663" s="189"/>
      <c r="IIQ663" s="189"/>
      <c r="IIR663" s="189"/>
      <c r="IIS663" s="189"/>
      <c r="IIT663" s="189"/>
      <c r="IIU663" s="189"/>
      <c r="IIV663" s="189"/>
      <c r="IIW663" s="189"/>
      <c r="IIX663" s="189"/>
      <c r="IIY663" s="189"/>
      <c r="IIZ663" s="189"/>
      <c r="IJA663" s="189"/>
      <c r="IJB663" s="189"/>
      <c r="IJC663" s="189"/>
      <c r="IJD663" s="189"/>
      <c r="IJE663" s="189"/>
      <c r="IJF663" s="189"/>
      <c r="IJG663" s="189"/>
      <c r="IJH663" s="189"/>
      <c r="IJI663" s="189"/>
      <c r="IJJ663" s="189"/>
      <c r="IJK663" s="189"/>
      <c r="IJL663" s="189"/>
      <c r="IJM663" s="189"/>
      <c r="IJN663" s="189"/>
      <c r="IJO663" s="189"/>
      <c r="IJP663" s="189"/>
      <c r="IJQ663" s="189"/>
      <c r="IJR663" s="189"/>
      <c r="IJS663" s="189"/>
      <c r="IJT663" s="189"/>
      <c r="IJU663" s="189"/>
      <c r="IJV663" s="189"/>
      <c r="IJW663" s="189"/>
      <c r="IJX663" s="189"/>
      <c r="IJY663" s="189"/>
      <c r="IJZ663" s="189"/>
      <c r="IKA663" s="189"/>
      <c r="IKB663" s="189"/>
      <c r="IKC663" s="189"/>
      <c r="IKD663" s="189"/>
      <c r="IKE663" s="189"/>
      <c r="IKF663" s="189"/>
      <c r="IKG663" s="189"/>
      <c r="IKH663" s="189"/>
      <c r="IKI663" s="189"/>
      <c r="IKJ663" s="189"/>
      <c r="IKK663" s="189"/>
      <c r="IKL663" s="189"/>
      <c r="IKM663" s="189"/>
      <c r="IKN663" s="189"/>
      <c r="IKO663" s="189"/>
      <c r="IKP663" s="189"/>
      <c r="IKQ663" s="189"/>
      <c r="IKR663" s="189"/>
      <c r="IKS663" s="189"/>
      <c r="IKT663" s="189"/>
      <c r="IKU663" s="189"/>
      <c r="IKV663" s="189"/>
      <c r="IKW663" s="189"/>
      <c r="IKX663" s="189"/>
      <c r="IKY663" s="189"/>
      <c r="IKZ663" s="189"/>
      <c r="ILA663" s="189"/>
      <c r="ILB663" s="189"/>
      <c r="ILC663" s="189"/>
      <c r="ILD663" s="189"/>
      <c r="ILE663" s="189"/>
      <c r="ILF663" s="189"/>
      <c r="ILG663" s="189"/>
      <c r="ILH663" s="189"/>
      <c r="ILI663" s="189"/>
      <c r="ILJ663" s="189"/>
      <c r="ILK663" s="189"/>
      <c r="ILL663" s="189"/>
      <c r="ILM663" s="189"/>
      <c r="ILN663" s="189"/>
      <c r="ILO663" s="189"/>
      <c r="ILP663" s="189"/>
      <c r="ILQ663" s="189"/>
      <c r="ILR663" s="189"/>
      <c r="ILS663" s="189"/>
      <c r="ILT663" s="189"/>
      <c r="ILU663" s="189"/>
      <c r="ILV663" s="189"/>
      <c r="ILW663" s="189"/>
      <c r="ILX663" s="189"/>
      <c r="ILY663" s="189"/>
      <c r="ILZ663" s="189"/>
      <c r="IMA663" s="189"/>
      <c r="IMB663" s="189"/>
      <c r="IMC663" s="189"/>
      <c r="IMD663" s="189"/>
      <c r="IME663" s="189"/>
      <c r="IMF663" s="189"/>
      <c r="IMG663" s="189"/>
      <c r="IMH663" s="189"/>
      <c r="IMI663" s="189"/>
      <c r="IMJ663" s="189"/>
      <c r="IMK663" s="189"/>
      <c r="IML663" s="189"/>
      <c r="IMM663" s="189"/>
      <c r="IMN663" s="189"/>
      <c r="IMO663" s="189"/>
      <c r="IMP663" s="189"/>
      <c r="IMQ663" s="189"/>
      <c r="IMR663" s="189"/>
      <c r="IMS663" s="189"/>
      <c r="IMT663" s="189"/>
      <c r="IMU663" s="189"/>
      <c r="IMV663" s="189"/>
      <c r="IMW663" s="189"/>
      <c r="IMX663" s="189"/>
      <c r="IMY663" s="189"/>
      <c r="IMZ663" s="189"/>
      <c r="INA663" s="189"/>
      <c r="INB663" s="189"/>
      <c r="INC663" s="189"/>
      <c r="IND663" s="189"/>
      <c r="INE663" s="189"/>
      <c r="INF663" s="189"/>
      <c r="ING663" s="189"/>
      <c r="INH663" s="189"/>
      <c r="INI663" s="189"/>
      <c r="INJ663" s="189"/>
      <c r="INK663" s="189"/>
      <c r="INL663" s="189"/>
      <c r="INM663" s="189"/>
      <c r="INN663" s="189"/>
      <c r="INO663" s="189"/>
      <c r="INP663" s="189"/>
      <c r="INQ663" s="189"/>
      <c r="INR663" s="189"/>
      <c r="INS663" s="189"/>
      <c r="INT663" s="189"/>
      <c r="INU663" s="189"/>
      <c r="INV663" s="189"/>
      <c r="INW663" s="189"/>
      <c r="INX663" s="189"/>
      <c r="INY663" s="189"/>
      <c r="INZ663" s="189"/>
      <c r="IOA663" s="189"/>
      <c r="IOB663" s="189"/>
      <c r="IOC663" s="189"/>
      <c r="IOD663" s="189"/>
      <c r="IOE663" s="189"/>
      <c r="IOF663" s="189"/>
      <c r="IOG663" s="189"/>
      <c r="IOH663" s="189"/>
      <c r="IOI663" s="189"/>
      <c r="IOJ663" s="189"/>
      <c r="IOK663" s="189"/>
      <c r="IOL663" s="189"/>
      <c r="IOM663" s="189"/>
      <c r="ION663" s="189"/>
      <c r="IOO663" s="189"/>
      <c r="IOP663" s="189"/>
      <c r="IOQ663" s="189"/>
      <c r="IOR663" s="189"/>
      <c r="IOS663" s="189"/>
      <c r="IOT663" s="189"/>
      <c r="IOU663" s="189"/>
      <c r="IOV663" s="189"/>
      <c r="IOW663" s="189"/>
      <c r="IOX663" s="189"/>
      <c r="IOY663" s="189"/>
      <c r="IOZ663" s="189"/>
      <c r="IPA663" s="189"/>
      <c r="IPB663" s="189"/>
      <c r="IPC663" s="189"/>
      <c r="IPD663" s="189"/>
      <c r="IPE663" s="189"/>
      <c r="IPF663" s="189"/>
      <c r="IPG663" s="189"/>
      <c r="IPH663" s="189"/>
      <c r="IPI663" s="189"/>
      <c r="IPJ663" s="189"/>
      <c r="IPK663" s="189"/>
      <c r="IPL663" s="189"/>
      <c r="IPM663" s="189"/>
      <c r="IPN663" s="189"/>
      <c r="IPO663" s="189"/>
      <c r="IPP663" s="189"/>
      <c r="IPQ663" s="189"/>
      <c r="IPR663" s="189"/>
      <c r="IPS663" s="189"/>
      <c r="IPT663" s="189"/>
      <c r="IPU663" s="189"/>
      <c r="IPV663" s="189"/>
      <c r="IPW663" s="189"/>
      <c r="IPX663" s="189"/>
      <c r="IPY663" s="189"/>
      <c r="IPZ663" s="189"/>
      <c r="IQA663" s="189"/>
      <c r="IQB663" s="189"/>
      <c r="IQC663" s="189"/>
      <c r="IQD663" s="189"/>
      <c r="IQE663" s="189"/>
      <c r="IQF663" s="189"/>
      <c r="IQG663" s="189"/>
      <c r="IQH663" s="189"/>
      <c r="IQI663" s="189"/>
      <c r="IQJ663" s="189"/>
      <c r="IQK663" s="189"/>
      <c r="IQL663" s="189"/>
      <c r="IQM663" s="189"/>
      <c r="IQN663" s="189"/>
      <c r="IQO663" s="189"/>
      <c r="IQP663" s="189"/>
      <c r="IQQ663" s="189"/>
      <c r="IQR663" s="189"/>
      <c r="IQS663" s="189"/>
      <c r="IQT663" s="189"/>
      <c r="IQU663" s="189"/>
      <c r="IQV663" s="189"/>
      <c r="IQW663" s="189"/>
      <c r="IQX663" s="189"/>
      <c r="IQY663" s="189"/>
      <c r="IQZ663" s="189"/>
      <c r="IRA663" s="189"/>
      <c r="IRB663" s="189"/>
      <c r="IRC663" s="189"/>
      <c r="IRD663" s="189"/>
      <c r="IRE663" s="189"/>
      <c r="IRF663" s="189"/>
      <c r="IRG663" s="189"/>
      <c r="IRH663" s="189"/>
      <c r="IRI663" s="189"/>
      <c r="IRJ663" s="189"/>
      <c r="IRK663" s="189"/>
      <c r="IRL663" s="189"/>
      <c r="IRM663" s="189"/>
      <c r="IRN663" s="189"/>
      <c r="IRO663" s="189"/>
      <c r="IRP663" s="189"/>
      <c r="IRQ663" s="189"/>
      <c r="IRR663" s="189"/>
      <c r="IRS663" s="189"/>
      <c r="IRT663" s="189"/>
      <c r="IRU663" s="189"/>
      <c r="IRV663" s="189"/>
      <c r="IRW663" s="189"/>
      <c r="IRX663" s="189"/>
      <c r="IRY663" s="189"/>
      <c r="IRZ663" s="189"/>
      <c r="ISA663" s="189"/>
      <c r="ISB663" s="189"/>
      <c r="ISC663" s="189"/>
      <c r="ISD663" s="189"/>
      <c r="ISE663" s="189"/>
      <c r="ISF663" s="189"/>
      <c r="ISG663" s="189"/>
      <c r="ISH663" s="189"/>
      <c r="ISI663" s="189"/>
      <c r="ISJ663" s="189"/>
      <c r="ISK663" s="189"/>
      <c r="ISL663" s="189"/>
      <c r="ISM663" s="189"/>
      <c r="ISN663" s="189"/>
      <c r="ISO663" s="189"/>
      <c r="ISP663" s="189"/>
      <c r="ISQ663" s="189"/>
      <c r="ISR663" s="189"/>
      <c r="ISS663" s="189"/>
      <c r="IST663" s="189"/>
      <c r="ISU663" s="189"/>
      <c r="ISV663" s="189"/>
      <c r="ISW663" s="189"/>
      <c r="ISX663" s="189"/>
      <c r="ISY663" s="189"/>
      <c r="ISZ663" s="189"/>
      <c r="ITA663" s="189"/>
      <c r="ITB663" s="189"/>
      <c r="ITC663" s="189"/>
      <c r="ITD663" s="189"/>
      <c r="ITE663" s="189"/>
      <c r="ITF663" s="189"/>
      <c r="ITG663" s="189"/>
      <c r="ITH663" s="189"/>
      <c r="ITI663" s="189"/>
      <c r="ITJ663" s="189"/>
      <c r="ITK663" s="189"/>
      <c r="ITL663" s="189"/>
      <c r="ITM663" s="189"/>
      <c r="ITN663" s="189"/>
      <c r="ITO663" s="189"/>
      <c r="ITP663" s="189"/>
      <c r="ITQ663" s="189"/>
      <c r="ITR663" s="189"/>
      <c r="ITS663" s="189"/>
      <c r="ITT663" s="189"/>
      <c r="ITU663" s="189"/>
      <c r="ITV663" s="189"/>
      <c r="ITW663" s="189"/>
      <c r="ITX663" s="189"/>
      <c r="ITY663" s="189"/>
      <c r="ITZ663" s="189"/>
      <c r="IUA663" s="189"/>
      <c r="IUB663" s="189"/>
      <c r="IUC663" s="189"/>
      <c r="IUD663" s="189"/>
      <c r="IUE663" s="189"/>
      <c r="IUF663" s="189"/>
      <c r="IUG663" s="189"/>
      <c r="IUH663" s="189"/>
      <c r="IUI663" s="189"/>
      <c r="IUJ663" s="189"/>
      <c r="IUK663" s="189"/>
      <c r="IUL663" s="189"/>
      <c r="IUM663" s="189"/>
      <c r="IUN663" s="189"/>
      <c r="IUO663" s="189"/>
      <c r="IUP663" s="189"/>
      <c r="IUQ663" s="189"/>
      <c r="IUR663" s="189"/>
      <c r="IUS663" s="189"/>
      <c r="IUT663" s="189"/>
      <c r="IUU663" s="189"/>
      <c r="IUV663" s="189"/>
      <c r="IUW663" s="189"/>
      <c r="IUX663" s="189"/>
      <c r="IUY663" s="189"/>
      <c r="IUZ663" s="189"/>
      <c r="IVA663" s="189"/>
      <c r="IVB663" s="189"/>
      <c r="IVC663" s="189"/>
      <c r="IVD663" s="189"/>
      <c r="IVE663" s="189"/>
      <c r="IVF663" s="189"/>
      <c r="IVG663" s="189"/>
      <c r="IVH663" s="189"/>
      <c r="IVI663" s="189"/>
      <c r="IVJ663" s="189"/>
      <c r="IVK663" s="189"/>
      <c r="IVL663" s="189"/>
      <c r="IVM663" s="189"/>
      <c r="IVN663" s="189"/>
      <c r="IVO663" s="189"/>
      <c r="IVP663" s="189"/>
      <c r="IVQ663" s="189"/>
      <c r="IVR663" s="189"/>
      <c r="IVS663" s="189"/>
      <c r="IVT663" s="189"/>
      <c r="IVU663" s="189"/>
      <c r="IVV663" s="189"/>
      <c r="IVW663" s="189"/>
      <c r="IVX663" s="189"/>
      <c r="IVY663" s="189"/>
      <c r="IVZ663" s="189"/>
      <c r="IWA663" s="189"/>
      <c r="IWB663" s="189"/>
      <c r="IWC663" s="189"/>
      <c r="IWD663" s="189"/>
      <c r="IWE663" s="189"/>
      <c r="IWF663" s="189"/>
      <c r="IWG663" s="189"/>
      <c r="IWH663" s="189"/>
      <c r="IWI663" s="189"/>
      <c r="IWJ663" s="189"/>
      <c r="IWK663" s="189"/>
      <c r="IWL663" s="189"/>
      <c r="IWM663" s="189"/>
      <c r="IWN663" s="189"/>
      <c r="IWO663" s="189"/>
      <c r="IWP663" s="189"/>
      <c r="IWQ663" s="189"/>
      <c r="IWR663" s="189"/>
      <c r="IWS663" s="189"/>
      <c r="IWT663" s="189"/>
      <c r="IWU663" s="189"/>
      <c r="IWV663" s="189"/>
      <c r="IWW663" s="189"/>
      <c r="IWX663" s="189"/>
      <c r="IWY663" s="189"/>
      <c r="IWZ663" s="189"/>
      <c r="IXA663" s="189"/>
      <c r="IXB663" s="189"/>
      <c r="IXC663" s="189"/>
      <c r="IXD663" s="189"/>
      <c r="IXE663" s="189"/>
      <c r="IXF663" s="189"/>
      <c r="IXG663" s="189"/>
      <c r="IXH663" s="189"/>
      <c r="IXI663" s="189"/>
      <c r="IXJ663" s="189"/>
      <c r="IXK663" s="189"/>
      <c r="IXL663" s="189"/>
      <c r="IXM663" s="189"/>
      <c r="IXN663" s="189"/>
      <c r="IXO663" s="189"/>
      <c r="IXP663" s="189"/>
      <c r="IXQ663" s="189"/>
      <c r="IXR663" s="189"/>
      <c r="IXS663" s="189"/>
      <c r="IXT663" s="189"/>
      <c r="IXU663" s="189"/>
      <c r="IXV663" s="189"/>
      <c r="IXW663" s="189"/>
      <c r="IXX663" s="189"/>
      <c r="IXY663" s="189"/>
      <c r="IXZ663" s="189"/>
      <c r="IYA663" s="189"/>
      <c r="IYB663" s="189"/>
      <c r="IYC663" s="189"/>
      <c r="IYD663" s="189"/>
      <c r="IYE663" s="189"/>
      <c r="IYF663" s="189"/>
      <c r="IYG663" s="189"/>
      <c r="IYH663" s="189"/>
      <c r="IYI663" s="189"/>
      <c r="IYJ663" s="189"/>
      <c r="IYK663" s="189"/>
      <c r="IYL663" s="189"/>
      <c r="IYM663" s="189"/>
      <c r="IYN663" s="189"/>
      <c r="IYO663" s="189"/>
      <c r="IYP663" s="189"/>
      <c r="IYQ663" s="189"/>
      <c r="IYR663" s="189"/>
      <c r="IYS663" s="189"/>
      <c r="IYT663" s="189"/>
      <c r="IYU663" s="189"/>
      <c r="IYV663" s="189"/>
      <c r="IYW663" s="189"/>
      <c r="IYX663" s="189"/>
      <c r="IYY663" s="189"/>
      <c r="IYZ663" s="189"/>
      <c r="IZA663" s="189"/>
      <c r="IZB663" s="189"/>
      <c r="IZC663" s="189"/>
      <c r="IZD663" s="189"/>
      <c r="IZE663" s="189"/>
      <c r="IZF663" s="189"/>
      <c r="IZG663" s="189"/>
      <c r="IZH663" s="189"/>
      <c r="IZI663" s="189"/>
      <c r="IZJ663" s="189"/>
      <c r="IZK663" s="189"/>
      <c r="IZL663" s="189"/>
      <c r="IZM663" s="189"/>
      <c r="IZN663" s="189"/>
      <c r="IZO663" s="189"/>
      <c r="IZP663" s="189"/>
      <c r="IZQ663" s="189"/>
      <c r="IZR663" s="189"/>
      <c r="IZS663" s="189"/>
      <c r="IZT663" s="189"/>
      <c r="IZU663" s="189"/>
      <c r="IZV663" s="189"/>
      <c r="IZW663" s="189"/>
      <c r="IZX663" s="189"/>
      <c r="IZY663" s="189"/>
      <c r="IZZ663" s="189"/>
      <c r="JAA663" s="189"/>
      <c r="JAB663" s="189"/>
      <c r="JAC663" s="189"/>
      <c r="JAD663" s="189"/>
      <c r="JAE663" s="189"/>
      <c r="JAF663" s="189"/>
      <c r="JAG663" s="189"/>
      <c r="JAH663" s="189"/>
      <c r="JAI663" s="189"/>
      <c r="JAJ663" s="189"/>
      <c r="JAK663" s="189"/>
      <c r="JAL663" s="189"/>
      <c r="JAM663" s="189"/>
      <c r="JAN663" s="189"/>
      <c r="JAO663" s="189"/>
      <c r="JAP663" s="189"/>
      <c r="JAQ663" s="189"/>
      <c r="JAR663" s="189"/>
      <c r="JAS663" s="189"/>
      <c r="JAT663" s="189"/>
      <c r="JAU663" s="189"/>
      <c r="JAV663" s="189"/>
      <c r="JAW663" s="189"/>
      <c r="JAX663" s="189"/>
      <c r="JAY663" s="189"/>
      <c r="JAZ663" s="189"/>
      <c r="JBA663" s="189"/>
      <c r="JBB663" s="189"/>
      <c r="JBC663" s="189"/>
      <c r="JBD663" s="189"/>
      <c r="JBE663" s="189"/>
      <c r="JBF663" s="189"/>
      <c r="JBG663" s="189"/>
      <c r="JBH663" s="189"/>
      <c r="JBI663" s="189"/>
      <c r="JBJ663" s="189"/>
      <c r="JBK663" s="189"/>
      <c r="JBL663" s="189"/>
      <c r="JBM663" s="189"/>
      <c r="JBN663" s="189"/>
      <c r="JBO663" s="189"/>
      <c r="JBP663" s="189"/>
      <c r="JBQ663" s="189"/>
      <c r="JBR663" s="189"/>
      <c r="JBS663" s="189"/>
      <c r="JBT663" s="189"/>
      <c r="JBU663" s="189"/>
      <c r="JBV663" s="189"/>
      <c r="JBW663" s="189"/>
      <c r="JBX663" s="189"/>
      <c r="JBY663" s="189"/>
      <c r="JBZ663" s="189"/>
      <c r="JCA663" s="189"/>
      <c r="JCB663" s="189"/>
      <c r="JCC663" s="189"/>
      <c r="JCD663" s="189"/>
      <c r="JCE663" s="189"/>
      <c r="JCF663" s="189"/>
      <c r="JCG663" s="189"/>
      <c r="JCH663" s="189"/>
      <c r="JCI663" s="189"/>
      <c r="JCJ663" s="189"/>
      <c r="JCK663" s="189"/>
      <c r="JCL663" s="189"/>
      <c r="JCM663" s="189"/>
      <c r="JCN663" s="189"/>
      <c r="JCO663" s="189"/>
      <c r="JCP663" s="189"/>
      <c r="JCQ663" s="189"/>
      <c r="JCR663" s="189"/>
      <c r="JCS663" s="189"/>
      <c r="JCT663" s="189"/>
      <c r="JCU663" s="189"/>
      <c r="JCV663" s="189"/>
      <c r="JCW663" s="189"/>
      <c r="JCX663" s="189"/>
      <c r="JCY663" s="189"/>
      <c r="JCZ663" s="189"/>
      <c r="JDA663" s="189"/>
      <c r="JDB663" s="189"/>
      <c r="JDC663" s="189"/>
      <c r="JDD663" s="189"/>
      <c r="JDE663" s="189"/>
      <c r="JDF663" s="189"/>
      <c r="JDG663" s="189"/>
      <c r="JDH663" s="189"/>
      <c r="JDI663" s="189"/>
      <c r="JDJ663" s="189"/>
      <c r="JDK663" s="189"/>
      <c r="JDL663" s="189"/>
      <c r="JDM663" s="189"/>
      <c r="JDN663" s="189"/>
      <c r="JDO663" s="189"/>
      <c r="JDP663" s="189"/>
      <c r="JDQ663" s="189"/>
      <c r="JDR663" s="189"/>
      <c r="JDS663" s="189"/>
      <c r="JDT663" s="189"/>
      <c r="JDU663" s="189"/>
      <c r="JDV663" s="189"/>
      <c r="JDW663" s="189"/>
      <c r="JDX663" s="189"/>
      <c r="JDY663" s="189"/>
      <c r="JDZ663" s="189"/>
      <c r="JEA663" s="189"/>
      <c r="JEB663" s="189"/>
      <c r="JEC663" s="189"/>
      <c r="JED663" s="189"/>
      <c r="JEE663" s="189"/>
      <c r="JEF663" s="189"/>
      <c r="JEG663" s="189"/>
      <c r="JEH663" s="189"/>
      <c r="JEI663" s="189"/>
      <c r="JEJ663" s="189"/>
      <c r="JEK663" s="189"/>
      <c r="JEL663" s="189"/>
      <c r="JEM663" s="189"/>
      <c r="JEN663" s="189"/>
      <c r="JEO663" s="189"/>
      <c r="JEP663" s="189"/>
      <c r="JEQ663" s="189"/>
      <c r="JER663" s="189"/>
      <c r="JES663" s="189"/>
      <c r="JET663" s="189"/>
      <c r="JEU663" s="189"/>
      <c r="JEV663" s="189"/>
      <c r="JEW663" s="189"/>
      <c r="JEX663" s="189"/>
      <c r="JEY663" s="189"/>
      <c r="JEZ663" s="189"/>
      <c r="JFA663" s="189"/>
      <c r="JFB663" s="189"/>
      <c r="JFC663" s="189"/>
      <c r="JFD663" s="189"/>
      <c r="JFE663" s="189"/>
      <c r="JFF663" s="189"/>
      <c r="JFG663" s="189"/>
      <c r="JFH663" s="189"/>
      <c r="JFI663" s="189"/>
      <c r="JFJ663" s="189"/>
      <c r="JFK663" s="189"/>
      <c r="JFL663" s="189"/>
      <c r="JFM663" s="189"/>
      <c r="JFN663" s="189"/>
      <c r="JFO663" s="189"/>
      <c r="JFP663" s="189"/>
      <c r="JFQ663" s="189"/>
      <c r="JFR663" s="189"/>
      <c r="JFS663" s="189"/>
      <c r="JFT663" s="189"/>
      <c r="JFU663" s="189"/>
      <c r="JFV663" s="189"/>
      <c r="JFW663" s="189"/>
      <c r="JFX663" s="189"/>
      <c r="JFY663" s="189"/>
      <c r="JFZ663" s="189"/>
      <c r="JGA663" s="189"/>
      <c r="JGB663" s="189"/>
      <c r="JGC663" s="189"/>
      <c r="JGD663" s="189"/>
      <c r="JGE663" s="189"/>
      <c r="JGF663" s="189"/>
      <c r="JGG663" s="189"/>
      <c r="JGH663" s="189"/>
      <c r="JGI663" s="189"/>
      <c r="JGJ663" s="189"/>
      <c r="JGK663" s="189"/>
      <c r="JGL663" s="189"/>
      <c r="JGM663" s="189"/>
      <c r="JGN663" s="189"/>
      <c r="JGO663" s="189"/>
      <c r="JGP663" s="189"/>
      <c r="JGQ663" s="189"/>
      <c r="JGR663" s="189"/>
      <c r="JGS663" s="189"/>
      <c r="JGT663" s="189"/>
      <c r="JGU663" s="189"/>
      <c r="JGV663" s="189"/>
      <c r="JGW663" s="189"/>
      <c r="JGX663" s="189"/>
      <c r="JGY663" s="189"/>
      <c r="JGZ663" s="189"/>
      <c r="JHA663" s="189"/>
      <c r="JHB663" s="189"/>
      <c r="JHC663" s="189"/>
      <c r="JHD663" s="189"/>
      <c r="JHE663" s="189"/>
      <c r="JHF663" s="189"/>
      <c r="JHG663" s="189"/>
      <c r="JHH663" s="189"/>
      <c r="JHI663" s="189"/>
      <c r="JHJ663" s="189"/>
      <c r="JHK663" s="189"/>
      <c r="JHL663" s="189"/>
      <c r="JHM663" s="189"/>
      <c r="JHN663" s="189"/>
      <c r="JHO663" s="189"/>
      <c r="JHP663" s="189"/>
      <c r="JHQ663" s="189"/>
      <c r="JHR663" s="189"/>
      <c r="JHS663" s="189"/>
      <c r="JHT663" s="189"/>
      <c r="JHU663" s="189"/>
      <c r="JHV663" s="189"/>
      <c r="JHW663" s="189"/>
      <c r="JHX663" s="189"/>
      <c r="JHY663" s="189"/>
      <c r="JHZ663" s="189"/>
      <c r="JIA663" s="189"/>
      <c r="JIB663" s="189"/>
      <c r="JIC663" s="189"/>
      <c r="JID663" s="189"/>
      <c r="JIE663" s="189"/>
      <c r="JIF663" s="189"/>
      <c r="JIG663" s="189"/>
      <c r="JIH663" s="189"/>
      <c r="JII663" s="189"/>
      <c r="JIJ663" s="189"/>
      <c r="JIK663" s="189"/>
      <c r="JIL663" s="189"/>
      <c r="JIM663" s="189"/>
      <c r="JIN663" s="189"/>
      <c r="JIO663" s="189"/>
      <c r="JIP663" s="189"/>
      <c r="JIQ663" s="189"/>
      <c r="JIR663" s="189"/>
      <c r="JIS663" s="189"/>
      <c r="JIT663" s="189"/>
      <c r="JIU663" s="189"/>
      <c r="JIV663" s="189"/>
      <c r="JIW663" s="189"/>
      <c r="JIX663" s="189"/>
      <c r="JIY663" s="189"/>
      <c r="JIZ663" s="189"/>
      <c r="JJA663" s="189"/>
      <c r="JJB663" s="189"/>
      <c r="JJC663" s="189"/>
      <c r="JJD663" s="189"/>
      <c r="JJE663" s="189"/>
      <c r="JJF663" s="189"/>
      <c r="JJG663" s="189"/>
      <c r="JJH663" s="189"/>
      <c r="JJI663" s="189"/>
      <c r="JJJ663" s="189"/>
      <c r="JJK663" s="189"/>
      <c r="JJL663" s="189"/>
      <c r="JJM663" s="189"/>
      <c r="JJN663" s="189"/>
      <c r="JJO663" s="189"/>
      <c r="JJP663" s="189"/>
      <c r="JJQ663" s="189"/>
      <c r="JJR663" s="189"/>
      <c r="JJS663" s="189"/>
      <c r="JJT663" s="189"/>
      <c r="JJU663" s="189"/>
      <c r="JJV663" s="189"/>
      <c r="JJW663" s="189"/>
      <c r="JJX663" s="189"/>
      <c r="JJY663" s="189"/>
      <c r="JJZ663" s="189"/>
      <c r="JKA663" s="189"/>
      <c r="JKB663" s="189"/>
      <c r="JKC663" s="189"/>
      <c r="JKD663" s="189"/>
      <c r="JKE663" s="189"/>
      <c r="JKF663" s="189"/>
      <c r="JKG663" s="189"/>
      <c r="JKH663" s="189"/>
      <c r="JKI663" s="189"/>
      <c r="JKJ663" s="189"/>
      <c r="JKK663" s="189"/>
      <c r="JKL663" s="189"/>
      <c r="JKM663" s="189"/>
      <c r="JKN663" s="189"/>
      <c r="JKO663" s="189"/>
      <c r="JKP663" s="189"/>
      <c r="JKQ663" s="189"/>
      <c r="JKR663" s="189"/>
      <c r="JKS663" s="189"/>
      <c r="JKT663" s="189"/>
      <c r="JKU663" s="189"/>
      <c r="JKV663" s="189"/>
      <c r="JKW663" s="189"/>
      <c r="JKX663" s="189"/>
      <c r="JKY663" s="189"/>
      <c r="JKZ663" s="189"/>
      <c r="JLA663" s="189"/>
      <c r="JLB663" s="189"/>
      <c r="JLC663" s="189"/>
      <c r="JLD663" s="189"/>
      <c r="JLE663" s="189"/>
      <c r="JLF663" s="189"/>
      <c r="JLG663" s="189"/>
      <c r="JLH663" s="189"/>
      <c r="JLI663" s="189"/>
      <c r="JLJ663" s="189"/>
      <c r="JLK663" s="189"/>
      <c r="JLL663" s="189"/>
      <c r="JLM663" s="189"/>
      <c r="JLN663" s="189"/>
      <c r="JLO663" s="189"/>
      <c r="JLP663" s="189"/>
      <c r="JLQ663" s="189"/>
      <c r="JLR663" s="189"/>
      <c r="JLS663" s="189"/>
      <c r="JLT663" s="189"/>
      <c r="JLU663" s="189"/>
      <c r="JLV663" s="189"/>
      <c r="JLW663" s="189"/>
      <c r="JLX663" s="189"/>
      <c r="JLY663" s="189"/>
      <c r="JLZ663" s="189"/>
      <c r="JMA663" s="189"/>
      <c r="JMB663" s="189"/>
      <c r="JMC663" s="189"/>
      <c r="JMD663" s="189"/>
      <c r="JME663" s="189"/>
      <c r="JMF663" s="189"/>
      <c r="JMG663" s="189"/>
      <c r="JMH663" s="189"/>
      <c r="JMI663" s="189"/>
      <c r="JMJ663" s="189"/>
      <c r="JMK663" s="189"/>
      <c r="JML663" s="189"/>
      <c r="JMM663" s="189"/>
      <c r="JMN663" s="189"/>
      <c r="JMO663" s="189"/>
      <c r="JMP663" s="189"/>
      <c r="JMQ663" s="189"/>
      <c r="JMR663" s="189"/>
      <c r="JMS663" s="189"/>
      <c r="JMT663" s="189"/>
      <c r="JMU663" s="189"/>
      <c r="JMV663" s="189"/>
      <c r="JMW663" s="189"/>
      <c r="JMX663" s="189"/>
      <c r="JMY663" s="189"/>
      <c r="JMZ663" s="189"/>
      <c r="JNA663" s="189"/>
      <c r="JNB663" s="189"/>
      <c r="JNC663" s="189"/>
      <c r="JND663" s="189"/>
      <c r="JNE663" s="189"/>
      <c r="JNF663" s="189"/>
      <c r="JNG663" s="189"/>
      <c r="JNH663" s="189"/>
      <c r="JNI663" s="189"/>
      <c r="JNJ663" s="189"/>
      <c r="JNK663" s="189"/>
      <c r="JNL663" s="189"/>
      <c r="JNM663" s="189"/>
      <c r="JNN663" s="189"/>
      <c r="JNO663" s="189"/>
      <c r="JNP663" s="189"/>
      <c r="JNQ663" s="189"/>
      <c r="JNR663" s="189"/>
      <c r="JNS663" s="189"/>
      <c r="JNT663" s="189"/>
      <c r="JNU663" s="189"/>
      <c r="JNV663" s="189"/>
      <c r="JNW663" s="189"/>
      <c r="JNX663" s="189"/>
      <c r="JNY663" s="189"/>
      <c r="JNZ663" s="189"/>
      <c r="JOA663" s="189"/>
      <c r="JOB663" s="189"/>
      <c r="JOC663" s="189"/>
      <c r="JOD663" s="189"/>
      <c r="JOE663" s="189"/>
      <c r="JOF663" s="189"/>
      <c r="JOG663" s="189"/>
      <c r="JOH663" s="189"/>
      <c r="JOI663" s="189"/>
      <c r="JOJ663" s="189"/>
      <c r="JOK663" s="189"/>
      <c r="JOL663" s="189"/>
      <c r="JOM663" s="189"/>
      <c r="JON663" s="189"/>
      <c r="JOO663" s="189"/>
      <c r="JOP663" s="189"/>
      <c r="JOQ663" s="189"/>
      <c r="JOR663" s="189"/>
      <c r="JOS663" s="189"/>
      <c r="JOT663" s="189"/>
      <c r="JOU663" s="189"/>
      <c r="JOV663" s="189"/>
      <c r="JOW663" s="189"/>
      <c r="JOX663" s="189"/>
      <c r="JOY663" s="189"/>
      <c r="JOZ663" s="189"/>
      <c r="JPA663" s="189"/>
      <c r="JPB663" s="189"/>
      <c r="JPC663" s="189"/>
      <c r="JPD663" s="189"/>
      <c r="JPE663" s="189"/>
      <c r="JPF663" s="189"/>
      <c r="JPG663" s="189"/>
      <c r="JPH663" s="189"/>
      <c r="JPI663" s="189"/>
      <c r="JPJ663" s="189"/>
      <c r="JPK663" s="189"/>
      <c r="JPL663" s="189"/>
      <c r="JPM663" s="189"/>
      <c r="JPN663" s="189"/>
      <c r="JPO663" s="189"/>
      <c r="JPP663" s="189"/>
      <c r="JPQ663" s="189"/>
      <c r="JPR663" s="189"/>
      <c r="JPS663" s="189"/>
      <c r="JPT663" s="189"/>
      <c r="JPU663" s="189"/>
      <c r="JPV663" s="189"/>
      <c r="JPW663" s="189"/>
      <c r="JPX663" s="189"/>
      <c r="JPY663" s="189"/>
      <c r="JPZ663" s="189"/>
      <c r="JQA663" s="189"/>
      <c r="JQB663" s="189"/>
      <c r="JQC663" s="189"/>
      <c r="JQD663" s="189"/>
      <c r="JQE663" s="189"/>
      <c r="JQF663" s="189"/>
      <c r="JQG663" s="189"/>
      <c r="JQH663" s="189"/>
      <c r="JQI663" s="189"/>
      <c r="JQJ663" s="189"/>
      <c r="JQK663" s="189"/>
      <c r="JQL663" s="189"/>
      <c r="JQM663" s="189"/>
      <c r="JQN663" s="189"/>
      <c r="JQO663" s="189"/>
      <c r="JQP663" s="189"/>
      <c r="JQQ663" s="189"/>
      <c r="JQR663" s="189"/>
      <c r="JQS663" s="189"/>
      <c r="JQT663" s="189"/>
      <c r="JQU663" s="189"/>
      <c r="JQV663" s="189"/>
      <c r="JQW663" s="189"/>
      <c r="JQX663" s="189"/>
      <c r="JQY663" s="189"/>
      <c r="JQZ663" s="189"/>
      <c r="JRA663" s="189"/>
      <c r="JRB663" s="189"/>
      <c r="JRC663" s="189"/>
      <c r="JRD663" s="189"/>
      <c r="JRE663" s="189"/>
      <c r="JRF663" s="189"/>
      <c r="JRG663" s="189"/>
      <c r="JRH663" s="189"/>
      <c r="JRI663" s="189"/>
      <c r="JRJ663" s="189"/>
      <c r="JRK663" s="189"/>
      <c r="JRL663" s="189"/>
      <c r="JRM663" s="189"/>
      <c r="JRN663" s="189"/>
      <c r="JRO663" s="189"/>
      <c r="JRP663" s="189"/>
      <c r="JRQ663" s="189"/>
      <c r="JRR663" s="189"/>
      <c r="JRS663" s="189"/>
      <c r="JRT663" s="189"/>
      <c r="JRU663" s="189"/>
      <c r="JRV663" s="189"/>
      <c r="JRW663" s="189"/>
      <c r="JRX663" s="189"/>
      <c r="JRY663" s="189"/>
      <c r="JRZ663" s="189"/>
      <c r="JSA663" s="189"/>
      <c r="JSB663" s="189"/>
      <c r="JSC663" s="189"/>
      <c r="JSD663" s="189"/>
      <c r="JSE663" s="189"/>
      <c r="JSF663" s="189"/>
      <c r="JSG663" s="189"/>
      <c r="JSH663" s="189"/>
      <c r="JSI663" s="189"/>
      <c r="JSJ663" s="189"/>
      <c r="JSK663" s="189"/>
      <c r="JSL663" s="189"/>
      <c r="JSM663" s="189"/>
      <c r="JSN663" s="189"/>
      <c r="JSO663" s="189"/>
      <c r="JSP663" s="189"/>
      <c r="JSQ663" s="189"/>
      <c r="JSR663" s="189"/>
      <c r="JSS663" s="189"/>
      <c r="JST663" s="189"/>
      <c r="JSU663" s="189"/>
      <c r="JSV663" s="189"/>
      <c r="JSW663" s="189"/>
      <c r="JSX663" s="189"/>
      <c r="JSY663" s="189"/>
      <c r="JSZ663" s="189"/>
      <c r="JTA663" s="189"/>
      <c r="JTB663" s="189"/>
      <c r="JTC663" s="189"/>
      <c r="JTD663" s="189"/>
      <c r="JTE663" s="189"/>
      <c r="JTF663" s="189"/>
      <c r="JTG663" s="189"/>
      <c r="JTH663" s="189"/>
      <c r="JTI663" s="189"/>
      <c r="JTJ663" s="189"/>
      <c r="JTK663" s="189"/>
      <c r="JTL663" s="189"/>
      <c r="JTM663" s="189"/>
      <c r="JTN663" s="189"/>
      <c r="JTO663" s="189"/>
      <c r="JTP663" s="189"/>
      <c r="JTQ663" s="189"/>
      <c r="JTR663" s="189"/>
      <c r="JTS663" s="189"/>
      <c r="JTT663" s="189"/>
      <c r="JTU663" s="189"/>
      <c r="JTV663" s="189"/>
      <c r="JTW663" s="189"/>
      <c r="JTX663" s="189"/>
      <c r="JTY663" s="189"/>
      <c r="JTZ663" s="189"/>
      <c r="JUA663" s="189"/>
      <c r="JUB663" s="189"/>
      <c r="JUC663" s="189"/>
      <c r="JUD663" s="189"/>
      <c r="JUE663" s="189"/>
      <c r="JUF663" s="189"/>
      <c r="JUG663" s="189"/>
      <c r="JUH663" s="189"/>
      <c r="JUI663" s="189"/>
      <c r="JUJ663" s="189"/>
      <c r="JUK663" s="189"/>
      <c r="JUL663" s="189"/>
      <c r="JUM663" s="189"/>
      <c r="JUN663" s="189"/>
      <c r="JUO663" s="189"/>
      <c r="JUP663" s="189"/>
      <c r="JUQ663" s="189"/>
      <c r="JUR663" s="189"/>
      <c r="JUS663" s="189"/>
      <c r="JUT663" s="189"/>
      <c r="JUU663" s="189"/>
      <c r="JUV663" s="189"/>
      <c r="JUW663" s="189"/>
      <c r="JUX663" s="189"/>
      <c r="JUY663" s="189"/>
      <c r="JUZ663" s="189"/>
      <c r="JVA663" s="189"/>
      <c r="JVB663" s="189"/>
      <c r="JVC663" s="189"/>
      <c r="JVD663" s="189"/>
      <c r="JVE663" s="189"/>
      <c r="JVF663" s="189"/>
      <c r="JVG663" s="189"/>
      <c r="JVH663" s="189"/>
      <c r="JVI663" s="189"/>
      <c r="JVJ663" s="189"/>
      <c r="JVK663" s="189"/>
      <c r="JVL663" s="189"/>
      <c r="JVM663" s="189"/>
      <c r="JVN663" s="189"/>
      <c r="JVO663" s="189"/>
      <c r="JVP663" s="189"/>
      <c r="JVQ663" s="189"/>
      <c r="JVR663" s="189"/>
      <c r="JVS663" s="189"/>
      <c r="JVT663" s="189"/>
      <c r="JVU663" s="189"/>
      <c r="JVV663" s="189"/>
      <c r="JVW663" s="189"/>
      <c r="JVX663" s="189"/>
      <c r="JVY663" s="189"/>
      <c r="JVZ663" s="189"/>
      <c r="JWA663" s="189"/>
      <c r="JWB663" s="189"/>
      <c r="JWC663" s="189"/>
      <c r="JWD663" s="189"/>
      <c r="JWE663" s="189"/>
      <c r="JWF663" s="189"/>
      <c r="JWG663" s="189"/>
      <c r="JWH663" s="189"/>
      <c r="JWI663" s="189"/>
      <c r="JWJ663" s="189"/>
      <c r="JWK663" s="189"/>
      <c r="JWL663" s="189"/>
      <c r="JWM663" s="189"/>
      <c r="JWN663" s="189"/>
      <c r="JWO663" s="189"/>
      <c r="JWP663" s="189"/>
      <c r="JWQ663" s="189"/>
      <c r="JWR663" s="189"/>
      <c r="JWS663" s="189"/>
      <c r="JWT663" s="189"/>
      <c r="JWU663" s="189"/>
      <c r="JWV663" s="189"/>
      <c r="JWW663" s="189"/>
      <c r="JWX663" s="189"/>
      <c r="JWY663" s="189"/>
      <c r="JWZ663" s="189"/>
      <c r="JXA663" s="189"/>
      <c r="JXB663" s="189"/>
      <c r="JXC663" s="189"/>
      <c r="JXD663" s="189"/>
      <c r="JXE663" s="189"/>
      <c r="JXF663" s="189"/>
      <c r="JXG663" s="189"/>
      <c r="JXH663" s="189"/>
      <c r="JXI663" s="189"/>
      <c r="JXJ663" s="189"/>
      <c r="JXK663" s="189"/>
      <c r="JXL663" s="189"/>
      <c r="JXM663" s="189"/>
      <c r="JXN663" s="189"/>
      <c r="JXO663" s="189"/>
      <c r="JXP663" s="189"/>
      <c r="JXQ663" s="189"/>
      <c r="JXR663" s="189"/>
      <c r="JXS663" s="189"/>
      <c r="JXT663" s="189"/>
      <c r="JXU663" s="189"/>
      <c r="JXV663" s="189"/>
      <c r="JXW663" s="189"/>
      <c r="JXX663" s="189"/>
      <c r="JXY663" s="189"/>
      <c r="JXZ663" s="189"/>
      <c r="JYA663" s="189"/>
      <c r="JYB663" s="189"/>
      <c r="JYC663" s="189"/>
      <c r="JYD663" s="189"/>
      <c r="JYE663" s="189"/>
      <c r="JYF663" s="189"/>
      <c r="JYG663" s="189"/>
      <c r="JYH663" s="189"/>
      <c r="JYI663" s="189"/>
      <c r="JYJ663" s="189"/>
      <c r="JYK663" s="189"/>
      <c r="JYL663" s="189"/>
      <c r="JYM663" s="189"/>
      <c r="JYN663" s="189"/>
      <c r="JYO663" s="189"/>
      <c r="JYP663" s="189"/>
      <c r="JYQ663" s="189"/>
      <c r="JYR663" s="189"/>
      <c r="JYS663" s="189"/>
      <c r="JYT663" s="189"/>
      <c r="JYU663" s="189"/>
      <c r="JYV663" s="189"/>
      <c r="JYW663" s="189"/>
      <c r="JYX663" s="189"/>
      <c r="JYY663" s="189"/>
      <c r="JYZ663" s="189"/>
      <c r="JZA663" s="189"/>
      <c r="JZB663" s="189"/>
      <c r="JZC663" s="189"/>
      <c r="JZD663" s="189"/>
      <c r="JZE663" s="189"/>
      <c r="JZF663" s="189"/>
      <c r="JZG663" s="189"/>
      <c r="JZH663" s="189"/>
      <c r="JZI663" s="189"/>
      <c r="JZJ663" s="189"/>
      <c r="JZK663" s="189"/>
      <c r="JZL663" s="189"/>
      <c r="JZM663" s="189"/>
      <c r="JZN663" s="189"/>
      <c r="JZO663" s="189"/>
      <c r="JZP663" s="189"/>
      <c r="JZQ663" s="189"/>
      <c r="JZR663" s="189"/>
      <c r="JZS663" s="189"/>
      <c r="JZT663" s="189"/>
      <c r="JZU663" s="189"/>
      <c r="JZV663" s="189"/>
      <c r="JZW663" s="189"/>
      <c r="JZX663" s="189"/>
      <c r="JZY663" s="189"/>
      <c r="JZZ663" s="189"/>
      <c r="KAA663" s="189"/>
      <c r="KAB663" s="189"/>
      <c r="KAC663" s="189"/>
      <c r="KAD663" s="189"/>
      <c r="KAE663" s="189"/>
      <c r="KAF663" s="189"/>
      <c r="KAG663" s="189"/>
      <c r="KAH663" s="189"/>
      <c r="KAI663" s="189"/>
      <c r="KAJ663" s="189"/>
      <c r="KAK663" s="189"/>
      <c r="KAL663" s="189"/>
      <c r="KAM663" s="189"/>
      <c r="KAN663" s="189"/>
      <c r="KAO663" s="189"/>
      <c r="KAP663" s="189"/>
      <c r="KAQ663" s="189"/>
      <c r="KAR663" s="189"/>
      <c r="KAS663" s="189"/>
      <c r="KAT663" s="189"/>
      <c r="KAU663" s="189"/>
      <c r="KAV663" s="189"/>
      <c r="KAW663" s="189"/>
      <c r="KAX663" s="189"/>
      <c r="KAY663" s="189"/>
      <c r="KAZ663" s="189"/>
      <c r="KBA663" s="189"/>
      <c r="KBB663" s="189"/>
      <c r="KBC663" s="189"/>
      <c r="KBD663" s="189"/>
      <c r="KBE663" s="189"/>
      <c r="KBF663" s="189"/>
      <c r="KBG663" s="189"/>
      <c r="KBH663" s="189"/>
      <c r="KBI663" s="189"/>
      <c r="KBJ663" s="189"/>
      <c r="KBK663" s="189"/>
      <c r="KBL663" s="189"/>
      <c r="KBM663" s="189"/>
      <c r="KBN663" s="189"/>
      <c r="KBO663" s="189"/>
      <c r="KBP663" s="189"/>
      <c r="KBQ663" s="189"/>
      <c r="KBR663" s="189"/>
      <c r="KBS663" s="189"/>
      <c r="KBT663" s="189"/>
      <c r="KBU663" s="189"/>
      <c r="KBV663" s="189"/>
      <c r="KBW663" s="189"/>
      <c r="KBX663" s="189"/>
      <c r="KBY663" s="189"/>
      <c r="KBZ663" s="189"/>
      <c r="KCA663" s="189"/>
      <c r="KCB663" s="189"/>
      <c r="KCC663" s="189"/>
      <c r="KCD663" s="189"/>
      <c r="KCE663" s="189"/>
      <c r="KCF663" s="189"/>
      <c r="KCG663" s="189"/>
      <c r="KCH663" s="189"/>
      <c r="KCI663" s="189"/>
      <c r="KCJ663" s="189"/>
      <c r="KCK663" s="189"/>
      <c r="KCL663" s="189"/>
      <c r="KCM663" s="189"/>
      <c r="KCN663" s="189"/>
      <c r="KCO663" s="189"/>
      <c r="KCP663" s="189"/>
      <c r="KCQ663" s="189"/>
      <c r="KCR663" s="189"/>
      <c r="KCS663" s="189"/>
      <c r="KCT663" s="189"/>
      <c r="KCU663" s="189"/>
      <c r="KCV663" s="189"/>
      <c r="KCW663" s="189"/>
      <c r="KCX663" s="189"/>
      <c r="KCY663" s="189"/>
      <c r="KCZ663" s="189"/>
      <c r="KDA663" s="189"/>
      <c r="KDB663" s="189"/>
      <c r="KDC663" s="189"/>
      <c r="KDD663" s="189"/>
      <c r="KDE663" s="189"/>
      <c r="KDF663" s="189"/>
      <c r="KDG663" s="189"/>
      <c r="KDH663" s="189"/>
      <c r="KDI663" s="189"/>
      <c r="KDJ663" s="189"/>
      <c r="KDK663" s="189"/>
      <c r="KDL663" s="189"/>
      <c r="KDM663" s="189"/>
      <c r="KDN663" s="189"/>
      <c r="KDO663" s="189"/>
      <c r="KDP663" s="189"/>
      <c r="KDQ663" s="189"/>
      <c r="KDR663" s="189"/>
      <c r="KDS663" s="189"/>
      <c r="KDT663" s="189"/>
      <c r="KDU663" s="189"/>
      <c r="KDV663" s="189"/>
      <c r="KDW663" s="189"/>
      <c r="KDX663" s="189"/>
      <c r="KDY663" s="189"/>
      <c r="KDZ663" s="189"/>
      <c r="KEA663" s="189"/>
      <c r="KEB663" s="189"/>
      <c r="KEC663" s="189"/>
      <c r="KED663" s="189"/>
      <c r="KEE663" s="189"/>
      <c r="KEF663" s="189"/>
      <c r="KEG663" s="189"/>
      <c r="KEH663" s="189"/>
      <c r="KEI663" s="189"/>
      <c r="KEJ663" s="189"/>
      <c r="KEK663" s="189"/>
      <c r="KEL663" s="189"/>
      <c r="KEM663" s="189"/>
      <c r="KEN663" s="189"/>
      <c r="KEO663" s="189"/>
      <c r="KEP663" s="189"/>
      <c r="KEQ663" s="189"/>
      <c r="KER663" s="189"/>
      <c r="KES663" s="189"/>
      <c r="KET663" s="189"/>
      <c r="KEU663" s="189"/>
      <c r="KEV663" s="189"/>
      <c r="KEW663" s="189"/>
      <c r="KEX663" s="189"/>
      <c r="KEY663" s="189"/>
      <c r="KEZ663" s="189"/>
      <c r="KFA663" s="189"/>
      <c r="KFB663" s="189"/>
      <c r="KFC663" s="189"/>
      <c r="KFD663" s="189"/>
      <c r="KFE663" s="189"/>
      <c r="KFF663" s="189"/>
      <c r="KFG663" s="189"/>
      <c r="KFH663" s="189"/>
      <c r="KFI663" s="189"/>
      <c r="KFJ663" s="189"/>
      <c r="KFK663" s="189"/>
      <c r="KFL663" s="189"/>
      <c r="KFM663" s="189"/>
      <c r="KFN663" s="189"/>
      <c r="KFO663" s="189"/>
      <c r="KFP663" s="189"/>
      <c r="KFQ663" s="189"/>
      <c r="KFR663" s="189"/>
      <c r="KFS663" s="189"/>
      <c r="KFT663" s="189"/>
      <c r="KFU663" s="189"/>
      <c r="KFV663" s="189"/>
      <c r="KFW663" s="189"/>
      <c r="KFX663" s="189"/>
      <c r="KFY663" s="189"/>
      <c r="KFZ663" s="189"/>
      <c r="KGA663" s="189"/>
      <c r="KGB663" s="189"/>
      <c r="KGC663" s="189"/>
      <c r="KGD663" s="189"/>
      <c r="KGE663" s="189"/>
      <c r="KGF663" s="189"/>
      <c r="KGG663" s="189"/>
      <c r="KGH663" s="189"/>
      <c r="KGI663" s="189"/>
      <c r="KGJ663" s="189"/>
      <c r="KGK663" s="189"/>
      <c r="KGL663" s="189"/>
      <c r="KGM663" s="189"/>
      <c r="KGN663" s="189"/>
      <c r="KGO663" s="189"/>
      <c r="KGP663" s="189"/>
      <c r="KGQ663" s="189"/>
      <c r="KGR663" s="189"/>
      <c r="KGS663" s="189"/>
      <c r="KGT663" s="189"/>
      <c r="KGU663" s="189"/>
      <c r="KGV663" s="189"/>
      <c r="KGW663" s="189"/>
      <c r="KGX663" s="189"/>
      <c r="KGY663" s="189"/>
      <c r="KGZ663" s="189"/>
      <c r="KHA663" s="189"/>
      <c r="KHB663" s="189"/>
      <c r="KHC663" s="189"/>
      <c r="KHD663" s="189"/>
      <c r="KHE663" s="189"/>
      <c r="KHF663" s="189"/>
      <c r="KHG663" s="189"/>
      <c r="KHH663" s="189"/>
      <c r="KHI663" s="189"/>
      <c r="KHJ663" s="189"/>
      <c r="KHK663" s="189"/>
      <c r="KHL663" s="189"/>
      <c r="KHM663" s="189"/>
      <c r="KHN663" s="189"/>
      <c r="KHO663" s="189"/>
      <c r="KHP663" s="189"/>
      <c r="KHQ663" s="189"/>
      <c r="KHR663" s="189"/>
      <c r="KHS663" s="189"/>
      <c r="KHT663" s="189"/>
      <c r="KHU663" s="189"/>
      <c r="KHV663" s="189"/>
      <c r="KHW663" s="189"/>
      <c r="KHX663" s="189"/>
      <c r="KHY663" s="189"/>
      <c r="KHZ663" s="189"/>
      <c r="KIA663" s="189"/>
      <c r="KIB663" s="189"/>
      <c r="KIC663" s="189"/>
      <c r="KID663" s="189"/>
      <c r="KIE663" s="189"/>
      <c r="KIF663" s="189"/>
      <c r="KIG663" s="189"/>
      <c r="KIH663" s="189"/>
      <c r="KII663" s="189"/>
      <c r="KIJ663" s="189"/>
      <c r="KIK663" s="189"/>
      <c r="KIL663" s="189"/>
      <c r="KIM663" s="189"/>
      <c r="KIN663" s="189"/>
      <c r="KIO663" s="189"/>
      <c r="KIP663" s="189"/>
      <c r="KIQ663" s="189"/>
      <c r="KIR663" s="189"/>
      <c r="KIS663" s="189"/>
      <c r="KIT663" s="189"/>
      <c r="KIU663" s="189"/>
      <c r="KIV663" s="189"/>
      <c r="KIW663" s="189"/>
      <c r="KIX663" s="189"/>
      <c r="KIY663" s="189"/>
      <c r="KIZ663" s="189"/>
      <c r="KJA663" s="189"/>
      <c r="KJB663" s="189"/>
      <c r="KJC663" s="189"/>
      <c r="KJD663" s="189"/>
      <c r="KJE663" s="189"/>
      <c r="KJF663" s="189"/>
      <c r="KJG663" s="189"/>
      <c r="KJH663" s="189"/>
      <c r="KJI663" s="189"/>
      <c r="KJJ663" s="189"/>
      <c r="KJK663" s="189"/>
      <c r="KJL663" s="189"/>
      <c r="KJM663" s="189"/>
      <c r="KJN663" s="189"/>
      <c r="KJO663" s="189"/>
      <c r="KJP663" s="189"/>
      <c r="KJQ663" s="189"/>
      <c r="KJR663" s="189"/>
      <c r="KJS663" s="189"/>
      <c r="KJT663" s="189"/>
      <c r="KJU663" s="189"/>
      <c r="KJV663" s="189"/>
      <c r="KJW663" s="189"/>
      <c r="KJX663" s="189"/>
      <c r="KJY663" s="189"/>
      <c r="KJZ663" s="189"/>
      <c r="KKA663" s="189"/>
      <c r="KKB663" s="189"/>
      <c r="KKC663" s="189"/>
      <c r="KKD663" s="189"/>
      <c r="KKE663" s="189"/>
      <c r="KKF663" s="189"/>
      <c r="KKG663" s="189"/>
      <c r="KKH663" s="189"/>
      <c r="KKI663" s="189"/>
      <c r="KKJ663" s="189"/>
      <c r="KKK663" s="189"/>
      <c r="KKL663" s="189"/>
      <c r="KKM663" s="189"/>
      <c r="KKN663" s="189"/>
      <c r="KKO663" s="189"/>
      <c r="KKP663" s="189"/>
      <c r="KKQ663" s="189"/>
      <c r="KKR663" s="189"/>
      <c r="KKS663" s="189"/>
      <c r="KKT663" s="189"/>
      <c r="KKU663" s="189"/>
      <c r="KKV663" s="189"/>
      <c r="KKW663" s="189"/>
      <c r="KKX663" s="189"/>
      <c r="KKY663" s="189"/>
      <c r="KKZ663" s="189"/>
      <c r="KLA663" s="189"/>
      <c r="KLB663" s="189"/>
      <c r="KLC663" s="189"/>
      <c r="KLD663" s="189"/>
      <c r="KLE663" s="189"/>
      <c r="KLF663" s="189"/>
      <c r="KLG663" s="189"/>
      <c r="KLH663" s="189"/>
      <c r="KLI663" s="189"/>
      <c r="KLJ663" s="189"/>
      <c r="KLK663" s="189"/>
      <c r="KLL663" s="189"/>
      <c r="KLM663" s="189"/>
      <c r="KLN663" s="189"/>
      <c r="KLO663" s="189"/>
      <c r="KLP663" s="189"/>
      <c r="KLQ663" s="189"/>
      <c r="KLR663" s="189"/>
      <c r="KLS663" s="189"/>
      <c r="KLT663" s="189"/>
      <c r="KLU663" s="189"/>
      <c r="KLV663" s="189"/>
      <c r="KLW663" s="189"/>
      <c r="KLX663" s="189"/>
      <c r="KLY663" s="189"/>
      <c r="KLZ663" s="189"/>
      <c r="KMA663" s="189"/>
      <c r="KMB663" s="189"/>
      <c r="KMC663" s="189"/>
      <c r="KMD663" s="189"/>
      <c r="KME663" s="189"/>
      <c r="KMF663" s="189"/>
      <c r="KMG663" s="189"/>
      <c r="KMH663" s="189"/>
      <c r="KMI663" s="189"/>
      <c r="KMJ663" s="189"/>
      <c r="KMK663" s="189"/>
      <c r="KML663" s="189"/>
      <c r="KMM663" s="189"/>
      <c r="KMN663" s="189"/>
      <c r="KMO663" s="189"/>
      <c r="KMP663" s="189"/>
      <c r="KMQ663" s="189"/>
      <c r="KMR663" s="189"/>
      <c r="KMS663" s="189"/>
      <c r="KMT663" s="189"/>
      <c r="KMU663" s="189"/>
      <c r="KMV663" s="189"/>
      <c r="KMW663" s="189"/>
      <c r="KMX663" s="189"/>
      <c r="KMY663" s="189"/>
      <c r="KMZ663" s="189"/>
      <c r="KNA663" s="189"/>
      <c r="KNB663" s="189"/>
      <c r="KNC663" s="189"/>
      <c r="KND663" s="189"/>
      <c r="KNE663" s="189"/>
      <c r="KNF663" s="189"/>
      <c r="KNG663" s="189"/>
      <c r="KNH663" s="189"/>
      <c r="KNI663" s="189"/>
      <c r="KNJ663" s="189"/>
      <c r="KNK663" s="189"/>
      <c r="KNL663" s="189"/>
      <c r="KNM663" s="189"/>
      <c r="KNN663" s="189"/>
      <c r="KNO663" s="189"/>
      <c r="KNP663" s="189"/>
      <c r="KNQ663" s="189"/>
      <c r="KNR663" s="189"/>
      <c r="KNS663" s="189"/>
      <c r="KNT663" s="189"/>
      <c r="KNU663" s="189"/>
      <c r="KNV663" s="189"/>
      <c r="KNW663" s="189"/>
      <c r="KNX663" s="189"/>
      <c r="KNY663" s="189"/>
      <c r="KNZ663" s="189"/>
      <c r="KOA663" s="189"/>
      <c r="KOB663" s="189"/>
      <c r="KOC663" s="189"/>
      <c r="KOD663" s="189"/>
      <c r="KOE663" s="189"/>
      <c r="KOF663" s="189"/>
      <c r="KOG663" s="189"/>
      <c r="KOH663" s="189"/>
      <c r="KOI663" s="189"/>
      <c r="KOJ663" s="189"/>
      <c r="KOK663" s="189"/>
      <c r="KOL663" s="189"/>
      <c r="KOM663" s="189"/>
      <c r="KON663" s="189"/>
      <c r="KOO663" s="189"/>
      <c r="KOP663" s="189"/>
      <c r="KOQ663" s="189"/>
      <c r="KOR663" s="189"/>
      <c r="KOS663" s="189"/>
      <c r="KOT663" s="189"/>
      <c r="KOU663" s="189"/>
      <c r="KOV663" s="189"/>
      <c r="KOW663" s="189"/>
      <c r="KOX663" s="189"/>
      <c r="KOY663" s="189"/>
      <c r="KOZ663" s="189"/>
      <c r="KPA663" s="189"/>
      <c r="KPB663" s="189"/>
      <c r="KPC663" s="189"/>
      <c r="KPD663" s="189"/>
      <c r="KPE663" s="189"/>
      <c r="KPF663" s="189"/>
      <c r="KPG663" s="189"/>
      <c r="KPH663" s="189"/>
      <c r="KPI663" s="189"/>
      <c r="KPJ663" s="189"/>
      <c r="KPK663" s="189"/>
      <c r="KPL663" s="189"/>
      <c r="KPM663" s="189"/>
      <c r="KPN663" s="189"/>
      <c r="KPO663" s="189"/>
      <c r="KPP663" s="189"/>
      <c r="KPQ663" s="189"/>
      <c r="KPR663" s="189"/>
      <c r="KPS663" s="189"/>
      <c r="KPT663" s="189"/>
      <c r="KPU663" s="189"/>
      <c r="KPV663" s="189"/>
      <c r="KPW663" s="189"/>
      <c r="KPX663" s="189"/>
      <c r="KPY663" s="189"/>
      <c r="KPZ663" s="189"/>
      <c r="KQA663" s="189"/>
      <c r="KQB663" s="189"/>
      <c r="KQC663" s="189"/>
      <c r="KQD663" s="189"/>
      <c r="KQE663" s="189"/>
      <c r="KQF663" s="189"/>
      <c r="KQG663" s="189"/>
      <c r="KQH663" s="189"/>
      <c r="KQI663" s="189"/>
      <c r="KQJ663" s="189"/>
      <c r="KQK663" s="189"/>
      <c r="KQL663" s="189"/>
      <c r="KQM663" s="189"/>
      <c r="KQN663" s="189"/>
      <c r="KQO663" s="189"/>
      <c r="KQP663" s="189"/>
      <c r="KQQ663" s="189"/>
      <c r="KQR663" s="189"/>
      <c r="KQS663" s="189"/>
      <c r="KQT663" s="189"/>
      <c r="KQU663" s="189"/>
      <c r="KQV663" s="189"/>
      <c r="KQW663" s="189"/>
      <c r="KQX663" s="189"/>
      <c r="KQY663" s="189"/>
      <c r="KQZ663" s="189"/>
      <c r="KRA663" s="189"/>
      <c r="KRB663" s="189"/>
      <c r="KRC663" s="189"/>
      <c r="KRD663" s="189"/>
      <c r="KRE663" s="189"/>
      <c r="KRF663" s="189"/>
      <c r="KRG663" s="189"/>
      <c r="KRH663" s="189"/>
      <c r="KRI663" s="189"/>
      <c r="KRJ663" s="189"/>
      <c r="KRK663" s="189"/>
      <c r="KRL663" s="189"/>
      <c r="KRM663" s="189"/>
      <c r="KRN663" s="189"/>
      <c r="KRO663" s="189"/>
      <c r="KRP663" s="189"/>
      <c r="KRQ663" s="189"/>
      <c r="KRR663" s="189"/>
      <c r="KRS663" s="189"/>
      <c r="KRT663" s="189"/>
      <c r="KRU663" s="189"/>
      <c r="KRV663" s="189"/>
      <c r="KRW663" s="189"/>
      <c r="KRX663" s="189"/>
      <c r="KRY663" s="189"/>
      <c r="KRZ663" s="189"/>
      <c r="KSA663" s="189"/>
      <c r="KSB663" s="189"/>
      <c r="KSC663" s="189"/>
      <c r="KSD663" s="189"/>
      <c r="KSE663" s="189"/>
      <c r="KSF663" s="189"/>
      <c r="KSG663" s="189"/>
      <c r="KSH663" s="189"/>
      <c r="KSI663" s="189"/>
      <c r="KSJ663" s="189"/>
      <c r="KSK663" s="189"/>
      <c r="KSL663" s="189"/>
      <c r="KSM663" s="189"/>
      <c r="KSN663" s="189"/>
      <c r="KSO663" s="189"/>
      <c r="KSP663" s="189"/>
      <c r="KSQ663" s="189"/>
      <c r="KSR663" s="189"/>
      <c r="KSS663" s="189"/>
      <c r="KST663" s="189"/>
      <c r="KSU663" s="189"/>
      <c r="KSV663" s="189"/>
      <c r="KSW663" s="189"/>
      <c r="KSX663" s="189"/>
      <c r="KSY663" s="189"/>
      <c r="KSZ663" s="189"/>
      <c r="KTA663" s="189"/>
      <c r="KTB663" s="189"/>
      <c r="KTC663" s="189"/>
      <c r="KTD663" s="189"/>
      <c r="KTE663" s="189"/>
      <c r="KTF663" s="189"/>
      <c r="KTG663" s="189"/>
      <c r="KTH663" s="189"/>
      <c r="KTI663" s="189"/>
      <c r="KTJ663" s="189"/>
      <c r="KTK663" s="189"/>
      <c r="KTL663" s="189"/>
      <c r="KTM663" s="189"/>
      <c r="KTN663" s="189"/>
      <c r="KTO663" s="189"/>
      <c r="KTP663" s="189"/>
      <c r="KTQ663" s="189"/>
      <c r="KTR663" s="189"/>
      <c r="KTS663" s="189"/>
      <c r="KTT663" s="189"/>
      <c r="KTU663" s="189"/>
      <c r="KTV663" s="189"/>
      <c r="KTW663" s="189"/>
      <c r="KTX663" s="189"/>
      <c r="KTY663" s="189"/>
      <c r="KTZ663" s="189"/>
      <c r="KUA663" s="189"/>
      <c r="KUB663" s="189"/>
      <c r="KUC663" s="189"/>
      <c r="KUD663" s="189"/>
      <c r="KUE663" s="189"/>
      <c r="KUF663" s="189"/>
      <c r="KUG663" s="189"/>
      <c r="KUH663" s="189"/>
      <c r="KUI663" s="189"/>
      <c r="KUJ663" s="189"/>
      <c r="KUK663" s="189"/>
      <c r="KUL663" s="189"/>
      <c r="KUM663" s="189"/>
      <c r="KUN663" s="189"/>
      <c r="KUO663" s="189"/>
      <c r="KUP663" s="189"/>
      <c r="KUQ663" s="189"/>
      <c r="KUR663" s="189"/>
      <c r="KUS663" s="189"/>
      <c r="KUT663" s="189"/>
      <c r="KUU663" s="189"/>
      <c r="KUV663" s="189"/>
      <c r="KUW663" s="189"/>
      <c r="KUX663" s="189"/>
      <c r="KUY663" s="189"/>
      <c r="KUZ663" s="189"/>
      <c r="KVA663" s="189"/>
      <c r="KVB663" s="189"/>
      <c r="KVC663" s="189"/>
      <c r="KVD663" s="189"/>
      <c r="KVE663" s="189"/>
      <c r="KVF663" s="189"/>
      <c r="KVG663" s="189"/>
      <c r="KVH663" s="189"/>
      <c r="KVI663" s="189"/>
      <c r="KVJ663" s="189"/>
      <c r="KVK663" s="189"/>
      <c r="KVL663" s="189"/>
      <c r="KVM663" s="189"/>
      <c r="KVN663" s="189"/>
      <c r="KVO663" s="189"/>
      <c r="KVP663" s="189"/>
      <c r="KVQ663" s="189"/>
      <c r="KVR663" s="189"/>
      <c r="KVS663" s="189"/>
      <c r="KVT663" s="189"/>
      <c r="KVU663" s="189"/>
      <c r="KVV663" s="189"/>
      <c r="KVW663" s="189"/>
      <c r="KVX663" s="189"/>
      <c r="KVY663" s="189"/>
      <c r="KVZ663" s="189"/>
      <c r="KWA663" s="189"/>
      <c r="KWB663" s="189"/>
      <c r="KWC663" s="189"/>
      <c r="KWD663" s="189"/>
      <c r="KWE663" s="189"/>
      <c r="KWF663" s="189"/>
      <c r="KWG663" s="189"/>
      <c r="KWH663" s="189"/>
      <c r="KWI663" s="189"/>
      <c r="KWJ663" s="189"/>
      <c r="KWK663" s="189"/>
      <c r="KWL663" s="189"/>
      <c r="KWM663" s="189"/>
      <c r="KWN663" s="189"/>
      <c r="KWO663" s="189"/>
      <c r="KWP663" s="189"/>
      <c r="KWQ663" s="189"/>
      <c r="KWR663" s="189"/>
      <c r="KWS663" s="189"/>
      <c r="KWT663" s="189"/>
      <c r="KWU663" s="189"/>
      <c r="KWV663" s="189"/>
      <c r="KWW663" s="189"/>
      <c r="KWX663" s="189"/>
      <c r="KWY663" s="189"/>
      <c r="KWZ663" s="189"/>
      <c r="KXA663" s="189"/>
      <c r="KXB663" s="189"/>
      <c r="KXC663" s="189"/>
      <c r="KXD663" s="189"/>
      <c r="KXE663" s="189"/>
      <c r="KXF663" s="189"/>
      <c r="KXG663" s="189"/>
      <c r="KXH663" s="189"/>
      <c r="KXI663" s="189"/>
      <c r="KXJ663" s="189"/>
      <c r="KXK663" s="189"/>
      <c r="KXL663" s="189"/>
      <c r="KXM663" s="189"/>
      <c r="KXN663" s="189"/>
      <c r="KXO663" s="189"/>
      <c r="KXP663" s="189"/>
      <c r="KXQ663" s="189"/>
      <c r="KXR663" s="189"/>
      <c r="KXS663" s="189"/>
      <c r="KXT663" s="189"/>
      <c r="KXU663" s="189"/>
      <c r="KXV663" s="189"/>
      <c r="KXW663" s="189"/>
      <c r="KXX663" s="189"/>
      <c r="KXY663" s="189"/>
      <c r="KXZ663" s="189"/>
      <c r="KYA663" s="189"/>
      <c r="KYB663" s="189"/>
      <c r="KYC663" s="189"/>
      <c r="KYD663" s="189"/>
      <c r="KYE663" s="189"/>
      <c r="KYF663" s="189"/>
      <c r="KYG663" s="189"/>
      <c r="KYH663" s="189"/>
      <c r="KYI663" s="189"/>
      <c r="KYJ663" s="189"/>
      <c r="KYK663" s="189"/>
      <c r="KYL663" s="189"/>
      <c r="KYM663" s="189"/>
      <c r="KYN663" s="189"/>
      <c r="KYO663" s="189"/>
      <c r="KYP663" s="189"/>
      <c r="KYQ663" s="189"/>
      <c r="KYR663" s="189"/>
      <c r="KYS663" s="189"/>
      <c r="KYT663" s="189"/>
      <c r="KYU663" s="189"/>
      <c r="KYV663" s="189"/>
      <c r="KYW663" s="189"/>
      <c r="KYX663" s="189"/>
      <c r="KYY663" s="189"/>
      <c r="KYZ663" s="189"/>
      <c r="KZA663" s="189"/>
      <c r="KZB663" s="189"/>
      <c r="KZC663" s="189"/>
      <c r="KZD663" s="189"/>
      <c r="KZE663" s="189"/>
      <c r="KZF663" s="189"/>
      <c r="KZG663" s="189"/>
      <c r="KZH663" s="189"/>
      <c r="KZI663" s="189"/>
      <c r="KZJ663" s="189"/>
      <c r="KZK663" s="189"/>
      <c r="KZL663" s="189"/>
      <c r="KZM663" s="189"/>
      <c r="KZN663" s="189"/>
      <c r="KZO663" s="189"/>
      <c r="KZP663" s="189"/>
      <c r="KZQ663" s="189"/>
      <c r="KZR663" s="189"/>
      <c r="KZS663" s="189"/>
      <c r="KZT663" s="189"/>
      <c r="KZU663" s="189"/>
      <c r="KZV663" s="189"/>
      <c r="KZW663" s="189"/>
      <c r="KZX663" s="189"/>
      <c r="KZY663" s="189"/>
      <c r="KZZ663" s="189"/>
      <c r="LAA663" s="189"/>
      <c r="LAB663" s="189"/>
      <c r="LAC663" s="189"/>
      <c r="LAD663" s="189"/>
      <c r="LAE663" s="189"/>
      <c r="LAF663" s="189"/>
      <c r="LAG663" s="189"/>
      <c r="LAH663" s="189"/>
      <c r="LAI663" s="189"/>
      <c r="LAJ663" s="189"/>
      <c r="LAK663" s="189"/>
      <c r="LAL663" s="189"/>
      <c r="LAM663" s="189"/>
      <c r="LAN663" s="189"/>
      <c r="LAO663" s="189"/>
      <c r="LAP663" s="189"/>
      <c r="LAQ663" s="189"/>
      <c r="LAR663" s="189"/>
      <c r="LAS663" s="189"/>
      <c r="LAT663" s="189"/>
      <c r="LAU663" s="189"/>
      <c r="LAV663" s="189"/>
      <c r="LAW663" s="189"/>
      <c r="LAX663" s="189"/>
      <c r="LAY663" s="189"/>
      <c r="LAZ663" s="189"/>
      <c r="LBA663" s="189"/>
      <c r="LBB663" s="189"/>
      <c r="LBC663" s="189"/>
      <c r="LBD663" s="189"/>
      <c r="LBE663" s="189"/>
      <c r="LBF663" s="189"/>
      <c r="LBG663" s="189"/>
      <c r="LBH663" s="189"/>
      <c r="LBI663" s="189"/>
      <c r="LBJ663" s="189"/>
      <c r="LBK663" s="189"/>
      <c r="LBL663" s="189"/>
      <c r="LBM663" s="189"/>
      <c r="LBN663" s="189"/>
      <c r="LBO663" s="189"/>
      <c r="LBP663" s="189"/>
      <c r="LBQ663" s="189"/>
      <c r="LBR663" s="189"/>
      <c r="LBS663" s="189"/>
      <c r="LBT663" s="189"/>
      <c r="LBU663" s="189"/>
      <c r="LBV663" s="189"/>
      <c r="LBW663" s="189"/>
      <c r="LBX663" s="189"/>
      <c r="LBY663" s="189"/>
      <c r="LBZ663" s="189"/>
      <c r="LCA663" s="189"/>
      <c r="LCB663" s="189"/>
      <c r="LCC663" s="189"/>
      <c r="LCD663" s="189"/>
      <c r="LCE663" s="189"/>
      <c r="LCF663" s="189"/>
      <c r="LCG663" s="189"/>
      <c r="LCH663" s="189"/>
      <c r="LCI663" s="189"/>
      <c r="LCJ663" s="189"/>
      <c r="LCK663" s="189"/>
      <c r="LCL663" s="189"/>
      <c r="LCM663" s="189"/>
      <c r="LCN663" s="189"/>
      <c r="LCO663" s="189"/>
      <c r="LCP663" s="189"/>
      <c r="LCQ663" s="189"/>
      <c r="LCR663" s="189"/>
      <c r="LCS663" s="189"/>
      <c r="LCT663" s="189"/>
      <c r="LCU663" s="189"/>
      <c r="LCV663" s="189"/>
      <c r="LCW663" s="189"/>
      <c r="LCX663" s="189"/>
      <c r="LCY663" s="189"/>
      <c r="LCZ663" s="189"/>
      <c r="LDA663" s="189"/>
      <c r="LDB663" s="189"/>
      <c r="LDC663" s="189"/>
      <c r="LDD663" s="189"/>
      <c r="LDE663" s="189"/>
      <c r="LDF663" s="189"/>
      <c r="LDG663" s="189"/>
      <c r="LDH663" s="189"/>
      <c r="LDI663" s="189"/>
      <c r="LDJ663" s="189"/>
      <c r="LDK663" s="189"/>
      <c r="LDL663" s="189"/>
      <c r="LDM663" s="189"/>
      <c r="LDN663" s="189"/>
      <c r="LDO663" s="189"/>
      <c r="LDP663" s="189"/>
      <c r="LDQ663" s="189"/>
      <c r="LDR663" s="189"/>
      <c r="LDS663" s="189"/>
      <c r="LDT663" s="189"/>
      <c r="LDU663" s="189"/>
      <c r="LDV663" s="189"/>
      <c r="LDW663" s="189"/>
      <c r="LDX663" s="189"/>
      <c r="LDY663" s="189"/>
      <c r="LDZ663" s="189"/>
      <c r="LEA663" s="189"/>
      <c r="LEB663" s="189"/>
      <c r="LEC663" s="189"/>
      <c r="LED663" s="189"/>
      <c r="LEE663" s="189"/>
      <c r="LEF663" s="189"/>
      <c r="LEG663" s="189"/>
      <c r="LEH663" s="189"/>
      <c r="LEI663" s="189"/>
      <c r="LEJ663" s="189"/>
      <c r="LEK663" s="189"/>
      <c r="LEL663" s="189"/>
      <c r="LEM663" s="189"/>
      <c r="LEN663" s="189"/>
      <c r="LEO663" s="189"/>
      <c r="LEP663" s="189"/>
      <c r="LEQ663" s="189"/>
      <c r="LER663" s="189"/>
      <c r="LES663" s="189"/>
      <c r="LET663" s="189"/>
      <c r="LEU663" s="189"/>
      <c r="LEV663" s="189"/>
      <c r="LEW663" s="189"/>
      <c r="LEX663" s="189"/>
      <c r="LEY663" s="189"/>
      <c r="LEZ663" s="189"/>
      <c r="LFA663" s="189"/>
      <c r="LFB663" s="189"/>
      <c r="LFC663" s="189"/>
      <c r="LFD663" s="189"/>
      <c r="LFE663" s="189"/>
      <c r="LFF663" s="189"/>
      <c r="LFG663" s="189"/>
      <c r="LFH663" s="189"/>
      <c r="LFI663" s="189"/>
      <c r="LFJ663" s="189"/>
      <c r="LFK663" s="189"/>
      <c r="LFL663" s="189"/>
      <c r="LFM663" s="189"/>
      <c r="LFN663" s="189"/>
      <c r="LFO663" s="189"/>
      <c r="LFP663" s="189"/>
      <c r="LFQ663" s="189"/>
      <c r="LFR663" s="189"/>
      <c r="LFS663" s="189"/>
      <c r="LFT663" s="189"/>
      <c r="LFU663" s="189"/>
      <c r="LFV663" s="189"/>
      <c r="LFW663" s="189"/>
      <c r="LFX663" s="189"/>
      <c r="LFY663" s="189"/>
      <c r="LFZ663" s="189"/>
      <c r="LGA663" s="189"/>
      <c r="LGB663" s="189"/>
      <c r="LGC663" s="189"/>
      <c r="LGD663" s="189"/>
      <c r="LGE663" s="189"/>
      <c r="LGF663" s="189"/>
      <c r="LGG663" s="189"/>
      <c r="LGH663" s="189"/>
      <c r="LGI663" s="189"/>
      <c r="LGJ663" s="189"/>
      <c r="LGK663" s="189"/>
      <c r="LGL663" s="189"/>
      <c r="LGM663" s="189"/>
      <c r="LGN663" s="189"/>
      <c r="LGO663" s="189"/>
      <c r="LGP663" s="189"/>
      <c r="LGQ663" s="189"/>
      <c r="LGR663" s="189"/>
      <c r="LGS663" s="189"/>
      <c r="LGT663" s="189"/>
      <c r="LGU663" s="189"/>
      <c r="LGV663" s="189"/>
      <c r="LGW663" s="189"/>
      <c r="LGX663" s="189"/>
      <c r="LGY663" s="189"/>
      <c r="LGZ663" s="189"/>
      <c r="LHA663" s="189"/>
      <c r="LHB663" s="189"/>
      <c r="LHC663" s="189"/>
      <c r="LHD663" s="189"/>
      <c r="LHE663" s="189"/>
      <c r="LHF663" s="189"/>
      <c r="LHG663" s="189"/>
      <c r="LHH663" s="189"/>
      <c r="LHI663" s="189"/>
      <c r="LHJ663" s="189"/>
      <c r="LHK663" s="189"/>
      <c r="LHL663" s="189"/>
      <c r="LHM663" s="189"/>
      <c r="LHN663" s="189"/>
      <c r="LHO663" s="189"/>
      <c r="LHP663" s="189"/>
      <c r="LHQ663" s="189"/>
      <c r="LHR663" s="189"/>
      <c r="LHS663" s="189"/>
      <c r="LHT663" s="189"/>
      <c r="LHU663" s="189"/>
      <c r="LHV663" s="189"/>
      <c r="LHW663" s="189"/>
      <c r="LHX663" s="189"/>
      <c r="LHY663" s="189"/>
      <c r="LHZ663" s="189"/>
      <c r="LIA663" s="189"/>
      <c r="LIB663" s="189"/>
      <c r="LIC663" s="189"/>
      <c r="LID663" s="189"/>
      <c r="LIE663" s="189"/>
      <c r="LIF663" s="189"/>
      <c r="LIG663" s="189"/>
      <c r="LIH663" s="189"/>
      <c r="LII663" s="189"/>
      <c r="LIJ663" s="189"/>
      <c r="LIK663" s="189"/>
      <c r="LIL663" s="189"/>
      <c r="LIM663" s="189"/>
      <c r="LIN663" s="189"/>
      <c r="LIO663" s="189"/>
      <c r="LIP663" s="189"/>
      <c r="LIQ663" s="189"/>
      <c r="LIR663" s="189"/>
      <c r="LIS663" s="189"/>
      <c r="LIT663" s="189"/>
      <c r="LIU663" s="189"/>
      <c r="LIV663" s="189"/>
      <c r="LIW663" s="189"/>
      <c r="LIX663" s="189"/>
      <c r="LIY663" s="189"/>
      <c r="LIZ663" s="189"/>
      <c r="LJA663" s="189"/>
      <c r="LJB663" s="189"/>
      <c r="LJC663" s="189"/>
      <c r="LJD663" s="189"/>
      <c r="LJE663" s="189"/>
      <c r="LJF663" s="189"/>
      <c r="LJG663" s="189"/>
      <c r="LJH663" s="189"/>
      <c r="LJI663" s="189"/>
      <c r="LJJ663" s="189"/>
      <c r="LJK663" s="189"/>
      <c r="LJL663" s="189"/>
      <c r="LJM663" s="189"/>
      <c r="LJN663" s="189"/>
      <c r="LJO663" s="189"/>
      <c r="LJP663" s="189"/>
      <c r="LJQ663" s="189"/>
      <c r="LJR663" s="189"/>
      <c r="LJS663" s="189"/>
      <c r="LJT663" s="189"/>
      <c r="LJU663" s="189"/>
      <c r="LJV663" s="189"/>
      <c r="LJW663" s="189"/>
      <c r="LJX663" s="189"/>
      <c r="LJY663" s="189"/>
      <c r="LJZ663" s="189"/>
      <c r="LKA663" s="189"/>
      <c r="LKB663" s="189"/>
      <c r="LKC663" s="189"/>
      <c r="LKD663" s="189"/>
      <c r="LKE663" s="189"/>
      <c r="LKF663" s="189"/>
      <c r="LKG663" s="189"/>
      <c r="LKH663" s="189"/>
      <c r="LKI663" s="189"/>
      <c r="LKJ663" s="189"/>
      <c r="LKK663" s="189"/>
      <c r="LKL663" s="189"/>
      <c r="LKM663" s="189"/>
      <c r="LKN663" s="189"/>
      <c r="LKO663" s="189"/>
      <c r="LKP663" s="189"/>
      <c r="LKQ663" s="189"/>
      <c r="LKR663" s="189"/>
      <c r="LKS663" s="189"/>
      <c r="LKT663" s="189"/>
      <c r="LKU663" s="189"/>
      <c r="LKV663" s="189"/>
      <c r="LKW663" s="189"/>
      <c r="LKX663" s="189"/>
      <c r="LKY663" s="189"/>
      <c r="LKZ663" s="189"/>
      <c r="LLA663" s="189"/>
      <c r="LLB663" s="189"/>
      <c r="LLC663" s="189"/>
      <c r="LLD663" s="189"/>
      <c r="LLE663" s="189"/>
      <c r="LLF663" s="189"/>
      <c r="LLG663" s="189"/>
      <c r="LLH663" s="189"/>
      <c r="LLI663" s="189"/>
      <c r="LLJ663" s="189"/>
      <c r="LLK663" s="189"/>
      <c r="LLL663" s="189"/>
      <c r="LLM663" s="189"/>
      <c r="LLN663" s="189"/>
      <c r="LLO663" s="189"/>
      <c r="LLP663" s="189"/>
      <c r="LLQ663" s="189"/>
      <c r="LLR663" s="189"/>
      <c r="LLS663" s="189"/>
      <c r="LLT663" s="189"/>
      <c r="LLU663" s="189"/>
      <c r="LLV663" s="189"/>
      <c r="LLW663" s="189"/>
      <c r="LLX663" s="189"/>
      <c r="LLY663" s="189"/>
      <c r="LLZ663" s="189"/>
      <c r="LMA663" s="189"/>
      <c r="LMB663" s="189"/>
      <c r="LMC663" s="189"/>
      <c r="LMD663" s="189"/>
      <c r="LME663" s="189"/>
      <c r="LMF663" s="189"/>
      <c r="LMG663" s="189"/>
      <c r="LMH663" s="189"/>
      <c r="LMI663" s="189"/>
      <c r="LMJ663" s="189"/>
      <c r="LMK663" s="189"/>
      <c r="LML663" s="189"/>
      <c r="LMM663" s="189"/>
      <c r="LMN663" s="189"/>
      <c r="LMO663" s="189"/>
      <c r="LMP663" s="189"/>
      <c r="LMQ663" s="189"/>
      <c r="LMR663" s="189"/>
      <c r="LMS663" s="189"/>
      <c r="LMT663" s="189"/>
      <c r="LMU663" s="189"/>
      <c r="LMV663" s="189"/>
      <c r="LMW663" s="189"/>
      <c r="LMX663" s="189"/>
      <c r="LMY663" s="189"/>
      <c r="LMZ663" s="189"/>
      <c r="LNA663" s="189"/>
      <c r="LNB663" s="189"/>
      <c r="LNC663" s="189"/>
      <c r="LND663" s="189"/>
      <c r="LNE663" s="189"/>
      <c r="LNF663" s="189"/>
      <c r="LNG663" s="189"/>
      <c r="LNH663" s="189"/>
      <c r="LNI663" s="189"/>
      <c r="LNJ663" s="189"/>
      <c r="LNK663" s="189"/>
      <c r="LNL663" s="189"/>
      <c r="LNM663" s="189"/>
      <c r="LNN663" s="189"/>
      <c r="LNO663" s="189"/>
      <c r="LNP663" s="189"/>
      <c r="LNQ663" s="189"/>
      <c r="LNR663" s="189"/>
      <c r="LNS663" s="189"/>
      <c r="LNT663" s="189"/>
      <c r="LNU663" s="189"/>
      <c r="LNV663" s="189"/>
      <c r="LNW663" s="189"/>
      <c r="LNX663" s="189"/>
      <c r="LNY663" s="189"/>
      <c r="LNZ663" s="189"/>
      <c r="LOA663" s="189"/>
      <c r="LOB663" s="189"/>
      <c r="LOC663" s="189"/>
      <c r="LOD663" s="189"/>
      <c r="LOE663" s="189"/>
      <c r="LOF663" s="189"/>
      <c r="LOG663" s="189"/>
      <c r="LOH663" s="189"/>
      <c r="LOI663" s="189"/>
      <c r="LOJ663" s="189"/>
      <c r="LOK663" s="189"/>
      <c r="LOL663" s="189"/>
      <c r="LOM663" s="189"/>
      <c r="LON663" s="189"/>
      <c r="LOO663" s="189"/>
      <c r="LOP663" s="189"/>
      <c r="LOQ663" s="189"/>
      <c r="LOR663" s="189"/>
      <c r="LOS663" s="189"/>
      <c r="LOT663" s="189"/>
      <c r="LOU663" s="189"/>
      <c r="LOV663" s="189"/>
      <c r="LOW663" s="189"/>
      <c r="LOX663" s="189"/>
      <c r="LOY663" s="189"/>
      <c r="LOZ663" s="189"/>
      <c r="LPA663" s="189"/>
      <c r="LPB663" s="189"/>
      <c r="LPC663" s="189"/>
      <c r="LPD663" s="189"/>
      <c r="LPE663" s="189"/>
      <c r="LPF663" s="189"/>
      <c r="LPG663" s="189"/>
      <c r="LPH663" s="189"/>
      <c r="LPI663" s="189"/>
      <c r="LPJ663" s="189"/>
      <c r="LPK663" s="189"/>
      <c r="LPL663" s="189"/>
      <c r="LPM663" s="189"/>
      <c r="LPN663" s="189"/>
      <c r="LPO663" s="189"/>
      <c r="LPP663" s="189"/>
      <c r="LPQ663" s="189"/>
      <c r="LPR663" s="189"/>
      <c r="LPS663" s="189"/>
      <c r="LPT663" s="189"/>
      <c r="LPU663" s="189"/>
      <c r="LPV663" s="189"/>
      <c r="LPW663" s="189"/>
      <c r="LPX663" s="189"/>
      <c r="LPY663" s="189"/>
      <c r="LPZ663" s="189"/>
      <c r="LQA663" s="189"/>
      <c r="LQB663" s="189"/>
      <c r="LQC663" s="189"/>
      <c r="LQD663" s="189"/>
      <c r="LQE663" s="189"/>
      <c r="LQF663" s="189"/>
      <c r="LQG663" s="189"/>
      <c r="LQH663" s="189"/>
      <c r="LQI663" s="189"/>
      <c r="LQJ663" s="189"/>
      <c r="LQK663" s="189"/>
      <c r="LQL663" s="189"/>
      <c r="LQM663" s="189"/>
      <c r="LQN663" s="189"/>
      <c r="LQO663" s="189"/>
      <c r="LQP663" s="189"/>
      <c r="LQQ663" s="189"/>
      <c r="LQR663" s="189"/>
      <c r="LQS663" s="189"/>
      <c r="LQT663" s="189"/>
      <c r="LQU663" s="189"/>
      <c r="LQV663" s="189"/>
      <c r="LQW663" s="189"/>
      <c r="LQX663" s="189"/>
      <c r="LQY663" s="189"/>
      <c r="LQZ663" s="189"/>
      <c r="LRA663" s="189"/>
      <c r="LRB663" s="189"/>
      <c r="LRC663" s="189"/>
      <c r="LRD663" s="189"/>
      <c r="LRE663" s="189"/>
      <c r="LRF663" s="189"/>
      <c r="LRG663" s="189"/>
      <c r="LRH663" s="189"/>
      <c r="LRI663" s="189"/>
      <c r="LRJ663" s="189"/>
      <c r="LRK663" s="189"/>
      <c r="LRL663" s="189"/>
      <c r="LRM663" s="189"/>
      <c r="LRN663" s="189"/>
      <c r="LRO663" s="189"/>
      <c r="LRP663" s="189"/>
      <c r="LRQ663" s="189"/>
      <c r="LRR663" s="189"/>
      <c r="LRS663" s="189"/>
      <c r="LRT663" s="189"/>
      <c r="LRU663" s="189"/>
      <c r="LRV663" s="189"/>
      <c r="LRW663" s="189"/>
      <c r="LRX663" s="189"/>
      <c r="LRY663" s="189"/>
      <c r="LRZ663" s="189"/>
      <c r="LSA663" s="189"/>
      <c r="LSB663" s="189"/>
      <c r="LSC663" s="189"/>
      <c r="LSD663" s="189"/>
      <c r="LSE663" s="189"/>
      <c r="LSF663" s="189"/>
      <c r="LSG663" s="189"/>
      <c r="LSH663" s="189"/>
      <c r="LSI663" s="189"/>
      <c r="LSJ663" s="189"/>
      <c r="LSK663" s="189"/>
      <c r="LSL663" s="189"/>
      <c r="LSM663" s="189"/>
      <c r="LSN663" s="189"/>
      <c r="LSO663" s="189"/>
      <c r="LSP663" s="189"/>
      <c r="LSQ663" s="189"/>
      <c r="LSR663" s="189"/>
      <c r="LSS663" s="189"/>
      <c r="LST663" s="189"/>
      <c r="LSU663" s="189"/>
      <c r="LSV663" s="189"/>
      <c r="LSW663" s="189"/>
      <c r="LSX663" s="189"/>
      <c r="LSY663" s="189"/>
      <c r="LSZ663" s="189"/>
      <c r="LTA663" s="189"/>
      <c r="LTB663" s="189"/>
      <c r="LTC663" s="189"/>
      <c r="LTD663" s="189"/>
      <c r="LTE663" s="189"/>
      <c r="LTF663" s="189"/>
      <c r="LTG663" s="189"/>
      <c r="LTH663" s="189"/>
      <c r="LTI663" s="189"/>
      <c r="LTJ663" s="189"/>
      <c r="LTK663" s="189"/>
      <c r="LTL663" s="189"/>
      <c r="LTM663" s="189"/>
      <c r="LTN663" s="189"/>
      <c r="LTO663" s="189"/>
      <c r="LTP663" s="189"/>
      <c r="LTQ663" s="189"/>
      <c r="LTR663" s="189"/>
      <c r="LTS663" s="189"/>
      <c r="LTT663" s="189"/>
      <c r="LTU663" s="189"/>
      <c r="LTV663" s="189"/>
      <c r="LTW663" s="189"/>
      <c r="LTX663" s="189"/>
      <c r="LTY663" s="189"/>
      <c r="LTZ663" s="189"/>
      <c r="LUA663" s="189"/>
      <c r="LUB663" s="189"/>
      <c r="LUC663" s="189"/>
      <c r="LUD663" s="189"/>
      <c r="LUE663" s="189"/>
      <c r="LUF663" s="189"/>
      <c r="LUG663" s="189"/>
      <c r="LUH663" s="189"/>
      <c r="LUI663" s="189"/>
      <c r="LUJ663" s="189"/>
      <c r="LUK663" s="189"/>
      <c r="LUL663" s="189"/>
      <c r="LUM663" s="189"/>
      <c r="LUN663" s="189"/>
      <c r="LUO663" s="189"/>
      <c r="LUP663" s="189"/>
      <c r="LUQ663" s="189"/>
      <c r="LUR663" s="189"/>
      <c r="LUS663" s="189"/>
      <c r="LUT663" s="189"/>
      <c r="LUU663" s="189"/>
      <c r="LUV663" s="189"/>
      <c r="LUW663" s="189"/>
      <c r="LUX663" s="189"/>
      <c r="LUY663" s="189"/>
      <c r="LUZ663" s="189"/>
      <c r="LVA663" s="189"/>
      <c r="LVB663" s="189"/>
      <c r="LVC663" s="189"/>
      <c r="LVD663" s="189"/>
      <c r="LVE663" s="189"/>
      <c r="LVF663" s="189"/>
      <c r="LVG663" s="189"/>
      <c r="LVH663" s="189"/>
      <c r="LVI663" s="189"/>
      <c r="LVJ663" s="189"/>
      <c r="LVK663" s="189"/>
      <c r="LVL663" s="189"/>
      <c r="LVM663" s="189"/>
      <c r="LVN663" s="189"/>
      <c r="LVO663" s="189"/>
      <c r="LVP663" s="189"/>
      <c r="LVQ663" s="189"/>
      <c r="LVR663" s="189"/>
      <c r="LVS663" s="189"/>
      <c r="LVT663" s="189"/>
      <c r="LVU663" s="189"/>
      <c r="LVV663" s="189"/>
      <c r="LVW663" s="189"/>
      <c r="LVX663" s="189"/>
      <c r="LVY663" s="189"/>
      <c r="LVZ663" s="189"/>
      <c r="LWA663" s="189"/>
      <c r="LWB663" s="189"/>
      <c r="LWC663" s="189"/>
      <c r="LWD663" s="189"/>
      <c r="LWE663" s="189"/>
      <c r="LWF663" s="189"/>
      <c r="LWG663" s="189"/>
      <c r="LWH663" s="189"/>
      <c r="LWI663" s="189"/>
      <c r="LWJ663" s="189"/>
      <c r="LWK663" s="189"/>
      <c r="LWL663" s="189"/>
      <c r="LWM663" s="189"/>
      <c r="LWN663" s="189"/>
      <c r="LWO663" s="189"/>
      <c r="LWP663" s="189"/>
      <c r="LWQ663" s="189"/>
      <c r="LWR663" s="189"/>
      <c r="LWS663" s="189"/>
      <c r="LWT663" s="189"/>
      <c r="LWU663" s="189"/>
      <c r="LWV663" s="189"/>
      <c r="LWW663" s="189"/>
      <c r="LWX663" s="189"/>
      <c r="LWY663" s="189"/>
      <c r="LWZ663" s="189"/>
      <c r="LXA663" s="189"/>
      <c r="LXB663" s="189"/>
      <c r="LXC663" s="189"/>
      <c r="LXD663" s="189"/>
      <c r="LXE663" s="189"/>
      <c r="LXF663" s="189"/>
      <c r="LXG663" s="189"/>
      <c r="LXH663" s="189"/>
      <c r="LXI663" s="189"/>
      <c r="LXJ663" s="189"/>
      <c r="LXK663" s="189"/>
      <c r="LXL663" s="189"/>
      <c r="LXM663" s="189"/>
      <c r="LXN663" s="189"/>
      <c r="LXO663" s="189"/>
      <c r="LXP663" s="189"/>
      <c r="LXQ663" s="189"/>
      <c r="LXR663" s="189"/>
      <c r="LXS663" s="189"/>
      <c r="LXT663" s="189"/>
      <c r="LXU663" s="189"/>
      <c r="LXV663" s="189"/>
      <c r="LXW663" s="189"/>
      <c r="LXX663" s="189"/>
      <c r="LXY663" s="189"/>
      <c r="LXZ663" s="189"/>
      <c r="LYA663" s="189"/>
      <c r="LYB663" s="189"/>
      <c r="LYC663" s="189"/>
      <c r="LYD663" s="189"/>
      <c r="LYE663" s="189"/>
      <c r="LYF663" s="189"/>
      <c r="LYG663" s="189"/>
      <c r="LYH663" s="189"/>
      <c r="LYI663" s="189"/>
      <c r="LYJ663" s="189"/>
      <c r="LYK663" s="189"/>
      <c r="LYL663" s="189"/>
      <c r="LYM663" s="189"/>
      <c r="LYN663" s="189"/>
      <c r="LYO663" s="189"/>
      <c r="LYP663" s="189"/>
      <c r="LYQ663" s="189"/>
      <c r="LYR663" s="189"/>
      <c r="LYS663" s="189"/>
      <c r="LYT663" s="189"/>
      <c r="LYU663" s="189"/>
      <c r="LYV663" s="189"/>
      <c r="LYW663" s="189"/>
      <c r="LYX663" s="189"/>
      <c r="LYY663" s="189"/>
      <c r="LYZ663" s="189"/>
      <c r="LZA663" s="189"/>
      <c r="LZB663" s="189"/>
      <c r="LZC663" s="189"/>
      <c r="LZD663" s="189"/>
      <c r="LZE663" s="189"/>
      <c r="LZF663" s="189"/>
      <c r="LZG663" s="189"/>
      <c r="LZH663" s="189"/>
      <c r="LZI663" s="189"/>
      <c r="LZJ663" s="189"/>
      <c r="LZK663" s="189"/>
      <c r="LZL663" s="189"/>
      <c r="LZM663" s="189"/>
      <c r="LZN663" s="189"/>
      <c r="LZO663" s="189"/>
      <c r="LZP663" s="189"/>
      <c r="LZQ663" s="189"/>
      <c r="LZR663" s="189"/>
      <c r="LZS663" s="189"/>
      <c r="LZT663" s="189"/>
      <c r="LZU663" s="189"/>
      <c r="LZV663" s="189"/>
      <c r="LZW663" s="189"/>
      <c r="LZX663" s="189"/>
      <c r="LZY663" s="189"/>
      <c r="LZZ663" s="189"/>
      <c r="MAA663" s="189"/>
      <c r="MAB663" s="189"/>
      <c r="MAC663" s="189"/>
      <c r="MAD663" s="189"/>
      <c r="MAE663" s="189"/>
      <c r="MAF663" s="189"/>
      <c r="MAG663" s="189"/>
      <c r="MAH663" s="189"/>
      <c r="MAI663" s="189"/>
      <c r="MAJ663" s="189"/>
      <c r="MAK663" s="189"/>
      <c r="MAL663" s="189"/>
      <c r="MAM663" s="189"/>
      <c r="MAN663" s="189"/>
      <c r="MAO663" s="189"/>
      <c r="MAP663" s="189"/>
      <c r="MAQ663" s="189"/>
      <c r="MAR663" s="189"/>
      <c r="MAS663" s="189"/>
      <c r="MAT663" s="189"/>
      <c r="MAU663" s="189"/>
      <c r="MAV663" s="189"/>
      <c r="MAW663" s="189"/>
      <c r="MAX663" s="189"/>
      <c r="MAY663" s="189"/>
      <c r="MAZ663" s="189"/>
      <c r="MBA663" s="189"/>
      <c r="MBB663" s="189"/>
      <c r="MBC663" s="189"/>
      <c r="MBD663" s="189"/>
      <c r="MBE663" s="189"/>
      <c r="MBF663" s="189"/>
      <c r="MBG663" s="189"/>
      <c r="MBH663" s="189"/>
      <c r="MBI663" s="189"/>
      <c r="MBJ663" s="189"/>
      <c r="MBK663" s="189"/>
      <c r="MBL663" s="189"/>
      <c r="MBM663" s="189"/>
      <c r="MBN663" s="189"/>
      <c r="MBO663" s="189"/>
      <c r="MBP663" s="189"/>
      <c r="MBQ663" s="189"/>
      <c r="MBR663" s="189"/>
      <c r="MBS663" s="189"/>
      <c r="MBT663" s="189"/>
      <c r="MBU663" s="189"/>
      <c r="MBV663" s="189"/>
      <c r="MBW663" s="189"/>
      <c r="MBX663" s="189"/>
      <c r="MBY663" s="189"/>
      <c r="MBZ663" s="189"/>
      <c r="MCA663" s="189"/>
      <c r="MCB663" s="189"/>
      <c r="MCC663" s="189"/>
      <c r="MCD663" s="189"/>
      <c r="MCE663" s="189"/>
      <c r="MCF663" s="189"/>
      <c r="MCG663" s="189"/>
      <c r="MCH663" s="189"/>
      <c r="MCI663" s="189"/>
      <c r="MCJ663" s="189"/>
      <c r="MCK663" s="189"/>
      <c r="MCL663" s="189"/>
      <c r="MCM663" s="189"/>
      <c r="MCN663" s="189"/>
      <c r="MCO663" s="189"/>
      <c r="MCP663" s="189"/>
      <c r="MCQ663" s="189"/>
      <c r="MCR663" s="189"/>
      <c r="MCS663" s="189"/>
      <c r="MCT663" s="189"/>
      <c r="MCU663" s="189"/>
      <c r="MCV663" s="189"/>
      <c r="MCW663" s="189"/>
      <c r="MCX663" s="189"/>
      <c r="MCY663" s="189"/>
      <c r="MCZ663" s="189"/>
      <c r="MDA663" s="189"/>
      <c r="MDB663" s="189"/>
      <c r="MDC663" s="189"/>
      <c r="MDD663" s="189"/>
      <c r="MDE663" s="189"/>
      <c r="MDF663" s="189"/>
      <c r="MDG663" s="189"/>
      <c r="MDH663" s="189"/>
      <c r="MDI663" s="189"/>
      <c r="MDJ663" s="189"/>
      <c r="MDK663" s="189"/>
      <c r="MDL663" s="189"/>
      <c r="MDM663" s="189"/>
      <c r="MDN663" s="189"/>
      <c r="MDO663" s="189"/>
      <c r="MDP663" s="189"/>
      <c r="MDQ663" s="189"/>
      <c r="MDR663" s="189"/>
      <c r="MDS663" s="189"/>
      <c r="MDT663" s="189"/>
      <c r="MDU663" s="189"/>
      <c r="MDV663" s="189"/>
      <c r="MDW663" s="189"/>
      <c r="MDX663" s="189"/>
      <c r="MDY663" s="189"/>
      <c r="MDZ663" s="189"/>
      <c r="MEA663" s="189"/>
      <c r="MEB663" s="189"/>
      <c r="MEC663" s="189"/>
      <c r="MED663" s="189"/>
      <c r="MEE663" s="189"/>
      <c r="MEF663" s="189"/>
      <c r="MEG663" s="189"/>
      <c r="MEH663" s="189"/>
      <c r="MEI663" s="189"/>
      <c r="MEJ663" s="189"/>
      <c r="MEK663" s="189"/>
      <c r="MEL663" s="189"/>
      <c r="MEM663" s="189"/>
      <c r="MEN663" s="189"/>
      <c r="MEO663" s="189"/>
      <c r="MEP663" s="189"/>
      <c r="MEQ663" s="189"/>
      <c r="MER663" s="189"/>
      <c r="MES663" s="189"/>
      <c r="MET663" s="189"/>
      <c r="MEU663" s="189"/>
      <c r="MEV663" s="189"/>
      <c r="MEW663" s="189"/>
      <c r="MEX663" s="189"/>
      <c r="MEY663" s="189"/>
      <c r="MEZ663" s="189"/>
      <c r="MFA663" s="189"/>
      <c r="MFB663" s="189"/>
      <c r="MFC663" s="189"/>
      <c r="MFD663" s="189"/>
      <c r="MFE663" s="189"/>
      <c r="MFF663" s="189"/>
      <c r="MFG663" s="189"/>
      <c r="MFH663" s="189"/>
      <c r="MFI663" s="189"/>
      <c r="MFJ663" s="189"/>
      <c r="MFK663" s="189"/>
      <c r="MFL663" s="189"/>
      <c r="MFM663" s="189"/>
      <c r="MFN663" s="189"/>
      <c r="MFO663" s="189"/>
      <c r="MFP663" s="189"/>
      <c r="MFQ663" s="189"/>
      <c r="MFR663" s="189"/>
      <c r="MFS663" s="189"/>
      <c r="MFT663" s="189"/>
      <c r="MFU663" s="189"/>
      <c r="MFV663" s="189"/>
      <c r="MFW663" s="189"/>
      <c r="MFX663" s="189"/>
      <c r="MFY663" s="189"/>
      <c r="MFZ663" s="189"/>
      <c r="MGA663" s="189"/>
      <c r="MGB663" s="189"/>
      <c r="MGC663" s="189"/>
      <c r="MGD663" s="189"/>
      <c r="MGE663" s="189"/>
      <c r="MGF663" s="189"/>
      <c r="MGG663" s="189"/>
      <c r="MGH663" s="189"/>
      <c r="MGI663" s="189"/>
      <c r="MGJ663" s="189"/>
      <c r="MGK663" s="189"/>
      <c r="MGL663" s="189"/>
      <c r="MGM663" s="189"/>
      <c r="MGN663" s="189"/>
      <c r="MGO663" s="189"/>
      <c r="MGP663" s="189"/>
      <c r="MGQ663" s="189"/>
      <c r="MGR663" s="189"/>
      <c r="MGS663" s="189"/>
      <c r="MGT663" s="189"/>
      <c r="MGU663" s="189"/>
      <c r="MGV663" s="189"/>
      <c r="MGW663" s="189"/>
      <c r="MGX663" s="189"/>
      <c r="MGY663" s="189"/>
      <c r="MGZ663" s="189"/>
      <c r="MHA663" s="189"/>
      <c r="MHB663" s="189"/>
      <c r="MHC663" s="189"/>
      <c r="MHD663" s="189"/>
      <c r="MHE663" s="189"/>
      <c r="MHF663" s="189"/>
      <c r="MHG663" s="189"/>
      <c r="MHH663" s="189"/>
      <c r="MHI663" s="189"/>
      <c r="MHJ663" s="189"/>
      <c r="MHK663" s="189"/>
      <c r="MHL663" s="189"/>
      <c r="MHM663" s="189"/>
      <c r="MHN663" s="189"/>
      <c r="MHO663" s="189"/>
      <c r="MHP663" s="189"/>
      <c r="MHQ663" s="189"/>
      <c r="MHR663" s="189"/>
      <c r="MHS663" s="189"/>
      <c r="MHT663" s="189"/>
      <c r="MHU663" s="189"/>
      <c r="MHV663" s="189"/>
      <c r="MHW663" s="189"/>
      <c r="MHX663" s="189"/>
      <c r="MHY663" s="189"/>
      <c r="MHZ663" s="189"/>
      <c r="MIA663" s="189"/>
      <c r="MIB663" s="189"/>
      <c r="MIC663" s="189"/>
      <c r="MID663" s="189"/>
      <c r="MIE663" s="189"/>
      <c r="MIF663" s="189"/>
      <c r="MIG663" s="189"/>
      <c r="MIH663" s="189"/>
      <c r="MII663" s="189"/>
      <c r="MIJ663" s="189"/>
      <c r="MIK663" s="189"/>
      <c r="MIL663" s="189"/>
      <c r="MIM663" s="189"/>
      <c r="MIN663" s="189"/>
      <c r="MIO663" s="189"/>
      <c r="MIP663" s="189"/>
      <c r="MIQ663" s="189"/>
      <c r="MIR663" s="189"/>
      <c r="MIS663" s="189"/>
      <c r="MIT663" s="189"/>
      <c r="MIU663" s="189"/>
      <c r="MIV663" s="189"/>
      <c r="MIW663" s="189"/>
      <c r="MIX663" s="189"/>
      <c r="MIY663" s="189"/>
      <c r="MIZ663" s="189"/>
      <c r="MJA663" s="189"/>
      <c r="MJB663" s="189"/>
      <c r="MJC663" s="189"/>
      <c r="MJD663" s="189"/>
      <c r="MJE663" s="189"/>
      <c r="MJF663" s="189"/>
      <c r="MJG663" s="189"/>
      <c r="MJH663" s="189"/>
      <c r="MJI663" s="189"/>
      <c r="MJJ663" s="189"/>
      <c r="MJK663" s="189"/>
      <c r="MJL663" s="189"/>
      <c r="MJM663" s="189"/>
      <c r="MJN663" s="189"/>
      <c r="MJO663" s="189"/>
      <c r="MJP663" s="189"/>
      <c r="MJQ663" s="189"/>
      <c r="MJR663" s="189"/>
      <c r="MJS663" s="189"/>
      <c r="MJT663" s="189"/>
      <c r="MJU663" s="189"/>
      <c r="MJV663" s="189"/>
      <c r="MJW663" s="189"/>
      <c r="MJX663" s="189"/>
      <c r="MJY663" s="189"/>
      <c r="MJZ663" s="189"/>
      <c r="MKA663" s="189"/>
      <c r="MKB663" s="189"/>
      <c r="MKC663" s="189"/>
      <c r="MKD663" s="189"/>
      <c r="MKE663" s="189"/>
      <c r="MKF663" s="189"/>
      <c r="MKG663" s="189"/>
      <c r="MKH663" s="189"/>
      <c r="MKI663" s="189"/>
      <c r="MKJ663" s="189"/>
      <c r="MKK663" s="189"/>
      <c r="MKL663" s="189"/>
      <c r="MKM663" s="189"/>
      <c r="MKN663" s="189"/>
      <c r="MKO663" s="189"/>
      <c r="MKP663" s="189"/>
      <c r="MKQ663" s="189"/>
      <c r="MKR663" s="189"/>
      <c r="MKS663" s="189"/>
      <c r="MKT663" s="189"/>
      <c r="MKU663" s="189"/>
      <c r="MKV663" s="189"/>
      <c r="MKW663" s="189"/>
      <c r="MKX663" s="189"/>
      <c r="MKY663" s="189"/>
      <c r="MKZ663" s="189"/>
      <c r="MLA663" s="189"/>
      <c r="MLB663" s="189"/>
      <c r="MLC663" s="189"/>
      <c r="MLD663" s="189"/>
      <c r="MLE663" s="189"/>
      <c r="MLF663" s="189"/>
      <c r="MLG663" s="189"/>
      <c r="MLH663" s="189"/>
      <c r="MLI663" s="189"/>
      <c r="MLJ663" s="189"/>
      <c r="MLK663" s="189"/>
      <c r="MLL663" s="189"/>
      <c r="MLM663" s="189"/>
      <c r="MLN663" s="189"/>
      <c r="MLO663" s="189"/>
      <c r="MLP663" s="189"/>
      <c r="MLQ663" s="189"/>
      <c r="MLR663" s="189"/>
      <c r="MLS663" s="189"/>
      <c r="MLT663" s="189"/>
      <c r="MLU663" s="189"/>
      <c r="MLV663" s="189"/>
      <c r="MLW663" s="189"/>
      <c r="MLX663" s="189"/>
      <c r="MLY663" s="189"/>
      <c r="MLZ663" s="189"/>
      <c r="MMA663" s="189"/>
      <c r="MMB663" s="189"/>
      <c r="MMC663" s="189"/>
      <c r="MMD663" s="189"/>
      <c r="MME663" s="189"/>
      <c r="MMF663" s="189"/>
      <c r="MMG663" s="189"/>
      <c r="MMH663" s="189"/>
      <c r="MMI663" s="189"/>
      <c r="MMJ663" s="189"/>
      <c r="MMK663" s="189"/>
      <c r="MML663" s="189"/>
      <c r="MMM663" s="189"/>
      <c r="MMN663" s="189"/>
      <c r="MMO663" s="189"/>
      <c r="MMP663" s="189"/>
      <c r="MMQ663" s="189"/>
      <c r="MMR663" s="189"/>
      <c r="MMS663" s="189"/>
      <c r="MMT663" s="189"/>
      <c r="MMU663" s="189"/>
      <c r="MMV663" s="189"/>
      <c r="MMW663" s="189"/>
      <c r="MMX663" s="189"/>
      <c r="MMY663" s="189"/>
      <c r="MMZ663" s="189"/>
      <c r="MNA663" s="189"/>
      <c r="MNB663" s="189"/>
      <c r="MNC663" s="189"/>
      <c r="MND663" s="189"/>
      <c r="MNE663" s="189"/>
      <c r="MNF663" s="189"/>
      <c r="MNG663" s="189"/>
      <c r="MNH663" s="189"/>
      <c r="MNI663" s="189"/>
      <c r="MNJ663" s="189"/>
      <c r="MNK663" s="189"/>
      <c r="MNL663" s="189"/>
      <c r="MNM663" s="189"/>
      <c r="MNN663" s="189"/>
      <c r="MNO663" s="189"/>
      <c r="MNP663" s="189"/>
      <c r="MNQ663" s="189"/>
      <c r="MNR663" s="189"/>
      <c r="MNS663" s="189"/>
      <c r="MNT663" s="189"/>
      <c r="MNU663" s="189"/>
      <c r="MNV663" s="189"/>
      <c r="MNW663" s="189"/>
      <c r="MNX663" s="189"/>
      <c r="MNY663" s="189"/>
      <c r="MNZ663" s="189"/>
      <c r="MOA663" s="189"/>
      <c r="MOB663" s="189"/>
      <c r="MOC663" s="189"/>
      <c r="MOD663" s="189"/>
      <c r="MOE663" s="189"/>
      <c r="MOF663" s="189"/>
      <c r="MOG663" s="189"/>
      <c r="MOH663" s="189"/>
      <c r="MOI663" s="189"/>
      <c r="MOJ663" s="189"/>
      <c r="MOK663" s="189"/>
      <c r="MOL663" s="189"/>
      <c r="MOM663" s="189"/>
      <c r="MON663" s="189"/>
      <c r="MOO663" s="189"/>
      <c r="MOP663" s="189"/>
      <c r="MOQ663" s="189"/>
      <c r="MOR663" s="189"/>
      <c r="MOS663" s="189"/>
      <c r="MOT663" s="189"/>
      <c r="MOU663" s="189"/>
      <c r="MOV663" s="189"/>
      <c r="MOW663" s="189"/>
      <c r="MOX663" s="189"/>
      <c r="MOY663" s="189"/>
      <c r="MOZ663" s="189"/>
      <c r="MPA663" s="189"/>
      <c r="MPB663" s="189"/>
      <c r="MPC663" s="189"/>
      <c r="MPD663" s="189"/>
      <c r="MPE663" s="189"/>
      <c r="MPF663" s="189"/>
      <c r="MPG663" s="189"/>
      <c r="MPH663" s="189"/>
      <c r="MPI663" s="189"/>
      <c r="MPJ663" s="189"/>
      <c r="MPK663" s="189"/>
      <c r="MPL663" s="189"/>
      <c r="MPM663" s="189"/>
      <c r="MPN663" s="189"/>
      <c r="MPO663" s="189"/>
      <c r="MPP663" s="189"/>
      <c r="MPQ663" s="189"/>
      <c r="MPR663" s="189"/>
      <c r="MPS663" s="189"/>
      <c r="MPT663" s="189"/>
      <c r="MPU663" s="189"/>
      <c r="MPV663" s="189"/>
      <c r="MPW663" s="189"/>
      <c r="MPX663" s="189"/>
      <c r="MPY663" s="189"/>
      <c r="MPZ663" s="189"/>
      <c r="MQA663" s="189"/>
      <c r="MQB663" s="189"/>
      <c r="MQC663" s="189"/>
      <c r="MQD663" s="189"/>
      <c r="MQE663" s="189"/>
      <c r="MQF663" s="189"/>
      <c r="MQG663" s="189"/>
      <c r="MQH663" s="189"/>
      <c r="MQI663" s="189"/>
      <c r="MQJ663" s="189"/>
      <c r="MQK663" s="189"/>
      <c r="MQL663" s="189"/>
      <c r="MQM663" s="189"/>
      <c r="MQN663" s="189"/>
      <c r="MQO663" s="189"/>
      <c r="MQP663" s="189"/>
      <c r="MQQ663" s="189"/>
      <c r="MQR663" s="189"/>
      <c r="MQS663" s="189"/>
      <c r="MQT663" s="189"/>
      <c r="MQU663" s="189"/>
      <c r="MQV663" s="189"/>
      <c r="MQW663" s="189"/>
      <c r="MQX663" s="189"/>
      <c r="MQY663" s="189"/>
      <c r="MQZ663" s="189"/>
      <c r="MRA663" s="189"/>
      <c r="MRB663" s="189"/>
      <c r="MRC663" s="189"/>
      <c r="MRD663" s="189"/>
      <c r="MRE663" s="189"/>
      <c r="MRF663" s="189"/>
      <c r="MRG663" s="189"/>
      <c r="MRH663" s="189"/>
      <c r="MRI663" s="189"/>
      <c r="MRJ663" s="189"/>
      <c r="MRK663" s="189"/>
      <c r="MRL663" s="189"/>
      <c r="MRM663" s="189"/>
      <c r="MRN663" s="189"/>
      <c r="MRO663" s="189"/>
      <c r="MRP663" s="189"/>
      <c r="MRQ663" s="189"/>
      <c r="MRR663" s="189"/>
      <c r="MRS663" s="189"/>
      <c r="MRT663" s="189"/>
      <c r="MRU663" s="189"/>
      <c r="MRV663" s="189"/>
      <c r="MRW663" s="189"/>
      <c r="MRX663" s="189"/>
      <c r="MRY663" s="189"/>
      <c r="MRZ663" s="189"/>
      <c r="MSA663" s="189"/>
      <c r="MSB663" s="189"/>
      <c r="MSC663" s="189"/>
      <c r="MSD663" s="189"/>
      <c r="MSE663" s="189"/>
      <c r="MSF663" s="189"/>
      <c r="MSG663" s="189"/>
      <c r="MSH663" s="189"/>
      <c r="MSI663" s="189"/>
      <c r="MSJ663" s="189"/>
      <c r="MSK663" s="189"/>
      <c r="MSL663" s="189"/>
      <c r="MSM663" s="189"/>
      <c r="MSN663" s="189"/>
      <c r="MSO663" s="189"/>
      <c r="MSP663" s="189"/>
      <c r="MSQ663" s="189"/>
      <c r="MSR663" s="189"/>
      <c r="MSS663" s="189"/>
      <c r="MST663" s="189"/>
      <c r="MSU663" s="189"/>
      <c r="MSV663" s="189"/>
      <c r="MSW663" s="189"/>
      <c r="MSX663" s="189"/>
      <c r="MSY663" s="189"/>
      <c r="MSZ663" s="189"/>
      <c r="MTA663" s="189"/>
      <c r="MTB663" s="189"/>
      <c r="MTC663" s="189"/>
      <c r="MTD663" s="189"/>
      <c r="MTE663" s="189"/>
      <c r="MTF663" s="189"/>
      <c r="MTG663" s="189"/>
      <c r="MTH663" s="189"/>
      <c r="MTI663" s="189"/>
      <c r="MTJ663" s="189"/>
      <c r="MTK663" s="189"/>
      <c r="MTL663" s="189"/>
      <c r="MTM663" s="189"/>
      <c r="MTN663" s="189"/>
      <c r="MTO663" s="189"/>
      <c r="MTP663" s="189"/>
      <c r="MTQ663" s="189"/>
      <c r="MTR663" s="189"/>
      <c r="MTS663" s="189"/>
      <c r="MTT663" s="189"/>
      <c r="MTU663" s="189"/>
      <c r="MTV663" s="189"/>
      <c r="MTW663" s="189"/>
      <c r="MTX663" s="189"/>
      <c r="MTY663" s="189"/>
      <c r="MTZ663" s="189"/>
      <c r="MUA663" s="189"/>
      <c r="MUB663" s="189"/>
      <c r="MUC663" s="189"/>
      <c r="MUD663" s="189"/>
      <c r="MUE663" s="189"/>
      <c r="MUF663" s="189"/>
      <c r="MUG663" s="189"/>
      <c r="MUH663" s="189"/>
      <c r="MUI663" s="189"/>
      <c r="MUJ663" s="189"/>
      <c r="MUK663" s="189"/>
      <c r="MUL663" s="189"/>
      <c r="MUM663" s="189"/>
      <c r="MUN663" s="189"/>
      <c r="MUO663" s="189"/>
      <c r="MUP663" s="189"/>
      <c r="MUQ663" s="189"/>
      <c r="MUR663" s="189"/>
      <c r="MUS663" s="189"/>
      <c r="MUT663" s="189"/>
      <c r="MUU663" s="189"/>
      <c r="MUV663" s="189"/>
      <c r="MUW663" s="189"/>
      <c r="MUX663" s="189"/>
      <c r="MUY663" s="189"/>
      <c r="MUZ663" s="189"/>
      <c r="MVA663" s="189"/>
      <c r="MVB663" s="189"/>
      <c r="MVC663" s="189"/>
      <c r="MVD663" s="189"/>
      <c r="MVE663" s="189"/>
      <c r="MVF663" s="189"/>
      <c r="MVG663" s="189"/>
      <c r="MVH663" s="189"/>
      <c r="MVI663" s="189"/>
      <c r="MVJ663" s="189"/>
      <c r="MVK663" s="189"/>
      <c r="MVL663" s="189"/>
      <c r="MVM663" s="189"/>
      <c r="MVN663" s="189"/>
      <c r="MVO663" s="189"/>
      <c r="MVP663" s="189"/>
      <c r="MVQ663" s="189"/>
      <c r="MVR663" s="189"/>
      <c r="MVS663" s="189"/>
      <c r="MVT663" s="189"/>
      <c r="MVU663" s="189"/>
      <c r="MVV663" s="189"/>
      <c r="MVW663" s="189"/>
      <c r="MVX663" s="189"/>
      <c r="MVY663" s="189"/>
      <c r="MVZ663" s="189"/>
      <c r="MWA663" s="189"/>
      <c r="MWB663" s="189"/>
      <c r="MWC663" s="189"/>
      <c r="MWD663" s="189"/>
      <c r="MWE663" s="189"/>
      <c r="MWF663" s="189"/>
      <c r="MWG663" s="189"/>
      <c r="MWH663" s="189"/>
      <c r="MWI663" s="189"/>
      <c r="MWJ663" s="189"/>
      <c r="MWK663" s="189"/>
      <c r="MWL663" s="189"/>
      <c r="MWM663" s="189"/>
      <c r="MWN663" s="189"/>
      <c r="MWO663" s="189"/>
      <c r="MWP663" s="189"/>
      <c r="MWQ663" s="189"/>
      <c r="MWR663" s="189"/>
      <c r="MWS663" s="189"/>
      <c r="MWT663" s="189"/>
      <c r="MWU663" s="189"/>
      <c r="MWV663" s="189"/>
      <c r="MWW663" s="189"/>
      <c r="MWX663" s="189"/>
      <c r="MWY663" s="189"/>
      <c r="MWZ663" s="189"/>
      <c r="MXA663" s="189"/>
      <c r="MXB663" s="189"/>
      <c r="MXC663" s="189"/>
      <c r="MXD663" s="189"/>
      <c r="MXE663" s="189"/>
      <c r="MXF663" s="189"/>
      <c r="MXG663" s="189"/>
      <c r="MXH663" s="189"/>
      <c r="MXI663" s="189"/>
      <c r="MXJ663" s="189"/>
      <c r="MXK663" s="189"/>
      <c r="MXL663" s="189"/>
      <c r="MXM663" s="189"/>
      <c r="MXN663" s="189"/>
      <c r="MXO663" s="189"/>
      <c r="MXP663" s="189"/>
      <c r="MXQ663" s="189"/>
      <c r="MXR663" s="189"/>
      <c r="MXS663" s="189"/>
      <c r="MXT663" s="189"/>
      <c r="MXU663" s="189"/>
      <c r="MXV663" s="189"/>
      <c r="MXW663" s="189"/>
      <c r="MXX663" s="189"/>
      <c r="MXY663" s="189"/>
      <c r="MXZ663" s="189"/>
      <c r="MYA663" s="189"/>
      <c r="MYB663" s="189"/>
      <c r="MYC663" s="189"/>
      <c r="MYD663" s="189"/>
      <c r="MYE663" s="189"/>
      <c r="MYF663" s="189"/>
      <c r="MYG663" s="189"/>
      <c r="MYH663" s="189"/>
      <c r="MYI663" s="189"/>
      <c r="MYJ663" s="189"/>
      <c r="MYK663" s="189"/>
      <c r="MYL663" s="189"/>
      <c r="MYM663" s="189"/>
      <c r="MYN663" s="189"/>
      <c r="MYO663" s="189"/>
      <c r="MYP663" s="189"/>
      <c r="MYQ663" s="189"/>
      <c r="MYR663" s="189"/>
      <c r="MYS663" s="189"/>
      <c r="MYT663" s="189"/>
      <c r="MYU663" s="189"/>
      <c r="MYV663" s="189"/>
      <c r="MYW663" s="189"/>
      <c r="MYX663" s="189"/>
      <c r="MYY663" s="189"/>
      <c r="MYZ663" s="189"/>
      <c r="MZA663" s="189"/>
      <c r="MZB663" s="189"/>
      <c r="MZC663" s="189"/>
      <c r="MZD663" s="189"/>
      <c r="MZE663" s="189"/>
      <c r="MZF663" s="189"/>
      <c r="MZG663" s="189"/>
      <c r="MZH663" s="189"/>
      <c r="MZI663" s="189"/>
      <c r="MZJ663" s="189"/>
      <c r="MZK663" s="189"/>
      <c r="MZL663" s="189"/>
      <c r="MZM663" s="189"/>
      <c r="MZN663" s="189"/>
      <c r="MZO663" s="189"/>
      <c r="MZP663" s="189"/>
      <c r="MZQ663" s="189"/>
      <c r="MZR663" s="189"/>
      <c r="MZS663" s="189"/>
      <c r="MZT663" s="189"/>
      <c r="MZU663" s="189"/>
      <c r="MZV663" s="189"/>
      <c r="MZW663" s="189"/>
      <c r="MZX663" s="189"/>
      <c r="MZY663" s="189"/>
      <c r="MZZ663" s="189"/>
      <c r="NAA663" s="189"/>
      <c r="NAB663" s="189"/>
      <c r="NAC663" s="189"/>
      <c r="NAD663" s="189"/>
      <c r="NAE663" s="189"/>
      <c r="NAF663" s="189"/>
      <c r="NAG663" s="189"/>
      <c r="NAH663" s="189"/>
      <c r="NAI663" s="189"/>
      <c r="NAJ663" s="189"/>
      <c r="NAK663" s="189"/>
      <c r="NAL663" s="189"/>
      <c r="NAM663" s="189"/>
      <c r="NAN663" s="189"/>
      <c r="NAO663" s="189"/>
      <c r="NAP663" s="189"/>
      <c r="NAQ663" s="189"/>
      <c r="NAR663" s="189"/>
      <c r="NAS663" s="189"/>
      <c r="NAT663" s="189"/>
      <c r="NAU663" s="189"/>
      <c r="NAV663" s="189"/>
      <c r="NAW663" s="189"/>
      <c r="NAX663" s="189"/>
      <c r="NAY663" s="189"/>
      <c r="NAZ663" s="189"/>
      <c r="NBA663" s="189"/>
      <c r="NBB663" s="189"/>
      <c r="NBC663" s="189"/>
      <c r="NBD663" s="189"/>
      <c r="NBE663" s="189"/>
      <c r="NBF663" s="189"/>
      <c r="NBG663" s="189"/>
      <c r="NBH663" s="189"/>
      <c r="NBI663" s="189"/>
      <c r="NBJ663" s="189"/>
      <c r="NBK663" s="189"/>
      <c r="NBL663" s="189"/>
      <c r="NBM663" s="189"/>
      <c r="NBN663" s="189"/>
      <c r="NBO663" s="189"/>
      <c r="NBP663" s="189"/>
      <c r="NBQ663" s="189"/>
      <c r="NBR663" s="189"/>
      <c r="NBS663" s="189"/>
      <c r="NBT663" s="189"/>
      <c r="NBU663" s="189"/>
      <c r="NBV663" s="189"/>
      <c r="NBW663" s="189"/>
      <c r="NBX663" s="189"/>
      <c r="NBY663" s="189"/>
      <c r="NBZ663" s="189"/>
      <c r="NCA663" s="189"/>
      <c r="NCB663" s="189"/>
      <c r="NCC663" s="189"/>
      <c r="NCD663" s="189"/>
      <c r="NCE663" s="189"/>
      <c r="NCF663" s="189"/>
      <c r="NCG663" s="189"/>
      <c r="NCH663" s="189"/>
      <c r="NCI663" s="189"/>
      <c r="NCJ663" s="189"/>
      <c r="NCK663" s="189"/>
      <c r="NCL663" s="189"/>
      <c r="NCM663" s="189"/>
      <c r="NCN663" s="189"/>
      <c r="NCO663" s="189"/>
      <c r="NCP663" s="189"/>
      <c r="NCQ663" s="189"/>
      <c r="NCR663" s="189"/>
      <c r="NCS663" s="189"/>
      <c r="NCT663" s="189"/>
      <c r="NCU663" s="189"/>
      <c r="NCV663" s="189"/>
      <c r="NCW663" s="189"/>
      <c r="NCX663" s="189"/>
      <c r="NCY663" s="189"/>
      <c r="NCZ663" s="189"/>
      <c r="NDA663" s="189"/>
      <c r="NDB663" s="189"/>
      <c r="NDC663" s="189"/>
      <c r="NDD663" s="189"/>
      <c r="NDE663" s="189"/>
      <c r="NDF663" s="189"/>
      <c r="NDG663" s="189"/>
      <c r="NDH663" s="189"/>
      <c r="NDI663" s="189"/>
      <c r="NDJ663" s="189"/>
      <c r="NDK663" s="189"/>
      <c r="NDL663" s="189"/>
      <c r="NDM663" s="189"/>
      <c r="NDN663" s="189"/>
      <c r="NDO663" s="189"/>
      <c r="NDP663" s="189"/>
      <c r="NDQ663" s="189"/>
      <c r="NDR663" s="189"/>
      <c r="NDS663" s="189"/>
      <c r="NDT663" s="189"/>
      <c r="NDU663" s="189"/>
      <c r="NDV663" s="189"/>
      <c r="NDW663" s="189"/>
      <c r="NDX663" s="189"/>
      <c r="NDY663" s="189"/>
      <c r="NDZ663" s="189"/>
      <c r="NEA663" s="189"/>
      <c r="NEB663" s="189"/>
      <c r="NEC663" s="189"/>
      <c r="NED663" s="189"/>
      <c r="NEE663" s="189"/>
      <c r="NEF663" s="189"/>
      <c r="NEG663" s="189"/>
      <c r="NEH663" s="189"/>
      <c r="NEI663" s="189"/>
      <c r="NEJ663" s="189"/>
      <c r="NEK663" s="189"/>
      <c r="NEL663" s="189"/>
      <c r="NEM663" s="189"/>
      <c r="NEN663" s="189"/>
      <c r="NEO663" s="189"/>
      <c r="NEP663" s="189"/>
      <c r="NEQ663" s="189"/>
      <c r="NER663" s="189"/>
      <c r="NES663" s="189"/>
      <c r="NET663" s="189"/>
      <c r="NEU663" s="189"/>
      <c r="NEV663" s="189"/>
      <c r="NEW663" s="189"/>
      <c r="NEX663" s="189"/>
      <c r="NEY663" s="189"/>
      <c r="NEZ663" s="189"/>
      <c r="NFA663" s="189"/>
      <c r="NFB663" s="189"/>
      <c r="NFC663" s="189"/>
      <c r="NFD663" s="189"/>
      <c r="NFE663" s="189"/>
      <c r="NFF663" s="189"/>
      <c r="NFG663" s="189"/>
      <c r="NFH663" s="189"/>
      <c r="NFI663" s="189"/>
      <c r="NFJ663" s="189"/>
      <c r="NFK663" s="189"/>
      <c r="NFL663" s="189"/>
      <c r="NFM663" s="189"/>
      <c r="NFN663" s="189"/>
      <c r="NFO663" s="189"/>
      <c r="NFP663" s="189"/>
      <c r="NFQ663" s="189"/>
      <c r="NFR663" s="189"/>
      <c r="NFS663" s="189"/>
      <c r="NFT663" s="189"/>
      <c r="NFU663" s="189"/>
      <c r="NFV663" s="189"/>
      <c r="NFW663" s="189"/>
      <c r="NFX663" s="189"/>
      <c r="NFY663" s="189"/>
      <c r="NFZ663" s="189"/>
      <c r="NGA663" s="189"/>
      <c r="NGB663" s="189"/>
      <c r="NGC663" s="189"/>
      <c r="NGD663" s="189"/>
      <c r="NGE663" s="189"/>
      <c r="NGF663" s="189"/>
      <c r="NGG663" s="189"/>
      <c r="NGH663" s="189"/>
      <c r="NGI663" s="189"/>
      <c r="NGJ663" s="189"/>
      <c r="NGK663" s="189"/>
      <c r="NGL663" s="189"/>
      <c r="NGM663" s="189"/>
      <c r="NGN663" s="189"/>
      <c r="NGO663" s="189"/>
      <c r="NGP663" s="189"/>
      <c r="NGQ663" s="189"/>
      <c r="NGR663" s="189"/>
      <c r="NGS663" s="189"/>
      <c r="NGT663" s="189"/>
      <c r="NGU663" s="189"/>
      <c r="NGV663" s="189"/>
      <c r="NGW663" s="189"/>
      <c r="NGX663" s="189"/>
      <c r="NGY663" s="189"/>
      <c r="NGZ663" s="189"/>
      <c r="NHA663" s="189"/>
      <c r="NHB663" s="189"/>
      <c r="NHC663" s="189"/>
      <c r="NHD663" s="189"/>
      <c r="NHE663" s="189"/>
      <c r="NHF663" s="189"/>
      <c r="NHG663" s="189"/>
      <c r="NHH663" s="189"/>
      <c r="NHI663" s="189"/>
      <c r="NHJ663" s="189"/>
      <c r="NHK663" s="189"/>
      <c r="NHL663" s="189"/>
      <c r="NHM663" s="189"/>
      <c r="NHN663" s="189"/>
      <c r="NHO663" s="189"/>
      <c r="NHP663" s="189"/>
      <c r="NHQ663" s="189"/>
      <c r="NHR663" s="189"/>
      <c r="NHS663" s="189"/>
      <c r="NHT663" s="189"/>
      <c r="NHU663" s="189"/>
      <c r="NHV663" s="189"/>
      <c r="NHW663" s="189"/>
      <c r="NHX663" s="189"/>
      <c r="NHY663" s="189"/>
      <c r="NHZ663" s="189"/>
      <c r="NIA663" s="189"/>
      <c r="NIB663" s="189"/>
      <c r="NIC663" s="189"/>
      <c r="NID663" s="189"/>
      <c r="NIE663" s="189"/>
      <c r="NIF663" s="189"/>
      <c r="NIG663" s="189"/>
      <c r="NIH663" s="189"/>
      <c r="NII663" s="189"/>
      <c r="NIJ663" s="189"/>
      <c r="NIK663" s="189"/>
      <c r="NIL663" s="189"/>
      <c r="NIM663" s="189"/>
      <c r="NIN663" s="189"/>
      <c r="NIO663" s="189"/>
      <c r="NIP663" s="189"/>
      <c r="NIQ663" s="189"/>
      <c r="NIR663" s="189"/>
      <c r="NIS663" s="189"/>
      <c r="NIT663" s="189"/>
      <c r="NIU663" s="189"/>
      <c r="NIV663" s="189"/>
      <c r="NIW663" s="189"/>
      <c r="NIX663" s="189"/>
      <c r="NIY663" s="189"/>
      <c r="NIZ663" s="189"/>
      <c r="NJA663" s="189"/>
      <c r="NJB663" s="189"/>
      <c r="NJC663" s="189"/>
      <c r="NJD663" s="189"/>
      <c r="NJE663" s="189"/>
      <c r="NJF663" s="189"/>
      <c r="NJG663" s="189"/>
      <c r="NJH663" s="189"/>
      <c r="NJI663" s="189"/>
      <c r="NJJ663" s="189"/>
      <c r="NJK663" s="189"/>
      <c r="NJL663" s="189"/>
      <c r="NJM663" s="189"/>
      <c r="NJN663" s="189"/>
      <c r="NJO663" s="189"/>
      <c r="NJP663" s="189"/>
      <c r="NJQ663" s="189"/>
      <c r="NJR663" s="189"/>
      <c r="NJS663" s="189"/>
      <c r="NJT663" s="189"/>
      <c r="NJU663" s="189"/>
      <c r="NJV663" s="189"/>
      <c r="NJW663" s="189"/>
      <c r="NJX663" s="189"/>
      <c r="NJY663" s="189"/>
      <c r="NJZ663" s="189"/>
      <c r="NKA663" s="189"/>
      <c r="NKB663" s="189"/>
      <c r="NKC663" s="189"/>
      <c r="NKD663" s="189"/>
      <c r="NKE663" s="189"/>
      <c r="NKF663" s="189"/>
      <c r="NKG663" s="189"/>
      <c r="NKH663" s="189"/>
      <c r="NKI663" s="189"/>
      <c r="NKJ663" s="189"/>
      <c r="NKK663" s="189"/>
      <c r="NKL663" s="189"/>
      <c r="NKM663" s="189"/>
      <c r="NKN663" s="189"/>
      <c r="NKO663" s="189"/>
      <c r="NKP663" s="189"/>
      <c r="NKQ663" s="189"/>
      <c r="NKR663" s="189"/>
      <c r="NKS663" s="189"/>
      <c r="NKT663" s="189"/>
      <c r="NKU663" s="189"/>
      <c r="NKV663" s="189"/>
      <c r="NKW663" s="189"/>
      <c r="NKX663" s="189"/>
      <c r="NKY663" s="189"/>
      <c r="NKZ663" s="189"/>
      <c r="NLA663" s="189"/>
      <c r="NLB663" s="189"/>
      <c r="NLC663" s="189"/>
      <c r="NLD663" s="189"/>
      <c r="NLE663" s="189"/>
      <c r="NLF663" s="189"/>
      <c r="NLG663" s="189"/>
      <c r="NLH663" s="189"/>
      <c r="NLI663" s="189"/>
      <c r="NLJ663" s="189"/>
      <c r="NLK663" s="189"/>
      <c r="NLL663" s="189"/>
      <c r="NLM663" s="189"/>
      <c r="NLN663" s="189"/>
      <c r="NLO663" s="189"/>
      <c r="NLP663" s="189"/>
      <c r="NLQ663" s="189"/>
      <c r="NLR663" s="189"/>
      <c r="NLS663" s="189"/>
      <c r="NLT663" s="189"/>
      <c r="NLU663" s="189"/>
      <c r="NLV663" s="189"/>
      <c r="NLW663" s="189"/>
      <c r="NLX663" s="189"/>
      <c r="NLY663" s="189"/>
      <c r="NLZ663" s="189"/>
      <c r="NMA663" s="189"/>
      <c r="NMB663" s="189"/>
      <c r="NMC663" s="189"/>
      <c r="NMD663" s="189"/>
      <c r="NME663" s="189"/>
      <c r="NMF663" s="189"/>
      <c r="NMG663" s="189"/>
      <c r="NMH663" s="189"/>
      <c r="NMI663" s="189"/>
      <c r="NMJ663" s="189"/>
      <c r="NMK663" s="189"/>
      <c r="NML663" s="189"/>
      <c r="NMM663" s="189"/>
      <c r="NMN663" s="189"/>
      <c r="NMO663" s="189"/>
      <c r="NMP663" s="189"/>
      <c r="NMQ663" s="189"/>
      <c r="NMR663" s="189"/>
      <c r="NMS663" s="189"/>
      <c r="NMT663" s="189"/>
      <c r="NMU663" s="189"/>
      <c r="NMV663" s="189"/>
      <c r="NMW663" s="189"/>
      <c r="NMX663" s="189"/>
      <c r="NMY663" s="189"/>
      <c r="NMZ663" s="189"/>
      <c r="NNA663" s="189"/>
      <c r="NNB663" s="189"/>
      <c r="NNC663" s="189"/>
      <c r="NND663" s="189"/>
      <c r="NNE663" s="189"/>
      <c r="NNF663" s="189"/>
      <c r="NNG663" s="189"/>
      <c r="NNH663" s="189"/>
      <c r="NNI663" s="189"/>
      <c r="NNJ663" s="189"/>
      <c r="NNK663" s="189"/>
      <c r="NNL663" s="189"/>
      <c r="NNM663" s="189"/>
      <c r="NNN663" s="189"/>
      <c r="NNO663" s="189"/>
      <c r="NNP663" s="189"/>
      <c r="NNQ663" s="189"/>
      <c r="NNR663" s="189"/>
      <c r="NNS663" s="189"/>
      <c r="NNT663" s="189"/>
      <c r="NNU663" s="189"/>
      <c r="NNV663" s="189"/>
      <c r="NNW663" s="189"/>
      <c r="NNX663" s="189"/>
      <c r="NNY663" s="189"/>
      <c r="NNZ663" s="189"/>
      <c r="NOA663" s="189"/>
      <c r="NOB663" s="189"/>
      <c r="NOC663" s="189"/>
      <c r="NOD663" s="189"/>
      <c r="NOE663" s="189"/>
      <c r="NOF663" s="189"/>
      <c r="NOG663" s="189"/>
      <c r="NOH663" s="189"/>
      <c r="NOI663" s="189"/>
      <c r="NOJ663" s="189"/>
      <c r="NOK663" s="189"/>
      <c r="NOL663" s="189"/>
      <c r="NOM663" s="189"/>
      <c r="NON663" s="189"/>
      <c r="NOO663" s="189"/>
      <c r="NOP663" s="189"/>
      <c r="NOQ663" s="189"/>
      <c r="NOR663" s="189"/>
      <c r="NOS663" s="189"/>
      <c r="NOT663" s="189"/>
      <c r="NOU663" s="189"/>
      <c r="NOV663" s="189"/>
      <c r="NOW663" s="189"/>
      <c r="NOX663" s="189"/>
      <c r="NOY663" s="189"/>
      <c r="NOZ663" s="189"/>
      <c r="NPA663" s="189"/>
      <c r="NPB663" s="189"/>
      <c r="NPC663" s="189"/>
      <c r="NPD663" s="189"/>
      <c r="NPE663" s="189"/>
      <c r="NPF663" s="189"/>
      <c r="NPG663" s="189"/>
      <c r="NPH663" s="189"/>
      <c r="NPI663" s="189"/>
      <c r="NPJ663" s="189"/>
      <c r="NPK663" s="189"/>
      <c r="NPL663" s="189"/>
      <c r="NPM663" s="189"/>
      <c r="NPN663" s="189"/>
      <c r="NPO663" s="189"/>
      <c r="NPP663" s="189"/>
      <c r="NPQ663" s="189"/>
      <c r="NPR663" s="189"/>
      <c r="NPS663" s="189"/>
      <c r="NPT663" s="189"/>
      <c r="NPU663" s="189"/>
      <c r="NPV663" s="189"/>
      <c r="NPW663" s="189"/>
      <c r="NPX663" s="189"/>
      <c r="NPY663" s="189"/>
      <c r="NPZ663" s="189"/>
      <c r="NQA663" s="189"/>
      <c r="NQB663" s="189"/>
      <c r="NQC663" s="189"/>
      <c r="NQD663" s="189"/>
      <c r="NQE663" s="189"/>
      <c r="NQF663" s="189"/>
      <c r="NQG663" s="189"/>
      <c r="NQH663" s="189"/>
      <c r="NQI663" s="189"/>
      <c r="NQJ663" s="189"/>
      <c r="NQK663" s="189"/>
      <c r="NQL663" s="189"/>
      <c r="NQM663" s="189"/>
      <c r="NQN663" s="189"/>
      <c r="NQO663" s="189"/>
      <c r="NQP663" s="189"/>
      <c r="NQQ663" s="189"/>
      <c r="NQR663" s="189"/>
      <c r="NQS663" s="189"/>
      <c r="NQT663" s="189"/>
      <c r="NQU663" s="189"/>
      <c r="NQV663" s="189"/>
      <c r="NQW663" s="189"/>
      <c r="NQX663" s="189"/>
      <c r="NQY663" s="189"/>
      <c r="NQZ663" s="189"/>
      <c r="NRA663" s="189"/>
      <c r="NRB663" s="189"/>
      <c r="NRC663" s="189"/>
      <c r="NRD663" s="189"/>
      <c r="NRE663" s="189"/>
      <c r="NRF663" s="189"/>
      <c r="NRG663" s="189"/>
      <c r="NRH663" s="189"/>
      <c r="NRI663" s="189"/>
      <c r="NRJ663" s="189"/>
      <c r="NRK663" s="189"/>
      <c r="NRL663" s="189"/>
      <c r="NRM663" s="189"/>
      <c r="NRN663" s="189"/>
      <c r="NRO663" s="189"/>
      <c r="NRP663" s="189"/>
      <c r="NRQ663" s="189"/>
      <c r="NRR663" s="189"/>
      <c r="NRS663" s="189"/>
      <c r="NRT663" s="189"/>
      <c r="NRU663" s="189"/>
      <c r="NRV663" s="189"/>
      <c r="NRW663" s="189"/>
      <c r="NRX663" s="189"/>
      <c r="NRY663" s="189"/>
      <c r="NRZ663" s="189"/>
      <c r="NSA663" s="189"/>
      <c r="NSB663" s="189"/>
      <c r="NSC663" s="189"/>
      <c r="NSD663" s="189"/>
      <c r="NSE663" s="189"/>
      <c r="NSF663" s="189"/>
      <c r="NSG663" s="189"/>
      <c r="NSH663" s="189"/>
      <c r="NSI663" s="189"/>
      <c r="NSJ663" s="189"/>
      <c r="NSK663" s="189"/>
      <c r="NSL663" s="189"/>
      <c r="NSM663" s="189"/>
      <c r="NSN663" s="189"/>
      <c r="NSO663" s="189"/>
      <c r="NSP663" s="189"/>
      <c r="NSQ663" s="189"/>
      <c r="NSR663" s="189"/>
      <c r="NSS663" s="189"/>
      <c r="NST663" s="189"/>
      <c r="NSU663" s="189"/>
      <c r="NSV663" s="189"/>
      <c r="NSW663" s="189"/>
      <c r="NSX663" s="189"/>
      <c r="NSY663" s="189"/>
      <c r="NSZ663" s="189"/>
      <c r="NTA663" s="189"/>
      <c r="NTB663" s="189"/>
      <c r="NTC663" s="189"/>
      <c r="NTD663" s="189"/>
      <c r="NTE663" s="189"/>
      <c r="NTF663" s="189"/>
      <c r="NTG663" s="189"/>
      <c r="NTH663" s="189"/>
      <c r="NTI663" s="189"/>
      <c r="NTJ663" s="189"/>
      <c r="NTK663" s="189"/>
      <c r="NTL663" s="189"/>
      <c r="NTM663" s="189"/>
      <c r="NTN663" s="189"/>
      <c r="NTO663" s="189"/>
      <c r="NTP663" s="189"/>
      <c r="NTQ663" s="189"/>
      <c r="NTR663" s="189"/>
      <c r="NTS663" s="189"/>
      <c r="NTT663" s="189"/>
      <c r="NTU663" s="189"/>
      <c r="NTV663" s="189"/>
      <c r="NTW663" s="189"/>
      <c r="NTX663" s="189"/>
      <c r="NTY663" s="189"/>
      <c r="NTZ663" s="189"/>
      <c r="NUA663" s="189"/>
      <c r="NUB663" s="189"/>
      <c r="NUC663" s="189"/>
      <c r="NUD663" s="189"/>
      <c r="NUE663" s="189"/>
      <c r="NUF663" s="189"/>
      <c r="NUG663" s="189"/>
      <c r="NUH663" s="189"/>
      <c r="NUI663" s="189"/>
      <c r="NUJ663" s="189"/>
      <c r="NUK663" s="189"/>
      <c r="NUL663" s="189"/>
      <c r="NUM663" s="189"/>
      <c r="NUN663" s="189"/>
      <c r="NUO663" s="189"/>
      <c r="NUP663" s="189"/>
      <c r="NUQ663" s="189"/>
      <c r="NUR663" s="189"/>
      <c r="NUS663" s="189"/>
      <c r="NUT663" s="189"/>
      <c r="NUU663" s="189"/>
      <c r="NUV663" s="189"/>
      <c r="NUW663" s="189"/>
      <c r="NUX663" s="189"/>
      <c r="NUY663" s="189"/>
      <c r="NUZ663" s="189"/>
      <c r="NVA663" s="189"/>
      <c r="NVB663" s="189"/>
      <c r="NVC663" s="189"/>
      <c r="NVD663" s="189"/>
      <c r="NVE663" s="189"/>
      <c r="NVF663" s="189"/>
      <c r="NVG663" s="189"/>
      <c r="NVH663" s="189"/>
      <c r="NVI663" s="189"/>
      <c r="NVJ663" s="189"/>
      <c r="NVK663" s="189"/>
      <c r="NVL663" s="189"/>
      <c r="NVM663" s="189"/>
      <c r="NVN663" s="189"/>
      <c r="NVO663" s="189"/>
      <c r="NVP663" s="189"/>
      <c r="NVQ663" s="189"/>
      <c r="NVR663" s="189"/>
      <c r="NVS663" s="189"/>
      <c r="NVT663" s="189"/>
      <c r="NVU663" s="189"/>
      <c r="NVV663" s="189"/>
      <c r="NVW663" s="189"/>
      <c r="NVX663" s="189"/>
      <c r="NVY663" s="189"/>
      <c r="NVZ663" s="189"/>
      <c r="NWA663" s="189"/>
      <c r="NWB663" s="189"/>
      <c r="NWC663" s="189"/>
      <c r="NWD663" s="189"/>
      <c r="NWE663" s="189"/>
      <c r="NWF663" s="189"/>
      <c r="NWG663" s="189"/>
      <c r="NWH663" s="189"/>
      <c r="NWI663" s="189"/>
      <c r="NWJ663" s="189"/>
      <c r="NWK663" s="189"/>
      <c r="NWL663" s="189"/>
      <c r="NWM663" s="189"/>
      <c r="NWN663" s="189"/>
      <c r="NWO663" s="189"/>
      <c r="NWP663" s="189"/>
      <c r="NWQ663" s="189"/>
      <c r="NWR663" s="189"/>
      <c r="NWS663" s="189"/>
      <c r="NWT663" s="189"/>
      <c r="NWU663" s="189"/>
      <c r="NWV663" s="189"/>
      <c r="NWW663" s="189"/>
      <c r="NWX663" s="189"/>
      <c r="NWY663" s="189"/>
      <c r="NWZ663" s="189"/>
      <c r="NXA663" s="189"/>
      <c r="NXB663" s="189"/>
      <c r="NXC663" s="189"/>
      <c r="NXD663" s="189"/>
      <c r="NXE663" s="189"/>
      <c r="NXF663" s="189"/>
      <c r="NXG663" s="189"/>
      <c r="NXH663" s="189"/>
      <c r="NXI663" s="189"/>
      <c r="NXJ663" s="189"/>
      <c r="NXK663" s="189"/>
      <c r="NXL663" s="189"/>
      <c r="NXM663" s="189"/>
      <c r="NXN663" s="189"/>
      <c r="NXO663" s="189"/>
      <c r="NXP663" s="189"/>
      <c r="NXQ663" s="189"/>
      <c r="NXR663" s="189"/>
      <c r="NXS663" s="189"/>
      <c r="NXT663" s="189"/>
      <c r="NXU663" s="189"/>
      <c r="NXV663" s="189"/>
      <c r="NXW663" s="189"/>
      <c r="NXX663" s="189"/>
      <c r="NXY663" s="189"/>
      <c r="NXZ663" s="189"/>
      <c r="NYA663" s="189"/>
      <c r="NYB663" s="189"/>
      <c r="NYC663" s="189"/>
      <c r="NYD663" s="189"/>
      <c r="NYE663" s="189"/>
      <c r="NYF663" s="189"/>
      <c r="NYG663" s="189"/>
      <c r="NYH663" s="189"/>
      <c r="NYI663" s="189"/>
      <c r="NYJ663" s="189"/>
      <c r="NYK663" s="189"/>
      <c r="NYL663" s="189"/>
      <c r="NYM663" s="189"/>
      <c r="NYN663" s="189"/>
      <c r="NYO663" s="189"/>
      <c r="NYP663" s="189"/>
      <c r="NYQ663" s="189"/>
      <c r="NYR663" s="189"/>
      <c r="NYS663" s="189"/>
      <c r="NYT663" s="189"/>
      <c r="NYU663" s="189"/>
      <c r="NYV663" s="189"/>
      <c r="NYW663" s="189"/>
      <c r="NYX663" s="189"/>
      <c r="NYY663" s="189"/>
      <c r="NYZ663" s="189"/>
      <c r="NZA663" s="189"/>
      <c r="NZB663" s="189"/>
      <c r="NZC663" s="189"/>
      <c r="NZD663" s="189"/>
      <c r="NZE663" s="189"/>
      <c r="NZF663" s="189"/>
      <c r="NZG663" s="189"/>
      <c r="NZH663" s="189"/>
      <c r="NZI663" s="189"/>
      <c r="NZJ663" s="189"/>
      <c r="NZK663" s="189"/>
      <c r="NZL663" s="189"/>
      <c r="NZM663" s="189"/>
      <c r="NZN663" s="189"/>
      <c r="NZO663" s="189"/>
      <c r="NZP663" s="189"/>
      <c r="NZQ663" s="189"/>
      <c r="NZR663" s="189"/>
      <c r="NZS663" s="189"/>
      <c r="NZT663" s="189"/>
      <c r="NZU663" s="189"/>
      <c r="NZV663" s="189"/>
      <c r="NZW663" s="189"/>
      <c r="NZX663" s="189"/>
      <c r="NZY663" s="189"/>
      <c r="NZZ663" s="189"/>
      <c r="OAA663" s="189"/>
      <c r="OAB663" s="189"/>
      <c r="OAC663" s="189"/>
      <c r="OAD663" s="189"/>
      <c r="OAE663" s="189"/>
      <c r="OAF663" s="189"/>
      <c r="OAG663" s="189"/>
      <c r="OAH663" s="189"/>
      <c r="OAI663" s="189"/>
      <c r="OAJ663" s="189"/>
      <c r="OAK663" s="189"/>
      <c r="OAL663" s="189"/>
      <c r="OAM663" s="189"/>
      <c r="OAN663" s="189"/>
      <c r="OAO663" s="189"/>
      <c r="OAP663" s="189"/>
      <c r="OAQ663" s="189"/>
      <c r="OAR663" s="189"/>
      <c r="OAS663" s="189"/>
      <c r="OAT663" s="189"/>
      <c r="OAU663" s="189"/>
      <c r="OAV663" s="189"/>
      <c r="OAW663" s="189"/>
      <c r="OAX663" s="189"/>
      <c r="OAY663" s="189"/>
      <c r="OAZ663" s="189"/>
      <c r="OBA663" s="189"/>
      <c r="OBB663" s="189"/>
      <c r="OBC663" s="189"/>
      <c r="OBD663" s="189"/>
      <c r="OBE663" s="189"/>
      <c r="OBF663" s="189"/>
      <c r="OBG663" s="189"/>
      <c r="OBH663" s="189"/>
      <c r="OBI663" s="189"/>
      <c r="OBJ663" s="189"/>
      <c r="OBK663" s="189"/>
      <c r="OBL663" s="189"/>
      <c r="OBM663" s="189"/>
      <c r="OBN663" s="189"/>
      <c r="OBO663" s="189"/>
      <c r="OBP663" s="189"/>
      <c r="OBQ663" s="189"/>
      <c r="OBR663" s="189"/>
      <c r="OBS663" s="189"/>
      <c r="OBT663" s="189"/>
      <c r="OBU663" s="189"/>
      <c r="OBV663" s="189"/>
      <c r="OBW663" s="189"/>
      <c r="OBX663" s="189"/>
      <c r="OBY663" s="189"/>
      <c r="OBZ663" s="189"/>
      <c r="OCA663" s="189"/>
      <c r="OCB663" s="189"/>
      <c r="OCC663" s="189"/>
      <c r="OCD663" s="189"/>
      <c r="OCE663" s="189"/>
      <c r="OCF663" s="189"/>
      <c r="OCG663" s="189"/>
      <c r="OCH663" s="189"/>
      <c r="OCI663" s="189"/>
      <c r="OCJ663" s="189"/>
      <c r="OCK663" s="189"/>
      <c r="OCL663" s="189"/>
      <c r="OCM663" s="189"/>
      <c r="OCN663" s="189"/>
      <c r="OCO663" s="189"/>
      <c r="OCP663" s="189"/>
      <c r="OCQ663" s="189"/>
      <c r="OCR663" s="189"/>
      <c r="OCS663" s="189"/>
      <c r="OCT663" s="189"/>
      <c r="OCU663" s="189"/>
      <c r="OCV663" s="189"/>
      <c r="OCW663" s="189"/>
      <c r="OCX663" s="189"/>
      <c r="OCY663" s="189"/>
      <c r="OCZ663" s="189"/>
      <c r="ODA663" s="189"/>
      <c r="ODB663" s="189"/>
      <c r="ODC663" s="189"/>
      <c r="ODD663" s="189"/>
      <c r="ODE663" s="189"/>
      <c r="ODF663" s="189"/>
      <c r="ODG663" s="189"/>
      <c r="ODH663" s="189"/>
      <c r="ODI663" s="189"/>
      <c r="ODJ663" s="189"/>
      <c r="ODK663" s="189"/>
      <c r="ODL663" s="189"/>
      <c r="ODM663" s="189"/>
      <c r="ODN663" s="189"/>
      <c r="ODO663" s="189"/>
      <c r="ODP663" s="189"/>
      <c r="ODQ663" s="189"/>
      <c r="ODR663" s="189"/>
      <c r="ODS663" s="189"/>
      <c r="ODT663" s="189"/>
      <c r="ODU663" s="189"/>
      <c r="ODV663" s="189"/>
      <c r="ODW663" s="189"/>
      <c r="ODX663" s="189"/>
      <c r="ODY663" s="189"/>
      <c r="ODZ663" s="189"/>
      <c r="OEA663" s="189"/>
      <c r="OEB663" s="189"/>
      <c r="OEC663" s="189"/>
      <c r="OED663" s="189"/>
      <c r="OEE663" s="189"/>
      <c r="OEF663" s="189"/>
      <c r="OEG663" s="189"/>
      <c r="OEH663" s="189"/>
      <c r="OEI663" s="189"/>
      <c r="OEJ663" s="189"/>
      <c r="OEK663" s="189"/>
      <c r="OEL663" s="189"/>
      <c r="OEM663" s="189"/>
      <c r="OEN663" s="189"/>
      <c r="OEO663" s="189"/>
      <c r="OEP663" s="189"/>
      <c r="OEQ663" s="189"/>
      <c r="OER663" s="189"/>
      <c r="OES663" s="189"/>
      <c r="OET663" s="189"/>
      <c r="OEU663" s="189"/>
      <c r="OEV663" s="189"/>
      <c r="OEW663" s="189"/>
      <c r="OEX663" s="189"/>
      <c r="OEY663" s="189"/>
      <c r="OEZ663" s="189"/>
      <c r="OFA663" s="189"/>
      <c r="OFB663" s="189"/>
      <c r="OFC663" s="189"/>
      <c r="OFD663" s="189"/>
      <c r="OFE663" s="189"/>
      <c r="OFF663" s="189"/>
      <c r="OFG663" s="189"/>
      <c r="OFH663" s="189"/>
      <c r="OFI663" s="189"/>
      <c r="OFJ663" s="189"/>
      <c r="OFK663" s="189"/>
      <c r="OFL663" s="189"/>
      <c r="OFM663" s="189"/>
      <c r="OFN663" s="189"/>
      <c r="OFO663" s="189"/>
      <c r="OFP663" s="189"/>
      <c r="OFQ663" s="189"/>
      <c r="OFR663" s="189"/>
      <c r="OFS663" s="189"/>
      <c r="OFT663" s="189"/>
      <c r="OFU663" s="189"/>
      <c r="OFV663" s="189"/>
      <c r="OFW663" s="189"/>
      <c r="OFX663" s="189"/>
      <c r="OFY663" s="189"/>
      <c r="OFZ663" s="189"/>
      <c r="OGA663" s="189"/>
      <c r="OGB663" s="189"/>
      <c r="OGC663" s="189"/>
      <c r="OGD663" s="189"/>
      <c r="OGE663" s="189"/>
      <c r="OGF663" s="189"/>
      <c r="OGG663" s="189"/>
      <c r="OGH663" s="189"/>
      <c r="OGI663" s="189"/>
      <c r="OGJ663" s="189"/>
      <c r="OGK663" s="189"/>
      <c r="OGL663" s="189"/>
      <c r="OGM663" s="189"/>
      <c r="OGN663" s="189"/>
      <c r="OGO663" s="189"/>
      <c r="OGP663" s="189"/>
      <c r="OGQ663" s="189"/>
      <c r="OGR663" s="189"/>
      <c r="OGS663" s="189"/>
      <c r="OGT663" s="189"/>
      <c r="OGU663" s="189"/>
      <c r="OGV663" s="189"/>
      <c r="OGW663" s="189"/>
      <c r="OGX663" s="189"/>
      <c r="OGY663" s="189"/>
      <c r="OGZ663" s="189"/>
      <c r="OHA663" s="189"/>
      <c r="OHB663" s="189"/>
      <c r="OHC663" s="189"/>
      <c r="OHD663" s="189"/>
      <c r="OHE663" s="189"/>
      <c r="OHF663" s="189"/>
      <c r="OHG663" s="189"/>
      <c r="OHH663" s="189"/>
      <c r="OHI663" s="189"/>
      <c r="OHJ663" s="189"/>
      <c r="OHK663" s="189"/>
      <c r="OHL663" s="189"/>
      <c r="OHM663" s="189"/>
      <c r="OHN663" s="189"/>
      <c r="OHO663" s="189"/>
      <c r="OHP663" s="189"/>
      <c r="OHQ663" s="189"/>
      <c r="OHR663" s="189"/>
      <c r="OHS663" s="189"/>
      <c r="OHT663" s="189"/>
      <c r="OHU663" s="189"/>
      <c r="OHV663" s="189"/>
      <c r="OHW663" s="189"/>
      <c r="OHX663" s="189"/>
      <c r="OHY663" s="189"/>
      <c r="OHZ663" s="189"/>
      <c r="OIA663" s="189"/>
      <c r="OIB663" s="189"/>
      <c r="OIC663" s="189"/>
      <c r="OID663" s="189"/>
      <c r="OIE663" s="189"/>
      <c r="OIF663" s="189"/>
      <c r="OIG663" s="189"/>
      <c r="OIH663" s="189"/>
      <c r="OII663" s="189"/>
      <c r="OIJ663" s="189"/>
      <c r="OIK663" s="189"/>
      <c r="OIL663" s="189"/>
      <c r="OIM663" s="189"/>
      <c r="OIN663" s="189"/>
      <c r="OIO663" s="189"/>
      <c r="OIP663" s="189"/>
      <c r="OIQ663" s="189"/>
      <c r="OIR663" s="189"/>
      <c r="OIS663" s="189"/>
      <c r="OIT663" s="189"/>
      <c r="OIU663" s="189"/>
      <c r="OIV663" s="189"/>
      <c r="OIW663" s="189"/>
      <c r="OIX663" s="189"/>
      <c r="OIY663" s="189"/>
      <c r="OIZ663" s="189"/>
      <c r="OJA663" s="189"/>
      <c r="OJB663" s="189"/>
      <c r="OJC663" s="189"/>
      <c r="OJD663" s="189"/>
      <c r="OJE663" s="189"/>
      <c r="OJF663" s="189"/>
      <c r="OJG663" s="189"/>
      <c r="OJH663" s="189"/>
      <c r="OJI663" s="189"/>
      <c r="OJJ663" s="189"/>
      <c r="OJK663" s="189"/>
      <c r="OJL663" s="189"/>
      <c r="OJM663" s="189"/>
      <c r="OJN663" s="189"/>
      <c r="OJO663" s="189"/>
      <c r="OJP663" s="189"/>
      <c r="OJQ663" s="189"/>
      <c r="OJR663" s="189"/>
      <c r="OJS663" s="189"/>
      <c r="OJT663" s="189"/>
      <c r="OJU663" s="189"/>
      <c r="OJV663" s="189"/>
      <c r="OJW663" s="189"/>
      <c r="OJX663" s="189"/>
      <c r="OJY663" s="189"/>
      <c r="OJZ663" s="189"/>
      <c r="OKA663" s="189"/>
      <c r="OKB663" s="189"/>
      <c r="OKC663" s="189"/>
      <c r="OKD663" s="189"/>
      <c r="OKE663" s="189"/>
      <c r="OKF663" s="189"/>
      <c r="OKG663" s="189"/>
      <c r="OKH663" s="189"/>
      <c r="OKI663" s="189"/>
      <c r="OKJ663" s="189"/>
      <c r="OKK663" s="189"/>
      <c r="OKL663" s="189"/>
      <c r="OKM663" s="189"/>
      <c r="OKN663" s="189"/>
      <c r="OKO663" s="189"/>
      <c r="OKP663" s="189"/>
      <c r="OKQ663" s="189"/>
      <c r="OKR663" s="189"/>
      <c r="OKS663" s="189"/>
      <c r="OKT663" s="189"/>
      <c r="OKU663" s="189"/>
      <c r="OKV663" s="189"/>
      <c r="OKW663" s="189"/>
      <c r="OKX663" s="189"/>
      <c r="OKY663" s="189"/>
      <c r="OKZ663" s="189"/>
      <c r="OLA663" s="189"/>
      <c r="OLB663" s="189"/>
      <c r="OLC663" s="189"/>
      <c r="OLD663" s="189"/>
      <c r="OLE663" s="189"/>
      <c r="OLF663" s="189"/>
      <c r="OLG663" s="189"/>
      <c r="OLH663" s="189"/>
      <c r="OLI663" s="189"/>
      <c r="OLJ663" s="189"/>
      <c r="OLK663" s="189"/>
      <c r="OLL663" s="189"/>
      <c r="OLM663" s="189"/>
      <c r="OLN663" s="189"/>
      <c r="OLO663" s="189"/>
      <c r="OLP663" s="189"/>
      <c r="OLQ663" s="189"/>
      <c r="OLR663" s="189"/>
      <c r="OLS663" s="189"/>
      <c r="OLT663" s="189"/>
      <c r="OLU663" s="189"/>
      <c r="OLV663" s="189"/>
      <c r="OLW663" s="189"/>
      <c r="OLX663" s="189"/>
      <c r="OLY663" s="189"/>
      <c r="OLZ663" s="189"/>
      <c r="OMA663" s="189"/>
      <c r="OMB663" s="189"/>
      <c r="OMC663" s="189"/>
      <c r="OMD663" s="189"/>
      <c r="OME663" s="189"/>
      <c r="OMF663" s="189"/>
      <c r="OMG663" s="189"/>
      <c r="OMH663" s="189"/>
      <c r="OMI663" s="189"/>
      <c r="OMJ663" s="189"/>
      <c r="OMK663" s="189"/>
      <c r="OML663" s="189"/>
      <c r="OMM663" s="189"/>
      <c r="OMN663" s="189"/>
      <c r="OMO663" s="189"/>
      <c r="OMP663" s="189"/>
      <c r="OMQ663" s="189"/>
      <c r="OMR663" s="189"/>
      <c r="OMS663" s="189"/>
      <c r="OMT663" s="189"/>
      <c r="OMU663" s="189"/>
      <c r="OMV663" s="189"/>
      <c r="OMW663" s="189"/>
      <c r="OMX663" s="189"/>
      <c r="OMY663" s="189"/>
      <c r="OMZ663" s="189"/>
      <c r="ONA663" s="189"/>
      <c r="ONB663" s="189"/>
      <c r="ONC663" s="189"/>
      <c r="OND663" s="189"/>
      <c r="ONE663" s="189"/>
      <c r="ONF663" s="189"/>
      <c r="ONG663" s="189"/>
      <c r="ONH663" s="189"/>
      <c r="ONI663" s="189"/>
      <c r="ONJ663" s="189"/>
      <c r="ONK663" s="189"/>
      <c r="ONL663" s="189"/>
      <c r="ONM663" s="189"/>
      <c r="ONN663" s="189"/>
      <c r="ONO663" s="189"/>
      <c r="ONP663" s="189"/>
      <c r="ONQ663" s="189"/>
      <c r="ONR663" s="189"/>
      <c r="ONS663" s="189"/>
      <c r="ONT663" s="189"/>
      <c r="ONU663" s="189"/>
      <c r="ONV663" s="189"/>
      <c r="ONW663" s="189"/>
      <c r="ONX663" s="189"/>
      <c r="ONY663" s="189"/>
      <c r="ONZ663" s="189"/>
      <c r="OOA663" s="189"/>
      <c r="OOB663" s="189"/>
      <c r="OOC663" s="189"/>
      <c r="OOD663" s="189"/>
      <c r="OOE663" s="189"/>
      <c r="OOF663" s="189"/>
      <c r="OOG663" s="189"/>
      <c r="OOH663" s="189"/>
      <c r="OOI663" s="189"/>
      <c r="OOJ663" s="189"/>
      <c r="OOK663" s="189"/>
      <c r="OOL663" s="189"/>
      <c r="OOM663" s="189"/>
      <c r="OON663" s="189"/>
      <c r="OOO663" s="189"/>
      <c r="OOP663" s="189"/>
      <c r="OOQ663" s="189"/>
      <c r="OOR663" s="189"/>
      <c r="OOS663" s="189"/>
      <c r="OOT663" s="189"/>
      <c r="OOU663" s="189"/>
      <c r="OOV663" s="189"/>
      <c r="OOW663" s="189"/>
      <c r="OOX663" s="189"/>
      <c r="OOY663" s="189"/>
      <c r="OOZ663" s="189"/>
      <c r="OPA663" s="189"/>
      <c r="OPB663" s="189"/>
      <c r="OPC663" s="189"/>
      <c r="OPD663" s="189"/>
      <c r="OPE663" s="189"/>
      <c r="OPF663" s="189"/>
      <c r="OPG663" s="189"/>
      <c r="OPH663" s="189"/>
      <c r="OPI663" s="189"/>
      <c r="OPJ663" s="189"/>
      <c r="OPK663" s="189"/>
      <c r="OPL663" s="189"/>
      <c r="OPM663" s="189"/>
      <c r="OPN663" s="189"/>
      <c r="OPO663" s="189"/>
      <c r="OPP663" s="189"/>
      <c r="OPQ663" s="189"/>
      <c r="OPR663" s="189"/>
      <c r="OPS663" s="189"/>
      <c r="OPT663" s="189"/>
      <c r="OPU663" s="189"/>
      <c r="OPV663" s="189"/>
      <c r="OPW663" s="189"/>
      <c r="OPX663" s="189"/>
      <c r="OPY663" s="189"/>
      <c r="OPZ663" s="189"/>
      <c r="OQA663" s="189"/>
      <c r="OQB663" s="189"/>
      <c r="OQC663" s="189"/>
      <c r="OQD663" s="189"/>
      <c r="OQE663" s="189"/>
      <c r="OQF663" s="189"/>
      <c r="OQG663" s="189"/>
      <c r="OQH663" s="189"/>
      <c r="OQI663" s="189"/>
      <c r="OQJ663" s="189"/>
      <c r="OQK663" s="189"/>
      <c r="OQL663" s="189"/>
      <c r="OQM663" s="189"/>
      <c r="OQN663" s="189"/>
      <c r="OQO663" s="189"/>
      <c r="OQP663" s="189"/>
      <c r="OQQ663" s="189"/>
      <c r="OQR663" s="189"/>
      <c r="OQS663" s="189"/>
      <c r="OQT663" s="189"/>
      <c r="OQU663" s="189"/>
      <c r="OQV663" s="189"/>
      <c r="OQW663" s="189"/>
      <c r="OQX663" s="189"/>
      <c r="OQY663" s="189"/>
      <c r="OQZ663" s="189"/>
      <c r="ORA663" s="189"/>
      <c r="ORB663" s="189"/>
      <c r="ORC663" s="189"/>
      <c r="ORD663" s="189"/>
      <c r="ORE663" s="189"/>
      <c r="ORF663" s="189"/>
      <c r="ORG663" s="189"/>
      <c r="ORH663" s="189"/>
      <c r="ORI663" s="189"/>
      <c r="ORJ663" s="189"/>
      <c r="ORK663" s="189"/>
      <c r="ORL663" s="189"/>
      <c r="ORM663" s="189"/>
      <c r="ORN663" s="189"/>
      <c r="ORO663" s="189"/>
      <c r="ORP663" s="189"/>
      <c r="ORQ663" s="189"/>
      <c r="ORR663" s="189"/>
      <c r="ORS663" s="189"/>
      <c r="ORT663" s="189"/>
      <c r="ORU663" s="189"/>
      <c r="ORV663" s="189"/>
      <c r="ORW663" s="189"/>
      <c r="ORX663" s="189"/>
      <c r="ORY663" s="189"/>
      <c r="ORZ663" s="189"/>
      <c r="OSA663" s="189"/>
      <c r="OSB663" s="189"/>
      <c r="OSC663" s="189"/>
      <c r="OSD663" s="189"/>
      <c r="OSE663" s="189"/>
      <c r="OSF663" s="189"/>
      <c r="OSG663" s="189"/>
      <c r="OSH663" s="189"/>
      <c r="OSI663" s="189"/>
      <c r="OSJ663" s="189"/>
      <c r="OSK663" s="189"/>
      <c r="OSL663" s="189"/>
      <c r="OSM663" s="189"/>
      <c r="OSN663" s="189"/>
      <c r="OSO663" s="189"/>
      <c r="OSP663" s="189"/>
      <c r="OSQ663" s="189"/>
      <c r="OSR663" s="189"/>
      <c r="OSS663" s="189"/>
      <c r="OST663" s="189"/>
      <c r="OSU663" s="189"/>
      <c r="OSV663" s="189"/>
      <c r="OSW663" s="189"/>
      <c r="OSX663" s="189"/>
      <c r="OSY663" s="189"/>
      <c r="OSZ663" s="189"/>
      <c r="OTA663" s="189"/>
      <c r="OTB663" s="189"/>
      <c r="OTC663" s="189"/>
      <c r="OTD663" s="189"/>
      <c r="OTE663" s="189"/>
      <c r="OTF663" s="189"/>
      <c r="OTG663" s="189"/>
      <c r="OTH663" s="189"/>
      <c r="OTI663" s="189"/>
      <c r="OTJ663" s="189"/>
      <c r="OTK663" s="189"/>
      <c r="OTL663" s="189"/>
      <c r="OTM663" s="189"/>
      <c r="OTN663" s="189"/>
      <c r="OTO663" s="189"/>
      <c r="OTP663" s="189"/>
      <c r="OTQ663" s="189"/>
      <c r="OTR663" s="189"/>
      <c r="OTS663" s="189"/>
      <c r="OTT663" s="189"/>
      <c r="OTU663" s="189"/>
      <c r="OTV663" s="189"/>
      <c r="OTW663" s="189"/>
      <c r="OTX663" s="189"/>
      <c r="OTY663" s="189"/>
      <c r="OTZ663" s="189"/>
      <c r="OUA663" s="189"/>
      <c r="OUB663" s="189"/>
      <c r="OUC663" s="189"/>
      <c r="OUD663" s="189"/>
      <c r="OUE663" s="189"/>
      <c r="OUF663" s="189"/>
      <c r="OUG663" s="189"/>
      <c r="OUH663" s="189"/>
      <c r="OUI663" s="189"/>
      <c r="OUJ663" s="189"/>
      <c r="OUK663" s="189"/>
      <c r="OUL663" s="189"/>
      <c r="OUM663" s="189"/>
      <c r="OUN663" s="189"/>
      <c r="OUO663" s="189"/>
      <c r="OUP663" s="189"/>
      <c r="OUQ663" s="189"/>
      <c r="OUR663" s="189"/>
      <c r="OUS663" s="189"/>
      <c r="OUT663" s="189"/>
      <c r="OUU663" s="189"/>
      <c r="OUV663" s="189"/>
      <c r="OUW663" s="189"/>
      <c r="OUX663" s="189"/>
      <c r="OUY663" s="189"/>
      <c r="OUZ663" s="189"/>
      <c r="OVA663" s="189"/>
      <c r="OVB663" s="189"/>
      <c r="OVC663" s="189"/>
      <c r="OVD663" s="189"/>
      <c r="OVE663" s="189"/>
      <c r="OVF663" s="189"/>
      <c r="OVG663" s="189"/>
      <c r="OVH663" s="189"/>
      <c r="OVI663" s="189"/>
      <c r="OVJ663" s="189"/>
      <c r="OVK663" s="189"/>
      <c r="OVL663" s="189"/>
      <c r="OVM663" s="189"/>
      <c r="OVN663" s="189"/>
      <c r="OVO663" s="189"/>
      <c r="OVP663" s="189"/>
      <c r="OVQ663" s="189"/>
      <c r="OVR663" s="189"/>
      <c r="OVS663" s="189"/>
      <c r="OVT663" s="189"/>
      <c r="OVU663" s="189"/>
      <c r="OVV663" s="189"/>
      <c r="OVW663" s="189"/>
      <c r="OVX663" s="189"/>
      <c r="OVY663" s="189"/>
      <c r="OVZ663" s="189"/>
      <c r="OWA663" s="189"/>
      <c r="OWB663" s="189"/>
      <c r="OWC663" s="189"/>
      <c r="OWD663" s="189"/>
      <c r="OWE663" s="189"/>
      <c r="OWF663" s="189"/>
      <c r="OWG663" s="189"/>
      <c r="OWH663" s="189"/>
      <c r="OWI663" s="189"/>
      <c r="OWJ663" s="189"/>
      <c r="OWK663" s="189"/>
      <c r="OWL663" s="189"/>
      <c r="OWM663" s="189"/>
      <c r="OWN663" s="189"/>
      <c r="OWO663" s="189"/>
      <c r="OWP663" s="189"/>
      <c r="OWQ663" s="189"/>
      <c r="OWR663" s="189"/>
      <c r="OWS663" s="189"/>
      <c r="OWT663" s="189"/>
      <c r="OWU663" s="189"/>
      <c r="OWV663" s="189"/>
      <c r="OWW663" s="189"/>
      <c r="OWX663" s="189"/>
      <c r="OWY663" s="189"/>
      <c r="OWZ663" s="189"/>
      <c r="OXA663" s="189"/>
      <c r="OXB663" s="189"/>
      <c r="OXC663" s="189"/>
      <c r="OXD663" s="189"/>
      <c r="OXE663" s="189"/>
      <c r="OXF663" s="189"/>
      <c r="OXG663" s="189"/>
      <c r="OXH663" s="189"/>
      <c r="OXI663" s="189"/>
      <c r="OXJ663" s="189"/>
      <c r="OXK663" s="189"/>
      <c r="OXL663" s="189"/>
      <c r="OXM663" s="189"/>
      <c r="OXN663" s="189"/>
      <c r="OXO663" s="189"/>
      <c r="OXP663" s="189"/>
      <c r="OXQ663" s="189"/>
      <c r="OXR663" s="189"/>
      <c r="OXS663" s="189"/>
      <c r="OXT663" s="189"/>
      <c r="OXU663" s="189"/>
      <c r="OXV663" s="189"/>
      <c r="OXW663" s="189"/>
      <c r="OXX663" s="189"/>
      <c r="OXY663" s="189"/>
      <c r="OXZ663" s="189"/>
      <c r="OYA663" s="189"/>
      <c r="OYB663" s="189"/>
      <c r="OYC663" s="189"/>
      <c r="OYD663" s="189"/>
      <c r="OYE663" s="189"/>
      <c r="OYF663" s="189"/>
      <c r="OYG663" s="189"/>
      <c r="OYH663" s="189"/>
      <c r="OYI663" s="189"/>
      <c r="OYJ663" s="189"/>
      <c r="OYK663" s="189"/>
      <c r="OYL663" s="189"/>
      <c r="OYM663" s="189"/>
      <c r="OYN663" s="189"/>
      <c r="OYO663" s="189"/>
      <c r="OYP663" s="189"/>
      <c r="OYQ663" s="189"/>
      <c r="OYR663" s="189"/>
      <c r="OYS663" s="189"/>
      <c r="OYT663" s="189"/>
      <c r="OYU663" s="189"/>
      <c r="OYV663" s="189"/>
      <c r="OYW663" s="189"/>
      <c r="OYX663" s="189"/>
      <c r="OYY663" s="189"/>
      <c r="OYZ663" s="189"/>
      <c r="OZA663" s="189"/>
      <c r="OZB663" s="189"/>
      <c r="OZC663" s="189"/>
      <c r="OZD663" s="189"/>
      <c r="OZE663" s="189"/>
      <c r="OZF663" s="189"/>
      <c r="OZG663" s="189"/>
      <c r="OZH663" s="189"/>
      <c r="OZI663" s="189"/>
      <c r="OZJ663" s="189"/>
      <c r="OZK663" s="189"/>
      <c r="OZL663" s="189"/>
      <c r="OZM663" s="189"/>
      <c r="OZN663" s="189"/>
      <c r="OZO663" s="189"/>
      <c r="OZP663" s="189"/>
      <c r="OZQ663" s="189"/>
      <c r="OZR663" s="189"/>
      <c r="OZS663" s="189"/>
      <c r="OZT663" s="189"/>
      <c r="OZU663" s="189"/>
      <c r="OZV663" s="189"/>
      <c r="OZW663" s="189"/>
      <c r="OZX663" s="189"/>
      <c r="OZY663" s="189"/>
      <c r="OZZ663" s="189"/>
      <c r="PAA663" s="189"/>
      <c r="PAB663" s="189"/>
      <c r="PAC663" s="189"/>
      <c r="PAD663" s="189"/>
      <c r="PAE663" s="189"/>
      <c r="PAF663" s="189"/>
      <c r="PAG663" s="189"/>
      <c r="PAH663" s="189"/>
      <c r="PAI663" s="189"/>
      <c r="PAJ663" s="189"/>
      <c r="PAK663" s="189"/>
      <c r="PAL663" s="189"/>
      <c r="PAM663" s="189"/>
      <c r="PAN663" s="189"/>
      <c r="PAO663" s="189"/>
      <c r="PAP663" s="189"/>
      <c r="PAQ663" s="189"/>
      <c r="PAR663" s="189"/>
      <c r="PAS663" s="189"/>
      <c r="PAT663" s="189"/>
      <c r="PAU663" s="189"/>
      <c r="PAV663" s="189"/>
      <c r="PAW663" s="189"/>
      <c r="PAX663" s="189"/>
      <c r="PAY663" s="189"/>
      <c r="PAZ663" s="189"/>
      <c r="PBA663" s="189"/>
      <c r="PBB663" s="189"/>
      <c r="PBC663" s="189"/>
      <c r="PBD663" s="189"/>
      <c r="PBE663" s="189"/>
      <c r="PBF663" s="189"/>
      <c r="PBG663" s="189"/>
      <c r="PBH663" s="189"/>
      <c r="PBI663" s="189"/>
      <c r="PBJ663" s="189"/>
      <c r="PBK663" s="189"/>
      <c r="PBL663" s="189"/>
      <c r="PBM663" s="189"/>
      <c r="PBN663" s="189"/>
      <c r="PBO663" s="189"/>
      <c r="PBP663" s="189"/>
      <c r="PBQ663" s="189"/>
      <c r="PBR663" s="189"/>
      <c r="PBS663" s="189"/>
      <c r="PBT663" s="189"/>
      <c r="PBU663" s="189"/>
      <c r="PBV663" s="189"/>
      <c r="PBW663" s="189"/>
      <c r="PBX663" s="189"/>
      <c r="PBY663" s="189"/>
      <c r="PBZ663" s="189"/>
      <c r="PCA663" s="189"/>
      <c r="PCB663" s="189"/>
      <c r="PCC663" s="189"/>
      <c r="PCD663" s="189"/>
      <c r="PCE663" s="189"/>
      <c r="PCF663" s="189"/>
      <c r="PCG663" s="189"/>
      <c r="PCH663" s="189"/>
      <c r="PCI663" s="189"/>
      <c r="PCJ663" s="189"/>
      <c r="PCK663" s="189"/>
      <c r="PCL663" s="189"/>
      <c r="PCM663" s="189"/>
      <c r="PCN663" s="189"/>
      <c r="PCO663" s="189"/>
      <c r="PCP663" s="189"/>
      <c r="PCQ663" s="189"/>
      <c r="PCR663" s="189"/>
      <c r="PCS663" s="189"/>
      <c r="PCT663" s="189"/>
      <c r="PCU663" s="189"/>
      <c r="PCV663" s="189"/>
      <c r="PCW663" s="189"/>
      <c r="PCX663" s="189"/>
      <c r="PCY663" s="189"/>
      <c r="PCZ663" s="189"/>
      <c r="PDA663" s="189"/>
      <c r="PDB663" s="189"/>
      <c r="PDC663" s="189"/>
      <c r="PDD663" s="189"/>
      <c r="PDE663" s="189"/>
      <c r="PDF663" s="189"/>
      <c r="PDG663" s="189"/>
      <c r="PDH663" s="189"/>
      <c r="PDI663" s="189"/>
      <c r="PDJ663" s="189"/>
      <c r="PDK663" s="189"/>
      <c r="PDL663" s="189"/>
      <c r="PDM663" s="189"/>
      <c r="PDN663" s="189"/>
      <c r="PDO663" s="189"/>
      <c r="PDP663" s="189"/>
      <c r="PDQ663" s="189"/>
      <c r="PDR663" s="189"/>
      <c r="PDS663" s="189"/>
      <c r="PDT663" s="189"/>
      <c r="PDU663" s="189"/>
      <c r="PDV663" s="189"/>
      <c r="PDW663" s="189"/>
      <c r="PDX663" s="189"/>
      <c r="PDY663" s="189"/>
      <c r="PDZ663" s="189"/>
      <c r="PEA663" s="189"/>
      <c r="PEB663" s="189"/>
      <c r="PEC663" s="189"/>
      <c r="PED663" s="189"/>
      <c r="PEE663" s="189"/>
      <c r="PEF663" s="189"/>
      <c r="PEG663" s="189"/>
      <c r="PEH663" s="189"/>
      <c r="PEI663" s="189"/>
      <c r="PEJ663" s="189"/>
      <c r="PEK663" s="189"/>
      <c r="PEL663" s="189"/>
      <c r="PEM663" s="189"/>
      <c r="PEN663" s="189"/>
      <c r="PEO663" s="189"/>
      <c r="PEP663" s="189"/>
      <c r="PEQ663" s="189"/>
      <c r="PER663" s="189"/>
      <c r="PES663" s="189"/>
      <c r="PET663" s="189"/>
      <c r="PEU663" s="189"/>
      <c r="PEV663" s="189"/>
      <c r="PEW663" s="189"/>
      <c r="PEX663" s="189"/>
      <c r="PEY663" s="189"/>
      <c r="PEZ663" s="189"/>
      <c r="PFA663" s="189"/>
      <c r="PFB663" s="189"/>
      <c r="PFC663" s="189"/>
      <c r="PFD663" s="189"/>
      <c r="PFE663" s="189"/>
      <c r="PFF663" s="189"/>
      <c r="PFG663" s="189"/>
      <c r="PFH663" s="189"/>
      <c r="PFI663" s="189"/>
      <c r="PFJ663" s="189"/>
      <c r="PFK663" s="189"/>
      <c r="PFL663" s="189"/>
      <c r="PFM663" s="189"/>
      <c r="PFN663" s="189"/>
      <c r="PFO663" s="189"/>
      <c r="PFP663" s="189"/>
      <c r="PFQ663" s="189"/>
      <c r="PFR663" s="189"/>
      <c r="PFS663" s="189"/>
      <c r="PFT663" s="189"/>
      <c r="PFU663" s="189"/>
      <c r="PFV663" s="189"/>
      <c r="PFW663" s="189"/>
      <c r="PFX663" s="189"/>
      <c r="PFY663" s="189"/>
      <c r="PFZ663" s="189"/>
      <c r="PGA663" s="189"/>
      <c r="PGB663" s="189"/>
      <c r="PGC663" s="189"/>
      <c r="PGD663" s="189"/>
      <c r="PGE663" s="189"/>
      <c r="PGF663" s="189"/>
      <c r="PGG663" s="189"/>
      <c r="PGH663" s="189"/>
      <c r="PGI663" s="189"/>
      <c r="PGJ663" s="189"/>
      <c r="PGK663" s="189"/>
      <c r="PGL663" s="189"/>
      <c r="PGM663" s="189"/>
      <c r="PGN663" s="189"/>
      <c r="PGO663" s="189"/>
      <c r="PGP663" s="189"/>
      <c r="PGQ663" s="189"/>
      <c r="PGR663" s="189"/>
      <c r="PGS663" s="189"/>
      <c r="PGT663" s="189"/>
      <c r="PGU663" s="189"/>
      <c r="PGV663" s="189"/>
      <c r="PGW663" s="189"/>
      <c r="PGX663" s="189"/>
      <c r="PGY663" s="189"/>
      <c r="PGZ663" s="189"/>
      <c r="PHA663" s="189"/>
      <c r="PHB663" s="189"/>
      <c r="PHC663" s="189"/>
      <c r="PHD663" s="189"/>
      <c r="PHE663" s="189"/>
      <c r="PHF663" s="189"/>
      <c r="PHG663" s="189"/>
      <c r="PHH663" s="189"/>
      <c r="PHI663" s="189"/>
      <c r="PHJ663" s="189"/>
      <c r="PHK663" s="189"/>
      <c r="PHL663" s="189"/>
      <c r="PHM663" s="189"/>
      <c r="PHN663" s="189"/>
      <c r="PHO663" s="189"/>
      <c r="PHP663" s="189"/>
      <c r="PHQ663" s="189"/>
      <c r="PHR663" s="189"/>
      <c r="PHS663" s="189"/>
      <c r="PHT663" s="189"/>
      <c r="PHU663" s="189"/>
      <c r="PHV663" s="189"/>
      <c r="PHW663" s="189"/>
      <c r="PHX663" s="189"/>
      <c r="PHY663" s="189"/>
      <c r="PHZ663" s="189"/>
      <c r="PIA663" s="189"/>
      <c r="PIB663" s="189"/>
      <c r="PIC663" s="189"/>
      <c r="PID663" s="189"/>
      <c r="PIE663" s="189"/>
      <c r="PIF663" s="189"/>
      <c r="PIG663" s="189"/>
      <c r="PIH663" s="189"/>
      <c r="PII663" s="189"/>
      <c r="PIJ663" s="189"/>
      <c r="PIK663" s="189"/>
      <c r="PIL663" s="189"/>
      <c r="PIM663" s="189"/>
      <c r="PIN663" s="189"/>
      <c r="PIO663" s="189"/>
      <c r="PIP663" s="189"/>
      <c r="PIQ663" s="189"/>
      <c r="PIR663" s="189"/>
      <c r="PIS663" s="189"/>
      <c r="PIT663" s="189"/>
      <c r="PIU663" s="189"/>
      <c r="PIV663" s="189"/>
      <c r="PIW663" s="189"/>
      <c r="PIX663" s="189"/>
      <c r="PIY663" s="189"/>
      <c r="PIZ663" s="189"/>
      <c r="PJA663" s="189"/>
      <c r="PJB663" s="189"/>
      <c r="PJC663" s="189"/>
      <c r="PJD663" s="189"/>
      <c r="PJE663" s="189"/>
      <c r="PJF663" s="189"/>
      <c r="PJG663" s="189"/>
      <c r="PJH663" s="189"/>
      <c r="PJI663" s="189"/>
      <c r="PJJ663" s="189"/>
      <c r="PJK663" s="189"/>
      <c r="PJL663" s="189"/>
      <c r="PJM663" s="189"/>
      <c r="PJN663" s="189"/>
      <c r="PJO663" s="189"/>
      <c r="PJP663" s="189"/>
      <c r="PJQ663" s="189"/>
      <c r="PJR663" s="189"/>
      <c r="PJS663" s="189"/>
      <c r="PJT663" s="189"/>
      <c r="PJU663" s="189"/>
      <c r="PJV663" s="189"/>
      <c r="PJW663" s="189"/>
      <c r="PJX663" s="189"/>
      <c r="PJY663" s="189"/>
      <c r="PJZ663" s="189"/>
      <c r="PKA663" s="189"/>
      <c r="PKB663" s="189"/>
      <c r="PKC663" s="189"/>
      <c r="PKD663" s="189"/>
      <c r="PKE663" s="189"/>
      <c r="PKF663" s="189"/>
      <c r="PKG663" s="189"/>
      <c r="PKH663" s="189"/>
      <c r="PKI663" s="189"/>
      <c r="PKJ663" s="189"/>
      <c r="PKK663" s="189"/>
      <c r="PKL663" s="189"/>
      <c r="PKM663" s="189"/>
      <c r="PKN663" s="189"/>
      <c r="PKO663" s="189"/>
      <c r="PKP663" s="189"/>
      <c r="PKQ663" s="189"/>
      <c r="PKR663" s="189"/>
      <c r="PKS663" s="189"/>
      <c r="PKT663" s="189"/>
      <c r="PKU663" s="189"/>
      <c r="PKV663" s="189"/>
      <c r="PKW663" s="189"/>
      <c r="PKX663" s="189"/>
      <c r="PKY663" s="189"/>
      <c r="PKZ663" s="189"/>
      <c r="PLA663" s="189"/>
      <c r="PLB663" s="189"/>
      <c r="PLC663" s="189"/>
      <c r="PLD663" s="189"/>
      <c r="PLE663" s="189"/>
      <c r="PLF663" s="189"/>
      <c r="PLG663" s="189"/>
      <c r="PLH663" s="189"/>
      <c r="PLI663" s="189"/>
      <c r="PLJ663" s="189"/>
      <c r="PLK663" s="189"/>
      <c r="PLL663" s="189"/>
      <c r="PLM663" s="189"/>
      <c r="PLN663" s="189"/>
      <c r="PLO663" s="189"/>
      <c r="PLP663" s="189"/>
      <c r="PLQ663" s="189"/>
      <c r="PLR663" s="189"/>
      <c r="PLS663" s="189"/>
      <c r="PLT663" s="189"/>
      <c r="PLU663" s="189"/>
      <c r="PLV663" s="189"/>
      <c r="PLW663" s="189"/>
      <c r="PLX663" s="189"/>
      <c r="PLY663" s="189"/>
      <c r="PLZ663" s="189"/>
      <c r="PMA663" s="189"/>
      <c r="PMB663" s="189"/>
      <c r="PMC663" s="189"/>
      <c r="PMD663" s="189"/>
      <c r="PME663" s="189"/>
      <c r="PMF663" s="189"/>
      <c r="PMG663" s="189"/>
      <c r="PMH663" s="189"/>
      <c r="PMI663" s="189"/>
      <c r="PMJ663" s="189"/>
      <c r="PMK663" s="189"/>
      <c r="PML663" s="189"/>
      <c r="PMM663" s="189"/>
      <c r="PMN663" s="189"/>
      <c r="PMO663" s="189"/>
      <c r="PMP663" s="189"/>
      <c r="PMQ663" s="189"/>
      <c r="PMR663" s="189"/>
      <c r="PMS663" s="189"/>
      <c r="PMT663" s="189"/>
      <c r="PMU663" s="189"/>
      <c r="PMV663" s="189"/>
      <c r="PMW663" s="189"/>
      <c r="PMX663" s="189"/>
      <c r="PMY663" s="189"/>
      <c r="PMZ663" s="189"/>
      <c r="PNA663" s="189"/>
      <c r="PNB663" s="189"/>
      <c r="PNC663" s="189"/>
      <c r="PND663" s="189"/>
      <c r="PNE663" s="189"/>
      <c r="PNF663" s="189"/>
      <c r="PNG663" s="189"/>
      <c r="PNH663" s="189"/>
      <c r="PNI663" s="189"/>
      <c r="PNJ663" s="189"/>
      <c r="PNK663" s="189"/>
      <c r="PNL663" s="189"/>
      <c r="PNM663" s="189"/>
      <c r="PNN663" s="189"/>
      <c r="PNO663" s="189"/>
      <c r="PNP663" s="189"/>
      <c r="PNQ663" s="189"/>
      <c r="PNR663" s="189"/>
      <c r="PNS663" s="189"/>
      <c r="PNT663" s="189"/>
      <c r="PNU663" s="189"/>
      <c r="PNV663" s="189"/>
      <c r="PNW663" s="189"/>
      <c r="PNX663" s="189"/>
      <c r="PNY663" s="189"/>
      <c r="PNZ663" s="189"/>
      <c r="POA663" s="189"/>
      <c r="POB663" s="189"/>
      <c r="POC663" s="189"/>
      <c r="POD663" s="189"/>
      <c r="POE663" s="189"/>
      <c r="POF663" s="189"/>
      <c r="POG663" s="189"/>
      <c r="POH663" s="189"/>
      <c r="POI663" s="189"/>
      <c r="POJ663" s="189"/>
      <c r="POK663" s="189"/>
      <c r="POL663" s="189"/>
      <c r="POM663" s="189"/>
      <c r="PON663" s="189"/>
      <c r="POO663" s="189"/>
      <c r="POP663" s="189"/>
      <c r="POQ663" s="189"/>
      <c r="POR663" s="189"/>
      <c r="POS663" s="189"/>
      <c r="POT663" s="189"/>
      <c r="POU663" s="189"/>
      <c r="POV663" s="189"/>
      <c r="POW663" s="189"/>
      <c r="POX663" s="189"/>
      <c r="POY663" s="189"/>
      <c r="POZ663" s="189"/>
      <c r="PPA663" s="189"/>
      <c r="PPB663" s="189"/>
      <c r="PPC663" s="189"/>
      <c r="PPD663" s="189"/>
      <c r="PPE663" s="189"/>
      <c r="PPF663" s="189"/>
      <c r="PPG663" s="189"/>
      <c r="PPH663" s="189"/>
      <c r="PPI663" s="189"/>
      <c r="PPJ663" s="189"/>
      <c r="PPK663" s="189"/>
      <c r="PPL663" s="189"/>
      <c r="PPM663" s="189"/>
      <c r="PPN663" s="189"/>
      <c r="PPO663" s="189"/>
      <c r="PPP663" s="189"/>
      <c r="PPQ663" s="189"/>
      <c r="PPR663" s="189"/>
      <c r="PPS663" s="189"/>
      <c r="PPT663" s="189"/>
      <c r="PPU663" s="189"/>
      <c r="PPV663" s="189"/>
      <c r="PPW663" s="189"/>
      <c r="PPX663" s="189"/>
      <c r="PPY663" s="189"/>
      <c r="PPZ663" s="189"/>
      <c r="PQA663" s="189"/>
      <c r="PQB663" s="189"/>
      <c r="PQC663" s="189"/>
      <c r="PQD663" s="189"/>
      <c r="PQE663" s="189"/>
      <c r="PQF663" s="189"/>
      <c r="PQG663" s="189"/>
      <c r="PQH663" s="189"/>
      <c r="PQI663" s="189"/>
      <c r="PQJ663" s="189"/>
      <c r="PQK663" s="189"/>
      <c r="PQL663" s="189"/>
      <c r="PQM663" s="189"/>
      <c r="PQN663" s="189"/>
      <c r="PQO663" s="189"/>
      <c r="PQP663" s="189"/>
      <c r="PQQ663" s="189"/>
      <c r="PQR663" s="189"/>
      <c r="PQS663" s="189"/>
      <c r="PQT663" s="189"/>
      <c r="PQU663" s="189"/>
      <c r="PQV663" s="189"/>
      <c r="PQW663" s="189"/>
      <c r="PQX663" s="189"/>
      <c r="PQY663" s="189"/>
      <c r="PQZ663" s="189"/>
      <c r="PRA663" s="189"/>
      <c r="PRB663" s="189"/>
      <c r="PRC663" s="189"/>
      <c r="PRD663" s="189"/>
      <c r="PRE663" s="189"/>
      <c r="PRF663" s="189"/>
      <c r="PRG663" s="189"/>
      <c r="PRH663" s="189"/>
      <c r="PRI663" s="189"/>
      <c r="PRJ663" s="189"/>
      <c r="PRK663" s="189"/>
      <c r="PRL663" s="189"/>
      <c r="PRM663" s="189"/>
      <c r="PRN663" s="189"/>
      <c r="PRO663" s="189"/>
      <c r="PRP663" s="189"/>
      <c r="PRQ663" s="189"/>
      <c r="PRR663" s="189"/>
      <c r="PRS663" s="189"/>
      <c r="PRT663" s="189"/>
      <c r="PRU663" s="189"/>
      <c r="PRV663" s="189"/>
      <c r="PRW663" s="189"/>
      <c r="PRX663" s="189"/>
      <c r="PRY663" s="189"/>
      <c r="PRZ663" s="189"/>
      <c r="PSA663" s="189"/>
      <c r="PSB663" s="189"/>
      <c r="PSC663" s="189"/>
      <c r="PSD663" s="189"/>
      <c r="PSE663" s="189"/>
      <c r="PSF663" s="189"/>
      <c r="PSG663" s="189"/>
      <c r="PSH663" s="189"/>
      <c r="PSI663" s="189"/>
      <c r="PSJ663" s="189"/>
      <c r="PSK663" s="189"/>
      <c r="PSL663" s="189"/>
      <c r="PSM663" s="189"/>
      <c r="PSN663" s="189"/>
      <c r="PSO663" s="189"/>
      <c r="PSP663" s="189"/>
      <c r="PSQ663" s="189"/>
      <c r="PSR663" s="189"/>
      <c r="PSS663" s="189"/>
      <c r="PST663" s="189"/>
      <c r="PSU663" s="189"/>
      <c r="PSV663" s="189"/>
      <c r="PSW663" s="189"/>
      <c r="PSX663" s="189"/>
      <c r="PSY663" s="189"/>
      <c r="PSZ663" s="189"/>
      <c r="PTA663" s="189"/>
      <c r="PTB663" s="189"/>
      <c r="PTC663" s="189"/>
      <c r="PTD663" s="189"/>
      <c r="PTE663" s="189"/>
      <c r="PTF663" s="189"/>
      <c r="PTG663" s="189"/>
      <c r="PTH663" s="189"/>
      <c r="PTI663" s="189"/>
      <c r="PTJ663" s="189"/>
      <c r="PTK663" s="189"/>
      <c r="PTL663" s="189"/>
      <c r="PTM663" s="189"/>
      <c r="PTN663" s="189"/>
      <c r="PTO663" s="189"/>
      <c r="PTP663" s="189"/>
      <c r="PTQ663" s="189"/>
      <c r="PTR663" s="189"/>
      <c r="PTS663" s="189"/>
      <c r="PTT663" s="189"/>
      <c r="PTU663" s="189"/>
      <c r="PTV663" s="189"/>
      <c r="PTW663" s="189"/>
      <c r="PTX663" s="189"/>
      <c r="PTY663" s="189"/>
      <c r="PTZ663" s="189"/>
      <c r="PUA663" s="189"/>
      <c r="PUB663" s="189"/>
      <c r="PUC663" s="189"/>
      <c r="PUD663" s="189"/>
      <c r="PUE663" s="189"/>
      <c r="PUF663" s="189"/>
      <c r="PUG663" s="189"/>
      <c r="PUH663" s="189"/>
      <c r="PUI663" s="189"/>
      <c r="PUJ663" s="189"/>
      <c r="PUK663" s="189"/>
      <c r="PUL663" s="189"/>
      <c r="PUM663" s="189"/>
      <c r="PUN663" s="189"/>
      <c r="PUO663" s="189"/>
      <c r="PUP663" s="189"/>
      <c r="PUQ663" s="189"/>
      <c r="PUR663" s="189"/>
      <c r="PUS663" s="189"/>
      <c r="PUT663" s="189"/>
      <c r="PUU663" s="189"/>
      <c r="PUV663" s="189"/>
      <c r="PUW663" s="189"/>
      <c r="PUX663" s="189"/>
      <c r="PUY663" s="189"/>
      <c r="PUZ663" s="189"/>
      <c r="PVA663" s="189"/>
      <c r="PVB663" s="189"/>
      <c r="PVC663" s="189"/>
      <c r="PVD663" s="189"/>
      <c r="PVE663" s="189"/>
      <c r="PVF663" s="189"/>
      <c r="PVG663" s="189"/>
      <c r="PVH663" s="189"/>
      <c r="PVI663" s="189"/>
      <c r="PVJ663" s="189"/>
      <c r="PVK663" s="189"/>
      <c r="PVL663" s="189"/>
      <c r="PVM663" s="189"/>
      <c r="PVN663" s="189"/>
      <c r="PVO663" s="189"/>
      <c r="PVP663" s="189"/>
      <c r="PVQ663" s="189"/>
      <c r="PVR663" s="189"/>
      <c r="PVS663" s="189"/>
      <c r="PVT663" s="189"/>
      <c r="PVU663" s="189"/>
      <c r="PVV663" s="189"/>
      <c r="PVW663" s="189"/>
      <c r="PVX663" s="189"/>
      <c r="PVY663" s="189"/>
      <c r="PVZ663" s="189"/>
      <c r="PWA663" s="189"/>
      <c r="PWB663" s="189"/>
      <c r="PWC663" s="189"/>
      <c r="PWD663" s="189"/>
      <c r="PWE663" s="189"/>
      <c r="PWF663" s="189"/>
      <c r="PWG663" s="189"/>
      <c r="PWH663" s="189"/>
      <c r="PWI663" s="189"/>
      <c r="PWJ663" s="189"/>
      <c r="PWK663" s="189"/>
      <c r="PWL663" s="189"/>
      <c r="PWM663" s="189"/>
      <c r="PWN663" s="189"/>
      <c r="PWO663" s="189"/>
      <c r="PWP663" s="189"/>
      <c r="PWQ663" s="189"/>
      <c r="PWR663" s="189"/>
      <c r="PWS663" s="189"/>
      <c r="PWT663" s="189"/>
      <c r="PWU663" s="189"/>
      <c r="PWV663" s="189"/>
      <c r="PWW663" s="189"/>
      <c r="PWX663" s="189"/>
      <c r="PWY663" s="189"/>
      <c r="PWZ663" s="189"/>
      <c r="PXA663" s="189"/>
      <c r="PXB663" s="189"/>
      <c r="PXC663" s="189"/>
      <c r="PXD663" s="189"/>
      <c r="PXE663" s="189"/>
      <c r="PXF663" s="189"/>
      <c r="PXG663" s="189"/>
      <c r="PXH663" s="189"/>
      <c r="PXI663" s="189"/>
      <c r="PXJ663" s="189"/>
      <c r="PXK663" s="189"/>
      <c r="PXL663" s="189"/>
      <c r="PXM663" s="189"/>
      <c r="PXN663" s="189"/>
      <c r="PXO663" s="189"/>
      <c r="PXP663" s="189"/>
      <c r="PXQ663" s="189"/>
      <c r="PXR663" s="189"/>
      <c r="PXS663" s="189"/>
      <c r="PXT663" s="189"/>
      <c r="PXU663" s="189"/>
      <c r="PXV663" s="189"/>
      <c r="PXW663" s="189"/>
      <c r="PXX663" s="189"/>
      <c r="PXY663" s="189"/>
      <c r="PXZ663" s="189"/>
      <c r="PYA663" s="189"/>
      <c r="PYB663" s="189"/>
      <c r="PYC663" s="189"/>
      <c r="PYD663" s="189"/>
      <c r="PYE663" s="189"/>
      <c r="PYF663" s="189"/>
      <c r="PYG663" s="189"/>
      <c r="PYH663" s="189"/>
      <c r="PYI663" s="189"/>
      <c r="PYJ663" s="189"/>
      <c r="PYK663" s="189"/>
      <c r="PYL663" s="189"/>
      <c r="PYM663" s="189"/>
      <c r="PYN663" s="189"/>
      <c r="PYO663" s="189"/>
      <c r="PYP663" s="189"/>
      <c r="PYQ663" s="189"/>
      <c r="PYR663" s="189"/>
      <c r="PYS663" s="189"/>
      <c r="PYT663" s="189"/>
      <c r="PYU663" s="189"/>
      <c r="PYV663" s="189"/>
      <c r="PYW663" s="189"/>
      <c r="PYX663" s="189"/>
      <c r="PYY663" s="189"/>
      <c r="PYZ663" s="189"/>
      <c r="PZA663" s="189"/>
      <c r="PZB663" s="189"/>
      <c r="PZC663" s="189"/>
      <c r="PZD663" s="189"/>
      <c r="PZE663" s="189"/>
      <c r="PZF663" s="189"/>
      <c r="PZG663" s="189"/>
      <c r="PZH663" s="189"/>
      <c r="PZI663" s="189"/>
      <c r="PZJ663" s="189"/>
      <c r="PZK663" s="189"/>
      <c r="PZL663" s="189"/>
      <c r="PZM663" s="189"/>
      <c r="PZN663" s="189"/>
      <c r="PZO663" s="189"/>
      <c r="PZP663" s="189"/>
      <c r="PZQ663" s="189"/>
      <c r="PZR663" s="189"/>
      <c r="PZS663" s="189"/>
      <c r="PZT663" s="189"/>
      <c r="PZU663" s="189"/>
      <c r="PZV663" s="189"/>
      <c r="PZW663" s="189"/>
      <c r="PZX663" s="189"/>
      <c r="PZY663" s="189"/>
      <c r="PZZ663" s="189"/>
      <c r="QAA663" s="189"/>
      <c r="QAB663" s="189"/>
      <c r="QAC663" s="189"/>
      <c r="QAD663" s="189"/>
      <c r="QAE663" s="189"/>
      <c r="QAF663" s="189"/>
      <c r="QAG663" s="189"/>
      <c r="QAH663" s="189"/>
      <c r="QAI663" s="189"/>
      <c r="QAJ663" s="189"/>
      <c r="QAK663" s="189"/>
      <c r="QAL663" s="189"/>
      <c r="QAM663" s="189"/>
      <c r="QAN663" s="189"/>
      <c r="QAO663" s="189"/>
      <c r="QAP663" s="189"/>
      <c r="QAQ663" s="189"/>
      <c r="QAR663" s="189"/>
      <c r="QAS663" s="189"/>
      <c r="QAT663" s="189"/>
      <c r="QAU663" s="189"/>
      <c r="QAV663" s="189"/>
      <c r="QAW663" s="189"/>
      <c r="QAX663" s="189"/>
      <c r="QAY663" s="189"/>
      <c r="QAZ663" s="189"/>
      <c r="QBA663" s="189"/>
      <c r="QBB663" s="189"/>
      <c r="QBC663" s="189"/>
      <c r="QBD663" s="189"/>
      <c r="QBE663" s="189"/>
      <c r="QBF663" s="189"/>
      <c r="QBG663" s="189"/>
      <c r="QBH663" s="189"/>
      <c r="QBI663" s="189"/>
      <c r="QBJ663" s="189"/>
      <c r="QBK663" s="189"/>
      <c r="QBL663" s="189"/>
      <c r="QBM663" s="189"/>
      <c r="QBN663" s="189"/>
      <c r="QBO663" s="189"/>
      <c r="QBP663" s="189"/>
      <c r="QBQ663" s="189"/>
      <c r="QBR663" s="189"/>
      <c r="QBS663" s="189"/>
      <c r="QBT663" s="189"/>
      <c r="QBU663" s="189"/>
      <c r="QBV663" s="189"/>
      <c r="QBW663" s="189"/>
      <c r="QBX663" s="189"/>
      <c r="QBY663" s="189"/>
      <c r="QBZ663" s="189"/>
      <c r="QCA663" s="189"/>
      <c r="QCB663" s="189"/>
      <c r="QCC663" s="189"/>
      <c r="QCD663" s="189"/>
      <c r="QCE663" s="189"/>
      <c r="QCF663" s="189"/>
      <c r="QCG663" s="189"/>
      <c r="QCH663" s="189"/>
      <c r="QCI663" s="189"/>
      <c r="QCJ663" s="189"/>
      <c r="QCK663" s="189"/>
      <c r="QCL663" s="189"/>
      <c r="QCM663" s="189"/>
      <c r="QCN663" s="189"/>
      <c r="QCO663" s="189"/>
      <c r="QCP663" s="189"/>
      <c r="QCQ663" s="189"/>
      <c r="QCR663" s="189"/>
      <c r="QCS663" s="189"/>
      <c r="QCT663" s="189"/>
      <c r="QCU663" s="189"/>
      <c r="QCV663" s="189"/>
      <c r="QCW663" s="189"/>
      <c r="QCX663" s="189"/>
      <c r="QCY663" s="189"/>
      <c r="QCZ663" s="189"/>
      <c r="QDA663" s="189"/>
      <c r="QDB663" s="189"/>
      <c r="QDC663" s="189"/>
      <c r="QDD663" s="189"/>
      <c r="QDE663" s="189"/>
      <c r="QDF663" s="189"/>
      <c r="QDG663" s="189"/>
      <c r="QDH663" s="189"/>
      <c r="QDI663" s="189"/>
      <c r="QDJ663" s="189"/>
      <c r="QDK663" s="189"/>
      <c r="QDL663" s="189"/>
      <c r="QDM663" s="189"/>
      <c r="QDN663" s="189"/>
      <c r="QDO663" s="189"/>
      <c r="QDP663" s="189"/>
      <c r="QDQ663" s="189"/>
      <c r="QDR663" s="189"/>
      <c r="QDS663" s="189"/>
      <c r="QDT663" s="189"/>
      <c r="QDU663" s="189"/>
      <c r="QDV663" s="189"/>
      <c r="QDW663" s="189"/>
      <c r="QDX663" s="189"/>
      <c r="QDY663" s="189"/>
      <c r="QDZ663" s="189"/>
      <c r="QEA663" s="189"/>
      <c r="QEB663" s="189"/>
      <c r="QEC663" s="189"/>
      <c r="QED663" s="189"/>
      <c r="QEE663" s="189"/>
      <c r="QEF663" s="189"/>
      <c r="QEG663" s="189"/>
      <c r="QEH663" s="189"/>
      <c r="QEI663" s="189"/>
      <c r="QEJ663" s="189"/>
      <c r="QEK663" s="189"/>
      <c r="QEL663" s="189"/>
      <c r="QEM663" s="189"/>
      <c r="QEN663" s="189"/>
      <c r="QEO663" s="189"/>
      <c r="QEP663" s="189"/>
      <c r="QEQ663" s="189"/>
      <c r="QER663" s="189"/>
      <c r="QES663" s="189"/>
      <c r="QET663" s="189"/>
      <c r="QEU663" s="189"/>
      <c r="QEV663" s="189"/>
      <c r="QEW663" s="189"/>
      <c r="QEX663" s="189"/>
      <c r="QEY663" s="189"/>
      <c r="QEZ663" s="189"/>
      <c r="QFA663" s="189"/>
      <c r="QFB663" s="189"/>
      <c r="QFC663" s="189"/>
      <c r="QFD663" s="189"/>
      <c r="QFE663" s="189"/>
      <c r="QFF663" s="189"/>
      <c r="QFG663" s="189"/>
      <c r="QFH663" s="189"/>
      <c r="QFI663" s="189"/>
      <c r="QFJ663" s="189"/>
      <c r="QFK663" s="189"/>
      <c r="QFL663" s="189"/>
      <c r="QFM663" s="189"/>
      <c r="QFN663" s="189"/>
      <c r="QFO663" s="189"/>
      <c r="QFP663" s="189"/>
      <c r="QFQ663" s="189"/>
      <c r="QFR663" s="189"/>
      <c r="QFS663" s="189"/>
      <c r="QFT663" s="189"/>
      <c r="QFU663" s="189"/>
      <c r="QFV663" s="189"/>
      <c r="QFW663" s="189"/>
      <c r="QFX663" s="189"/>
      <c r="QFY663" s="189"/>
      <c r="QFZ663" s="189"/>
      <c r="QGA663" s="189"/>
      <c r="QGB663" s="189"/>
      <c r="QGC663" s="189"/>
      <c r="QGD663" s="189"/>
      <c r="QGE663" s="189"/>
      <c r="QGF663" s="189"/>
      <c r="QGG663" s="189"/>
      <c r="QGH663" s="189"/>
      <c r="QGI663" s="189"/>
      <c r="QGJ663" s="189"/>
      <c r="QGK663" s="189"/>
      <c r="QGL663" s="189"/>
      <c r="QGM663" s="189"/>
      <c r="QGN663" s="189"/>
      <c r="QGO663" s="189"/>
      <c r="QGP663" s="189"/>
      <c r="QGQ663" s="189"/>
      <c r="QGR663" s="189"/>
      <c r="QGS663" s="189"/>
      <c r="QGT663" s="189"/>
      <c r="QGU663" s="189"/>
      <c r="QGV663" s="189"/>
      <c r="QGW663" s="189"/>
      <c r="QGX663" s="189"/>
      <c r="QGY663" s="189"/>
      <c r="QGZ663" s="189"/>
      <c r="QHA663" s="189"/>
      <c r="QHB663" s="189"/>
      <c r="QHC663" s="189"/>
      <c r="QHD663" s="189"/>
      <c r="QHE663" s="189"/>
      <c r="QHF663" s="189"/>
      <c r="QHG663" s="189"/>
      <c r="QHH663" s="189"/>
      <c r="QHI663" s="189"/>
      <c r="QHJ663" s="189"/>
      <c r="QHK663" s="189"/>
      <c r="QHL663" s="189"/>
      <c r="QHM663" s="189"/>
      <c r="QHN663" s="189"/>
      <c r="QHO663" s="189"/>
      <c r="QHP663" s="189"/>
      <c r="QHQ663" s="189"/>
      <c r="QHR663" s="189"/>
      <c r="QHS663" s="189"/>
      <c r="QHT663" s="189"/>
      <c r="QHU663" s="189"/>
      <c r="QHV663" s="189"/>
      <c r="QHW663" s="189"/>
      <c r="QHX663" s="189"/>
      <c r="QHY663" s="189"/>
      <c r="QHZ663" s="189"/>
      <c r="QIA663" s="189"/>
      <c r="QIB663" s="189"/>
      <c r="QIC663" s="189"/>
      <c r="QID663" s="189"/>
      <c r="QIE663" s="189"/>
      <c r="QIF663" s="189"/>
      <c r="QIG663" s="189"/>
      <c r="QIH663" s="189"/>
      <c r="QII663" s="189"/>
      <c r="QIJ663" s="189"/>
      <c r="QIK663" s="189"/>
      <c r="QIL663" s="189"/>
      <c r="QIM663" s="189"/>
      <c r="QIN663" s="189"/>
      <c r="QIO663" s="189"/>
      <c r="QIP663" s="189"/>
      <c r="QIQ663" s="189"/>
      <c r="QIR663" s="189"/>
      <c r="QIS663" s="189"/>
      <c r="QIT663" s="189"/>
      <c r="QIU663" s="189"/>
      <c r="QIV663" s="189"/>
      <c r="QIW663" s="189"/>
      <c r="QIX663" s="189"/>
      <c r="QIY663" s="189"/>
      <c r="QIZ663" s="189"/>
      <c r="QJA663" s="189"/>
      <c r="QJB663" s="189"/>
      <c r="QJC663" s="189"/>
      <c r="QJD663" s="189"/>
      <c r="QJE663" s="189"/>
      <c r="QJF663" s="189"/>
      <c r="QJG663" s="189"/>
      <c r="QJH663" s="189"/>
      <c r="QJI663" s="189"/>
      <c r="QJJ663" s="189"/>
      <c r="QJK663" s="189"/>
      <c r="QJL663" s="189"/>
      <c r="QJM663" s="189"/>
      <c r="QJN663" s="189"/>
      <c r="QJO663" s="189"/>
      <c r="QJP663" s="189"/>
      <c r="QJQ663" s="189"/>
      <c r="QJR663" s="189"/>
      <c r="QJS663" s="189"/>
      <c r="QJT663" s="189"/>
      <c r="QJU663" s="189"/>
      <c r="QJV663" s="189"/>
      <c r="QJW663" s="189"/>
      <c r="QJX663" s="189"/>
      <c r="QJY663" s="189"/>
      <c r="QJZ663" s="189"/>
      <c r="QKA663" s="189"/>
      <c r="QKB663" s="189"/>
      <c r="QKC663" s="189"/>
      <c r="QKD663" s="189"/>
      <c r="QKE663" s="189"/>
      <c r="QKF663" s="189"/>
      <c r="QKG663" s="189"/>
      <c r="QKH663" s="189"/>
      <c r="QKI663" s="189"/>
      <c r="QKJ663" s="189"/>
      <c r="QKK663" s="189"/>
      <c r="QKL663" s="189"/>
      <c r="QKM663" s="189"/>
      <c r="QKN663" s="189"/>
      <c r="QKO663" s="189"/>
      <c r="QKP663" s="189"/>
      <c r="QKQ663" s="189"/>
      <c r="QKR663" s="189"/>
      <c r="QKS663" s="189"/>
      <c r="QKT663" s="189"/>
      <c r="QKU663" s="189"/>
      <c r="QKV663" s="189"/>
      <c r="QKW663" s="189"/>
      <c r="QKX663" s="189"/>
      <c r="QKY663" s="189"/>
      <c r="QKZ663" s="189"/>
      <c r="QLA663" s="189"/>
      <c r="QLB663" s="189"/>
      <c r="QLC663" s="189"/>
      <c r="QLD663" s="189"/>
      <c r="QLE663" s="189"/>
      <c r="QLF663" s="189"/>
      <c r="QLG663" s="189"/>
      <c r="QLH663" s="189"/>
      <c r="QLI663" s="189"/>
      <c r="QLJ663" s="189"/>
      <c r="QLK663" s="189"/>
      <c r="QLL663" s="189"/>
      <c r="QLM663" s="189"/>
      <c r="QLN663" s="189"/>
      <c r="QLO663" s="189"/>
      <c r="QLP663" s="189"/>
      <c r="QLQ663" s="189"/>
      <c r="QLR663" s="189"/>
      <c r="QLS663" s="189"/>
      <c r="QLT663" s="189"/>
      <c r="QLU663" s="189"/>
      <c r="QLV663" s="189"/>
      <c r="QLW663" s="189"/>
      <c r="QLX663" s="189"/>
      <c r="QLY663" s="189"/>
      <c r="QLZ663" s="189"/>
      <c r="QMA663" s="189"/>
      <c r="QMB663" s="189"/>
      <c r="QMC663" s="189"/>
      <c r="QMD663" s="189"/>
      <c r="QME663" s="189"/>
      <c r="QMF663" s="189"/>
      <c r="QMG663" s="189"/>
      <c r="QMH663" s="189"/>
      <c r="QMI663" s="189"/>
      <c r="QMJ663" s="189"/>
      <c r="QMK663" s="189"/>
      <c r="QML663" s="189"/>
      <c r="QMM663" s="189"/>
      <c r="QMN663" s="189"/>
      <c r="QMO663" s="189"/>
      <c r="QMP663" s="189"/>
      <c r="QMQ663" s="189"/>
      <c r="QMR663" s="189"/>
      <c r="QMS663" s="189"/>
      <c r="QMT663" s="189"/>
      <c r="QMU663" s="189"/>
      <c r="QMV663" s="189"/>
      <c r="QMW663" s="189"/>
      <c r="QMX663" s="189"/>
      <c r="QMY663" s="189"/>
      <c r="QMZ663" s="189"/>
      <c r="QNA663" s="189"/>
      <c r="QNB663" s="189"/>
      <c r="QNC663" s="189"/>
      <c r="QND663" s="189"/>
      <c r="QNE663" s="189"/>
      <c r="QNF663" s="189"/>
      <c r="QNG663" s="189"/>
      <c r="QNH663" s="189"/>
      <c r="QNI663" s="189"/>
      <c r="QNJ663" s="189"/>
      <c r="QNK663" s="189"/>
      <c r="QNL663" s="189"/>
      <c r="QNM663" s="189"/>
      <c r="QNN663" s="189"/>
      <c r="QNO663" s="189"/>
      <c r="QNP663" s="189"/>
      <c r="QNQ663" s="189"/>
      <c r="QNR663" s="189"/>
      <c r="QNS663" s="189"/>
      <c r="QNT663" s="189"/>
      <c r="QNU663" s="189"/>
      <c r="QNV663" s="189"/>
      <c r="QNW663" s="189"/>
      <c r="QNX663" s="189"/>
      <c r="QNY663" s="189"/>
      <c r="QNZ663" s="189"/>
      <c r="QOA663" s="189"/>
      <c r="QOB663" s="189"/>
      <c r="QOC663" s="189"/>
      <c r="QOD663" s="189"/>
      <c r="QOE663" s="189"/>
      <c r="QOF663" s="189"/>
      <c r="QOG663" s="189"/>
      <c r="QOH663" s="189"/>
      <c r="QOI663" s="189"/>
      <c r="QOJ663" s="189"/>
      <c r="QOK663" s="189"/>
      <c r="QOL663" s="189"/>
      <c r="QOM663" s="189"/>
      <c r="QON663" s="189"/>
      <c r="QOO663" s="189"/>
      <c r="QOP663" s="189"/>
      <c r="QOQ663" s="189"/>
      <c r="QOR663" s="189"/>
      <c r="QOS663" s="189"/>
      <c r="QOT663" s="189"/>
      <c r="QOU663" s="189"/>
      <c r="QOV663" s="189"/>
      <c r="QOW663" s="189"/>
      <c r="QOX663" s="189"/>
      <c r="QOY663" s="189"/>
      <c r="QOZ663" s="189"/>
      <c r="QPA663" s="189"/>
      <c r="QPB663" s="189"/>
      <c r="QPC663" s="189"/>
      <c r="QPD663" s="189"/>
      <c r="QPE663" s="189"/>
      <c r="QPF663" s="189"/>
      <c r="QPG663" s="189"/>
      <c r="QPH663" s="189"/>
      <c r="QPI663" s="189"/>
      <c r="QPJ663" s="189"/>
      <c r="QPK663" s="189"/>
      <c r="QPL663" s="189"/>
      <c r="QPM663" s="189"/>
      <c r="QPN663" s="189"/>
      <c r="QPO663" s="189"/>
      <c r="QPP663" s="189"/>
      <c r="QPQ663" s="189"/>
      <c r="QPR663" s="189"/>
      <c r="QPS663" s="189"/>
      <c r="QPT663" s="189"/>
      <c r="QPU663" s="189"/>
      <c r="QPV663" s="189"/>
      <c r="QPW663" s="189"/>
      <c r="QPX663" s="189"/>
      <c r="QPY663" s="189"/>
      <c r="QPZ663" s="189"/>
      <c r="QQA663" s="189"/>
      <c r="QQB663" s="189"/>
      <c r="QQC663" s="189"/>
      <c r="QQD663" s="189"/>
      <c r="QQE663" s="189"/>
      <c r="QQF663" s="189"/>
      <c r="QQG663" s="189"/>
      <c r="QQH663" s="189"/>
      <c r="QQI663" s="189"/>
      <c r="QQJ663" s="189"/>
      <c r="QQK663" s="189"/>
      <c r="QQL663" s="189"/>
      <c r="QQM663" s="189"/>
      <c r="QQN663" s="189"/>
      <c r="QQO663" s="189"/>
      <c r="QQP663" s="189"/>
      <c r="QQQ663" s="189"/>
      <c r="QQR663" s="189"/>
      <c r="QQS663" s="189"/>
      <c r="QQT663" s="189"/>
      <c r="QQU663" s="189"/>
      <c r="QQV663" s="189"/>
      <c r="QQW663" s="189"/>
      <c r="QQX663" s="189"/>
      <c r="QQY663" s="189"/>
      <c r="QQZ663" s="189"/>
      <c r="QRA663" s="189"/>
      <c r="QRB663" s="189"/>
      <c r="QRC663" s="189"/>
      <c r="QRD663" s="189"/>
      <c r="QRE663" s="189"/>
      <c r="QRF663" s="189"/>
      <c r="QRG663" s="189"/>
      <c r="QRH663" s="189"/>
      <c r="QRI663" s="189"/>
      <c r="QRJ663" s="189"/>
      <c r="QRK663" s="189"/>
      <c r="QRL663" s="189"/>
      <c r="QRM663" s="189"/>
      <c r="QRN663" s="189"/>
      <c r="QRO663" s="189"/>
      <c r="QRP663" s="189"/>
      <c r="QRQ663" s="189"/>
      <c r="QRR663" s="189"/>
      <c r="QRS663" s="189"/>
      <c r="QRT663" s="189"/>
      <c r="QRU663" s="189"/>
      <c r="QRV663" s="189"/>
      <c r="QRW663" s="189"/>
      <c r="QRX663" s="189"/>
      <c r="QRY663" s="189"/>
      <c r="QRZ663" s="189"/>
      <c r="QSA663" s="189"/>
      <c r="QSB663" s="189"/>
      <c r="QSC663" s="189"/>
      <c r="QSD663" s="189"/>
      <c r="QSE663" s="189"/>
      <c r="QSF663" s="189"/>
      <c r="QSG663" s="189"/>
      <c r="QSH663" s="189"/>
      <c r="QSI663" s="189"/>
      <c r="QSJ663" s="189"/>
      <c r="QSK663" s="189"/>
      <c r="QSL663" s="189"/>
      <c r="QSM663" s="189"/>
      <c r="QSN663" s="189"/>
      <c r="QSO663" s="189"/>
      <c r="QSP663" s="189"/>
      <c r="QSQ663" s="189"/>
      <c r="QSR663" s="189"/>
      <c r="QSS663" s="189"/>
      <c r="QST663" s="189"/>
      <c r="QSU663" s="189"/>
      <c r="QSV663" s="189"/>
      <c r="QSW663" s="189"/>
      <c r="QSX663" s="189"/>
      <c r="QSY663" s="189"/>
      <c r="QSZ663" s="189"/>
      <c r="QTA663" s="189"/>
      <c r="QTB663" s="189"/>
      <c r="QTC663" s="189"/>
      <c r="QTD663" s="189"/>
      <c r="QTE663" s="189"/>
      <c r="QTF663" s="189"/>
      <c r="QTG663" s="189"/>
      <c r="QTH663" s="189"/>
      <c r="QTI663" s="189"/>
      <c r="QTJ663" s="189"/>
      <c r="QTK663" s="189"/>
      <c r="QTL663" s="189"/>
      <c r="QTM663" s="189"/>
      <c r="QTN663" s="189"/>
      <c r="QTO663" s="189"/>
      <c r="QTP663" s="189"/>
      <c r="QTQ663" s="189"/>
      <c r="QTR663" s="189"/>
      <c r="QTS663" s="189"/>
      <c r="QTT663" s="189"/>
      <c r="QTU663" s="189"/>
      <c r="QTV663" s="189"/>
      <c r="QTW663" s="189"/>
      <c r="QTX663" s="189"/>
      <c r="QTY663" s="189"/>
      <c r="QTZ663" s="189"/>
      <c r="QUA663" s="189"/>
      <c r="QUB663" s="189"/>
      <c r="QUC663" s="189"/>
      <c r="QUD663" s="189"/>
      <c r="QUE663" s="189"/>
      <c r="QUF663" s="189"/>
      <c r="QUG663" s="189"/>
      <c r="QUH663" s="189"/>
      <c r="QUI663" s="189"/>
      <c r="QUJ663" s="189"/>
      <c r="QUK663" s="189"/>
      <c r="QUL663" s="189"/>
      <c r="QUM663" s="189"/>
      <c r="QUN663" s="189"/>
      <c r="QUO663" s="189"/>
      <c r="QUP663" s="189"/>
      <c r="QUQ663" s="189"/>
      <c r="QUR663" s="189"/>
      <c r="QUS663" s="189"/>
      <c r="QUT663" s="189"/>
      <c r="QUU663" s="189"/>
      <c r="QUV663" s="189"/>
      <c r="QUW663" s="189"/>
      <c r="QUX663" s="189"/>
      <c r="QUY663" s="189"/>
      <c r="QUZ663" s="189"/>
      <c r="QVA663" s="189"/>
      <c r="QVB663" s="189"/>
      <c r="QVC663" s="189"/>
      <c r="QVD663" s="189"/>
      <c r="QVE663" s="189"/>
      <c r="QVF663" s="189"/>
      <c r="QVG663" s="189"/>
      <c r="QVH663" s="189"/>
      <c r="QVI663" s="189"/>
      <c r="QVJ663" s="189"/>
      <c r="QVK663" s="189"/>
      <c r="QVL663" s="189"/>
      <c r="QVM663" s="189"/>
      <c r="QVN663" s="189"/>
      <c r="QVO663" s="189"/>
      <c r="QVP663" s="189"/>
      <c r="QVQ663" s="189"/>
      <c r="QVR663" s="189"/>
      <c r="QVS663" s="189"/>
      <c r="QVT663" s="189"/>
      <c r="QVU663" s="189"/>
      <c r="QVV663" s="189"/>
      <c r="QVW663" s="189"/>
      <c r="QVX663" s="189"/>
      <c r="QVY663" s="189"/>
      <c r="QVZ663" s="189"/>
      <c r="QWA663" s="189"/>
      <c r="QWB663" s="189"/>
      <c r="QWC663" s="189"/>
      <c r="QWD663" s="189"/>
      <c r="QWE663" s="189"/>
      <c r="QWF663" s="189"/>
      <c r="QWG663" s="189"/>
      <c r="QWH663" s="189"/>
      <c r="QWI663" s="189"/>
      <c r="QWJ663" s="189"/>
      <c r="QWK663" s="189"/>
      <c r="QWL663" s="189"/>
      <c r="QWM663" s="189"/>
      <c r="QWN663" s="189"/>
      <c r="QWO663" s="189"/>
      <c r="QWP663" s="189"/>
      <c r="QWQ663" s="189"/>
      <c r="QWR663" s="189"/>
      <c r="QWS663" s="189"/>
      <c r="QWT663" s="189"/>
      <c r="QWU663" s="189"/>
      <c r="QWV663" s="189"/>
      <c r="QWW663" s="189"/>
      <c r="QWX663" s="189"/>
      <c r="QWY663" s="189"/>
      <c r="QWZ663" s="189"/>
      <c r="QXA663" s="189"/>
      <c r="QXB663" s="189"/>
      <c r="QXC663" s="189"/>
      <c r="QXD663" s="189"/>
      <c r="QXE663" s="189"/>
      <c r="QXF663" s="189"/>
      <c r="QXG663" s="189"/>
      <c r="QXH663" s="189"/>
      <c r="QXI663" s="189"/>
      <c r="QXJ663" s="189"/>
      <c r="QXK663" s="189"/>
      <c r="QXL663" s="189"/>
      <c r="QXM663" s="189"/>
      <c r="QXN663" s="189"/>
      <c r="QXO663" s="189"/>
      <c r="QXP663" s="189"/>
      <c r="QXQ663" s="189"/>
      <c r="QXR663" s="189"/>
      <c r="QXS663" s="189"/>
      <c r="QXT663" s="189"/>
      <c r="QXU663" s="189"/>
      <c r="QXV663" s="189"/>
      <c r="QXW663" s="189"/>
      <c r="QXX663" s="189"/>
      <c r="QXY663" s="189"/>
      <c r="QXZ663" s="189"/>
      <c r="QYA663" s="189"/>
      <c r="QYB663" s="189"/>
      <c r="QYC663" s="189"/>
      <c r="QYD663" s="189"/>
      <c r="QYE663" s="189"/>
      <c r="QYF663" s="189"/>
      <c r="QYG663" s="189"/>
      <c r="QYH663" s="189"/>
      <c r="QYI663" s="189"/>
      <c r="QYJ663" s="189"/>
      <c r="QYK663" s="189"/>
      <c r="QYL663" s="189"/>
      <c r="QYM663" s="189"/>
      <c r="QYN663" s="189"/>
      <c r="QYO663" s="189"/>
      <c r="QYP663" s="189"/>
      <c r="QYQ663" s="189"/>
      <c r="QYR663" s="189"/>
      <c r="QYS663" s="189"/>
      <c r="QYT663" s="189"/>
      <c r="QYU663" s="189"/>
      <c r="QYV663" s="189"/>
      <c r="QYW663" s="189"/>
      <c r="QYX663" s="189"/>
      <c r="QYY663" s="189"/>
      <c r="QYZ663" s="189"/>
      <c r="QZA663" s="189"/>
      <c r="QZB663" s="189"/>
      <c r="QZC663" s="189"/>
      <c r="QZD663" s="189"/>
      <c r="QZE663" s="189"/>
      <c r="QZF663" s="189"/>
      <c r="QZG663" s="189"/>
      <c r="QZH663" s="189"/>
      <c r="QZI663" s="189"/>
      <c r="QZJ663" s="189"/>
      <c r="QZK663" s="189"/>
      <c r="QZL663" s="189"/>
      <c r="QZM663" s="189"/>
      <c r="QZN663" s="189"/>
      <c r="QZO663" s="189"/>
      <c r="QZP663" s="189"/>
      <c r="QZQ663" s="189"/>
      <c r="QZR663" s="189"/>
      <c r="QZS663" s="189"/>
      <c r="QZT663" s="189"/>
      <c r="QZU663" s="189"/>
      <c r="QZV663" s="189"/>
      <c r="QZW663" s="189"/>
      <c r="QZX663" s="189"/>
      <c r="QZY663" s="189"/>
      <c r="QZZ663" s="189"/>
      <c r="RAA663" s="189"/>
      <c r="RAB663" s="189"/>
      <c r="RAC663" s="189"/>
      <c r="RAD663" s="189"/>
      <c r="RAE663" s="189"/>
      <c r="RAF663" s="189"/>
      <c r="RAG663" s="189"/>
      <c r="RAH663" s="189"/>
      <c r="RAI663" s="189"/>
      <c r="RAJ663" s="189"/>
      <c r="RAK663" s="189"/>
      <c r="RAL663" s="189"/>
      <c r="RAM663" s="189"/>
      <c r="RAN663" s="189"/>
      <c r="RAO663" s="189"/>
      <c r="RAP663" s="189"/>
      <c r="RAQ663" s="189"/>
      <c r="RAR663" s="189"/>
      <c r="RAS663" s="189"/>
      <c r="RAT663" s="189"/>
      <c r="RAU663" s="189"/>
      <c r="RAV663" s="189"/>
      <c r="RAW663" s="189"/>
      <c r="RAX663" s="189"/>
      <c r="RAY663" s="189"/>
      <c r="RAZ663" s="189"/>
      <c r="RBA663" s="189"/>
      <c r="RBB663" s="189"/>
      <c r="RBC663" s="189"/>
      <c r="RBD663" s="189"/>
      <c r="RBE663" s="189"/>
      <c r="RBF663" s="189"/>
      <c r="RBG663" s="189"/>
      <c r="RBH663" s="189"/>
      <c r="RBI663" s="189"/>
      <c r="RBJ663" s="189"/>
      <c r="RBK663" s="189"/>
      <c r="RBL663" s="189"/>
      <c r="RBM663" s="189"/>
      <c r="RBN663" s="189"/>
      <c r="RBO663" s="189"/>
      <c r="RBP663" s="189"/>
      <c r="RBQ663" s="189"/>
      <c r="RBR663" s="189"/>
      <c r="RBS663" s="189"/>
      <c r="RBT663" s="189"/>
      <c r="RBU663" s="189"/>
      <c r="RBV663" s="189"/>
      <c r="RBW663" s="189"/>
      <c r="RBX663" s="189"/>
      <c r="RBY663" s="189"/>
      <c r="RBZ663" s="189"/>
      <c r="RCA663" s="189"/>
      <c r="RCB663" s="189"/>
      <c r="RCC663" s="189"/>
      <c r="RCD663" s="189"/>
      <c r="RCE663" s="189"/>
      <c r="RCF663" s="189"/>
      <c r="RCG663" s="189"/>
      <c r="RCH663" s="189"/>
      <c r="RCI663" s="189"/>
      <c r="RCJ663" s="189"/>
      <c r="RCK663" s="189"/>
      <c r="RCL663" s="189"/>
      <c r="RCM663" s="189"/>
      <c r="RCN663" s="189"/>
      <c r="RCO663" s="189"/>
      <c r="RCP663" s="189"/>
      <c r="RCQ663" s="189"/>
      <c r="RCR663" s="189"/>
      <c r="RCS663" s="189"/>
      <c r="RCT663" s="189"/>
      <c r="RCU663" s="189"/>
      <c r="RCV663" s="189"/>
      <c r="RCW663" s="189"/>
      <c r="RCX663" s="189"/>
      <c r="RCY663" s="189"/>
      <c r="RCZ663" s="189"/>
      <c r="RDA663" s="189"/>
      <c r="RDB663" s="189"/>
      <c r="RDC663" s="189"/>
      <c r="RDD663" s="189"/>
      <c r="RDE663" s="189"/>
      <c r="RDF663" s="189"/>
      <c r="RDG663" s="189"/>
      <c r="RDH663" s="189"/>
      <c r="RDI663" s="189"/>
      <c r="RDJ663" s="189"/>
      <c r="RDK663" s="189"/>
      <c r="RDL663" s="189"/>
      <c r="RDM663" s="189"/>
      <c r="RDN663" s="189"/>
      <c r="RDO663" s="189"/>
      <c r="RDP663" s="189"/>
      <c r="RDQ663" s="189"/>
      <c r="RDR663" s="189"/>
      <c r="RDS663" s="189"/>
      <c r="RDT663" s="189"/>
      <c r="RDU663" s="189"/>
      <c r="RDV663" s="189"/>
      <c r="RDW663" s="189"/>
      <c r="RDX663" s="189"/>
      <c r="RDY663" s="189"/>
      <c r="RDZ663" s="189"/>
      <c r="REA663" s="189"/>
      <c r="REB663" s="189"/>
      <c r="REC663" s="189"/>
      <c r="RED663" s="189"/>
      <c r="REE663" s="189"/>
      <c r="REF663" s="189"/>
      <c r="REG663" s="189"/>
      <c r="REH663" s="189"/>
      <c r="REI663" s="189"/>
      <c r="REJ663" s="189"/>
      <c r="REK663" s="189"/>
      <c r="REL663" s="189"/>
      <c r="REM663" s="189"/>
      <c r="REN663" s="189"/>
      <c r="REO663" s="189"/>
      <c r="REP663" s="189"/>
      <c r="REQ663" s="189"/>
      <c r="RER663" s="189"/>
      <c r="RES663" s="189"/>
      <c r="RET663" s="189"/>
      <c r="REU663" s="189"/>
      <c r="REV663" s="189"/>
      <c r="REW663" s="189"/>
      <c r="REX663" s="189"/>
      <c r="REY663" s="189"/>
      <c r="REZ663" s="189"/>
      <c r="RFA663" s="189"/>
      <c r="RFB663" s="189"/>
      <c r="RFC663" s="189"/>
      <c r="RFD663" s="189"/>
      <c r="RFE663" s="189"/>
      <c r="RFF663" s="189"/>
      <c r="RFG663" s="189"/>
      <c r="RFH663" s="189"/>
      <c r="RFI663" s="189"/>
      <c r="RFJ663" s="189"/>
      <c r="RFK663" s="189"/>
      <c r="RFL663" s="189"/>
      <c r="RFM663" s="189"/>
      <c r="RFN663" s="189"/>
      <c r="RFO663" s="189"/>
      <c r="RFP663" s="189"/>
      <c r="RFQ663" s="189"/>
      <c r="RFR663" s="189"/>
      <c r="RFS663" s="189"/>
      <c r="RFT663" s="189"/>
      <c r="RFU663" s="189"/>
      <c r="RFV663" s="189"/>
      <c r="RFW663" s="189"/>
      <c r="RFX663" s="189"/>
      <c r="RFY663" s="189"/>
      <c r="RFZ663" s="189"/>
      <c r="RGA663" s="189"/>
      <c r="RGB663" s="189"/>
      <c r="RGC663" s="189"/>
      <c r="RGD663" s="189"/>
      <c r="RGE663" s="189"/>
      <c r="RGF663" s="189"/>
      <c r="RGG663" s="189"/>
      <c r="RGH663" s="189"/>
      <c r="RGI663" s="189"/>
      <c r="RGJ663" s="189"/>
      <c r="RGK663" s="189"/>
      <c r="RGL663" s="189"/>
      <c r="RGM663" s="189"/>
      <c r="RGN663" s="189"/>
      <c r="RGO663" s="189"/>
      <c r="RGP663" s="189"/>
      <c r="RGQ663" s="189"/>
      <c r="RGR663" s="189"/>
      <c r="RGS663" s="189"/>
      <c r="RGT663" s="189"/>
      <c r="RGU663" s="189"/>
      <c r="RGV663" s="189"/>
      <c r="RGW663" s="189"/>
      <c r="RGX663" s="189"/>
      <c r="RGY663" s="189"/>
      <c r="RGZ663" s="189"/>
      <c r="RHA663" s="189"/>
      <c r="RHB663" s="189"/>
      <c r="RHC663" s="189"/>
      <c r="RHD663" s="189"/>
      <c r="RHE663" s="189"/>
      <c r="RHF663" s="189"/>
      <c r="RHG663" s="189"/>
      <c r="RHH663" s="189"/>
      <c r="RHI663" s="189"/>
      <c r="RHJ663" s="189"/>
      <c r="RHK663" s="189"/>
      <c r="RHL663" s="189"/>
      <c r="RHM663" s="189"/>
      <c r="RHN663" s="189"/>
      <c r="RHO663" s="189"/>
      <c r="RHP663" s="189"/>
      <c r="RHQ663" s="189"/>
      <c r="RHR663" s="189"/>
      <c r="RHS663" s="189"/>
      <c r="RHT663" s="189"/>
      <c r="RHU663" s="189"/>
      <c r="RHV663" s="189"/>
      <c r="RHW663" s="189"/>
      <c r="RHX663" s="189"/>
      <c r="RHY663" s="189"/>
      <c r="RHZ663" s="189"/>
      <c r="RIA663" s="189"/>
      <c r="RIB663" s="189"/>
      <c r="RIC663" s="189"/>
      <c r="RID663" s="189"/>
      <c r="RIE663" s="189"/>
      <c r="RIF663" s="189"/>
      <c r="RIG663" s="189"/>
      <c r="RIH663" s="189"/>
      <c r="RII663" s="189"/>
      <c r="RIJ663" s="189"/>
      <c r="RIK663" s="189"/>
      <c r="RIL663" s="189"/>
      <c r="RIM663" s="189"/>
      <c r="RIN663" s="189"/>
      <c r="RIO663" s="189"/>
      <c r="RIP663" s="189"/>
      <c r="RIQ663" s="189"/>
      <c r="RIR663" s="189"/>
      <c r="RIS663" s="189"/>
      <c r="RIT663" s="189"/>
      <c r="RIU663" s="189"/>
      <c r="RIV663" s="189"/>
      <c r="RIW663" s="189"/>
      <c r="RIX663" s="189"/>
      <c r="RIY663" s="189"/>
      <c r="RIZ663" s="189"/>
      <c r="RJA663" s="189"/>
      <c r="RJB663" s="189"/>
      <c r="RJC663" s="189"/>
      <c r="RJD663" s="189"/>
      <c r="RJE663" s="189"/>
      <c r="RJF663" s="189"/>
      <c r="RJG663" s="189"/>
      <c r="RJH663" s="189"/>
      <c r="RJI663" s="189"/>
      <c r="RJJ663" s="189"/>
      <c r="RJK663" s="189"/>
      <c r="RJL663" s="189"/>
      <c r="RJM663" s="189"/>
      <c r="RJN663" s="189"/>
      <c r="RJO663" s="189"/>
      <c r="RJP663" s="189"/>
      <c r="RJQ663" s="189"/>
      <c r="RJR663" s="189"/>
      <c r="RJS663" s="189"/>
      <c r="RJT663" s="189"/>
      <c r="RJU663" s="189"/>
      <c r="RJV663" s="189"/>
      <c r="RJW663" s="189"/>
      <c r="RJX663" s="189"/>
      <c r="RJY663" s="189"/>
      <c r="RJZ663" s="189"/>
      <c r="RKA663" s="189"/>
      <c r="RKB663" s="189"/>
      <c r="RKC663" s="189"/>
      <c r="RKD663" s="189"/>
      <c r="RKE663" s="189"/>
      <c r="RKF663" s="189"/>
      <c r="RKG663" s="189"/>
      <c r="RKH663" s="189"/>
      <c r="RKI663" s="189"/>
      <c r="RKJ663" s="189"/>
      <c r="RKK663" s="189"/>
      <c r="RKL663" s="189"/>
      <c r="RKM663" s="189"/>
      <c r="RKN663" s="189"/>
      <c r="RKO663" s="189"/>
      <c r="RKP663" s="189"/>
      <c r="RKQ663" s="189"/>
      <c r="RKR663" s="189"/>
      <c r="RKS663" s="189"/>
      <c r="RKT663" s="189"/>
      <c r="RKU663" s="189"/>
      <c r="RKV663" s="189"/>
      <c r="RKW663" s="189"/>
      <c r="RKX663" s="189"/>
      <c r="RKY663" s="189"/>
      <c r="RKZ663" s="189"/>
      <c r="RLA663" s="189"/>
      <c r="RLB663" s="189"/>
      <c r="RLC663" s="189"/>
      <c r="RLD663" s="189"/>
      <c r="RLE663" s="189"/>
      <c r="RLF663" s="189"/>
      <c r="RLG663" s="189"/>
      <c r="RLH663" s="189"/>
      <c r="RLI663" s="189"/>
      <c r="RLJ663" s="189"/>
      <c r="RLK663" s="189"/>
      <c r="RLL663" s="189"/>
      <c r="RLM663" s="189"/>
      <c r="RLN663" s="189"/>
      <c r="RLO663" s="189"/>
      <c r="RLP663" s="189"/>
      <c r="RLQ663" s="189"/>
      <c r="RLR663" s="189"/>
      <c r="RLS663" s="189"/>
      <c r="RLT663" s="189"/>
      <c r="RLU663" s="189"/>
      <c r="RLV663" s="189"/>
      <c r="RLW663" s="189"/>
      <c r="RLX663" s="189"/>
      <c r="RLY663" s="189"/>
      <c r="RLZ663" s="189"/>
      <c r="RMA663" s="189"/>
      <c r="RMB663" s="189"/>
      <c r="RMC663" s="189"/>
      <c r="RMD663" s="189"/>
      <c r="RME663" s="189"/>
      <c r="RMF663" s="189"/>
      <c r="RMG663" s="189"/>
      <c r="RMH663" s="189"/>
      <c r="RMI663" s="189"/>
      <c r="RMJ663" s="189"/>
      <c r="RMK663" s="189"/>
      <c r="RML663" s="189"/>
      <c r="RMM663" s="189"/>
      <c r="RMN663" s="189"/>
      <c r="RMO663" s="189"/>
      <c r="RMP663" s="189"/>
      <c r="RMQ663" s="189"/>
      <c r="RMR663" s="189"/>
      <c r="RMS663" s="189"/>
      <c r="RMT663" s="189"/>
      <c r="RMU663" s="189"/>
      <c r="RMV663" s="189"/>
      <c r="RMW663" s="189"/>
      <c r="RMX663" s="189"/>
      <c r="RMY663" s="189"/>
      <c r="RMZ663" s="189"/>
      <c r="RNA663" s="189"/>
      <c r="RNB663" s="189"/>
      <c r="RNC663" s="189"/>
      <c r="RND663" s="189"/>
      <c r="RNE663" s="189"/>
      <c r="RNF663" s="189"/>
      <c r="RNG663" s="189"/>
      <c r="RNH663" s="189"/>
      <c r="RNI663" s="189"/>
      <c r="RNJ663" s="189"/>
      <c r="RNK663" s="189"/>
      <c r="RNL663" s="189"/>
      <c r="RNM663" s="189"/>
      <c r="RNN663" s="189"/>
      <c r="RNO663" s="189"/>
      <c r="RNP663" s="189"/>
      <c r="RNQ663" s="189"/>
      <c r="RNR663" s="189"/>
      <c r="RNS663" s="189"/>
      <c r="RNT663" s="189"/>
      <c r="RNU663" s="189"/>
      <c r="RNV663" s="189"/>
      <c r="RNW663" s="189"/>
      <c r="RNX663" s="189"/>
      <c r="RNY663" s="189"/>
      <c r="RNZ663" s="189"/>
      <c r="ROA663" s="189"/>
      <c r="ROB663" s="189"/>
      <c r="ROC663" s="189"/>
      <c r="ROD663" s="189"/>
      <c r="ROE663" s="189"/>
      <c r="ROF663" s="189"/>
      <c r="ROG663" s="189"/>
      <c r="ROH663" s="189"/>
      <c r="ROI663" s="189"/>
      <c r="ROJ663" s="189"/>
      <c r="ROK663" s="189"/>
      <c r="ROL663" s="189"/>
      <c r="ROM663" s="189"/>
      <c r="RON663" s="189"/>
      <c r="ROO663" s="189"/>
      <c r="ROP663" s="189"/>
      <c r="ROQ663" s="189"/>
      <c r="ROR663" s="189"/>
      <c r="ROS663" s="189"/>
      <c r="ROT663" s="189"/>
      <c r="ROU663" s="189"/>
      <c r="ROV663" s="189"/>
      <c r="ROW663" s="189"/>
      <c r="ROX663" s="189"/>
      <c r="ROY663" s="189"/>
      <c r="ROZ663" s="189"/>
      <c r="RPA663" s="189"/>
      <c r="RPB663" s="189"/>
      <c r="RPC663" s="189"/>
      <c r="RPD663" s="189"/>
      <c r="RPE663" s="189"/>
      <c r="RPF663" s="189"/>
      <c r="RPG663" s="189"/>
      <c r="RPH663" s="189"/>
      <c r="RPI663" s="189"/>
      <c r="RPJ663" s="189"/>
      <c r="RPK663" s="189"/>
      <c r="RPL663" s="189"/>
      <c r="RPM663" s="189"/>
      <c r="RPN663" s="189"/>
      <c r="RPO663" s="189"/>
      <c r="RPP663" s="189"/>
      <c r="RPQ663" s="189"/>
      <c r="RPR663" s="189"/>
      <c r="RPS663" s="189"/>
      <c r="RPT663" s="189"/>
      <c r="RPU663" s="189"/>
      <c r="RPV663" s="189"/>
      <c r="RPW663" s="189"/>
      <c r="RPX663" s="189"/>
      <c r="RPY663" s="189"/>
      <c r="RPZ663" s="189"/>
      <c r="RQA663" s="189"/>
      <c r="RQB663" s="189"/>
      <c r="RQC663" s="189"/>
      <c r="RQD663" s="189"/>
      <c r="RQE663" s="189"/>
      <c r="RQF663" s="189"/>
      <c r="RQG663" s="189"/>
      <c r="RQH663" s="189"/>
      <c r="RQI663" s="189"/>
      <c r="RQJ663" s="189"/>
      <c r="RQK663" s="189"/>
      <c r="RQL663" s="189"/>
      <c r="RQM663" s="189"/>
      <c r="RQN663" s="189"/>
      <c r="RQO663" s="189"/>
      <c r="RQP663" s="189"/>
      <c r="RQQ663" s="189"/>
      <c r="RQR663" s="189"/>
      <c r="RQS663" s="189"/>
      <c r="RQT663" s="189"/>
      <c r="RQU663" s="189"/>
      <c r="RQV663" s="189"/>
      <c r="RQW663" s="189"/>
      <c r="RQX663" s="189"/>
      <c r="RQY663" s="189"/>
      <c r="RQZ663" s="189"/>
      <c r="RRA663" s="189"/>
      <c r="RRB663" s="189"/>
      <c r="RRC663" s="189"/>
      <c r="RRD663" s="189"/>
      <c r="RRE663" s="189"/>
      <c r="RRF663" s="189"/>
      <c r="RRG663" s="189"/>
      <c r="RRH663" s="189"/>
      <c r="RRI663" s="189"/>
      <c r="RRJ663" s="189"/>
      <c r="RRK663" s="189"/>
      <c r="RRL663" s="189"/>
      <c r="RRM663" s="189"/>
      <c r="RRN663" s="189"/>
      <c r="RRO663" s="189"/>
      <c r="RRP663" s="189"/>
      <c r="RRQ663" s="189"/>
      <c r="RRR663" s="189"/>
      <c r="RRS663" s="189"/>
      <c r="RRT663" s="189"/>
      <c r="RRU663" s="189"/>
      <c r="RRV663" s="189"/>
      <c r="RRW663" s="189"/>
      <c r="RRX663" s="189"/>
      <c r="RRY663" s="189"/>
      <c r="RRZ663" s="189"/>
      <c r="RSA663" s="189"/>
      <c r="RSB663" s="189"/>
      <c r="RSC663" s="189"/>
      <c r="RSD663" s="189"/>
      <c r="RSE663" s="189"/>
      <c r="RSF663" s="189"/>
      <c r="RSG663" s="189"/>
      <c r="RSH663" s="189"/>
      <c r="RSI663" s="189"/>
      <c r="RSJ663" s="189"/>
      <c r="RSK663" s="189"/>
      <c r="RSL663" s="189"/>
      <c r="RSM663" s="189"/>
      <c r="RSN663" s="189"/>
      <c r="RSO663" s="189"/>
      <c r="RSP663" s="189"/>
      <c r="RSQ663" s="189"/>
      <c r="RSR663" s="189"/>
      <c r="RSS663" s="189"/>
      <c r="RST663" s="189"/>
      <c r="RSU663" s="189"/>
      <c r="RSV663" s="189"/>
      <c r="RSW663" s="189"/>
      <c r="RSX663" s="189"/>
      <c r="RSY663" s="189"/>
      <c r="RSZ663" s="189"/>
      <c r="RTA663" s="189"/>
      <c r="RTB663" s="189"/>
      <c r="RTC663" s="189"/>
      <c r="RTD663" s="189"/>
      <c r="RTE663" s="189"/>
      <c r="RTF663" s="189"/>
      <c r="RTG663" s="189"/>
      <c r="RTH663" s="189"/>
      <c r="RTI663" s="189"/>
      <c r="RTJ663" s="189"/>
      <c r="RTK663" s="189"/>
      <c r="RTL663" s="189"/>
      <c r="RTM663" s="189"/>
      <c r="RTN663" s="189"/>
      <c r="RTO663" s="189"/>
      <c r="RTP663" s="189"/>
      <c r="RTQ663" s="189"/>
      <c r="RTR663" s="189"/>
      <c r="RTS663" s="189"/>
      <c r="RTT663" s="189"/>
      <c r="RTU663" s="189"/>
      <c r="RTV663" s="189"/>
      <c r="RTW663" s="189"/>
      <c r="RTX663" s="189"/>
      <c r="RTY663" s="189"/>
      <c r="RTZ663" s="189"/>
      <c r="RUA663" s="189"/>
      <c r="RUB663" s="189"/>
      <c r="RUC663" s="189"/>
      <c r="RUD663" s="189"/>
      <c r="RUE663" s="189"/>
      <c r="RUF663" s="189"/>
      <c r="RUG663" s="189"/>
      <c r="RUH663" s="189"/>
      <c r="RUI663" s="189"/>
      <c r="RUJ663" s="189"/>
      <c r="RUK663" s="189"/>
      <c r="RUL663" s="189"/>
      <c r="RUM663" s="189"/>
      <c r="RUN663" s="189"/>
      <c r="RUO663" s="189"/>
      <c r="RUP663" s="189"/>
      <c r="RUQ663" s="189"/>
      <c r="RUR663" s="189"/>
      <c r="RUS663" s="189"/>
      <c r="RUT663" s="189"/>
      <c r="RUU663" s="189"/>
      <c r="RUV663" s="189"/>
      <c r="RUW663" s="189"/>
      <c r="RUX663" s="189"/>
      <c r="RUY663" s="189"/>
      <c r="RUZ663" s="189"/>
      <c r="RVA663" s="189"/>
      <c r="RVB663" s="189"/>
      <c r="RVC663" s="189"/>
      <c r="RVD663" s="189"/>
      <c r="RVE663" s="189"/>
      <c r="RVF663" s="189"/>
      <c r="RVG663" s="189"/>
      <c r="RVH663" s="189"/>
      <c r="RVI663" s="189"/>
      <c r="RVJ663" s="189"/>
      <c r="RVK663" s="189"/>
      <c r="RVL663" s="189"/>
      <c r="RVM663" s="189"/>
      <c r="RVN663" s="189"/>
      <c r="RVO663" s="189"/>
      <c r="RVP663" s="189"/>
      <c r="RVQ663" s="189"/>
      <c r="RVR663" s="189"/>
      <c r="RVS663" s="189"/>
      <c r="RVT663" s="189"/>
      <c r="RVU663" s="189"/>
      <c r="RVV663" s="189"/>
      <c r="RVW663" s="189"/>
      <c r="RVX663" s="189"/>
      <c r="RVY663" s="189"/>
      <c r="RVZ663" s="189"/>
      <c r="RWA663" s="189"/>
      <c r="RWB663" s="189"/>
      <c r="RWC663" s="189"/>
      <c r="RWD663" s="189"/>
      <c r="RWE663" s="189"/>
      <c r="RWF663" s="189"/>
      <c r="RWG663" s="189"/>
      <c r="RWH663" s="189"/>
      <c r="RWI663" s="189"/>
      <c r="RWJ663" s="189"/>
      <c r="RWK663" s="189"/>
      <c r="RWL663" s="189"/>
      <c r="RWM663" s="189"/>
      <c r="RWN663" s="189"/>
      <c r="RWO663" s="189"/>
      <c r="RWP663" s="189"/>
      <c r="RWQ663" s="189"/>
      <c r="RWR663" s="189"/>
      <c r="RWS663" s="189"/>
      <c r="RWT663" s="189"/>
      <c r="RWU663" s="189"/>
      <c r="RWV663" s="189"/>
      <c r="RWW663" s="189"/>
      <c r="RWX663" s="189"/>
      <c r="RWY663" s="189"/>
      <c r="RWZ663" s="189"/>
      <c r="RXA663" s="189"/>
      <c r="RXB663" s="189"/>
      <c r="RXC663" s="189"/>
      <c r="RXD663" s="189"/>
      <c r="RXE663" s="189"/>
      <c r="RXF663" s="189"/>
      <c r="RXG663" s="189"/>
      <c r="RXH663" s="189"/>
      <c r="RXI663" s="189"/>
      <c r="RXJ663" s="189"/>
      <c r="RXK663" s="189"/>
      <c r="RXL663" s="189"/>
      <c r="RXM663" s="189"/>
      <c r="RXN663" s="189"/>
      <c r="RXO663" s="189"/>
      <c r="RXP663" s="189"/>
      <c r="RXQ663" s="189"/>
      <c r="RXR663" s="189"/>
      <c r="RXS663" s="189"/>
      <c r="RXT663" s="189"/>
      <c r="RXU663" s="189"/>
      <c r="RXV663" s="189"/>
      <c r="RXW663" s="189"/>
      <c r="RXX663" s="189"/>
      <c r="RXY663" s="189"/>
      <c r="RXZ663" s="189"/>
      <c r="RYA663" s="189"/>
      <c r="RYB663" s="189"/>
      <c r="RYC663" s="189"/>
      <c r="RYD663" s="189"/>
      <c r="RYE663" s="189"/>
      <c r="RYF663" s="189"/>
      <c r="RYG663" s="189"/>
      <c r="RYH663" s="189"/>
      <c r="RYI663" s="189"/>
      <c r="RYJ663" s="189"/>
      <c r="RYK663" s="189"/>
      <c r="RYL663" s="189"/>
      <c r="RYM663" s="189"/>
      <c r="RYN663" s="189"/>
      <c r="RYO663" s="189"/>
      <c r="RYP663" s="189"/>
      <c r="RYQ663" s="189"/>
      <c r="RYR663" s="189"/>
      <c r="RYS663" s="189"/>
      <c r="RYT663" s="189"/>
      <c r="RYU663" s="189"/>
      <c r="RYV663" s="189"/>
      <c r="RYW663" s="189"/>
      <c r="RYX663" s="189"/>
      <c r="RYY663" s="189"/>
      <c r="RYZ663" s="189"/>
      <c r="RZA663" s="189"/>
      <c r="RZB663" s="189"/>
      <c r="RZC663" s="189"/>
      <c r="RZD663" s="189"/>
      <c r="RZE663" s="189"/>
      <c r="RZF663" s="189"/>
      <c r="RZG663" s="189"/>
      <c r="RZH663" s="189"/>
      <c r="RZI663" s="189"/>
      <c r="RZJ663" s="189"/>
      <c r="RZK663" s="189"/>
      <c r="RZL663" s="189"/>
      <c r="RZM663" s="189"/>
      <c r="RZN663" s="189"/>
      <c r="RZO663" s="189"/>
      <c r="RZP663" s="189"/>
      <c r="RZQ663" s="189"/>
      <c r="RZR663" s="189"/>
      <c r="RZS663" s="189"/>
      <c r="RZT663" s="189"/>
      <c r="RZU663" s="189"/>
      <c r="RZV663" s="189"/>
      <c r="RZW663" s="189"/>
      <c r="RZX663" s="189"/>
      <c r="RZY663" s="189"/>
      <c r="RZZ663" s="189"/>
      <c r="SAA663" s="189"/>
      <c r="SAB663" s="189"/>
      <c r="SAC663" s="189"/>
      <c r="SAD663" s="189"/>
      <c r="SAE663" s="189"/>
      <c r="SAF663" s="189"/>
      <c r="SAG663" s="189"/>
      <c r="SAH663" s="189"/>
      <c r="SAI663" s="189"/>
      <c r="SAJ663" s="189"/>
      <c r="SAK663" s="189"/>
      <c r="SAL663" s="189"/>
      <c r="SAM663" s="189"/>
      <c r="SAN663" s="189"/>
      <c r="SAO663" s="189"/>
      <c r="SAP663" s="189"/>
      <c r="SAQ663" s="189"/>
      <c r="SAR663" s="189"/>
      <c r="SAS663" s="189"/>
      <c r="SAT663" s="189"/>
      <c r="SAU663" s="189"/>
      <c r="SAV663" s="189"/>
      <c r="SAW663" s="189"/>
      <c r="SAX663" s="189"/>
      <c r="SAY663" s="189"/>
      <c r="SAZ663" s="189"/>
      <c r="SBA663" s="189"/>
      <c r="SBB663" s="189"/>
      <c r="SBC663" s="189"/>
      <c r="SBD663" s="189"/>
      <c r="SBE663" s="189"/>
      <c r="SBF663" s="189"/>
      <c r="SBG663" s="189"/>
      <c r="SBH663" s="189"/>
      <c r="SBI663" s="189"/>
      <c r="SBJ663" s="189"/>
      <c r="SBK663" s="189"/>
      <c r="SBL663" s="189"/>
      <c r="SBM663" s="189"/>
      <c r="SBN663" s="189"/>
      <c r="SBO663" s="189"/>
      <c r="SBP663" s="189"/>
      <c r="SBQ663" s="189"/>
      <c r="SBR663" s="189"/>
      <c r="SBS663" s="189"/>
      <c r="SBT663" s="189"/>
      <c r="SBU663" s="189"/>
      <c r="SBV663" s="189"/>
      <c r="SBW663" s="189"/>
      <c r="SBX663" s="189"/>
      <c r="SBY663" s="189"/>
      <c r="SBZ663" s="189"/>
      <c r="SCA663" s="189"/>
      <c r="SCB663" s="189"/>
      <c r="SCC663" s="189"/>
      <c r="SCD663" s="189"/>
      <c r="SCE663" s="189"/>
      <c r="SCF663" s="189"/>
      <c r="SCG663" s="189"/>
      <c r="SCH663" s="189"/>
      <c r="SCI663" s="189"/>
      <c r="SCJ663" s="189"/>
      <c r="SCK663" s="189"/>
      <c r="SCL663" s="189"/>
      <c r="SCM663" s="189"/>
      <c r="SCN663" s="189"/>
      <c r="SCO663" s="189"/>
      <c r="SCP663" s="189"/>
      <c r="SCQ663" s="189"/>
      <c r="SCR663" s="189"/>
      <c r="SCS663" s="189"/>
      <c r="SCT663" s="189"/>
      <c r="SCU663" s="189"/>
      <c r="SCV663" s="189"/>
      <c r="SCW663" s="189"/>
      <c r="SCX663" s="189"/>
      <c r="SCY663" s="189"/>
      <c r="SCZ663" s="189"/>
      <c r="SDA663" s="189"/>
      <c r="SDB663" s="189"/>
      <c r="SDC663" s="189"/>
      <c r="SDD663" s="189"/>
      <c r="SDE663" s="189"/>
      <c r="SDF663" s="189"/>
      <c r="SDG663" s="189"/>
      <c r="SDH663" s="189"/>
      <c r="SDI663" s="189"/>
      <c r="SDJ663" s="189"/>
      <c r="SDK663" s="189"/>
      <c r="SDL663" s="189"/>
      <c r="SDM663" s="189"/>
      <c r="SDN663" s="189"/>
      <c r="SDO663" s="189"/>
      <c r="SDP663" s="189"/>
      <c r="SDQ663" s="189"/>
      <c r="SDR663" s="189"/>
      <c r="SDS663" s="189"/>
      <c r="SDT663" s="189"/>
      <c r="SDU663" s="189"/>
      <c r="SDV663" s="189"/>
      <c r="SDW663" s="189"/>
      <c r="SDX663" s="189"/>
      <c r="SDY663" s="189"/>
      <c r="SDZ663" s="189"/>
      <c r="SEA663" s="189"/>
      <c r="SEB663" s="189"/>
      <c r="SEC663" s="189"/>
      <c r="SED663" s="189"/>
      <c r="SEE663" s="189"/>
      <c r="SEF663" s="189"/>
      <c r="SEG663" s="189"/>
      <c r="SEH663" s="189"/>
      <c r="SEI663" s="189"/>
      <c r="SEJ663" s="189"/>
      <c r="SEK663" s="189"/>
      <c r="SEL663" s="189"/>
      <c r="SEM663" s="189"/>
      <c r="SEN663" s="189"/>
      <c r="SEO663" s="189"/>
      <c r="SEP663" s="189"/>
      <c r="SEQ663" s="189"/>
      <c r="SER663" s="189"/>
      <c r="SES663" s="189"/>
      <c r="SET663" s="189"/>
      <c r="SEU663" s="189"/>
      <c r="SEV663" s="189"/>
      <c r="SEW663" s="189"/>
      <c r="SEX663" s="189"/>
      <c r="SEY663" s="189"/>
      <c r="SEZ663" s="189"/>
      <c r="SFA663" s="189"/>
      <c r="SFB663" s="189"/>
      <c r="SFC663" s="189"/>
      <c r="SFD663" s="189"/>
      <c r="SFE663" s="189"/>
      <c r="SFF663" s="189"/>
      <c r="SFG663" s="189"/>
      <c r="SFH663" s="189"/>
      <c r="SFI663" s="189"/>
      <c r="SFJ663" s="189"/>
      <c r="SFK663" s="189"/>
      <c r="SFL663" s="189"/>
      <c r="SFM663" s="189"/>
      <c r="SFN663" s="189"/>
      <c r="SFO663" s="189"/>
      <c r="SFP663" s="189"/>
      <c r="SFQ663" s="189"/>
      <c r="SFR663" s="189"/>
      <c r="SFS663" s="189"/>
      <c r="SFT663" s="189"/>
      <c r="SFU663" s="189"/>
      <c r="SFV663" s="189"/>
      <c r="SFW663" s="189"/>
      <c r="SFX663" s="189"/>
      <c r="SFY663" s="189"/>
      <c r="SFZ663" s="189"/>
      <c r="SGA663" s="189"/>
      <c r="SGB663" s="189"/>
      <c r="SGC663" s="189"/>
      <c r="SGD663" s="189"/>
      <c r="SGE663" s="189"/>
      <c r="SGF663" s="189"/>
      <c r="SGG663" s="189"/>
      <c r="SGH663" s="189"/>
      <c r="SGI663" s="189"/>
      <c r="SGJ663" s="189"/>
      <c r="SGK663" s="189"/>
      <c r="SGL663" s="189"/>
      <c r="SGM663" s="189"/>
      <c r="SGN663" s="189"/>
      <c r="SGO663" s="189"/>
      <c r="SGP663" s="189"/>
      <c r="SGQ663" s="189"/>
      <c r="SGR663" s="189"/>
      <c r="SGS663" s="189"/>
      <c r="SGT663" s="189"/>
      <c r="SGU663" s="189"/>
      <c r="SGV663" s="189"/>
      <c r="SGW663" s="189"/>
      <c r="SGX663" s="189"/>
      <c r="SGY663" s="189"/>
      <c r="SGZ663" s="189"/>
      <c r="SHA663" s="189"/>
      <c r="SHB663" s="189"/>
      <c r="SHC663" s="189"/>
      <c r="SHD663" s="189"/>
      <c r="SHE663" s="189"/>
      <c r="SHF663" s="189"/>
      <c r="SHG663" s="189"/>
      <c r="SHH663" s="189"/>
      <c r="SHI663" s="189"/>
      <c r="SHJ663" s="189"/>
      <c r="SHK663" s="189"/>
      <c r="SHL663" s="189"/>
      <c r="SHM663" s="189"/>
      <c r="SHN663" s="189"/>
      <c r="SHO663" s="189"/>
      <c r="SHP663" s="189"/>
      <c r="SHQ663" s="189"/>
      <c r="SHR663" s="189"/>
      <c r="SHS663" s="189"/>
      <c r="SHT663" s="189"/>
      <c r="SHU663" s="189"/>
      <c r="SHV663" s="189"/>
      <c r="SHW663" s="189"/>
      <c r="SHX663" s="189"/>
      <c r="SHY663" s="189"/>
      <c r="SHZ663" s="189"/>
      <c r="SIA663" s="189"/>
      <c r="SIB663" s="189"/>
      <c r="SIC663" s="189"/>
      <c r="SID663" s="189"/>
      <c r="SIE663" s="189"/>
      <c r="SIF663" s="189"/>
      <c r="SIG663" s="189"/>
      <c r="SIH663" s="189"/>
      <c r="SII663" s="189"/>
      <c r="SIJ663" s="189"/>
      <c r="SIK663" s="189"/>
      <c r="SIL663" s="189"/>
      <c r="SIM663" s="189"/>
      <c r="SIN663" s="189"/>
      <c r="SIO663" s="189"/>
      <c r="SIP663" s="189"/>
      <c r="SIQ663" s="189"/>
      <c r="SIR663" s="189"/>
      <c r="SIS663" s="189"/>
      <c r="SIT663" s="189"/>
      <c r="SIU663" s="189"/>
      <c r="SIV663" s="189"/>
      <c r="SIW663" s="189"/>
      <c r="SIX663" s="189"/>
      <c r="SIY663" s="189"/>
      <c r="SIZ663" s="189"/>
      <c r="SJA663" s="189"/>
      <c r="SJB663" s="189"/>
      <c r="SJC663" s="189"/>
      <c r="SJD663" s="189"/>
      <c r="SJE663" s="189"/>
      <c r="SJF663" s="189"/>
      <c r="SJG663" s="189"/>
      <c r="SJH663" s="189"/>
      <c r="SJI663" s="189"/>
      <c r="SJJ663" s="189"/>
      <c r="SJK663" s="189"/>
      <c r="SJL663" s="189"/>
      <c r="SJM663" s="189"/>
      <c r="SJN663" s="189"/>
      <c r="SJO663" s="189"/>
      <c r="SJP663" s="189"/>
      <c r="SJQ663" s="189"/>
      <c r="SJR663" s="189"/>
      <c r="SJS663" s="189"/>
      <c r="SJT663" s="189"/>
      <c r="SJU663" s="189"/>
      <c r="SJV663" s="189"/>
      <c r="SJW663" s="189"/>
      <c r="SJX663" s="189"/>
      <c r="SJY663" s="189"/>
      <c r="SJZ663" s="189"/>
      <c r="SKA663" s="189"/>
      <c r="SKB663" s="189"/>
      <c r="SKC663" s="189"/>
      <c r="SKD663" s="189"/>
      <c r="SKE663" s="189"/>
      <c r="SKF663" s="189"/>
      <c r="SKG663" s="189"/>
      <c r="SKH663" s="189"/>
      <c r="SKI663" s="189"/>
      <c r="SKJ663" s="189"/>
      <c r="SKK663" s="189"/>
      <c r="SKL663" s="189"/>
      <c r="SKM663" s="189"/>
      <c r="SKN663" s="189"/>
      <c r="SKO663" s="189"/>
      <c r="SKP663" s="189"/>
      <c r="SKQ663" s="189"/>
      <c r="SKR663" s="189"/>
      <c r="SKS663" s="189"/>
      <c r="SKT663" s="189"/>
      <c r="SKU663" s="189"/>
      <c r="SKV663" s="189"/>
      <c r="SKW663" s="189"/>
      <c r="SKX663" s="189"/>
      <c r="SKY663" s="189"/>
      <c r="SKZ663" s="189"/>
      <c r="SLA663" s="189"/>
      <c r="SLB663" s="189"/>
      <c r="SLC663" s="189"/>
      <c r="SLD663" s="189"/>
      <c r="SLE663" s="189"/>
      <c r="SLF663" s="189"/>
      <c r="SLG663" s="189"/>
      <c r="SLH663" s="189"/>
      <c r="SLI663" s="189"/>
      <c r="SLJ663" s="189"/>
      <c r="SLK663" s="189"/>
      <c r="SLL663" s="189"/>
      <c r="SLM663" s="189"/>
      <c r="SLN663" s="189"/>
      <c r="SLO663" s="189"/>
      <c r="SLP663" s="189"/>
      <c r="SLQ663" s="189"/>
      <c r="SLR663" s="189"/>
      <c r="SLS663" s="189"/>
      <c r="SLT663" s="189"/>
      <c r="SLU663" s="189"/>
      <c r="SLV663" s="189"/>
      <c r="SLW663" s="189"/>
      <c r="SLX663" s="189"/>
      <c r="SLY663" s="189"/>
      <c r="SLZ663" s="189"/>
      <c r="SMA663" s="189"/>
      <c r="SMB663" s="189"/>
      <c r="SMC663" s="189"/>
      <c r="SMD663" s="189"/>
      <c r="SME663" s="189"/>
      <c r="SMF663" s="189"/>
      <c r="SMG663" s="189"/>
      <c r="SMH663" s="189"/>
      <c r="SMI663" s="189"/>
      <c r="SMJ663" s="189"/>
      <c r="SMK663" s="189"/>
      <c r="SML663" s="189"/>
      <c r="SMM663" s="189"/>
      <c r="SMN663" s="189"/>
      <c r="SMO663" s="189"/>
      <c r="SMP663" s="189"/>
      <c r="SMQ663" s="189"/>
      <c r="SMR663" s="189"/>
      <c r="SMS663" s="189"/>
      <c r="SMT663" s="189"/>
      <c r="SMU663" s="189"/>
      <c r="SMV663" s="189"/>
      <c r="SMW663" s="189"/>
      <c r="SMX663" s="189"/>
      <c r="SMY663" s="189"/>
      <c r="SMZ663" s="189"/>
      <c r="SNA663" s="189"/>
      <c r="SNB663" s="189"/>
      <c r="SNC663" s="189"/>
      <c r="SND663" s="189"/>
      <c r="SNE663" s="189"/>
      <c r="SNF663" s="189"/>
      <c r="SNG663" s="189"/>
      <c r="SNH663" s="189"/>
      <c r="SNI663" s="189"/>
      <c r="SNJ663" s="189"/>
      <c r="SNK663" s="189"/>
      <c r="SNL663" s="189"/>
      <c r="SNM663" s="189"/>
      <c r="SNN663" s="189"/>
      <c r="SNO663" s="189"/>
      <c r="SNP663" s="189"/>
      <c r="SNQ663" s="189"/>
      <c r="SNR663" s="189"/>
      <c r="SNS663" s="189"/>
      <c r="SNT663" s="189"/>
      <c r="SNU663" s="189"/>
      <c r="SNV663" s="189"/>
      <c r="SNW663" s="189"/>
      <c r="SNX663" s="189"/>
      <c r="SNY663" s="189"/>
      <c r="SNZ663" s="189"/>
      <c r="SOA663" s="189"/>
      <c r="SOB663" s="189"/>
      <c r="SOC663" s="189"/>
      <c r="SOD663" s="189"/>
      <c r="SOE663" s="189"/>
      <c r="SOF663" s="189"/>
      <c r="SOG663" s="189"/>
      <c r="SOH663" s="189"/>
      <c r="SOI663" s="189"/>
      <c r="SOJ663" s="189"/>
      <c r="SOK663" s="189"/>
      <c r="SOL663" s="189"/>
      <c r="SOM663" s="189"/>
      <c r="SON663" s="189"/>
      <c r="SOO663" s="189"/>
      <c r="SOP663" s="189"/>
      <c r="SOQ663" s="189"/>
      <c r="SOR663" s="189"/>
      <c r="SOS663" s="189"/>
      <c r="SOT663" s="189"/>
      <c r="SOU663" s="189"/>
      <c r="SOV663" s="189"/>
      <c r="SOW663" s="189"/>
      <c r="SOX663" s="189"/>
      <c r="SOY663" s="189"/>
      <c r="SOZ663" s="189"/>
      <c r="SPA663" s="189"/>
      <c r="SPB663" s="189"/>
      <c r="SPC663" s="189"/>
      <c r="SPD663" s="189"/>
      <c r="SPE663" s="189"/>
      <c r="SPF663" s="189"/>
      <c r="SPG663" s="189"/>
      <c r="SPH663" s="189"/>
      <c r="SPI663" s="189"/>
      <c r="SPJ663" s="189"/>
      <c r="SPK663" s="189"/>
      <c r="SPL663" s="189"/>
      <c r="SPM663" s="189"/>
      <c r="SPN663" s="189"/>
      <c r="SPO663" s="189"/>
      <c r="SPP663" s="189"/>
      <c r="SPQ663" s="189"/>
      <c r="SPR663" s="189"/>
      <c r="SPS663" s="189"/>
      <c r="SPT663" s="189"/>
      <c r="SPU663" s="189"/>
      <c r="SPV663" s="189"/>
      <c r="SPW663" s="189"/>
      <c r="SPX663" s="189"/>
      <c r="SPY663" s="189"/>
      <c r="SPZ663" s="189"/>
      <c r="SQA663" s="189"/>
      <c r="SQB663" s="189"/>
      <c r="SQC663" s="189"/>
      <c r="SQD663" s="189"/>
      <c r="SQE663" s="189"/>
      <c r="SQF663" s="189"/>
      <c r="SQG663" s="189"/>
      <c r="SQH663" s="189"/>
      <c r="SQI663" s="189"/>
      <c r="SQJ663" s="189"/>
      <c r="SQK663" s="189"/>
      <c r="SQL663" s="189"/>
      <c r="SQM663" s="189"/>
      <c r="SQN663" s="189"/>
      <c r="SQO663" s="189"/>
      <c r="SQP663" s="189"/>
      <c r="SQQ663" s="189"/>
      <c r="SQR663" s="189"/>
      <c r="SQS663" s="189"/>
      <c r="SQT663" s="189"/>
      <c r="SQU663" s="189"/>
      <c r="SQV663" s="189"/>
      <c r="SQW663" s="189"/>
      <c r="SQX663" s="189"/>
      <c r="SQY663" s="189"/>
      <c r="SQZ663" s="189"/>
      <c r="SRA663" s="189"/>
      <c r="SRB663" s="189"/>
      <c r="SRC663" s="189"/>
      <c r="SRD663" s="189"/>
      <c r="SRE663" s="189"/>
      <c r="SRF663" s="189"/>
      <c r="SRG663" s="189"/>
      <c r="SRH663" s="189"/>
      <c r="SRI663" s="189"/>
      <c r="SRJ663" s="189"/>
      <c r="SRK663" s="189"/>
      <c r="SRL663" s="189"/>
      <c r="SRM663" s="189"/>
      <c r="SRN663" s="189"/>
      <c r="SRO663" s="189"/>
      <c r="SRP663" s="189"/>
      <c r="SRQ663" s="189"/>
      <c r="SRR663" s="189"/>
      <c r="SRS663" s="189"/>
      <c r="SRT663" s="189"/>
      <c r="SRU663" s="189"/>
      <c r="SRV663" s="189"/>
      <c r="SRW663" s="189"/>
      <c r="SRX663" s="189"/>
      <c r="SRY663" s="189"/>
      <c r="SRZ663" s="189"/>
      <c r="SSA663" s="189"/>
      <c r="SSB663" s="189"/>
      <c r="SSC663" s="189"/>
      <c r="SSD663" s="189"/>
      <c r="SSE663" s="189"/>
      <c r="SSF663" s="189"/>
      <c r="SSG663" s="189"/>
      <c r="SSH663" s="189"/>
      <c r="SSI663" s="189"/>
      <c r="SSJ663" s="189"/>
      <c r="SSK663" s="189"/>
      <c r="SSL663" s="189"/>
      <c r="SSM663" s="189"/>
      <c r="SSN663" s="189"/>
      <c r="SSO663" s="189"/>
      <c r="SSP663" s="189"/>
      <c r="SSQ663" s="189"/>
      <c r="SSR663" s="189"/>
      <c r="SSS663" s="189"/>
      <c r="SST663" s="189"/>
      <c r="SSU663" s="189"/>
      <c r="SSV663" s="189"/>
      <c r="SSW663" s="189"/>
      <c r="SSX663" s="189"/>
      <c r="SSY663" s="189"/>
      <c r="SSZ663" s="189"/>
      <c r="STA663" s="189"/>
      <c r="STB663" s="189"/>
      <c r="STC663" s="189"/>
      <c r="STD663" s="189"/>
      <c r="STE663" s="189"/>
      <c r="STF663" s="189"/>
      <c r="STG663" s="189"/>
      <c r="STH663" s="189"/>
      <c r="STI663" s="189"/>
      <c r="STJ663" s="189"/>
      <c r="STK663" s="189"/>
      <c r="STL663" s="189"/>
      <c r="STM663" s="189"/>
      <c r="STN663" s="189"/>
      <c r="STO663" s="189"/>
      <c r="STP663" s="189"/>
      <c r="STQ663" s="189"/>
      <c r="STR663" s="189"/>
      <c r="STS663" s="189"/>
      <c r="STT663" s="189"/>
      <c r="STU663" s="189"/>
      <c r="STV663" s="189"/>
      <c r="STW663" s="189"/>
      <c r="STX663" s="189"/>
      <c r="STY663" s="189"/>
      <c r="STZ663" s="189"/>
      <c r="SUA663" s="189"/>
      <c r="SUB663" s="189"/>
      <c r="SUC663" s="189"/>
      <c r="SUD663" s="189"/>
      <c r="SUE663" s="189"/>
      <c r="SUF663" s="189"/>
      <c r="SUG663" s="189"/>
      <c r="SUH663" s="189"/>
      <c r="SUI663" s="189"/>
      <c r="SUJ663" s="189"/>
      <c r="SUK663" s="189"/>
      <c r="SUL663" s="189"/>
      <c r="SUM663" s="189"/>
      <c r="SUN663" s="189"/>
      <c r="SUO663" s="189"/>
      <c r="SUP663" s="189"/>
      <c r="SUQ663" s="189"/>
      <c r="SUR663" s="189"/>
      <c r="SUS663" s="189"/>
      <c r="SUT663" s="189"/>
      <c r="SUU663" s="189"/>
      <c r="SUV663" s="189"/>
      <c r="SUW663" s="189"/>
      <c r="SUX663" s="189"/>
      <c r="SUY663" s="189"/>
      <c r="SUZ663" s="189"/>
      <c r="SVA663" s="189"/>
      <c r="SVB663" s="189"/>
      <c r="SVC663" s="189"/>
      <c r="SVD663" s="189"/>
      <c r="SVE663" s="189"/>
      <c r="SVF663" s="189"/>
      <c r="SVG663" s="189"/>
      <c r="SVH663" s="189"/>
      <c r="SVI663" s="189"/>
      <c r="SVJ663" s="189"/>
      <c r="SVK663" s="189"/>
      <c r="SVL663" s="189"/>
      <c r="SVM663" s="189"/>
      <c r="SVN663" s="189"/>
      <c r="SVO663" s="189"/>
      <c r="SVP663" s="189"/>
      <c r="SVQ663" s="189"/>
      <c r="SVR663" s="189"/>
      <c r="SVS663" s="189"/>
      <c r="SVT663" s="189"/>
      <c r="SVU663" s="189"/>
      <c r="SVV663" s="189"/>
      <c r="SVW663" s="189"/>
      <c r="SVX663" s="189"/>
      <c r="SVY663" s="189"/>
      <c r="SVZ663" s="189"/>
      <c r="SWA663" s="189"/>
      <c r="SWB663" s="189"/>
      <c r="SWC663" s="189"/>
      <c r="SWD663" s="189"/>
      <c r="SWE663" s="189"/>
      <c r="SWF663" s="189"/>
      <c r="SWG663" s="189"/>
      <c r="SWH663" s="189"/>
      <c r="SWI663" s="189"/>
      <c r="SWJ663" s="189"/>
      <c r="SWK663" s="189"/>
      <c r="SWL663" s="189"/>
      <c r="SWM663" s="189"/>
      <c r="SWN663" s="189"/>
      <c r="SWO663" s="189"/>
      <c r="SWP663" s="189"/>
      <c r="SWQ663" s="189"/>
      <c r="SWR663" s="189"/>
      <c r="SWS663" s="189"/>
      <c r="SWT663" s="189"/>
      <c r="SWU663" s="189"/>
      <c r="SWV663" s="189"/>
      <c r="SWW663" s="189"/>
      <c r="SWX663" s="189"/>
      <c r="SWY663" s="189"/>
      <c r="SWZ663" s="189"/>
      <c r="SXA663" s="189"/>
      <c r="SXB663" s="189"/>
      <c r="SXC663" s="189"/>
      <c r="SXD663" s="189"/>
      <c r="SXE663" s="189"/>
      <c r="SXF663" s="189"/>
      <c r="SXG663" s="189"/>
      <c r="SXH663" s="189"/>
      <c r="SXI663" s="189"/>
      <c r="SXJ663" s="189"/>
      <c r="SXK663" s="189"/>
      <c r="SXL663" s="189"/>
      <c r="SXM663" s="189"/>
      <c r="SXN663" s="189"/>
      <c r="SXO663" s="189"/>
      <c r="SXP663" s="189"/>
      <c r="SXQ663" s="189"/>
      <c r="SXR663" s="189"/>
      <c r="SXS663" s="189"/>
      <c r="SXT663" s="189"/>
      <c r="SXU663" s="189"/>
      <c r="SXV663" s="189"/>
      <c r="SXW663" s="189"/>
      <c r="SXX663" s="189"/>
      <c r="SXY663" s="189"/>
      <c r="SXZ663" s="189"/>
      <c r="SYA663" s="189"/>
      <c r="SYB663" s="189"/>
      <c r="SYC663" s="189"/>
      <c r="SYD663" s="189"/>
      <c r="SYE663" s="189"/>
      <c r="SYF663" s="189"/>
      <c r="SYG663" s="189"/>
      <c r="SYH663" s="189"/>
      <c r="SYI663" s="189"/>
      <c r="SYJ663" s="189"/>
      <c r="SYK663" s="189"/>
      <c r="SYL663" s="189"/>
      <c r="SYM663" s="189"/>
      <c r="SYN663" s="189"/>
      <c r="SYO663" s="189"/>
      <c r="SYP663" s="189"/>
      <c r="SYQ663" s="189"/>
      <c r="SYR663" s="189"/>
      <c r="SYS663" s="189"/>
      <c r="SYT663" s="189"/>
      <c r="SYU663" s="189"/>
      <c r="SYV663" s="189"/>
      <c r="SYW663" s="189"/>
      <c r="SYX663" s="189"/>
      <c r="SYY663" s="189"/>
      <c r="SYZ663" s="189"/>
      <c r="SZA663" s="189"/>
      <c r="SZB663" s="189"/>
      <c r="SZC663" s="189"/>
      <c r="SZD663" s="189"/>
      <c r="SZE663" s="189"/>
      <c r="SZF663" s="189"/>
      <c r="SZG663" s="189"/>
      <c r="SZH663" s="189"/>
      <c r="SZI663" s="189"/>
      <c r="SZJ663" s="189"/>
      <c r="SZK663" s="189"/>
      <c r="SZL663" s="189"/>
      <c r="SZM663" s="189"/>
      <c r="SZN663" s="189"/>
      <c r="SZO663" s="189"/>
      <c r="SZP663" s="189"/>
      <c r="SZQ663" s="189"/>
      <c r="SZR663" s="189"/>
      <c r="SZS663" s="189"/>
      <c r="SZT663" s="189"/>
      <c r="SZU663" s="189"/>
      <c r="SZV663" s="189"/>
      <c r="SZW663" s="189"/>
      <c r="SZX663" s="189"/>
      <c r="SZY663" s="189"/>
      <c r="SZZ663" s="189"/>
      <c r="TAA663" s="189"/>
      <c r="TAB663" s="189"/>
      <c r="TAC663" s="189"/>
      <c r="TAD663" s="189"/>
      <c r="TAE663" s="189"/>
      <c r="TAF663" s="189"/>
      <c r="TAG663" s="189"/>
      <c r="TAH663" s="189"/>
      <c r="TAI663" s="189"/>
      <c r="TAJ663" s="189"/>
      <c r="TAK663" s="189"/>
      <c r="TAL663" s="189"/>
      <c r="TAM663" s="189"/>
      <c r="TAN663" s="189"/>
      <c r="TAO663" s="189"/>
      <c r="TAP663" s="189"/>
      <c r="TAQ663" s="189"/>
      <c r="TAR663" s="189"/>
      <c r="TAS663" s="189"/>
      <c r="TAT663" s="189"/>
      <c r="TAU663" s="189"/>
      <c r="TAV663" s="189"/>
      <c r="TAW663" s="189"/>
      <c r="TAX663" s="189"/>
      <c r="TAY663" s="189"/>
      <c r="TAZ663" s="189"/>
      <c r="TBA663" s="189"/>
      <c r="TBB663" s="189"/>
      <c r="TBC663" s="189"/>
      <c r="TBD663" s="189"/>
      <c r="TBE663" s="189"/>
      <c r="TBF663" s="189"/>
      <c r="TBG663" s="189"/>
      <c r="TBH663" s="189"/>
      <c r="TBI663" s="189"/>
      <c r="TBJ663" s="189"/>
      <c r="TBK663" s="189"/>
      <c r="TBL663" s="189"/>
      <c r="TBM663" s="189"/>
      <c r="TBN663" s="189"/>
      <c r="TBO663" s="189"/>
      <c r="TBP663" s="189"/>
      <c r="TBQ663" s="189"/>
      <c r="TBR663" s="189"/>
      <c r="TBS663" s="189"/>
      <c r="TBT663" s="189"/>
      <c r="TBU663" s="189"/>
      <c r="TBV663" s="189"/>
      <c r="TBW663" s="189"/>
      <c r="TBX663" s="189"/>
      <c r="TBY663" s="189"/>
      <c r="TBZ663" s="189"/>
      <c r="TCA663" s="189"/>
      <c r="TCB663" s="189"/>
      <c r="TCC663" s="189"/>
      <c r="TCD663" s="189"/>
      <c r="TCE663" s="189"/>
      <c r="TCF663" s="189"/>
      <c r="TCG663" s="189"/>
      <c r="TCH663" s="189"/>
      <c r="TCI663" s="189"/>
      <c r="TCJ663" s="189"/>
      <c r="TCK663" s="189"/>
      <c r="TCL663" s="189"/>
      <c r="TCM663" s="189"/>
      <c r="TCN663" s="189"/>
      <c r="TCO663" s="189"/>
      <c r="TCP663" s="189"/>
      <c r="TCQ663" s="189"/>
      <c r="TCR663" s="189"/>
      <c r="TCS663" s="189"/>
      <c r="TCT663" s="189"/>
      <c r="TCU663" s="189"/>
      <c r="TCV663" s="189"/>
      <c r="TCW663" s="189"/>
      <c r="TCX663" s="189"/>
      <c r="TCY663" s="189"/>
      <c r="TCZ663" s="189"/>
      <c r="TDA663" s="189"/>
      <c r="TDB663" s="189"/>
      <c r="TDC663" s="189"/>
      <c r="TDD663" s="189"/>
      <c r="TDE663" s="189"/>
      <c r="TDF663" s="189"/>
      <c r="TDG663" s="189"/>
      <c r="TDH663" s="189"/>
      <c r="TDI663" s="189"/>
      <c r="TDJ663" s="189"/>
      <c r="TDK663" s="189"/>
      <c r="TDL663" s="189"/>
      <c r="TDM663" s="189"/>
      <c r="TDN663" s="189"/>
      <c r="TDO663" s="189"/>
      <c r="TDP663" s="189"/>
      <c r="TDQ663" s="189"/>
      <c r="TDR663" s="189"/>
      <c r="TDS663" s="189"/>
      <c r="TDT663" s="189"/>
      <c r="TDU663" s="189"/>
      <c r="TDV663" s="189"/>
      <c r="TDW663" s="189"/>
      <c r="TDX663" s="189"/>
      <c r="TDY663" s="189"/>
      <c r="TDZ663" s="189"/>
      <c r="TEA663" s="189"/>
      <c r="TEB663" s="189"/>
      <c r="TEC663" s="189"/>
      <c r="TED663" s="189"/>
      <c r="TEE663" s="189"/>
      <c r="TEF663" s="189"/>
      <c r="TEG663" s="189"/>
      <c r="TEH663" s="189"/>
      <c r="TEI663" s="189"/>
      <c r="TEJ663" s="189"/>
      <c r="TEK663" s="189"/>
      <c r="TEL663" s="189"/>
      <c r="TEM663" s="189"/>
      <c r="TEN663" s="189"/>
      <c r="TEO663" s="189"/>
      <c r="TEP663" s="189"/>
      <c r="TEQ663" s="189"/>
      <c r="TER663" s="189"/>
      <c r="TES663" s="189"/>
      <c r="TET663" s="189"/>
      <c r="TEU663" s="189"/>
      <c r="TEV663" s="189"/>
      <c r="TEW663" s="189"/>
      <c r="TEX663" s="189"/>
      <c r="TEY663" s="189"/>
      <c r="TEZ663" s="189"/>
      <c r="TFA663" s="189"/>
      <c r="TFB663" s="189"/>
      <c r="TFC663" s="189"/>
      <c r="TFD663" s="189"/>
      <c r="TFE663" s="189"/>
      <c r="TFF663" s="189"/>
      <c r="TFG663" s="189"/>
      <c r="TFH663" s="189"/>
      <c r="TFI663" s="189"/>
      <c r="TFJ663" s="189"/>
      <c r="TFK663" s="189"/>
      <c r="TFL663" s="189"/>
      <c r="TFM663" s="189"/>
      <c r="TFN663" s="189"/>
      <c r="TFO663" s="189"/>
      <c r="TFP663" s="189"/>
      <c r="TFQ663" s="189"/>
      <c r="TFR663" s="189"/>
      <c r="TFS663" s="189"/>
      <c r="TFT663" s="189"/>
      <c r="TFU663" s="189"/>
      <c r="TFV663" s="189"/>
      <c r="TFW663" s="189"/>
      <c r="TFX663" s="189"/>
      <c r="TFY663" s="189"/>
      <c r="TFZ663" s="189"/>
      <c r="TGA663" s="189"/>
      <c r="TGB663" s="189"/>
      <c r="TGC663" s="189"/>
      <c r="TGD663" s="189"/>
      <c r="TGE663" s="189"/>
      <c r="TGF663" s="189"/>
      <c r="TGG663" s="189"/>
      <c r="TGH663" s="189"/>
      <c r="TGI663" s="189"/>
      <c r="TGJ663" s="189"/>
      <c r="TGK663" s="189"/>
      <c r="TGL663" s="189"/>
      <c r="TGM663" s="189"/>
      <c r="TGN663" s="189"/>
      <c r="TGO663" s="189"/>
      <c r="TGP663" s="189"/>
      <c r="TGQ663" s="189"/>
      <c r="TGR663" s="189"/>
      <c r="TGS663" s="189"/>
      <c r="TGT663" s="189"/>
      <c r="TGU663" s="189"/>
      <c r="TGV663" s="189"/>
      <c r="TGW663" s="189"/>
      <c r="TGX663" s="189"/>
      <c r="TGY663" s="189"/>
      <c r="TGZ663" s="189"/>
      <c r="THA663" s="189"/>
      <c r="THB663" s="189"/>
      <c r="THC663" s="189"/>
      <c r="THD663" s="189"/>
      <c r="THE663" s="189"/>
      <c r="THF663" s="189"/>
      <c r="THG663" s="189"/>
      <c r="THH663" s="189"/>
      <c r="THI663" s="189"/>
      <c r="THJ663" s="189"/>
      <c r="THK663" s="189"/>
      <c r="THL663" s="189"/>
      <c r="THM663" s="189"/>
      <c r="THN663" s="189"/>
      <c r="THO663" s="189"/>
      <c r="THP663" s="189"/>
      <c r="THQ663" s="189"/>
      <c r="THR663" s="189"/>
      <c r="THS663" s="189"/>
      <c r="THT663" s="189"/>
      <c r="THU663" s="189"/>
      <c r="THV663" s="189"/>
      <c r="THW663" s="189"/>
      <c r="THX663" s="189"/>
      <c r="THY663" s="189"/>
      <c r="THZ663" s="189"/>
      <c r="TIA663" s="189"/>
      <c r="TIB663" s="189"/>
      <c r="TIC663" s="189"/>
      <c r="TID663" s="189"/>
      <c r="TIE663" s="189"/>
      <c r="TIF663" s="189"/>
      <c r="TIG663" s="189"/>
      <c r="TIH663" s="189"/>
      <c r="TII663" s="189"/>
      <c r="TIJ663" s="189"/>
      <c r="TIK663" s="189"/>
      <c r="TIL663" s="189"/>
      <c r="TIM663" s="189"/>
      <c r="TIN663" s="189"/>
      <c r="TIO663" s="189"/>
      <c r="TIP663" s="189"/>
      <c r="TIQ663" s="189"/>
      <c r="TIR663" s="189"/>
      <c r="TIS663" s="189"/>
      <c r="TIT663" s="189"/>
      <c r="TIU663" s="189"/>
      <c r="TIV663" s="189"/>
      <c r="TIW663" s="189"/>
      <c r="TIX663" s="189"/>
      <c r="TIY663" s="189"/>
      <c r="TIZ663" s="189"/>
      <c r="TJA663" s="189"/>
      <c r="TJB663" s="189"/>
      <c r="TJC663" s="189"/>
      <c r="TJD663" s="189"/>
      <c r="TJE663" s="189"/>
      <c r="TJF663" s="189"/>
      <c r="TJG663" s="189"/>
      <c r="TJH663" s="189"/>
      <c r="TJI663" s="189"/>
      <c r="TJJ663" s="189"/>
      <c r="TJK663" s="189"/>
      <c r="TJL663" s="189"/>
      <c r="TJM663" s="189"/>
      <c r="TJN663" s="189"/>
      <c r="TJO663" s="189"/>
      <c r="TJP663" s="189"/>
      <c r="TJQ663" s="189"/>
      <c r="TJR663" s="189"/>
      <c r="TJS663" s="189"/>
      <c r="TJT663" s="189"/>
      <c r="TJU663" s="189"/>
      <c r="TJV663" s="189"/>
      <c r="TJW663" s="189"/>
      <c r="TJX663" s="189"/>
      <c r="TJY663" s="189"/>
      <c r="TJZ663" s="189"/>
      <c r="TKA663" s="189"/>
      <c r="TKB663" s="189"/>
      <c r="TKC663" s="189"/>
      <c r="TKD663" s="189"/>
      <c r="TKE663" s="189"/>
      <c r="TKF663" s="189"/>
      <c r="TKG663" s="189"/>
      <c r="TKH663" s="189"/>
      <c r="TKI663" s="189"/>
      <c r="TKJ663" s="189"/>
      <c r="TKK663" s="189"/>
      <c r="TKL663" s="189"/>
      <c r="TKM663" s="189"/>
      <c r="TKN663" s="189"/>
      <c r="TKO663" s="189"/>
      <c r="TKP663" s="189"/>
      <c r="TKQ663" s="189"/>
      <c r="TKR663" s="189"/>
      <c r="TKS663" s="189"/>
      <c r="TKT663" s="189"/>
      <c r="TKU663" s="189"/>
      <c r="TKV663" s="189"/>
      <c r="TKW663" s="189"/>
      <c r="TKX663" s="189"/>
      <c r="TKY663" s="189"/>
      <c r="TKZ663" s="189"/>
      <c r="TLA663" s="189"/>
      <c r="TLB663" s="189"/>
      <c r="TLC663" s="189"/>
      <c r="TLD663" s="189"/>
      <c r="TLE663" s="189"/>
      <c r="TLF663" s="189"/>
      <c r="TLG663" s="189"/>
      <c r="TLH663" s="189"/>
      <c r="TLI663" s="189"/>
      <c r="TLJ663" s="189"/>
      <c r="TLK663" s="189"/>
      <c r="TLL663" s="189"/>
      <c r="TLM663" s="189"/>
      <c r="TLN663" s="189"/>
      <c r="TLO663" s="189"/>
      <c r="TLP663" s="189"/>
      <c r="TLQ663" s="189"/>
      <c r="TLR663" s="189"/>
      <c r="TLS663" s="189"/>
      <c r="TLT663" s="189"/>
      <c r="TLU663" s="189"/>
      <c r="TLV663" s="189"/>
      <c r="TLW663" s="189"/>
      <c r="TLX663" s="189"/>
      <c r="TLY663" s="189"/>
      <c r="TLZ663" s="189"/>
      <c r="TMA663" s="189"/>
      <c r="TMB663" s="189"/>
      <c r="TMC663" s="189"/>
      <c r="TMD663" s="189"/>
      <c r="TME663" s="189"/>
      <c r="TMF663" s="189"/>
      <c r="TMG663" s="189"/>
      <c r="TMH663" s="189"/>
      <c r="TMI663" s="189"/>
      <c r="TMJ663" s="189"/>
      <c r="TMK663" s="189"/>
      <c r="TML663" s="189"/>
      <c r="TMM663" s="189"/>
      <c r="TMN663" s="189"/>
      <c r="TMO663" s="189"/>
      <c r="TMP663" s="189"/>
      <c r="TMQ663" s="189"/>
      <c r="TMR663" s="189"/>
      <c r="TMS663" s="189"/>
      <c r="TMT663" s="189"/>
      <c r="TMU663" s="189"/>
      <c r="TMV663" s="189"/>
      <c r="TMW663" s="189"/>
      <c r="TMX663" s="189"/>
      <c r="TMY663" s="189"/>
      <c r="TMZ663" s="189"/>
      <c r="TNA663" s="189"/>
      <c r="TNB663" s="189"/>
      <c r="TNC663" s="189"/>
      <c r="TND663" s="189"/>
      <c r="TNE663" s="189"/>
      <c r="TNF663" s="189"/>
      <c r="TNG663" s="189"/>
      <c r="TNH663" s="189"/>
      <c r="TNI663" s="189"/>
      <c r="TNJ663" s="189"/>
      <c r="TNK663" s="189"/>
      <c r="TNL663" s="189"/>
      <c r="TNM663" s="189"/>
      <c r="TNN663" s="189"/>
      <c r="TNO663" s="189"/>
      <c r="TNP663" s="189"/>
      <c r="TNQ663" s="189"/>
      <c r="TNR663" s="189"/>
      <c r="TNS663" s="189"/>
      <c r="TNT663" s="189"/>
      <c r="TNU663" s="189"/>
      <c r="TNV663" s="189"/>
      <c r="TNW663" s="189"/>
      <c r="TNX663" s="189"/>
      <c r="TNY663" s="189"/>
      <c r="TNZ663" s="189"/>
      <c r="TOA663" s="189"/>
      <c r="TOB663" s="189"/>
      <c r="TOC663" s="189"/>
      <c r="TOD663" s="189"/>
      <c r="TOE663" s="189"/>
      <c r="TOF663" s="189"/>
      <c r="TOG663" s="189"/>
      <c r="TOH663" s="189"/>
      <c r="TOI663" s="189"/>
      <c r="TOJ663" s="189"/>
      <c r="TOK663" s="189"/>
      <c r="TOL663" s="189"/>
      <c r="TOM663" s="189"/>
      <c r="TON663" s="189"/>
      <c r="TOO663" s="189"/>
      <c r="TOP663" s="189"/>
      <c r="TOQ663" s="189"/>
      <c r="TOR663" s="189"/>
      <c r="TOS663" s="189"/>
      <c r="TOT663" s="189"/>
      <c r="TOU663" s="189"/>
      <c r="TOV663" s="189"/>
      <c r="TOW663" s="189"/>
      <c r="TOX663" s="189"/>
      <c r="TOY663" s="189"/>
      <c r="TOZ663" s="189"/>
      <c r="TPA663" s="189"/>
      <c r="TPB663" s="189"/>
      <c r="TPC663" s="189"/>
      <c r="TPD663" s="189"/>
      <c r="TPE663" s="189"/>
      <c r="TPF663" s="189"/>
      <c r="TPG663" s="189"/>
      <c r="TPH663" s="189"/>
      <c r="TPI663" s="189"/>
      <c r="TPJ663" s="189"/>
      <c r="TPK663" s="189"/>
      <c r="TPL663" s="189"/>
      <c r="TPM663" s="189"/>
      <c r="TPN663" s="189"/>
      <c r="TPO663" s="189"/>
      <c r="TPP663" s="189"/>
      <c r="TPQ663" s="189"/>
      <c r="TPR663" s="189"/>
      <c r="TPS663" s="189"/>
      <c r="TPT663" s="189"/>
      <c r="TPU663" s="189"/>
      <c r="TPV663" s="189"/>
      <c r="TPW663" s="189"/>
      <c r="TPX663" s="189"/>
      <c r="TPY663" s="189"/>
      <c r="TPZ663" s="189"/>
      <c r="TQA663" s="189"/>
      <c r="TQB663" s="189"/>
      <c r="TQC663" s="189"/>
      <c r="TQD663" s="189"/>
      <c r="TQE663" s="189"/>
      <c r="TQF663" s="189"/>
      <c r="TQG663" s="189"/>
      <c r="TQH663" s="189"/>
      <c r="TQI663" s="189"/>
      <c r="TQJ663" s="189"/>
      <c r="TQK663" s="189"/>
      <c r="TQL663" s="189"/>
      <c r="TQM663" s="189"/>
      <c r="TQN663" s="189"/>
      <c r="TQO663" s="189"/>
      <c r="TQP663" s="189"/>
      <c r="TQQ663" s="189"/>
      <c r="TQR663" s="189"/>
      <c r="TQS663" s="189"/>
      <c r="TQT663" s="189"/>
      <c r="TQU663" s="189"/>
      <c r="TQV663" s="189"/>
      <c r="TQW663" s="189"/>
      <c r="TQX663" s="189"/>
      <c r="TQY663" s="189"/>
      <c r="TQZ663" s="189"/>
      <c r="TRA663" s="189"/>
      <c r="TRB663" s="189"/>
      <c r="TRC663" s="189"/>
      <c r="TRD663" s="189"/>
      <c r="TRE663" s="189"/>
      <c r="TRF663" s="189"/>
      <c r="TRG663" s="189"/>
      <c r="TRH663" s="189"/>
      <c r="TRI663" s="189"/>
      <c r="TRJ663" s="189"/>
      <c r="TRK663" s="189"/>
      <c r="TRL663" s="189"/>
      <c r="TRM663" s="189"/>
      <c r="TRN663" s="189"/>
      <c r="TRO663" s="189"/>
      <c r="TRP663" s="189"/>
      <c r="TRQ663" s="189"/>
      <c r="TRR663" s="189"/>
      <c r="TRS663" s="189"/>
      <c r="TRT663" s="189"/>
      <c r="TRU663" s="189"/>
      <c r="TRV663" s="189"/>
      <c r="TRW663" s="189"/>
      <c r="TRX663" s="189"/>
      <c r="TRY663" s="189"/>
      <c r="TRZ663" s="189"/>
      <c r="TSA663" s="189"/>
      <c r="TSB663" s="189"/>
      <c r="TSC663" s="189"/>
      <c r="TSD663" s="189"/>
      <c r="TSE663" s="189"/>
      <c r="TSF663" s="189"/>
      <c r="TSG663" s="189"/>
      <c r="TSH663" s="189"/>
      <c r="TSI663" s="189"/>
      <c r="TSJ663" s="189"/>
      <c r="TSK663" s="189"/>
      <c r="TSL663" s="189"/>
      <c r="TSM663" s="189"/>
      <c r="TSN663" s="189"/>
      <c r="TSO663" s="189"/>
      <c r="TSP663" s="189"/>
      <c r="TSQ663" s="189"/>
      <c r="TSR663" s="189"/>
      <c r="TSS663" s="189"/>
      <c r="TST663" s="189"/>
      <c r="TSU663" s="189"/>
      <c r="TSV663" s="189"/>
      <c r="TSW663" s="189"/>
      <c r="TSX663" s="189"/>
      <c r="TSY663" s="189"/>
      <c r="TSZ663" s="189"/>
      <c r="TTA663" s="189"/>
      <c r="TTB663" s="189"/>
      <c r="TTC663" s="189"/>
      <c r="TTD663" s="189"/>
      <c r="TTE663" s="189"/>
      <c r="TTF663" s="189"/>
      <c r="TTG663" s="189"/>
      <c r="TTH663" s="189"/>
      <c r="TTI663" s="189"/>
      <c r="TTJ663" s="189"/>
      <c r="TTK663" s="189"/>
      <c r="TTL663" s="189"/>
      <c r="TTM663" s="189"/>
      <c r="TTN663" s="189"/>
      <c r="TTO663" s="189"/>
      <c r="TTP663" s="189"/>
      <c r="TTQ663" s="189"/>
      <c r="TTR663" s="189"/>
      <c r="TTS663" s="189"/>
      <c r="TTT663" s="189"/>
      <c r="TTU663" s="189"/>
      <c r="TTV663" s="189"/>
      <c r="TTW663" s="189"/>
      <c r="TTX663" s="189"/>
      <c r="TTY663" s="189"/>
      <c r="TTZ663" s="189"/>
      <c r="TUA663" s="189"/>
      <c r="TUB663" s="189"/>
      <c r="TUC663" s="189"/>
      <c r="TUD663" s="189"/>
      <c r="TUE663" s="189"/>
      <c r="TUF663" s="189"/>
      <c r="TUG663" s="189"/>
      <c r="TUH663" s="189"/>
      <c r="TUI663" s="189"/>
      <c r="TUJ663" s="189"/>
      <c r="TUK663" s="189"/>
      <c r="TUL663" s="189"/>
      <c r="TUM663" s="189"/>
      <c r="TUN663" s="189"/>
      <c r="TUO663" s="189"/>
      <c r="TUP663" s="189"/>
      <c r="TUQ663" s="189"/>
      <c r="TUR663" s="189"/>
      <c r="TUS663" s="189"/>
      <c r="TUT663" s="189"/>
      <c r="TUU663" s="189"/>
      <c r="TUV663" s="189"/>
      <c r="TUW663" s="189"/>
      <c r="TUX663" s="189"/>
      <c r="TUY663" s="189"/>
      <c r="TUZ663" s="189"/>
      <c r="TVA663" s="189"/>
      <c r="TVB663" s="189"/>
      <c r="TVC663" s="189"/>
      <c r="TVD663" s="189"/>
      <c r="TVE663" s="189"/>
      <c r="TVF663" s="189"/>
      <c r="TVG663" s="189"/>
      <c r="TVH663" s="189"/>
      <c r="TVI663" s="189"/>
      <c r="TVJ663" s="189"/>
      <c r="TVK663" s="189"/>
      <c r="TVL663" s="189"/>
      <c r="TVM663" s="189"/>
      <c r="TVN663" s="189"/>
      <c r="TVO663" s="189"/>
      <c r="TVP663" s="189"/>
      <c r="TVQ663" s="189"/>
      <c r="TVR663" s="189"/>
      <c r="TVS663" s="189"/>
      <c r="TVT663" s="189"/>
      <c r="TVU663" s="189"/>
      <c r="TVV663" s="189"/>
      <c r="TVW663" s="189"/>
      <c r="TVX663" s="189"/>
      <c r="TVY663" s="189"/>
      <c r="TVZ663" s="189"/>
      <c r="TWA663" s="189"/>
      <c r="TWB663" s="189"/>
      <c r="TWC663" s="189"/>
      <c r="TWD663" s="189"/>
      <c r="TWE663" s="189"/>
      <c r="TWF663" s="189"/>
      <c r="TWG663" s="189"/>
      <c r="TWH663" s="189"/>
      <c r="TWI663" s="189"/>
      <c r="TWJ663" s="189"/>
      <c r="TWK663" s="189"/>
      <c r="TWL663" s="189"/>
      <c r="TWM663" s="189"/>
      <c r="TWN663" s="189"/>
      <c r="TWO663" s="189"/>
      <c r="TWP663" s="189"/>
      <c r="TWQ663" s="189"/>
      <c r="TWR663" s="189"/>
      <c r="TWS663" s="189"/>
      <c r="TWT663" s="189"/>
      <c r="TWU663" s="189"/>
      <c r="TWV663" s="189"/>
      <c r="TWW663" s="189"/>
      <c r="TWX663" s="189"/>
      <c r="TWY663" s="189"/>
      <c r="TWZ663" s="189"/>
      <c r="TXA663" s="189"/>
      <c r="TXB663" s="189"/>
      <c r="TXC663" s="189"/>
      <c r="TXD663" s="189"/>
      <c r="TXE663" s="189"/>
      <c r="TXF663" s="189"/>
      <c r="TXG663" s="189"/>
      <c r="TXH663" s="189"/>
      <c r="TXI663" s="189"/>
      <c r="TXJ663" s="189"/>
      <c r="TXK663" s="189"/>
      <c r="TXL663" s="189"/>
      <c r="TXM663" s="189"/>
      <c r="TXN663" s="189"/>
      <c r="TXO663" s="189"/>
      <c r="TXP663" s="189"/>
      <c r="TXQ663" s="189"/>
      <c r="TXR663" s="189"/>
      <c r="TXS663" s="189"/>
      <c r="TXT663" s="189"/>
      <c r="TXU663" s="189"/>
      <c r="TXV663" s="189"/>
      <c r="TXW663" s="189"/>
      <c r="TXX663" s="189"/>
      <c r="TXY663" s="189"/>
      <c r="TXZ663" s="189"/>
      <c r="TYA663" s="189"/>
      <c r="TYB663" s="189"/>
      <c r="TYC663" s="189"/>
      <c r="TYD663" s="189"/>
      <c r="TYE663" s="189"/>
      <c r="TYF663" s="189"/>
      <c r="TYG663" s="189"/>
      <c r="TYH663" s="189"/>
      <c r="TYI663" s="189"/>
      <c r="TYJ663" s="189"/>
      <c r="TYK663" s="189"/>
      <c r="TYL663" s="189"/>
      <c r="TYM663" s="189"/>
      <c r="TYN663" s="189"/>
      <c r="TYO663" s="189"/>
      <c r="TYP663" s="189"/>
      <c r="TYQ663" s="189"/>
      <c r="TYR663" s="189"/>
      <c r="TYS663" s="189"/>
      <c r="TYT663" s="189"/>
      <c r="TYU663" s="189"/>
      <c r="TYV663" s="189"/>
      <c r="TYW663" s="189"/>
      <c r="TYX663" s="189"/>
      <c r="TYY663" s="189"/>
      <c r="TYZ663" s="189"/>
      <c r="TZA663" s="189"/>
      <c r="TZB663" s="189"/>
      <c r="TZC663" s="189"/>
      <c r="TZD663" s="189"/>
      <c r="TZE663" s="189"/>
      <c r="TZF663" s="189"/>
      <c r="TZG663" s="189"/>
      <c r="TZH663" s="189"/>
      <c r="TZI663" s="189"/>
      <c r="TZJ663" s="189"/>
      <c r="TZK663" s="189"/>
      <c r="TZL663" s="189"/>
      <c r="TZM663" s="189"/>
      <c r="TZN663" s="189"/>
      <c r="TZO663" s="189"/>
      <c r="TZP663" s="189"/>
      <c r="TZQ663" s="189"/>
      <c r="TZR663" s="189"/>
      <c r="TZS663" s="189"/>
      <c r="TZT663" s="189"/>
      <c r="TZU663" s="189"/>
      <c r="TZV663" s="189"/>
      <c r="TZW663" s="189"/>
      <c r="TZX663" s="189"/>
      <c r="TZY663" s="189"/>
      <c r="TZZ663" s="189"/>
      <c r="UAA663" s="189"/>
      <c r="UAB663" s="189"/>
      <c r="UAC663" s="189"/>
      <c r="UAD663" s="189"/>
      <c r="UAE663" s="189"/>
      <c r="UAF663" s="189"/>
      <c r="UAG663" s="189"/>
      <c r="UAH663" s="189"/>
      <c r="UAI663" s="189"/>
      <c r="UAJ663" s="189"/>
      <c r="UAK663" s="189"/>
      <c r="UAL663" s="189"/>
      <c r="UAM663" s="189"/>
      <c r="UAN663" s="189"/>
      <c r="UAO663" s="189"/>
      <c r="UAP663" s="189"/>
      <c r="UAQ663" s="189"/>
      <c r="UAR663" s="189"/>
      <c r="UAS663" s="189"/>
      <c r="UAT663" s="189"/>
      <c r="UAU663" s="189"/>
      <c r="UAV663" s="189"/>
      <c r="UAW663" s="189"/>
      <c r="UAX663" s="189"/>
      <c r="UAY663" s="189"/>
      <c r="UAZ663" s="189"/>
      <c r="UBA663" s="189"/>
      <c r="UBB663" s="189"/>
      <c r="UBC663" s="189"/>
      <c r="UBD663" s="189"/>
      <c r="UBE663" s="189"/>
      <c r="UBF663" s="189"/>
      <c r="UBG663" s="189"/>
      <c r="UBH663" s="189"/>
      <c r="UBI663" s="189"/>
      <c r="UBJ663" s="189"/>
      <c r="UBK663" s="189"/>
      <c r="UBL663" s="189"/>
      <c r="UBM663" s="189"/>
      <c r="UBN663" s="189"/>
      <c r="UBO663" s="189"/>
      <c r="UBP663" s="189"/>
      <c r="UBQ663" s="189"/>
      <c r="UBR663" s="189"/>
      <c r="UBS663" s="189"/>
      <c r="UBT663" s="189"/>
      <c r="UBU663" s="189"/>
      <c r="UBV663" s="189"/>
      <c r="UBW663" s="189"/>
      <c r="UBX663" s="189"/>
      <c r="UBY663" s="189"/>
      <c r="UBZ663" s="189"/>
      <c r="UCA663" s="189"/>
      <c r="UCB663" s="189"/>
      <c r="UCC663" s="189"/>
      <c r="UCD663" s="189"/>
      <c r="UCE663" s="189"/>
      <c r="UCF663" s="189"/>
      <c r="UCG663" s="189"/>
      <c r="UCH663" s="189"/>
      <c r="UCI663" s="189"/>
      <c r="UCJ663" s="189"/>
      <c r="UCK663" s="189"/>
      <c r="UCL663" s="189"/>
      <c r="UCM663" s="189"/>
      <c r="UCN663" s="189"/>
      <c r="UCO663" s="189"/>
      <c r="UCP663" s="189"/>
      <c r="UCQ663" s="189"/>
      <c r="UCR663" s="189"/>
      <c r="UCS663" s="189"/>
      <c r="UCT663" s="189"/>
      <c r="UCU663" s="189"/>
      <c r="UCV663" s="189"/>
      <c r="UCW663" s="189"/>
      <c r="UCX663" s="189"/>
      <c r="UCY663" s="189"/>
      <c r="UCZ663" s="189"/>
      <c r="UDA663" s="189"/>
      <c r="UDB663" s="189"/>
      <c r="UDC663" s="189"/>
      <c r="UDD663" s="189"/>
      <c r="UDE663" s="189"/>
      <c r="UDF663" s="189"/>
      <c r="UDG663" s="189"/>
      <c r="UDH663" s="189"/>
      <c r="UDI663" s="189"/>
      <c r="UDJ663" s="189"/>
      <c r="UDK663" s="189"/>
      <c r="UDL663" s="189"/>
      <c r="UDM663" s="189"/>
      <c r="UDN663" s="189"/>
      <c r="UDO663" s="189"/>
      <c r="UDP663" s="189"/>
      <c r="UDQ663" s="189"/>
      <c r="UDR663" s="189"/>
      <c r="UDS663" s="189"/>
      <c r="UDT663" s="189"/>
      <c r="UDU663" s="189"/>
      <c r="UDV663" s="189"/>
      <c r="UDW663" s="189"/>
      <c r="UDX663" s="189"/>
      <c r="UDY663" s="189"/>
      <c r="UDZ663" s="189"/>
      <c r="UEA663" s="189"/>
      <c r="UEB663" s="189"/>
      <c r="UEC663" s="189"/>
      <c r="UED663" s="189"/>
      <c r="UEE663" s="189"/>
      <c r="UEF663" s="189"/>
      <c r="UEG663" s="189"/>
      <c r="UEH663" s="189"/>
      <c r="UEI663" s="189"/>
      <c r="UEJ663" s="189"/>
      <c r="UEK663" s="189"/>
      <c r="UEL663" s="189"/>
      <c r="UEM663" s="189"/>
      <c r="UEN663" s="189"/>
      <c r="UEO663" s="189"/>
      <c r="UEP663" s="189"/>
      <c r="UEQ663" s="189"/>
      <c r="UER663" s="189"/>
      <c r="UES663" s="189"/>
      <c r="UET663" s="189"/>
      <c r="UEU663" s="189"/>
      <c r="UEV663" s="189"/>
      <c r="UEW663" s="189"/>
      <c r="UEX663" s="189"/>
      <c r="UEY663" s="189"/>
      <c r="UEZ663" s="189"/>
      <c r="UFA663" s="189"/>
      <c r="UFB663" s="189"/>
      <c r="UFC663" s="189"/>
      <c r="UFD663" s="189"/>
      <c r="UFE663" s="189"/>
      <c r="UFF663" s="189"/>
      <c r="UFG663" s="189"/>
      <c r="UFH663" s="189"/>
      <c r="UFI663" s="189"/>
      <c r="UFJ663" s="189"/>
      <c r="UFK663" s="189"/>
      <c r="UFL663" s="189"/>
      <c r="UFM663" s="189"/>
      <c r="UFN663" s="189"/>
      <c r="UFO663" s="189"/>
      <c r="UFP663" s="189"/>
      <c r="UFQ663" s="189"/>
      <c r="UFR663" s="189"/>
      <c r="UFS663" s="189"/>
      <c r="UFT663" s="189"/>
      <c r="UFU663" s="189"/>
      <c r="UFV663" s="189"/>
      <c r="UFW663" s="189"/>
      <c r="UFX663" s="189"/>
      <c r="UFY663" s="189"/>
      <c r="UFZ663" s="189"/>
      <c r="UGA663" s="189"/>
      <c r="UGB663" s="189"/>
      <c r="UGC663" s="189"/>
      <c r="UGD663" s="189"/>
      <c r="UGE663" s="189"/>
      <c r="UGF663" s="189"/>
      <c r="UGG663" s="189"/>
      <c r="UGH663" s="189"/>
      <c r="UGI663" s="189"/>
      <c r="UGJ663" s="189"/>
      <c r="UGK663" s="189"/>
      <c r="UGL663" s="189"/>
      <c r="UGM663" s="189"/>
      <c r="UGN663" s="189"/>
      <c r="UGO663" s="189"/>
      <c r="UGP663" s="189"/>
      <c r="UGQ663" s="189"/>
      <c r="UGR663" s="189"/>
      <c r="UGS663" s="189"/>
      <c r="UGT663" s="189"/>
      <c r="UGU663" s="189"/>
      <c r="UGV663" s="189"/>
      <c r="UGW663" s="189"/>
      <c r="UGX663" s="189"/>
      <c r="UGY663" s="189"/>
      <c r="UGZ663" s="189"/>
      <c r="UHA663" s="189"/>
      <c r="UHB663" s="189"/>
      <c r="UHC663" s="189"/>
      <c r="UHD663" s="189"/>
      <c r="UHE663" s="189"/>
      <c r="UHF663" s="189"/>
      <c r="UHG663" s="189"/>
      <c r="UHH663" s="189"/>
      <c r="UHI663" s="189"/>
      <c r="UHJ663" s="189"/>
      <c r="UHK663" s="189"/>
      <c r="UHL663" s="189"/>
      <c r="UHM663" s="189"/>
      <c r="UHN663" s="189"/>
      <c r="UHO663" s="189"/>
      <c r="UHP663" s="189"/>
      <c r="UHQ663" s="189"/>
      <c r="UHR663" s="189"/>
      <c r="UHS663" s="189"/>
      <c r="UHT663" s="189"/>
      <c r="UHU663" s="189"/>
      <c r="UHV663" s="189"/>
      <c r="UHW663" s="189"/>
      <c r="UHX663" s="189"/>
      <c r="UHY663" s="189"/>
      <c r="UHZ663" s="189"/>
      <c r="UIA663" s="189"/>
      <c r="UIB663" s="189"/>
      <c r="UIC663" s="189"/>
      <c r="UID663" s="189"/>
      <c r="UIE663" s="189"/>
      <c r="UIF663" s="189"/>
      <c r="UIG663" s="189"/>
      <c r="UIH663" s="189"/>
      <c r="UII663" s="189"/>
      <c r="UIJ663" s="189"/>
      <c r="UIK663" s="189"/>
      <c r="UIL663" s="189"/>
      <c r="UIM663" s="189"/>
      <c r="UIN663" s="189"/>
      <c r="UIO663" s="189"/>
      <c r="UIP663" s="189"/>
      <c r="UIQ663" s="189"/>
      <c r="UIR663" s="189"/>
      <c r="UIS663" s="189"/>
      <c r="UIT663" s="189"/>
      <c r="UIU663" s="189"/>
      <c r="UIV663" s="189"/>
      <c r="UIW663" s="189"/>
      <c r="UIX663" s="189"/>
      <c r="UIY663" s="189"/>
      <c r="UIZ663" s="189"/>
      <c r="UJA663" s="189"/>
      <c r="UJB663" s="189"/>
      <c r="UJC663" s="189"/>
      <c r="UJD663" s="189"/>
      <c r="UJE663" s="189"/>
      <c r="UJF663" s="189"/>
      <c r="UJG663" s="189"/>
      <c r="UJH663" s="189"/>
      <c r="UJI663" s="189"/>
      <c r="UJJ663" s="189"/>
      <c r="UJK663" s="189"/>
      <c r="UJL663" s="189"/>
      <c r="UJM663" s="189"/>
      <c r="UJN663" s="189"/>
      <c r="UJO663" s="189"/>
      <c r="UJP663" s="189"/>
      <c r="UJQ663" s="189"/>
      <c r="UJR663" s="189"/>
      <c r="UJS663" s="189"/>
      <c r="UJT663" s="189"/>
      <c r="UJU663" s="189"/>
      <c r="UJV663" s="189"/>
      <c r="UJW663" s="189"/>
      <c r="UJX663" s="189"/>
      <c r="UJY663" s="189"/>
      <c r="UJZ663" s="189"/>
      <c r="UKA663" s="189"/>
      <c r="UKB663" s="189"/>
      <c r="UKC663" s="189"/>
      <c r="UKD663" s="189"/>
      <c r="UKE663" s="189"/>
      <c r="UKF663" s="189"/>
      <c r="UKG663" s="189"/>
      <c r="UKH663" s="189"/>
      <c r="UKI663" s="189"/>
      <c r="UKJ663" s="189"/>
      <c r="UKK663" s="189"/>
      <c r="UKL663" s="189"/>
      <c r="UKM663" s="189"/>
      <c r="UKN663" s="189"/>
      <c r="UKO663" s="189"/>
      <c r="UKP663" s="189"/>
      <c r="UKQ663" s="189"/>
      <c r="UKR663" s="189"/>
      <c r="UKS663" s="189"/>
      <c r="UKT663" s="189"/>
      <c r="UKU663" s="189"/>
      <c r="UKV663" s="189"/>
      <c r="UKW663" s="189"/>
      <c r="UKX663" s="189"/>
      <c r="UKY663" s="189"/>
      <c r="UKZ663" s="189"/>
      <c r="ULA663" s="189"/>
      <c r="ULB663" s="189"/>
      <c r="ULC663" s="189"/>
      <c r="ULD663" s="189"/>
      <c r="ULE663" s="189"/>
      <c r="ULF663" s="189"/>
      <c r="ULG663" s="189"/>
      <c r="ULH663" s="189"/>
      <c r="ULI663" s="189"/>
      <c r="ULJ663" s="189"/>
      <c r="ULK663" s="189"/>
      <c r="ULL663" s="189"/>
      <c r="ULM663" s="189"/>
      <c r="ULN663" s="189"/>
      <c r="ULO663" s="189"/>
      <c r="ULP663" s="189"/>
      <c r="ULQ663" s="189"/>
      <c r="ULR663" s="189"/>
      <c r="ULS663" s="189"/>
      <c r="ULT663" s="189"/>
      <c r="ULU663" s="189"/>
      <c r="ULV663" s="189"/>
      <c r="ULW663" s="189"/>
      <c r="ULX663" s="189"/>
      <c r="ULY663" s="189"/>
      <c r="ULZ663" s="189"/>
      <c r="UMA663" s="189"/>
      <c r="UMB663" s="189"/>
      <c r="UMC663" s="189"/>
      <c r="UMD663" s="189"/>
      <c r="UME663" s="189"/>
      <c r="UMF663" s="189"/>
      <c r="UMG663" s="189"/>
      <c r="UMH663" s="189"/>
      <c r="UMI663" s="189"/>
      <c r="UMJ663" s="189"/>
      <c r="UMK663" s="189"/>
      <c r="UML663" s="189"/>
      <c r="UMM663" s="189"/>
      <c r="UMN663" s="189"/>
      <c r="UMO663" s="189"/>
      <c r="UMP663" s="189"/>
      <c r="UMQ663" s="189"/>
      <c r="UMR663" s="189"/>
      <c r="UMS663" s="189"/>
      <c r="UMT663" s="189"/>
      <c r="UMU663" s="189"/>
      <c r="UMV663" s="189"/>
      <c r="UMW663" s="189"/>
      <c r="UMX663" s="189"/>
      <c r="UMY663" s="189"/>
      <c r="UMZ663" s="189"/>
      <c r="UNA663" s="189"/>
      <c r="UNB663" s="189"/>
      <c r="UNC663" s="189"/>
      <c r="UND663" s="189"/>
      <c r="UNE663" s="189"/>
      <c r="UNF663" s="189"/>
      <c r="UNG663" s="189"/>
      <c r="UNH663" s="189"/>
      <c r="UNI663" s="189"/>
      <c r="UNJ663" s="189"/>
      <c r="UNK663" s="189"/>
      <c r="UNL663" s="189"/>
      <c r="UNM663" s="189"/>
      <c r="UNN663" s="189"/>
      <c r="UNO663" s="189"/>
      <c r="UNP663" s="189"/>
      <c r="UNQ663" s="189"/>
      <c r="UNR663" s="189"/>
      <c r="UNS663" s="189"/>
      <c r="UNT663" s="189"/>
      <c r="UNU663" s="189"/>
      <c r="UNV663" s="189"/>
      <c r="UNW663" s="189"/>
      <c r="UNX663" s="189"/>
      <c r="UNY663" s="189"/>
      <c r="UNZ663" s="189"/>
      <c r="UOA663" s="189"/>
      <c r="UOB663" s="189"/>
      <c r="UOC663" s="189"/>
      <c r="UOD663" s="189"/>
      <c r="UOE663" s="189"/>
      <c r="UOF663" s="189"/>
      <c r="UOG663" s="189"/>
      <c r="UOH663" s="189"/>
      <c r="UOI663" s="189"/>
      <c r="UOJ663" s="189"/>
      <c r="UOK663" s="189"/>
      <c r="UOL663" s="189"/>
      <c r="UOM663" s="189"/>
      <c r="UON663" s="189"/>
      <c r="UOO663" s="189"/>
      <c r="UOP663" s="189"/>
      <c r="UOQ663" s="189"/>
      <c r="UOR663" s="189"/>
      <c r="UOS663" s="189"/>
      <c r="UOT663" s="189"/>
      <c r="UOU663" s="189"/>
      <c r="UOV663" s="189"/>
      <c r="UOW663" s="189"/>
      <c r="UOX663" s="189"/>
      <c r="UOY663" s="189"/>
      <c r="UOZ663" s="189"/>
      <c r="UPA663" s="189"/>
      <c r="UPB663" s="189"/>
      <c r="UPC663" s="189"/>
      <c r="UPD663" s="189"/>
      <c r="UPE663" s="189"/>
      <c r="UPF663" s="189"/>
      <c r="UPG663" s="189"/>
      <c r="UPH663" s="189"/>
      <c r="UPI663" s="189"/>
      <c r="UPJ663" s="189"/>
      <c r="UPK663" s="189"/>
      <c r="UPL663" s="189"/>
      <c r="UPM663" s="189"/>
      <c r="UPN663" s="189"/>
      <c r="UPO663" s="189"/>
      <c r="UPP663" s="189"/>
      <c r="UPQ663" s="189"/>
      <c r="UPR663" s="189"/>
      <c r="UPS663" s="189"/>
      <c r="UPT663" s="189"/>
      <c r="UPU663" s="189"/>
      <c r="UPV663" s="189"/>
      <c r="UPW663" s="189"/>
      <c r="UPX663" s="189"/>
      <c r="UPY663" s="189"/>
      <c r="UPZ663" s="189"/>
      <c r="UQA663" s="189"/>
      <c r="UQB663" s="189"/>
      <c r="UQC663" s="189"/>
      <c r="UQD663" s="189"/>
      <c r="UQE663" s="189"/>
      <c r="UQF663" s="189"/>
      <c r="UQG663" s="189"/>
      <c r="UQH663" s="189"/>
      <c r="UQI663" s="189"/>
      <c r="UQJ663" s="189"/>
      <c r="UQK663" s="189"/>
      <c r="UQL663" s="189"/>
      <c r="UQM663" s="189"/>
      <c r="UQN663" s="189"/>
      <c r="UQO663" s="189"/>
      <c r="UQP663" s="189"/>
      <c r="UQQ663" s="189"/>
      <c r="UQR663" s="189"/>
      <c r="UQS663" s="189"/>
      <c r="UQT663" s="189"/>
      <c r="UQU663" s="189"/>
      <c r="UQV663" s="189"/>
      <c r="UQW663" s="189"/>
      <c r="UQX663" s="189"/>
      <c r="UQY663" s="189"/>
      <c r="UQZ663" s="189"/>
      <c r="URA663" s="189"/>
      <c r="URB663" s="189"/>
      <c r="URC663" s="189"/>
      <c r="URD663" s="189"/>
      <c r="URE663" s="189"/>
      <c r="URF663" s="189"/>
      <c r="URG663" s="189"/>
      <c r="URH663" s="189"/>
      <c r="URI663" s="189"/>
      <c r="URJ663" s="189"/>
      <c r="URK663" s="189"/>
      <c r="URL663" s="189"/>
      <c r="URM663" s="189"/>
      <c r="URN663" s="189"/>
      <c r="URO663" s="189"/>
      <c r="URP663" s="189"/>
      <c r="URQ663" s="189"/>
      <c r="URR663" s="189"/>
      <c r="URS663" s="189"/>
      <c r="URT663" s="189"/>
      <c r="URU663" s="189"/>
      <c r="URV663" s="189"/>
      <c r="URW663" s="189"/>
      <c r="URX663" s="189"/>
      <c r="URY663" s="189"/>
      <c r="URZ663" s="189"/>
      <c r="USA663" s="189"/>
      <c r="USB663" s="189"/>
      <c r="USC663" s="189"/>
      <c r="USD663" s="189"/>
      <c r="USE663" s="189"/>
      <c r="USF663" s="189"/>
      <c r="USG663" s="189"/>
      <c r="USH663" s="189"/>
      <c r="USI663" s="189"/>
      <c r="USJ663" s="189"/>
      <c r="USK663" s="189"/>
      <c r="USL663" s="189"/>
      <c r="USM663" s="189"/>
      <c r="USN663" s="189"/>
      <c r="USO663" s="189"/>
      <c r="USP663" s="189"/>
      <c r="USQ663" s="189"/>
      <c r="USR663" s="189"/>
      <c r="USS663" s="189"/>
      <c r="UST663" s="189"/>
      <c r="USU663" s="189"/>
      <c r="USV663" s="189"/>
      <c r="USW663" s="189"/>
      <c r="USX663" s="189"/>
      <c r="USY663" s="189"/>
      <c r="USZ663" s="189"/>
      <c r="UTA663" s="189"/>
      <c r="UTB663" s="189"/>
      <c r="UTC663" s="189"/>
      <c r="UTD663" s="189"/>
      <c r="UTE663" s="189"/>
      <c r="UTF663" s="189"/>
      <c r="UTG663" s="189"/>
      <c r="UTH663" s="189"/>
      <c r="UTI663" s="189"/>
      <c r="UTJ663" s="189"/>
      <c r="UTK663" s="189"/>
      <c r="UTL663" s="189"/>
      <c r="UTM663" s="189"/>
      <c r="UTN663" s="189"/>
      <c r="UTO663" s="189"/>
      <c r="UTP663" s="189"/>
      <c r="UTQ663" s="189"/>
      <c r="UTR663" s="189"/>
      <c r="UTS663" s="189"/>
      <c r="UTT663" s="189"/>
      <c r="UTU663" s="189"/>
      <c r="UTV663" s="189"/>
      <c r="UTW663" s="189"/>
      <c r="UTX663" s="189"/>
      <c r="UTY663" s="189"/>
      <c r="UTZ663" s="189"/>
      <c r="UUA663" s="189"/>
      <c r="UUB663" s="189"/>
      <c r="UUC663" s="189"/>
      <c r="UUD663" s="189"/>
      <c r="UUE663" s="189"/>
      <c r="UUF663" s="189"/>
      <c r="UUG663" s="189"/>
      <c r="UUH663" s="189"/>
      <c r="UUI663" s="189"/>
      <c r="UUJ663" s="189"/>
      <c r="UUK663" s="189"/>
      <c r="UUL663" s="189"/>
      <c r="UUM663" s="189"/>
      <c r="UUN663" s="189"/>
      <c r="UUO663" s="189"/>
      <c r="UUP663" s="189"/>
      <c r="UUQ663" s="189"/>
      <c r="UUR663" s="189"/>
      <c r="UUS663" s="189"/>
      <c r="UUT663" s="189"/>
      <c r="UUU663" s="189"/>
      <c r="UUV663" s="189"/>
      <c r="UUW663" s="189"/>
      <c r="UUX663" s="189"/>
      <c r="UUY663" s="189"/>
      <c r="UUZ663" s="189"/>
      <c r="UVA663" s="189"/>
      <c r="UVB663" s="189"/>
      <c r="UVC663" s="189"/>
      <c r="UVD663" s="189"/>
      <c r="UVE663" s="189"/>
      <c r="UVF663" s="189"/>
      <c r="UVG663" s="189"/>
      <c r="UVH663" s="189"/>
      <c r="UVI663" s="189"/>
      <c r="UVJ663" s="189"/>
      <c r="UVK663" s="189"/>
      <c r="UVL663" s="189"/>
      <c r="UVM663" s="189"/>
      <c r="UVN663" s="189"/>
      <c r="UVO663" s="189"/>
      <c r="UVP663" s="189"/>
      <c r="UVQ663" s="189"/>
      <c r="UVR663" s="189"/>
      <c r="UVS663" s="189"/>
      <c r="UVT663" s="189"/>
      <c r="UVU663" s="189"/>
      <c r="UVV663" s="189"/>
      <c r="UVW663" s="189"/>
      <c r="UVX663" s="189"/>
      <c r="UVY663" s="189"/>
      <c r="UVZ663" s="189"/>
      <c r="UWA663" s="189"/>
      <c r="UWB663" s="189"/>
      <c r="UWC663" s="189"/>
      <c r="UWD663" s="189"/>
      <c r="UWE663" s="189"/>
      <c r="UWF663" s="189"/>
      <c r="UWG663" s="189"/>
      <c r="UWH663" s="189"/>
      <c r="UWI663" s="189"/>
      <c r="UWJ663" s="189"/>
      <c r="UWK663" s="189"/>
      <c r="UWL663" s="189"/>
      <c r="UWM663" s="189"/>
      <c r="UWN663" s="189"/>
      <c r="UWO663" s="189"/>
      <c r="UWP663" s="189"/>
      <c r="UWQ663" s="189"/>
      <c r="UWR663" s="189"/>
      <c r="UWS663" s="189"/>
      <c r="UWT663" s="189"/>
      <c r="UWU663" s="189"/>
      <c r="UWV663" s="189"/>
      <c r="UWW663" s="189"/>
      <c r="UWX663" s="189"/>
      <c r="UWY663" s="189"/>
      <c r="UWZ663" s="189"/>
      <c r="UXA663" s="189"/>
      <c r="UXB663" s="189"/>
      <c r="UXC663" s="189"/>
      <c r="UXD663" s="189"/>
      <c r="UXE663" s="189"/>
      <c r="UXF663" s="189"/>
      <c r="UXG663" s="189"/>
      <c r="UXH663" s="189"/>
      <c r="UXI663" s="189"/>
      <c r="UXJ663" s="189"/>
      <c r="UXK663" s="189"/>
      <c r="UXL663" s="189"/>
      <c r="UXM663" s="189"/>
      <c r="UXN663" s="189"/>
      <c r="UXO663" s="189"/>
      <c r="UXP663" s="189"/>
      <c r="UXQ663" s="189"/>
      <c r="UXR663" s="189"/>
      <c r="UXS663" s="189"/>
      <c r="UXT663" s="189"/>
      <c r="UXU663" s="189"/>
      <c r="UXV663" s="189"/>
      <c r="UXW663" s="189"/>
      <c r="UXX663" s="189"/>
      <c r="UXY663" s="189"/>
      <c r="UXZ663" s="189"/>
      <c r="UYA663" s="189"/>
      <c r="UYB663" s="189"/>
      <c r="UYC663" s="189"/>
      <c r="UYD663" s="189"/>
      <c r="UYE663" s="189"/>
      <c r="UYF663" s="189"/>
      <c r="UYG663" s="189"/>
      <c r="UYH663" s="189"/>
      <c r="UYI663" s="189"/>
      <c r="UYJ663" s="189"/>
      <c r="UYK663" s="189"/>
      <c r="UYL663" s="189"/>
      <c r="UYM663" s="189"/>
      <c r="UYN663" s="189"/>
      <c r="UYO663" s="189"/>
      <c r="UYP663" s="189"/>
      <c r="UYQ663" s="189"/>
      <c r="UYR663" s="189"/>
      <c r="UYS663" s="189"/>
      <c r="UYT663" s="189"/>
      <c r="UYU663" s="189"/>
      <c r="UYV663" s="189"/>
      <c r="UYW663" s="189"/>
      <c r="UYX663" s="189"/>
      <c r="UYY663" s="189"/>
      <c r="UYZ663" s="189"/>
      <c r="UZA663" s="189"/>
      <c r="UZB663" s="189"/>
      <c r="UZC663" s="189"/>
      <c r="UZD663" s="189"/>
      <c r="UZE663" s="189"/>
      <c r="UZF663" s="189"/>
      <c r="UZG663" s="189"/>
      <c r="UZH663" s="189"/>
      <c r="UZI663" s="189"/>
      <c r="UZJ663" s="189"/>
      <c r="UZK663" s="189"/>
      <c r="UZL663" s="189"/>
      <c r="UZM663" s="189"/>
      <c r="UZN663" s="189"/>
      <c r="UZO663" s="189"/>
      <c r="UZP663" s="189"/>
      <c r="UZQ663" s="189"/>
      <c r="UZR663" s="189"/>
      <c r="UZS663" s="189"/>
      <c r="UZT663" s="189"/>
      <c r="UZU663" s="189"/>
      <c r="UZV663" s="189"/>
      <c r="UZW663" s="189"/>
      <c r="UZX663" s="189"/>
      <c r="UZY663" s="189"/>
      <c r="UZZ663" s="189"/>
      <c r="VAA663" s="189"/>
      <c r="VAB663" s="189"/>
      <c r="VAC663" s="189"/>
      <c r="VAD663" s="189"/>
      <c r="VAE663" s="189"/>
      <c r="VAF663" s="189"/>
      <c r="VAG663" s="189"/>
      <c r="VAH663" s="189"/>
      <c r="VAI663" s="189"/>
      <c r="VAJ663" s="189"/>
      <c r="VAK663" s="189"/>
      <c r="VAL663" s="189"/>
      <c r="VAM663" s="189"/>
      <c r="VAN663" s="189"/>
      <c r="VAO663" s="189"/>
      <c r="VAP663" s="189"/>
      <c r="VAQ663" s="189"/>
      <c r="VAR663" s="189"/>
      <c r="VAS663" s="189"/>
      <c r="VAT663" s="189"/>
      <c r="VAU663" s="189"/>
      <c r="VAV663" s="189"/>
      <c r="VAW663" s="189"/>
      <c r="VAX663" s="189"/>
      <c r="VAY663" s="189"/>
      <c r="VAZ663" s="189"/>
      <c r="VBA663" s="189"/>
      <c r="VBB663" s="189"/>
      <c r="VBC663" s="189"/>
      <c r="VBD663" s="189"/>
      <c r="VBE663" s="189"/>
      <c r="VBF663" s="189"/>
      <c r="VBG663" s="189"/>
      <c r="VBH663" s="189"/>
      <c r="VBI663" s="189"/>
      <c r="VBJ663" s="189"/>
      <c r="VBK663" s="189"/>
      <c r="VBL663" s="189"/>
      <c r="VBM663" s="189"/>
      <c r="VBN663" s="189"/>
      <c r="VBO663" s="189"/>
      <c r="VBP663" s="189"/>
      <c r="VBQ663" s="189"/>
      <c r="VBR663" s="189"/>
      <c r="VBS663" s="189"/>
      <c r="VBT663" s="189"/>
      <c r="VBU663" s="189"/>
      <c r="VBV663" s="189"/>
      <c r="VBW663" s="189"/>
      <c r="VBX663" s="189"/>
      <c r="VBY663" s="189"/>
      <c r="VBZ663" s="189"/>
      <c r="VCA663" s="189"/>
      <c r="VCB663" s="189"/>
      <c r="VCC663" s="189"/>
      <c r="VCD663" s="189"/>
      <c r="VCE663" s="189"/>
      <c r="VCF663" s="189"/>
      <c r="VCG663" s="189"/>
      <c r="VCH663" s="189"/>
      <c r="VCI663" s="189"/>
      <c r="VCJ663" s="189"/>
      <c r="VCK663" s="189"/>
      <c r="VCL663" s="189"/>
      <c r="VCM663" s="189"/>
      <c r="VCN663" s="189"/>
      <c r="VCO663" s="189"/>
      <c r="VCP663" s="189"/>
      <c r="VCQ663" s="189"/>
      <c r="VCR663" s="189"/>
      <c r="VCS663" s="189"/>
      <c r="VCT663" s="189"/>
      <c r="VCU663" s="189"/>
      <c r="VCV663" s="189"/>
      <c r="VCW663" s="189"/>
      <c r="VCX663" s="189"/>
      <c r="VCY663" s="189"/>
      <c r="VCZ663" s="189"/>
      <c r="VDA663" s="189"/>
      <c r="VDB663" s="189"/>
      <c r="VDC663" s="189"/>
      <c r="VDD663" s="189"/>
      <c r="VDE663" s="189"/>
      <c r="VDF663" s="189"/>
      <c r="VDG663" s="189"/>
      <c r="VDH663" s="189"/>
      <c r="VDI663" s="189"/>
      <c r="VDJ663" s="189"/>
      <c r="VDK663" s="189"/>
      <c r="VDL663" s="189"/>
      <c r="VDM663" s="189"/>
      <c r="VDN663" s="189"/>
      <c r="VDO663" s="189"/>
      <c r="VDP663" s="189"/>
      <c r="VDQ663" s="189"/>
      <c r="VDR663" s="189"/>
      <c r="VDS663" s="189"/>
      <c r="VDT663" s="189"/>
      <c r="VDU663" s="189"/>
      <c r="VDV663" s="189"/>
      <c r="VDW663" s="189"/>
      <c r="VDX663" s="189"/>
      <c r="VDY663" s="189"/>
      <c r="VDZ663" s="189"/>
      <c r="VEA663" s="189"/>
      <c r="VEB663" s="189"/>
      <c r="VEC663" s="189"/>
      <c r="VED663" s="189"/>
      <c r="VEE663" s="189"/>
      <c r="VEF663" s="189"/>
      <c r="VEG663" s="189"/>
      <c r="VEH663" s="189"/>
      <c r="VEI663" s="189"/>
      <c r="VEJ663" s="189"/>
      <c r="VEK663" s="189"/>
      <c r="VEL663" s="189"/>
      <c r="VEM663" s="189"/>
      <c r="VEN663" s="189"/>
      <c r="VEO663" s="189"/>
      <c r="VEP663" s="189"/>
      <c r="VEQ663" s="189"/>
      <c r="VER663" s="189"/>
      <c r="VES663" s="189"/>
      <c r="VET663" s="189"/>
      <c r="VEU663" s="189"/>
      <c r="VEV663" s="189"/>
      <c r="VEW663" s="189"/>
      <c r="VEX663" s="189"/>
      <c r="VEY663" s="189"/>
      <c r="VEZ663" s="189"/>
      <c r="VFA663" s="189"/>
      <c r="VFB663" s="189"/>
      <c r="VFC663" s="189"/>
      <c r="VFD663" s="189"/>
      <c r="VFE663" s="189"/>
      <c r="VFF663" s="189"/>
      <c r="VFG663" s="189"/>
      <c r="VFH663" s="189"/>
      <c r="VFI663" s="189"/>
      <c r="VFJ663" s="189"/>
      <c r="VFK663" s="189"/>
      <c r="VFL663" s="189"/>
      <c r="VFM663" s="189"/>
      <c r="VFN663" s="189"/>
      <c r="VFO663" s="189"/>
      <c r="VFP663" s="189"/>
      <c r="VFQ663" s="189"/>
      <c r="VFR663" s="189"/>
      <c r="VFS663" s="189"/>
      <c r="VFT663" s="189"/>
      <c r="VFU663" s="189"/>
      <c r="VFV663" s="189"/>
      <c r="VFW663" s="189"/>
      <c r="VFX663" s="189"/>
      <c r="VFY663" s="189"/>
      <c r="VFZ663" s="189"/>
      <c r="VGA663" s="189"/>
      <c r="VGB663" s="189"/>
      <c r="VGC663" s="189"/>
      <c r="VGD663" s="189"/>
      <c r="VGE663" s="189"/>
      <c r="VGF663" s="189"/>
      <c r="VGG663" s="189"/>
      <c r="VGH663" s="189"/>
      <c r="VGI663" s="189"/>
      <c r="VGJ663" s="189"/>
      <c r="VGK663" s="189"/>
      <c r="VGL663" s="189"/>
      <c r="VGM663" s="189"/>
      <c r="VGN663" s="189"/>
      <c r="VGO663" s="189"/>
      <c r="VGP663" s="189"/>
      <c r="VGQ663" s="189"/>
      <c r="VGR663" s="189"/>
      <c r="VGS663" s="189"/>
      <c r="VGT663" s="189"/>
      <c r="VGU663" s="189"/>
      <c r="VGV663" s="189"/>
      <c r="VGW663" s="189"/>
      <c r="VGX663" s="189"/>
      <c r="VGY663" s="189"/>
      <c r="VGZ663" s="189"/>
      <c r="VHA663" s="189"/>
      <c r="VHB663" s="189"/>
      <c r="VHC663" s="189"/>
      <c r="VHD663" s="189"/>
      <c r="VHE663" s="189"/>
      <c r="VHF663" s="189"/>
      <c r="VHG663" s="189"/>
      <c r="VHH663" s="189"/>
      <c r="VHI663" s="189"/>
      <c r="VHJ663" s="189"/>
      <c r="VHK663" s="189"/>
      <c r="VHL663" s="189"/>
      <c r="VHM663" s="189"/>
      <c r="VHN663" s="189"/>
      <c r="VHO663" s="189"/>
      <c r="VHP663" s="189"/>
      <c r="VHQ663" s="189"/>
      <c r="VHR663" s="189"/>
      <c r="VHS663" s="189"/>
      <c r="VHT663" s="189"/>
      <c r="VHU663" s="189"/>
      <c r="VHV663" s="189"/>
      <c r="VHW663" s="189"/>
      <c r="VHX663" s="189"/>
      <c r="VHY663" s="189"/>
      <c r="VHZ663" s="189"/>
      <c r="VIA663" s="189"/>
      <c r="VIB663" s="189"/>
      <c r="VIC663" s="189"/>
      <c r="VID663" s="189"/>
      <c r="VIE663" s="189"/>
      <c r="VIF663" s="189"/>
      <c r="VIG663" s="189"/>
      <c r="VIH663" s="189"/>
      <c r="VII663" s="189"/>
      <c r="VIJ663" s="189"/>
      <c r="VIK663" s="189"/>
      <c r="VIL663" s="189"/>
      <c r="VIM663" s="189"/>
      <c r="VIN663" s="189"/>
      <c r="VIO663" s="189"/>
      <c r="VIP663" s="189"/>
      <c r="VIQ663" s="189"/>
      <c r="VIR663" s="189"/>
      <c r="VIS663" s="189"/>
      <c r="VIT663" s="189"/>
      <c r="VIU663" s="189"/>
      <c r="VIV663" s="189"/>
      <c r="VIW663" s="189"/>
      <c r="VIX663" s="189"/>
      <c r="VIY663" s="189"/>
      <c r="VIZ663" s="189"/>
      <c r="VJA663" s="189"/>
      <c r="VJB663" s="189"/>
      <c r="VJC663" s="189"/>
      <c r="VJD663" s="189"/>
      <c r="VJE663" s="189"/>
      <c r="VJF663" s="189"/>
      <c r="VJG663" s="189"/>
      <c r="VJH663" s="189"/>
      <c r="VJI663" s="189"/>
      <c r="VJJ663" s="189"/>
      <c r="VJK663" s="189"/>
      <c r="VJL663" s="189"/>
      <c r="VJM663" s="189"/>
      <c r="VJN663" s="189"/>
      <c r="VJO663" s="189"/>
      <c r="VJP663" s="189"/>
      <c r="VJQ663" s="189"/>
      <c r="VJR663" s="189"/>
      <c r="VJS663" s="189"/>
      <c r="VJT663" s="189"/>
      <c r="VJU663" s="189"/>
      <c r="VJV663" s="189"/>
      <c r="VJW663" s="189"/>
      <c r="VJX663" s="189"/>
      <c r="VJY663" s="189"/>
      <c r="VJZ663" s="189"/>
      <c r="VKA663" s="189"/>
      <c r="VKB663" s="189"/>
      <c r="VKC663" s="189"/>
      <c r="VKD663" s="189"/>
      <c r="VKE663" s="189"/>
      <c r="VKF663" s="189"/>
      <c r="VKG663" s="189"/>
      <c r="VKH663" s="189"/>
      <c r="VKI663" s="189"/>
      <c r="VKJ663" s="189"/>
      <c r="VKK663" s="189"/>
      <c r="VKL663" s="189"/>
      <c r="VKM663" s="189"/>
      <c r="VKN663" s="189"/>
      <c r="VKO663" s="189"/>
      <c r="VKP663" s="189"/>
      <c r="VKQ663" s="189"/>
      <c r="VKR663" s="189"/>
      <c r="VKS663" s="189"/>
      <c r="VKT663" s="189"/>
      <c r="VKU663" s="189"/>
      <c r="VKV663" s="189"/>
      <c r="VKW663" s="189"/>
      <c r="VKX663" s="189"/>
      <c r="VKY663" s="189"/>
      <c r="VKZ663" s="189"/>
      <c r="VLA663" s="189"/>
      <c r="VLB663" s="189"/>
      <c r="VLC663" s="189"/>
      <c r="VLD663" s="189"/>
      <c r="VLE663" s="189"/>
      <c r="VLF663" s="189"/>
      <c r="VLG663" s="189"/>
      <c r="VLH663" s="189"/>
      <c r="VLI663" s="189"/>
      <c r="VLJ663" s="189"/>
      <c r="VLK663" s="189"/>
      <c r="VLL663" s="189"/>
      <c r="VLM663" s="189"/>
      <c r="VLN663" s="189"/>
      <c r="VLO663" s="189"/>
      <c r="VLP663" s="189"/>
      <c r="VLQ663" s="189"/>
      <c r="VLR663" s="189"/>
      <c r="VLS663" s="189"/>
      <c r="VLT663" s="189"/>
      <c r="VLU663" s="189"/>
      <c r="VLV663" s="189"/>
      <c r="VLW663" s="189"/>
      <c r="VLX663" s="189"/>
      <c r="VLY663" s="189"/>
      <c r="VLZ663" s="189"/>
      <c r="VMA663" s="189"/>
      <c r="VMB663" s="189"/>
      <c r="VMC663" s="189"/>
      <c r="VMD663" s="189"/>
      <c r="VME663" s="189"/>
      <c r="VMF663" s="189"/>
      <c r="VMG663" s="189"/>
      <c r="VMH663" s="189"/>
      <c r="VMI663" s="189"/>
      <c r="VMJ663" s="189"/>
      <c r="VMK663" s="189"/>
      <c r="VML663" s="189"/>
      <c r="VMM663" s="189"/>
      <c r="VMN663" s="189"/>
      <c r="VMO663" s="189"/>
      <c r="VMP663" s="189"/>
      <c r="VMQ663" s="189"/>
      <c r="VMR663" s="189"/>
      <c r="VMS663" s="189"/>
      <c r="VMT663" s="189"/>
      <c r="VMU663" s="189"/>
      <c r="VMV663" s="189"/>
      <c r="VMW663" s="189"/>
      <c r="VMX663" s="189"/>
      <c r="VMY663" s="189"/>
      <c r="VMZ663" s="189"/>
      <c r="VNA663" s="189"/>
      <c r="VNB663" s="189"/>
      <c r="VNC663" s="189"/>
      <c r="VND663" s="189"/>
      <c r="VNE663" s="189"/>
      <c r="VNF663" s="189"/>
      <c r="VNG663" s="189"/>
      <c r="VNH663" s="189"/>
      <c r="VNI663" s="189"/>
      <c r="VNJ663" s="189"/>
      <c r="VNK663" s="189"/>
      <c r="VNL663" s="189"/>
      <c r="VNM663" s="189"/>
      <c r="VNN663" s="189"/>
      <c r="VNO663" s="189"/>
      <c r="VNP663" s="189"/>
      <c r="VNQ663" s="189"/>
      <c r="VNR663" s="189"/>
      <c r="VNS663" s="189"/>
      <c r="VNT663" s="189"/>
      <c r="VNU663" s="189"/>
      <c r="VNV663" s="189"/>
      <c r="VNW663" s="189"/>
      <c r="VNX663" s="189"/>
      <c r="VNY663" s="189"/>
      <c r="VNZ663" s="189"/>
      <c r="VOA663" s="189"/>
      <c r="VOB663" s="189"/>
      <c r="VOC663" s="189"/>
      <c r="VOD663" s="189"/>
      <c r="VOE663" s="189"/>
      <c r="VOF663" s="189"/>
      <c r="VOG663" s="189"/>
      <c r="VOH663" s="189"/>
      <c r="VOI663" s="189"/>
      <c r="VOJ663" s="189"/>
      <c r="VOK663" s="189"/>
      <c r="VOL663" s="189"/>
      <c r="VOM663" s="189"/>
      <c r="VON663" s="189"/>
      <c r="VOO663" s="189"/>
      <c r="VOP663" s="189"/>
      <c r="VOQ663" s="189"/>
      <c r="VOR663" s="189"/>
      <c r="VOS663" s="189"/>
      <c r="VOT663" s="189"/>
      <c r="VOU663" s="189"/>
      <c r="VOV663" s="189"/>
      <c r="VOW663" s="189"/>
      <c r="VOX663" s="189"/>
      <c r="VOY663" s="189"/>
      <c r="VOZ663" s="189"/>
      <c r="VPA663" s="189"/>
      <c r="VPB663" s="189"/>
      <c r="VPC663" s="189"/>
      <c r="VPD663" s="189"/>
      <c r="VPE663" s="189"/>
      <c r="VPF663" s="189"/>
      <c r="VPG663" s="189"/>
      <c r="VPH663" s="189"/>
      <c r="VPI663" s="189"/>
      <c r="VPJ663" s="189"/>
      <c r="VPK663" s="189"/>
      <c r="VPL663" s="189"/>
      <c r="VPM663" s="189"/>
      <c r="VPN663" s="189"/>
      <c r="VPO663" s="189"/>
      <c r="VPP663" s="189"/>
      <c r="VPQ663" s="189"/>
      <c r="VPR663" s="189"/>
      <c r="VPS663" s="189"/>
      <c r="VPT663" s="189"/>
      <c r="VPU663" s="189"/>
      <c r="VPV663" s="189"/>
      <c r="VPW663" s="189"/>
      <c r="VPX663" s="189"/>
      <c r="VPY663" s="189"/>
      <c r="VPZ663" s="189"/>
      <c r="VQA663" s="189"/>
      <c r="VQB663" s="189"/>
      <c r="VQC663" s="189"/>
      <c r="VQD663" s="189"/>
      <c r="VQE663" s="189"/>
      <c r="VQF663" s="189"/>
      <c r="VQG663" s="189"/>
      <c r="VQH663" s="189"/>
      <c r="VQI663" s="189"/>
      <c r="VQJ663" s="189"/>
      <c r="VQK663" s="189"/>
      <c r="VQL663" s="189"/>
      <c r="VQM663" s="189"/>
      <c r="VQN663" s="189"/>
      <c r="VQO663" s="189"/>
      <c r="VQP663" s="189"/>
      <c r="VQQ663" s="189"/>
      <c r="VQR663" s="189"/>
      <c r="VQS663" s="189"/>
      <c r="VQT663" s="189"/>
      <c r="VQU663" s="189"/>
      <c r="VQV663" s="189"/>
      <c r="VQW663" s="189"/>
      <c r="VQX663" s="189"/>
      <c r="VQY663" s="189"/>
      <c r="VQZ663" s="189"/>
      <c r="VRA663" s="189"/>
      <c r="VRB663" s="189"/>
      <c r="VRC663" s="189"/>
      <c r="VRD663" s="189"/>
      <c r="VRE663" s="189"/>
      <c r="VRF663" s="189"/>
      <c r="VRG663" s="189"/>
      <c r="VRH663" s="189"/>
      <c r="VRI663" s="189"/>
      <c r="VRJ663" s="189"/>
      <c r="VRK663" s="189"/>
      <c r="VRL663" s="189"/>
      <c r="VRM663" s="189"/>
      <c r="VRN663" s="189"/>
      <c r="VRO663" s="189"/>
      <c r="VRP663" s="189"/>
      <c r="VRQ663" s="189"/>
      <c r="VRR663" s="189"/>
      <c r="VRS663" s="189"/>
      <c r="VRT663" s="189"/>
      <c r="VRU663" s="189"/>
      <c r="VRV663" s="189"/>
      <c r="VRW663" s="189"/>
      <c r="VRX663" s="189"/>
      <c r="VRY663" s="189"/>
      <c r="VRZ663" s="189"/>
      <c r="VSA663" s="189"/>
      <c r="VSB663" s="189"/>
      <c r="VSC663" s="189"/>
      <c r="VSD663" s="189"/>
      <c r="VSE663" s="189"/>
      <c r="VSF663" s="189"/>
      <c r="VSG663" s="189"/>
      <c r="VSH663" s="189"/>
      <c r="VSI663" s="189"/>
      <c r="VSJ663" s="189"/>
      <c r="VSK663" s="189"/>
      <c r="VSL663" s="189"/>
      <c r="VSM663" s="189"/>
      <c r="VSN663" s="189"/>
      <c r="VSO663" s="189"/>
      <c r="VSP663" s="189"/>
      <c r="VSQ663" s="189"/>
      <c r="VSR663" s="189"/>
      <c r="VSS663" s="189"/>
      <c r="VST663" s="189"/>
      <c r="VSU663" s="189"/>
      <c r="VSV663" s="189"/>
      <c r="VSW663" s="189"/>
      <c r="VSX663" s="189"/>
      <c r="VSY663" s="189"/>
      <c r="VSZ663" s="189"/>
      <c r="VTA663" s="189"/>
      <c r="VTB663" s="189"/>
      <c r="VTC663" s="189"/>
      <c r="VTD663" s="189"/>
      <c r="VTE663" s="189"/>
      <c r="VTF663" s="189"/>
      <c r="VTG663" s="189"/>
      <c r="VTH663" s="189"/>
      <c r="VTI663" s="189"/>
      <c r="VTJ663" s="189"/>
      <c r="VTK663" s="189"/>
      <c r="VTL663" s="189"/>
      <c r="VTM663" s="189"/>
      <c r="VTN663" s="189"/>
      <c r="VTO663" s="189"/>
      <c r="VTP663" s="189"/>
      <c r="VTQ663" s="189"/>
      <c r="VTR663" s="189"/>
      <c r="VTS663" s="189"/>
      <c r="VTT663" s="189"/>
      <c r="VTU663" s="189"/>
      <c r="VTV663" s="189"/>
      <c r="VTW663" s="189"/>
      <c r="VTX663" s="189"/>
      <c r="VTY663" s="189"/>
      <c r="VTZ663" s="189"/>
      <c r="VUA663" s="189"/>
      <c r="VUB663" s="189"/>
      <c r="VUC663" s="189"/>
      <c r="VUD663" s="189"/>
      <c r="VUE663" s="189"/>
      <c r="VUF663" s="189"/>
      <c r="VUG663" s="189"/>
      <c r="VUH663" s="189"/>
      <c r="VUI663" s="189"/>
      <c r="VUJ663" s="189"/>
      <c r="VUK663" s="189"/>
      <c r="VUL663" s="189"/>
      <c r="VUM663" s="189"/>
      <c r="VUN663" s="189"/>
      <c r="VUO663" s="189"/>
      <c r="VUP663" s="189"/>
      <c r="VUQ663" s="189"/>
      <c r="VUR663" s="189"/>
      <c r="VUS663" s="189"/>
      <c r="VUT663" s="189"/>
      <c r="VUU663" s="189"/>
      <c r="VUV663" s="189"/>
      <c r="VUW663" s="189"/>
      <c r="VUX663" s="189"/>
      <c r="VUY663" s="189"/>
      <c r="VUZ663" s="189"/>
      <c r="VVA663" s="189"/>
      <c r="VVB663" s="189"/>
      <c r="VVC663" s="189"/>
      <c r="VVD663" s="189"/>
      <c r="VVE663" s="189"/>
      <c r="VVF663" s="189"/>
      <c r="VVG663" s="189"/>
      <c r="VVH663" s="189"/>
      <c r="VVI663" s="189"/>
      <c r="VVJ663" s="189"/>
      <c r="VVK663" s="189"/>
      <c r="VVL663" s="189"/>
      <c r="VVM663" s="189"/>
      <c r="VVN663" s="189"/>
      <c r="VVO663" s="189"/>
      <c r="VVP663" s="189"/>
      <c r="VVQ663" s="189"/>
      <c r="VVR663" s="189"/>
      <c r="VVS663" s="189"/>
      <c r="VVT663" s="189"/>
      <c r="VVU663" s="189"/>
      <c r="VVV663" s="189"/>
      <c r="VVW663" s="189"/>
      <c r="VVX663" s="189"/>
      <c r="VVY663" s="189"/>
      <c r="VVZ663" s="189"/>
      <c r="VWA663" s="189"/>
      <c r="VWB663" s="189"/>
      <c r="VWC663" s="189"/>
      <c r="VWD663" s="189"/>
      <c r="VWE663" s="189"/>
      <c r="VWF663" s="189"/>
      <c r="VWG663" s="189"/>
      <c r="VWH663" s="189"/>
      <c r="VWI663" s="189"/>
      <c r="VWJ663" s="189"/>
      <c r="VWK663" s="189"/>
      <c r="VWL663" s="189"/>
      <c r="VWM663" s="189"/>
      <c r="VWN663" s="189"/>
      <c r="VWO663" s="189"/>
      <c r="VWP663" s="189"/>
      <c r="VWQ663" s="189"/>
      <c r="VWR663" s="189"/>
      <c r="VWS663" s="189"/>
      <c r="VWT663" s="189"/>
      <c r="VWU663" s="189"/>
      <c r="VWV663" s="189"/>
      <c r="VWW663" s="189"/>
      <c r="VWX663" s="189"/>
      <c r="VWY663" s="189"/>
      <c r="VWZ663" s="189"/>
      <c r="VXA663" s="189"/>
      <c r="VXB663" s="189"/>
      <c r="VXC663" s="189"/>
      <c r="VXD663" s="189"/>
      <c r="VXE663" s="189"/>
      <c r="VXF663" s="189"/>
      <c r="VXG663" s="189"/>
      <c r="VXH663" s="189"/>
      <c r="VXI663" s="189"/>
      <c r="VXJ663" s="189"/>
      <c r="VXK663" s="189"/>
      <c r="VXL663" s="189"/>
      <c r="VXM663" s="189"/>
      <c r="VXN663" s="189"/>
      <c r="VXO663" s="189"/>
      <c r="VXP663" s="189"/>
      <c r="VXQ663" s="189"/>
      <c r="VXR663" s="189"/>
      <c r="VXS663" s="189"/>
      <c r="VXT663" s="189"/>
      <c r="VXU663" s="189"/>
      <c r="VXV663" s="189"/>
      <c r="VXW663" s="189"/>
      <c r="VXX663" s="189"/>
      <c r="VXY663" s="189"/>
      <c r="VXZ663" s="189"/>
      <c r="VYA663" s="189"/>
      <c r="VYB663" s="189"/>
      <c r="VYC663" s="189"/>
      <c r="VYD663" s="189"/>
      <c r="VYE663" s="189"/>
      <c r="VYF663" s="189"/>
      <c r="VYG663" s="189"/>
      <c r="VYH663" s="189"/>
      <c r="VYI663" s="189"/>
      <c r="VYJ663" s="189"/>
      <c r="VYK663" s="189"/>
      <c r="VYL663" s="189"/>
      <c r="VYM663" s="189"/>
      <c r="VYN663" s="189"/>
      <c r="VYO663" s="189"/>
      <c r="VYP663" s="189"/>
      <c r="VYQ663" s="189"/>
      <c r="VYR663" s="189"/>
      <c r="VYS663" s="189"/>
      <c r="VYT663" s="189"/>
      <c r="VYU663" s="189"/>
      <c r="VYV663" s="189"/>
      <c r="VYW663" s="189"/>
      <c r="VYX663" s="189"/>
      <c r="VYY663" s="189"/>
      <c r="VYZ663" s="189"/>
      <c r="VZA663" s="189"/>
      <c r="VZB663" s="189"/>
      <c r="VZC663" s="189"/>
      <c r="VZD663" s="189"/>
      <c r="VZE663" s="189"/>
      <c r="VZF663" s="189"/>
      <c r="VZG663" s="189"/>
      <c r="VZH663" s="189"/>
      <c r="VZI663" s="189"/>
      <c r="VZJ663" s="189"/>
      <c r="VZK663" s="189"/>
      <c r="VZL663" s="189"/>
      <c r="VZM663" s="189"/>
      <c r="VZN663" s="189"/>
      <c r="VZO663" s="189"/>
      <c r="VZP663" s="189"/>
      <c r="VZQ663" s="189"/>
      <c r="VZR663" s="189"/>
      <c r="VZS663" s="189"/>
      <c r="VZT663" s="189"/>
      <c r="VZU663" s="189"/>
      <c r="VZV663" s="189"/>
      <c r="VZW663" s="189"/>
      <c r="VZX663" s="189"/>
      <c r="VZY663" s="189"/>
      <c r="VZZ663" s="189"/>
      <c r="WAA663" s="189"/>
      <c r="WAB663" s="189"/>
      <c r="WAC663" s="189"/>
      <c r="WAD663" s="189"/>
      <c r="WAE663" s="189"/>
      <c r="WAF663" s="189"/>
      <c r="WAG663" s="189"/>
      <c r="WAH663" s="189"/>
      <c r="WAI663" s="189"/>
      <c r="WAJ663" s="189"/>
      <c r="WAK663" s="189"/>
      <c r="WAL663" s="189"/>
      <c r="WAM663" s="189"/>
      <c r="WAN663" s="189"/>
      <c r="WAO663" s="189"/>
      <c r="WAP663" s="189"/>
      <c r="WAQ663" s="189"/>
      <c r="WAR663" s="189"/>
      <c r="WAS663" s="189"/>
      <c r="WAT663" s="189"/>
      <c r="WAU663" s="189"/>
      <c r="WAV663" s="189"/>
      <c r="WAW663" s="189"/>
      <c r="WAX663" s="189"/>
      <c r="WAY663" s="189"/>
      <c r="WAZ663" s="189"/>
      <c r="WBA663" s="189"/>
      <c r="WBB663" s="189"/>
      <c r="WBC663" s="189"/>
      <c r="WBD663" s="189"/>
      <c r="WBE663" s="189"/>
      <c r="WBF663" s="189"/>
      <c r="WBG663" s="189"/>
      <c r="WBH663" s="189"/>
      <c r="WBI663" s="189"/>
      <c r="WBJ663" s="189"/>
      <c r="WBK663" s="189"/>
      <c r="WBL663" s="189"/>
      <c r="WBM663" s="189"/>
      <c r="WBN663" s="189"/>
      <c r="WBO663" s="189"/>
      <c r="WBP663" s="189"/>
      <c r="WBQ663" s="189"/>
      <c r="WBR663" s="189"/>
      <c r="WBS663" s="189"/>
      <c r="WBT663" s="189"/>
      <c r="WBU663" s="189"/>
      <c r="WBV663" s="189"/>
      <c r="WBW663" s="189"/>
      <c r="WBX663" s="189"/>
      <c r="WBY663" s="189"/>
      <c r="WBZ663" s="189"/>
      <c r="WCA663" s="189"/>
      <c r="WCB663" s="189"/>
      <c r="WCC663" s="189"/>
      <c r="WCD663" s="189"/>
      <c r="WCE663" s="189"/>
      <c r="WCF663" s="189"/>
      <c r="WCG663" s="189"/>
      <c r="WCH663" s="189"/>
      <c r="WCI663" s="189"/>
      <c r="WCJ663" s="189"/>
      <c r="WCK663" s="189"/>
      <c r="WCL663" s="189"/>
      <c r="WCM663" s="189"/>
      <c r="WCN663" s="189"/>
      <c r="WCO663" s="189"/>
      <c r="WCP663" s="189"/>
      <c r="WCQ663" s="189"/>
      <c r="WCR663" s="189"/>
      <c r="WCS663" s="189"/>
      <c r="WCT663" s="189"/>
      <c r="WCU663" s="189"/>
      <c r="WCV663" s="189"/>
      <c r="WCW663" s="189"/>
      <c r="WCX663" s="189"/>
      <c r="WCY663" s="189"/>
      <c r="WCZ663" s="189"/>
      <c r="WDA663" s="189"/>
      <c r="WDB663" s="189"/>
      <c r="WDC663" s="189"/>
      <c r="WDD663" s="189"/>
      <c r="WDE663" s="189"/>
      <c r="WDF663" s="189"/>
      <c r="WDG663" s="189"/>
      <c r="WDH663" s="189"/>
      <c r="WDI663" s="189"/>
      <c r="WDJ663" s="189"/>
      <c r="WDK663" s="189"/>
      <c r="WDL663" s="189"/>
      <c r="WDM663" s="189"/>
      <c r="WDN663" s="189"/>
      <c r="WDO663" s="189"/>
      <c r="WDP663" s="189"/>
      <c r="WDQ663" s="189"/>
      <c r="WDR663" s="189"/>
      <c r="WDS663" s="189"/>
      <c r="WDT663" s="189"/>
      <c r="WDU663" s="189"/>
      <c r="WDV663" s="189"/>
      <c r="WDW663" s="189"/>
      <c r="WDX663" s="189"/>
      <c r="WDY663" s="189"/>
      <c r="WDZ663" s="189"/>
      <c r="WEA663" s="189"/>
      <c r="WEB663" s="189"/>
      <c r="WEC663" s="189"/>
      <c r="WED663" s="189"/>
      <c r="WEE663" s="189"/>
      <c r="WEF663" s="189"/>
      <c r="WEG663" s="189"/>
      <c r="WEH663" s="189"/>
      <c r="WEI663" s="189"/>
      <c r="WEJ663" s="189"/>
      <c r="WEK663" s="189"/>
      <c r="WEL663" s="189"/>
      <c r="WEM663" s="189"/>
      <c r="WEN663" s="189"/>
      <c r="WEO663" s="189"/>
      <c r="WEP663" s="189"/>
      <c r="WEQ663" s="189"/>
      <c r="WER663" s="189"/>
      <c r="WES663" s="189"/>
      <c r="WET663" s="189"/>
      <c r="WEU663" s="189"/>
      <c r="WEV663" s="189"/>
      <c r="WEW663" s="189"/>
      <c r="WEX663" s="189"/>
      <c r="WEY663" s="189"/>
      <c r="WEZ663" s="189"/>
      <c r="WFA663" s="189"/>
      <c r="WFB663" s="189"/>
      <c r="WFC663" s="189"/>
      <c r="WFD663" s="189"/>
      <c r="WFE663" s="189"/>
      <c r="WFF663" s="189"/>
      <c r="WFG663" s="189"/>
      <c r="WFH663" s="189"/>
      <c r="WFI663" s="189"/>
      <c r="WFJ663" s="189"/>
      <c r="WFK663" s="189"/>
      <c r="WFL663" s="189"/>
      <c r="WFM663" s="189"/>
      <c r="WFN663" s="189"/>
      <c r="WFO663" s="189"/>
      <c r="WFP663" s="189"/>
      <c r="WFQ663" s="189"/>
      <c r="WFR663" s="189"/>
      <c r="WFS663" s="189"/>
      <c r="WFT663" s="189"/>
      <c r="WFU663" s="189"/>
      <c r="WFV663" s="189"/>
      <c r="WFW663" s="189"/>
      <c r="WFX663" s="189"/>
      <c r="WFY663" s="189"/>
      <c r="WFZ663" s="189"/>
      <c r="WGA663" s="189"/>
      <c r="WGB663" s="189"/>
      <c r="WGC663" s="189"/>
      <c r="WGD663" s="189"/>
      <c r="WGE663" s="189"/>
      <c r="WGF663" s="189"/>
      <c r="WGG663" s="189"/>
      <c r="WGH663" s="189"/>
      <c r="WGI663" s="189"/>
      <c r="WGJ663" s="189"/>
      <c r="WGK663" s="189"/>
      <c r="WGL663" s="189"/>
      <c r="WGM663" s="189"/>
      <c r="WGN663" s="189"/>
      <c r="WGO663" s="189"/>
      <c r="WGP663" s="189"/>
      <c r="WGQ663" s="189"/>
      <c r="WGR663" s="189"/>
      <c r="WGS663" s="189"/>
      <c r="WGT663" s="189"/>
      <c r="WGU663" s="189"/>
      <c r="WGV663" s="189"/>
      <c r="WGW663" s="189"/>
      <c r="WGX663" s="189"/>
      <c r="WGY663" s="189"/>
      <c r="WGZ663" s="189"/>
      <c r="WHA663" s="189"/>
      <c r="WHB663" s="189"/>
      <c r="WHC663" s="189"/>
      <c r="WHD663" s="189"/>
      <c r="WHE663" s="189"/>
      <c r="WHF663" s="189"/>
      <c r="WHG663" s="189"/>
      <c r="WHH663" s="189"/>
      <c r="WHI663" s="189"/>
      <c r="WHJ663" s="189"/>
      <c r="WHK663" s="189"/>
      <c r="WHL663" s="189"/>
      <c r="WHM663" s="189"/>
      <c r="WHN663" s="189"/>
      <c r="WHO663" s="189"/>
      <c r="WHP663" s="189"/>
      <c r="WHQ663" s="189"/>
      <c r="WHR663" s="189"/>
      <c r="WHS663" s="189"/>
      <c r="WHT663" s="189"/>
      <c r="WHU663" s="189"/>
      <c r="WHV663" s="189"/>
      <c r="WHW663" s="189"/>
      <c r="WHX663" s="189"/>
      <c r="WHY663" s="189"/>
      <c r="WHZ663" s="189"/>
      <c r="WIA663" s="189"/>
      <c r="WIB663" s="189"/>
      <c r="WIC663" s="189"/>
      <c r="WID663" s="189"/>
      <c r="WIE663" s="189"/>
      <c r="WIF663" s="189"/>
      <c r="WIG663" s="189"/>
      <c r="WIH663" s="189"/>
      <c r="WII663" s="189"/>
      <c r="WIJ663" s="189"/>
      <c r="WIK663" s="189"/>
      <c r="WIL663" s="189"/>
      <c r="WIM663" s="189"/>
      <c r="WIN663" s="189"/>
      <c r="WIO663" s="189"/>
      <c r="WIP663" s="189"/>
      <c r="WIQ663" s="189"/>
      <c r="WIR663" s="189"/>
      <c r="WIS663" s="189"/>
      <c r="WIT663" s="189"/>
      <c r="WIU663" s="189"/>
      <c r="WIV663" s="189"/>
      <c r="WIW663" s="189"/>
      <c r="WIX663" s="189"/>
      <c r="WIY663" s="189"/>
      <c r="WIZ663" s="189"/>
      <c r="WJA663" s="189"/>
      <c r="WJB663" s="189"/>
      <c r="WJC663" s="189"/>
      <c r="WJD663" s="189"/>
      <c r="WJE663" s="189"/>
      <c r="WJF663" s="189"/>
      <c r="WJG663" s="189"/>
      <c r="WJH663" s="189"/>
      <c r="WJI663" s="189"/>
      <c r="WJJ663" s="189"/>
      <c r="WJK663" s="189"/>
      <c r="WJL663" s="189"/>
      <c r="WJM663" s="189"/>
      <c r="WJN663" s="189"/>
      <c r="WJO663" s="189"/>
      <c r="WJP663" s="189"/>
      <c r="WJQ663" s="189"/>
      <c r="WJR663" s="189"/>
      <c r="WJS663" s="189"/>
      <c r="WJT663" s="189"/>
      <c r="WJU663" s="189"/>
      <c r="WJV663" s="189"/>
      <c r="WJW663" s="189"/>
      <c r="WJX663" s="189"/>
      <c r="WJY663" s="189"/>
      <c r="WJZ663" s="189"/>
      <c r="WKA663" s="189"/>
      <c r="WKB663" s="189"/>
      <c r="WKC663" s="189"/>
      <c r="WKD663" s="189"/>
      <c r="WKE663" s="189"/>
      <c r="WKF663" s="189"/>
      <c r="WKG663" s="189"/>
      <c r="WKH663" s="189"/>
      <c r="WKI663" s="189"/>
      <c r="WKJ663" s="189"/>
      <c r="WKK663" s="189"/>
      <c r="WKL663" s="189"/>
      <c r="WKM663" s="189"/>
      <c r="WKN663" s="189"/>
      <c r="WKO663" s="189"/>
      <c r="WKP663" s="189"/>
      <c r="WKQ663" s="189"/>
      <c r="WKR663" s="189"/>
      <c r="WKS663" s="189"/>
      <c r="WKT663" s="189"/>
      <c r="WKU663" s="189"/>
      <c r="WKV663" s="189"/>
      <c r="WKW663" s="189"/>
      <c r="WKX663" s="189"/>
      <c r="WKY663" s="189"/>
      <c r="WKZ663" s="189"/>
      <c r="WLA663" s="189"/>
      <c r="WLB663" s="189"/>
      <c r="WLC663" s="189"/>
      <c r="WLD663" s="189"/>
      <c r="WLE663" s="189"/>
      <c r="WLF663" s="189"/>
      <c r="WLG663" s="189"/>
      <c r="WLH663" s="189"/>
      <c r="WLI663" s="189"/>
      <c r="WLJ663" s="189"/>
      <c r="WLK663" s="189"/>
      <c r="WLL663" s="189"/>
      <c r="WLM663" s="189"/>
      <c r="WLN663" s="189"/>
      <c r="WLO663" s="189"/>
      <c r="WLP663" s="189"/>
      <c r="WLQ663" s="189"/>
      <c r="WLR663" s="189"/>
      <c r="WLS663" s="189"/>
      <c r="WLT663" s="189"/>
      <c r="WLU663" s="189"/>
      <c r="WLV663" s="189"/>
      <c r="WLW663" s="189"/>
      <c r="WLX663" s="189"/>
      <c r="WLY663" s="189"/>
      <c r="WLZ663" s="189"/>
      <c r="WMA663" s="189"/>
      <c r="WMB663" s="189"/>
      <c r="WMC663" s="189"/>
      <c r="WMD663" s="189"/>
      <c r="WME663" s="189"/>
      <c r="WMF663" s="189"/>
      <c r="WMG663" s="189"/>
      <c r="WMH663" s="189"/>
      <c r="WMI663" s="189"/>
      <c r="WMJ663" s="189"/>
      <c r="WMK663" s="189"/>
      <c r="WML663" s="189"/>
      <c r="WMM663" s="189"/>
      <c r="WMN663" s="189"/>
      <c r="WMO663" s="189"/>
      <c r="WMP663" s="189"/>
      <c r="WMQ663" s="189"/>
      <c r="WMR663" s="189"/>
      <c r="WMS663" s="189"/>
      <c r="WMT663" s="189"/>
      <c r="WMU663" s="189"/>
      <c r="WMV663" s="189"/>
      <c r="WMW663" s="189"/>
      <c r="WMX663" s="189"/>
      <c r="WMY663" s="189"/>
      <c r="WMZ663" s="189"/>
      <c r="WNA663" s="189"/>
      <c r="WNB663" s="189"/>
      <c r="WNC663" s="189"/>
      <c r="WND663" s="189"/>
      <c r="WNE663" s="189"/>
      <c r="WNF663" s="189"/>
      <c r="WNG663" s="189"/>
      <c r="WNH663" s="189"/>
      <c r="WNI663" s="189"/>
      <c r="WNJ663" s="189"/>
      <c r="WNK663" s="189"/>
      <c r="WNL663" s="189"/>
      <c r="WNM663" s="189"/>
      <c r="WNN663" s="189"/>
      <c r="WNO663" s="189"/>
      <c r="WNP663" s="189"/>
      <c r="WNQ663" s="189"/>
      <c r="WNR663" s="189"/>
      <c r="WNS663" s="189"/>
      <c r="WNT663" s="189"/>
      <c r="WNU663" s="189"/>
      <c r="WNV663" s="189"/>
      <c r="WNW663" s="189"/>
      <c r="WNX663" s="189"/>
      <c r="WNY663" s="189"/>
      <c r="WNZ663" s="189"/>
      <c r="WOA663" s="189"/>
      <c r="WOB663" s="189"/>
      <c r="WOC663" s="189"/>
      <c r="WOD663" s="189"/>
      <c r="WOE663" s="189"/>
      <c r="WOF663" s="189"/>
      <c r="WOG663" s="189"/>
      <c r="WOH663" s="189"/>
      <c r="WOI663" s="189"/>
      <c r="WOJ663" s="189"/>
      <c r="WOK663" s="189"/>
      <c r="WOL663" s="189"/>
      <c r="WOM663" s="189"/>
      <c r="WON663" s="189"/>
      <c r="WOO663" s="189"/>
      <c r="WOP663" s="189"/>
      <c r="WOQ663" s="189"/>
      <c r="WOR663" s="189"/>
      <c r="WOS663" s="189"/>
      <c r="WOT663" s="189"/>
      <c r="WOU663" s="189"/>
      <c r="WOV663" s="189"/>
      <c r="WOW663" s="189"/>
      <c r="WOX663" s="189"/>
      <c r="WOY663" s="189"/>
      <c r="WOZ663" s="189"/>
      <c r="WPA663" s="189"/>
      <c r="WPB663" s="189"/>
      <c r="WPC663" s="189"/>
      <c r="WPD663" s="189"/>
      <c r="WPE663" s="189"/>
      <c r="WPF663" s="189"/>
      <c r="WPG663" s="189"/>
      <c r="WPH663" s="189"/>
      <c r="WPI663" s="189"/>
      <c r="WPJ663" s="189"/>
      <c r="WPK663" s="189"/>
      <c r="WPL663" s="189"/>
      <c r="WPM663" s="189"/>
      <c r="WPN663" s="189"/>
      <c r="WPO663" s="189"/>
      <c r="WPP663" s="189"/>
      <c r="WPQ663" s="189"/>
      <c r="WPR663" s="189"/>
      <c r="WPS663" s="189"/>
      <c r="WPT663" s="189"/>
      <c r="WPU663" s="189"/>
      <c r="WPV663" s="189"/>
      <c r="WPW663" s="189"/>
      <c r="WPX663" s="189"/>
      <c r="WPY663" s="189"/>
      <c r="WPZ663" s="189"/>
      <c r="WQA663" s="189"/>
      <c r="WQB663" s="189"/>
      <c r="WQC663" s="189"/>
      <c r="WQD663" s="189"/>
      <c r="WQE663" s="189"/>
      <c r="WQF663" s="189"/>
      <c r="WQG663" s="189"/>
      <c r="WQH663" s="189"/>
      <c r="WQI663" s="189"/>
      <c r="WQJ663" s="189"/>
      <c r="WQK663" s="189"/>
      <c r="WQL663" s="189"/>
      <c r="WQM663" s="189"/>
      <c r="WQN663" s="189"/>
      <c r="WQO663" s="189"/>
      <c r="WQP663" s="189"/>
      <c r="WQQ663" s="189"/>
      <c r="WQR663" s="189"/>
      <c r="WQS663" s="189"/>
      <c r="WQT663" s="189"/>
      <c r="WQU663" s="189"/>
      <c r="WQV663" s="189"/>
      <c r="WQW663" s="189"/>
      <c r="WQX663" s="189"/>
      <c r="WQY663" s="189"/>
      <c r="WQZ663" s="189"/>
      <c r="WRA663" s="189"/>
      <c r="WRB663" s="189"/>
      <c r="WRC663" s="189"/>
      <c r="WRD663" s="189"/>
      <c r="WRE663" s="189"/>
      <c r="WRF663" s="189"/>
      <c r="WRG663" s="189"/>
      <c r="WRH663" s="189"/>
      <c r="WRI663" s="189"/>
      <c r="WRJ663" s="189"/>
      <c r="WRK663" s="189"/>
      <c r="WRL663" s="189"/>
      <c r="WRM663" s="189"/>
      <c r="WRN663" s="189"/>
      <c r="WRO663" s="189"/>
      <c r="WRP663" s="189"/>
      <c r="WRQ663" s="189"/>
      <c r="WRR663" s="189"/>
      <c r="WRS663" s="189"/>
      <c r="WRT663" s="189"/>
      <c r="WRU663" s="189"/>
      <c r="WRV663" s="189"/>
      <c r="WRW663" s="189"/>
      <c r="WRX663" s="189"/>
      <c r="WRY663" s="189"/>
      <c r="WRZ663" s="189"/>
      <c r="WSA663" s="189"/>
      <c r="WSB663" s="189"/>
      <c r="WSC663" s="189"/>
      <c r="WSD663" s="189"/>
      <c r="WSE663" s="189"/>
      <c r="WSF663" s="189"/>
      <c r="WSG663" s="189"/>
      <c r="WSH663" s="189"/>
      <c r="WSI663" s="189"/>
      <c r="WSJ663" s="189"/>
      <c r="WSK663" s="189"/>
      <c r="WSL663" s="189"/>
      <c r="WSM663" s="189"/>
      <c r="WSN663" s="189"/>
      <c r="WSO663" s="189"/>
      <c r="WSP663" s="189"/>
      <c r="WSQ663" s="189"/>
      <c r="WSR663" s="189"/>
      <c r="WSS663" s="189"/>
      <c r="WST663" s="189"/>
      <c r="WSU663" s="189"/>
      <c r="WSV663" s="189"/>
      <c r="WSW663" s="189"/>
      <c r="WSX663" s="189"/>
      <c r="WSY663" s="189"/>
      <c r="WSZ663" s="189"/>
      <c r="WTA663" s="189"/>
      <c r="WTB663" s="189"/>
      <c r="WTC663" s="189"/>
      <c r="WTD663" s="189"/>
      <c r="WTE663" s="189"/>
      <c r="WTF663" s="189"/>
      <c r="WTG663" s="189"/>
      <c r="WTH663" s="189"/>
      <c r="WTI663" s="189"/>
      <c r="WTJ663" s="189"/>
      <c r="WTK663" s="189"/>
      <c r="WTL663" s="189"/>
      <c r="WTM663" s="189"/>
      <c r="WTN663" s="189"/>
      <c r="WTO663" s="189"/>
      <c r="WTP663" s="189"/>
      <c r="WTQ663" s="189"/>
      <c r="WTR663" s="189"/>
      <c r="WTS663" s="189"/>
      <c r="WTT663" s="189"/>
      <c r="WTU663" s="189"/>
      <c r="WTV663" s="189"/>
      <c r="WTW663" s="189"/>
      <c r="WTX663" s="189"/>
      <c r="WTY663" s="189"/>
      <c r="WTZ663" s="189"/>
      <c r="WUA663" s="189"/>
      <c r="WUB663" s="189"/>
      <c r="WUC663" s="189"/>
      <c r="WUD663" s="189"/>
      <c r="WUE663" s="189"/>
      <c r="WUF663" s="189"/>
      <c r="WUG663" s="189"/>
      <c r="WUH663" s="189"/>
      <c r="WUI663" s="189"/>
      <c r="WUJ663" s="189"/>
      <c r="WUK663" s="189"/>
      <c r="WUL663" s="189"/>
      <c r="WUM663" s="189"/>
      <c r="WUN663" s="189"/>
      <c r="WUO663" s="189"/>
      <c r="WUP663" s="189"/>
      <c r="WUQ663" s="189"/>
      <c r="WUR663" s="189"/>
      <c r="WUS663" s="189"/>
      <c r="WUT663" s="189"/>
      <c r="WUU663" s="189"/>
      <c r="WUV663" s="189"/>
      <c r="WUW663" s="189"/>
      <c r="WUX663" s="189"/>
      <c r="WUY663" s="189"/>
      <c r="WUZ663" s="189"/>
      <c r="WVA663" s="189"/>
      <c r="WVB663" s="189"/>
      <c r="WVC663" s="189"/>
      <c r="WVD663" s="189"/>
      <c r="WVE663" s="189"/>
      <c r="WVF663" s="189"/>
      <c r="WVG663" s="189"/>
      <c r="WVH663" s="189"/>
      <c r="WVI663" s="189"/>
      <c r="WVJ663" s="189"/>
      <c r="WVK663" s="189"/>
      <c r="WVL663" s="189"/>
      <c r="WVM663" s="189"/>
      <c r="WVN663" s="189"/>
      <c r="WVO663" s="189"/>
      <c r="WVP663" s="189"/>
      <c r="WVQ663" s="189"/>
      <c r="WVR663" s="189"/>
      <c r="WVS663" s="189"/>
      <c r="WVT663" s="189"/>
      <c r="WVU663" s="189"/>
      <c r="WVV663" s="189"/>
      <c r="WVW663" s="189"/>
      <c r="WVX663" s="189"/>
      <c r="WVY663" s="189"/>
      <c r="WVZ663" s="189"/>
      <c r="WWA663" s="189"/>
      <c r="WWB663" s="189"/>
      <c r="WWC663" s="189"/>
      <c r="WWD663" s="189"/>
      <c r="WWE663" s="189"/>
      <c r="WWF663" s="189"/>
      <c r="WWG663" s="189"/>
      <c r="WWH663" s="189"/>
      <c r="WWI663" s="189"/>
      <c r="WWJ663" s="189"/>
      <c r="WWK663" s="189"/>
      <c r="WWL663" s="189"/>
      <c r="WWM663" s="189"/>
      <c r="WWN663" s="189"/>
      <c r="WWO663" s="189"/>
      <c r="WWP663" s="189"/>
      <c r="WWQ663" s="189"/>
      <c r="WWR663" s="189"/>
      <c r="WWS663" s="189"/>
      <c r="WWT663" s="189"/>
      <c r="WWU663" s="189"/>
      <c r="WWV663" s="189"/>
      <c r="WWW663" s="189"/>
      <c r="WWX663" s="189"/>
      <c r="WWY663" s="189"/>
      <c r="WWZ663" s="189"/>
      <c r="WXA663" s="189"/>
      <c r="WXB663" s="189"/>
      <c r="WXC663" s="189"/>
      <c r="WXD663" s="189"/>
      <c r="WXE663" s="189"/>
      <c r="WXF663" s="189"/>
      <c r="WXG663" s="189"/>
      <c r="WXH663" s="189"/>
      <c r="WXI663" s="189"/>
      <c r="WXJ663" s="189"/>
      <c r="WXK663" s="189"/>
      <c r="WXL663" s="189"/>
      <c r="WXM663" s="189"/>
      <c r="WXN663" s="189"/>
      <c r="WXO663" s="189"/>
      <c r="WXP663" s="189"/>
      <c r="WXQ663" s="189"/>
      <c r="WXR663" s="189"/>
      <c r="WXS663" s="189"/>
      <c r="WXT663" s="189"/>
      <c r="WXU663" s="189"/>
      <c r="WXV663" s="189"/>
      <c r="WXW663" s="189"/>
      <c r="WXX663" s="189"/>
      <c r="WXY663" s="189"/>
      <c r="WXZ663" s="189"/>
      <c r="WYA663" s="189"/>
      <c r="WYB663" s="189"/>
      <c r="WYC663" s="189"/>
      <c r="WYD663" s="189"/>
      <c r="WYE663" s="189"/>
      <c r="WYF663" s="189"/>
      <c r="WYG663" s="189"/>
      <c r="WYH663" s="189"/>
      <c r="WYI663" s="189"/>
      <c r="WYJ663" s="189"/>
      <c r="WYK663" s="189"/>
      <c r="WYL663" s="189"/>
      <c r="WYM663" s="189"/>
      <c r="WYN663" s="189"/>
      <c r="WYO663" s="189"/>
      <c r="WYP663" s="189"/>
      <c r="WYQ663" s="189"/>
      <c r="WYR663" s="189"/>
      <c r="WYS663" s="189"/>
      <c r="WYT663" s="189"/>
      <c r="WYU663" s="189"/>
      <c r="WYV663" s="189"/>
      <c r="WYW663" s="189"/>
      <c r="WYX663" s="189"/>
      <c r="WYY663" s="189"/>
      <c r="WYZ663" s="189"/>
      <c r="WZA663" s="189"/>
      <c r="WZB663" s="189"/>
      <c r="WZC663" s="189"/>
      <c r="WZD663" s="189"/>
      <c r="WZE663" s="189"/>
      <c r="WZF663" s="189"/>
      <c r="WZG663" s="189"/>
      <c r="WZH663" s="189"/>
      <c r="WZI663" s="189"/>
      <c r="WZJ663" s="189"/>
      <c r="WZK663" s="189"/>
      <c r="WZL663" s="189"/>
      <c r="WZM663" s="189"/>
      <c r="WZN663" s="189"/>
      <c r="WZO663" s="189"/>
      <c r="WZP663" s="189"/>
      <c r="WZQ663" s="189"/>
      <c r="WZR663" s="189"/>
      <c r="WZS663" s="189"/>
      <c r="WZT663" s="189"/>
      <c r="WZU663" s="189"/>
      <c r="WZV663" s="189"/>
      <c r="WZW663" s="189"/>
      <c r="WZX663" s="189"/>
      <c r="WZY663" s="189"/>
      <c r="WZZ663" s="189"/>
      <c r="XAA663" s="189"/>
      <c r="XAB663" s="189"/>
      <c r="XAC663" s="189"/>
      <c r="XAD663" s="189"/>
      <c r="XAE663" s="189"/>
      <c r="XAF663" s="189"/>
      <c r="XAG663" s="189"/>
      <c r="XAH663" s="189"/>
      <c r="XAI663" s="189"/>
      <c r="XAJ663" s="189"/>
      <c r="XAK663" s="189"/>
      <c r="XAL663" s="189"/>
      <c r="XAM663" s="189"/>
      <c r="XAN663" s="189"/>
      <c r="XAO663" s="189"/>
      <c r="XAP663" s="189"/>
      <c r="XAQ663" s="189"/>
      <c r="XAR663" s="189"/>
      <c r="XAS663" s="189"/>
      <c r="XAT663" s="189"/>
      <c r="XAU663" s="189"/>
      <c r="XAV663" s="189"/>
      <c r="XAW663" s="189"/>
      <c r="XAX663" s="189"/>
      <c r="XAY663" s="189"/>
      <c r="XAZ663" s="189"/>
      <c r="XBA663" s="189"/>
      <c r="XBB663" s="189"/>
      <c r="XBC663" s="189"/>
      <c r="XBD663" s="189"/>
      <c r="XBE663" s="189"/>
      <c r="XBF663" s="189"/>
      <c r="XBG663" s="189"/>
      <c r="XBH663" s="189"/>
      <c r="XBI663" s="189"/>
      <c r="XBJ663" s="189"/>
      <c r="XBK663" s="189"/>
      <c r="XBL663" s="189"/>
      <c r="XBM663" s="189"/>
      <c r="XBN663" s="189"/>
      <c r="XBO663" s="189"/>
      <c r="XBP663" s="189"/>
      <c r="XBQ663" s="189"/>
      <c r="XBR663" s="189"/>
      <c r="XBS663" s="189"/>
      <c r="XBT663" s="189"/>
      <c r="XBU663" s="189"/>
      <c r="XBV663" s="189"/>
      <c r="XBW663" s="189"/>
      <c r="XBX663" s="189"/>
      <c r="XBY663" s="189"/>
      <c r="XBZ663" s="189"/>
      <c r="XCA663" s="189"/>
      <c r="XCB663" s="189"/>
      <c r="XCC663" s="189"/>
      <c r="XCD663" s="189"/>
      <c r="XCE663" s="189"/>
      <c r="XCF663" s="189"/>
      <c r="XCG663" s="189"/>
      <c r="XCH663" s="189"/>
      <c r="XCI663" s="189"/>
      <c r="XCJ663" s="189"/>
      <c r="XCK663" s="189"/>
      <c r="XCL663" s="189"/>
      <c r="XCM663" s="189"/>
      <c r="XCN663" s="189"/>
      <c r="XCO663" s="189"/>
      <c r="XCP663" s="189"/>
      <c r="XCQ663" s="189"/>
      <c r="XCR663" s="189"/>
      <c r="XCS663" s="189"/>
      <c r="XCT663" s="189"/>
      <c r="XCU663" s="189"/>
      <c r="XCV663" s="189"/>
      <c r="XCW663" s="189"/>
      <c r="XCX663" s="189"/>
      <c r="XCY663" s="189"/>
      <c r="XCZ663" s="189"/>
      <c r="XDA663" s="189"/>
      <c r="XDB663" s="189"/>
      <c r="XDC663" s="189"/>
      <c r="XDD663" s="189"/>
      <c r="XDE663" s="189"/>
      <c r="XDF663" s="189"/>
      <c r="XDG663" s="189"/>
      <c r="XDH663" s="189"/>
      <c r="XDI663" s="189"/>
      <c r="XDJ663" s="189"/>
      <c r="XDK663" s="189"/>
      <c r="XDL663" s="189"/>
      <c r="XDM663" s="189"/>
      <c r="XDN663" s="189"/>
      <c r="XDO663" s="189"/>
      <c r="XDP663" s="189"/>
      <c r="XDQ663" s="189"/>
      <c r="XDR663" s="189"/>
      <c r="XDS663" s="189"/>
      <c r="XDT663" s="189"/>
      <c r="XDU663" s="189"/>
      <c r="XDV663" s="189"/>
      <c r="XDW663" s="189"/>
      <c r="XDX663" s="189"/>
      <c r="XDY663" s="189"/>
      <c r="XDZ663" s="189"/>
      <c r="XEA663" s="189"/>
      <c r="XEB663" s="189"/>
      <c r="XEC663" s="189"/>
      <c r="XED663" s="189"/>
      <c r="XEE663" s="189"/>
      <c r="XEF663" s="189"/>
      <c r="XEG663" s="189"/>
      <c r="XEH663" s="189"/>
      <c r="XEI663" s="189"/>
      <c r="XEJ663" s="189"/>
      <c r="XEK663" s="189"/>
      <c r="XEL663" s="189"/>
      <c r="XEM663" s="189"/>
      <c r="XEN663" s="189"/>
      <c r="XEO663" s="189"/>
      <c r="XEP663" s="189"/>
      <c r="XEQ663" s="189"/>
      <c r="XER663" s="189"/>
      <c r="XES663" s="189"/>
      <c r="XET663" s="189"/>
      <c r="XEU663" s="189"/>
      <c r="XEV663" s="189"/>
      <c r="XEW663" s="189"/>
      <c r="XEX663" s="189"/>
      <c r="XEY663" s="189"/>
      <c r="XEZ663" s="189"/>
      <c r="XFA663" s="189"/>
      <c r="XFB663" s="189"/>
      <c r="XFC663" s="189"/>
      <c r="XFD663" s="189"/>
    </row>
    <row r="664" spans="2:16384">
      <c r="K664"/>
      <c r="Q664" s="115"/>
      <c r="R664" s="115"/>
      <c r="S664" s="115"/>
      <c r="T664" s="115"/>
      <c r="U664" s="115"/>
      <c r="V664" s="115"/>
      <c r="W664" s="115"/>
      <c r="X664" s="115"/>
      <c r="CG664" s="13"/>
      <c r="CH664" s="13"/>
    </row>
    <row r="665" spans="2:16384">
      <c r="E665" s="107" t="s">
        <v>131</v>
      </c>
      <c r="G665" s="96"/>
      <c r="I665" t="s">
        <v>133</v>
      </c>
      <c r="J665" s="22" t="s">
        <v>132</v>
      </c>
      <c r="L665" s="181">
        <f>L666+L667</f>
        <v>7779024518.0699997</v>
      </c>
      <c r="M665" s="181">
        <f t="shared" ref="M665:Z665" si="747">M666+M667</f>
        <v>7391056203.1658878</v>
      </c>
      <c r="N665" s="181">
        <f t="shared" si="747"/>
        <v>7936986934.2833328</v>
      </c>
      <c r="O665" s="181">
        <f t="shared" si="747"/>
        <v>8422451677.7160797</v>
      </c>
      <c r="P665" s="181">
        <f t="shared" si="747"/>
        <v>12095565677.411449</v>
      </c>
      <c r="Q665" s="181">
        <f t="shared" si="747"/>
        <v>17941601446.288601</v>
      </c>
      <c r="R665" s="181">
        <f t="shared" si="747"/>
        <v>20128466681.738647</v>
      </c>
      <c r="S665" s="181">
        <f t="shared" si="747"/>
        <v>19516718774.725609</v>
      </c>
      <c r="T665" s="181">
        <f t="shared" si="747"/>
        <v>18133436812.741768</v>
      </c>
      <c r="U665" s="181">
        <f t="shared" si="747"/>
        <v>17324448322.299873</v>
      </c>
      <c r="V665" s="181">
        <f t="shared" si="747"/>
        <v>18531089624.619873</v>
      </c>
      <c r="W665" s="181">
        <f t="shared" si="747"/>
        <v>22252633642.63287</v>
      </c>
      <c r="X665" s="181">
        <f t="shared" si="747"/>
        <v>26904910651.776161</v>
      </c>
      <c r="Y665" s="181">
        <f t="shared" si="747"/>
        <v>29453674756.675415</v>
      </c>
      <c r="Z665" s="181">
        <f t="shared" si="747"/>
        <v>31162420388.646217</v>
      </c>
      <c r="AA665" s="181">
        <f>AA666+AA667</f>
        <v>30296745465</v>
      </c>
      <c r="CG665" s="13"/>
      <c r="CH665" s="13"/>
    </row>
    <row r="666" spans="2:16384">
      <c r="E666" s="129" t="s">
        <v>158</v>
      </c>
      <c r="G666" s="236" t="s">
        <v>506</v>
      </c>
      <c r="I666" t="s">
        <v>133</v>
      </c>
      <c r="J666" s="22" t="s">
        <v>132</v>
      </c>
      <c r="L666" s="137">
        <v>5895763481</v>
      </c>
      <c r="M666" s="137">
        <v>5353159659.0458879</v>
      </c>
      <c r="N666" s="137">
        <v>5940082841.1999998</v>
      </c>
      <c r="O666" s="137">
        <v>6302863409.7160797</v>
      </c>
      <c r="P666" s="137">
        <v>9799431639.3881149</v>
      </c>
      <c r="Q666" s="137">
        <v>15717197802.478094</v>
      </c>
      <c r="R666" s="137">
        <v>17611513853.818184</v>
      </c>
      <c r="S666" s="137">
        <v>16712193544.347183</v>
      </c>
      <c r="T666" s="137">
        <v>14959564746</v>
      </c>
      <c r="U666" s="137">
        <v>14228291997.903738</v>
      </c>
      <c r="V666" s="137">
        <v>15578674608.632776</v>
      </c>
      <c r="W666" s="137">
        <v>19166576257.580772</v>
      </c>
      <c r="X666" s="137">
        <v>23793576442.539104</v>
      </c>
      <c r="Y666" s="137">
        <v>26182005418.922569</v>
      </c>
      <c r="Z666" s="137">
        <v>27831567026.310165</v>
      </c>
      <c r="AA666" s="137">
        <v>27020295018.938545</v>
      </c>
      <c r="CG666" s="13"/>
      <c r="CH666" s="13"/>
    </row>
    <row r="667" spans="2:16384">
      <c r="E667" s="129" t="s">
        <v>159</v>
      </c>
      <c r="G667" s="236" t="s">
        <v>506</v>
      </c>
      <c r="I667" t="s">
        <v>133</v>
      </c>
      <c r="J667" s="22" t="s">
        <v>132</v>
      </c>
      <c r="L667" s="137">
        <v>1883261037.0700002</v>
      </c>
      <c r="M667" s="137">
        <v>2037896544.1199999</v>
      </c>
      <c r="N667" s="137">
        <v>1996904093.0833333</v>
      </c>
      <c r="O667" s="137">
        <v>2119588268</v>
      </c>
      <c r="P667" s="137">
        <v>2296134038.0233335</v>
      </c>
      <c r="Q667" s="137">
        <v>2224403643.8105073</v>
      </c>
      <c r="R667" s="137">
        <v>2516952827.9204645</v>
      </c>
      <c r="S667" s="137">
        <v>2804525230.3784266</v>
      </c>
      <c r="T667" s="137">
        <v>3173872066.7417693</v>
      </c>
      <c r="U667" s="137">
        <v>3096156324.3961334</v>
      </c>
      <c r="V667" s="137">
        <v>2952415015.9870949</v>
      </c>
      <c r="W667" s="137">
        <v>3086057385.0520964</v>
      </c>
      <c r="X667" s="137">
        <v>3111334209.2370572</v>
      </c>
      <c r="Y667" s="137">
        <v>3271669337.7528439</v>
      </c>
      <c r="Z667" s="137">
        <v>3330853362.3360538</v>
      </c>
      <c r="AA667" s="137">
        <v>3276450446.0614557</v>
      </c>
      <c r="CG667" s="13"/>
      <c r="CH667" s="13"/>
    </row>
    <row r="668" spans="2:16384">
      <c r="G668" s="94"/>
      <c r="L668" s="22"/>
      <c r="CG668" s="13"/>
      <c r="CH668" s="13"/>
    </row>
    <row r="669" spans="2:16384" ht="15.75">
      <c r="C669" s="16"/>
      <c r="D669" s="16"/>
      <c r="E669" s="15" t="s">
        <v>161</v>
      </c>
      <c r="G669" s="94"/>
      <c r="CG669" s="13"/>
      <c r="CH669" s="13"/>
    </row>
    <row r="670" spans="2:16384">
      <c r="E670" s="47" t="s">
        <v>162</v>
      </c>
      <c r="G670" s="248" t="s">
        <v>493</v>
      </c>
      <c r="I670" t="s">
        <v>133</v>
      </c>
      <c r="J670" s="22" t="s">
        <v>132</v>
      </c>
      <c r="K670"/>
      <c r="L670" s="137">
        <v>3711010678.5157857</v>
      </c>
      <c r="M670" s="137">
        <v>5130552887.6784458</v>
      </c>
      <c r="N670" s="137">
        <v>6889985543.2108049</v>
      </c>
      <c r="O670" s="139">
        <f>SUM(O671:O672)</f>
        <v>9868544723.7918854</v>
      </c>
      <c r="P670" s="139">
        <f>SUM(P671:P672)</f>
        <v>15477501062.998753</v>
      </c>
      <c r="Q670" s="139">
        <f>SUM(Q671:Q672)</f>
        <v>21680740898.003632</v>
      </c>
      <c r="R670" s="139">
        <f>SUM(R671:R672)</f>
        <v>27039529148.621727</v>
      </c>
      <c r="S670" s="137">
        <v>50826139722.204216</v>
      </c>
      <c r="T670" s="137">
        <v>74767115127.960144</v>
      </c>
      <c r="U670" s="137">
        <v>94143813643.321838</v>
      </c>
      <c r="V670" s="137">
        <v>100480259737.60275</v>
      </c>
      <c r="W670" s="137">
        <v>114910386676.89236</v>
      </c>
      <c r="X670" s="137">
        <v>135079682167.23561</v>
      </c>
      <c r="Y670" s="137">
        <v>142104102512.83954</v>
      </c>
      <c r="Z670" s="137">
        <v>144027610703.98566</v>
      </c>
      <c r="AA670" s="137">
        <v>142202929186.15628</v>
      </c>
      <c r="AB670" s="137">
        <v>221969004874</v>
      </c>
      <c r="AC670" s="137">
        <v>274561677237</v>
      </c>
      <c r="AD670" s="137">
        <v>294792292650</v>
      </c>
      <c r="CG670" s="13"/>
      <c r="CH670" s="13"/>
    </row>
    <row r="671" spans="2:16384">
      <c r="E671" s="129" t="s">
        <v>280</v>
      </c>
      <c r="G671" s="248" t="s">
        <v>506</v>
      </c>
      <c r="I671" t="s">
        <v>133</v>
      </c>
      <c r="J671" s="22" t="s">
        <v>132</v>
      </c>
      <c r="K671"/>
      <c r="L671" s="230"/>
      <c r="M671" s="230"/>
      <c r="N671" s="230"/>
      <c r="O671" s="207">
        <v>9458395970.8057423</v>
      </c>
      <c r="P671" s="207">
        <v>13942133709.442551</v>
      </c>
      <c r="Q671" s="207">
        <v>19347454504.052948</v>
      </c>
      <c r="R671" s="207">
        <v>23840645029.905754</v>
      </c>
      <c r="S671" s="301">
        <f t="shared" ref="S671:X671" si="748">S670*S673</f>
        <v>41804499921.51297</v>
      </c>
      <c r="T671" s="301">
        <f t="shared" si="748"/>
        <v>61495952192.747223</v>
      </c>
      <c r="U671" s="301">
        <f t="shared" si="748"/>
        <v>77433286721.632217</v>
      </c>
      <c r="V671" s="301">
        <f t="shared" si="748"/>
        <v>82645013634.178268</v>
      </c>
      <c r="W671" s="301">
        <f t="shared" si="748"/>
        <v>94513793041.743973</v>
      </c>
      <c r="X671" s="301">
        <f t="shared" si="748"/>
        <v>111103038582.55128</v>
      </c>
      <c r="Y671" s="301">
        <f>Y670*Y673</f>
        <v>116880624316.81052</v>
      </c>
      <c r="Z671" s="301">
        <f>Z670*Z673</f>
        <v>118462709804.0282</v>
      </c>
      <c r="AA671" s="301">
        <f>AA670*AA673</f>
        <v>116961909255.61354</v>
      </c>
      <c r="AB671" s="301">
        <f>AB670*AB673</f>
        <v>166476753655.5</v>
      </c>
      <c r="AC671" s="301">
        <f>AC670*AC673</f>
        <v>192193174065.89999</v>
      </c>
      <c r="AD671" s="301">
        <f t="shared" ref="AD671" si="749">AD670*AD673</f>
        <v>205617624123.375</v>
      </c>
      <c r="CG671" s="13"/>
      <c r="CH671" s="13"/>
    </row>
    <row r="672" spans="2:16384">
      <c r="E672" s="129" t="s">
        <v>437</v>
      </c>
      <c r="G672" s="248" t="s">
        <v>506</v>
      </c>
      <c r="I672" t="s">
        <v>133</v>
      </c>
      <c r="J672" s="22" t="s">
        <v>132</v>
      </c>
      <c r="K672"/>
      <c r="L672" s="230"/>
      <c r="M672" s="230"/>
      <c r="N672" s="230"/>
      <c r="O672" s="207">
        <v>410148752.98614264</v>
      </c>
      <c r="P672" s="207">
        <v>1535367353.5562029</v>
      </c>
      <c r="Q672" s="207">
        <v>2333286393.9506836</v>
      </c>
      <c r="R672" s="207">
        <v>3198884118.7159743</v>
      </c>
      <c r="S672" s="301">
        <f t="shared" ref="S672:X672" si="750">S670-S671</f>
        <v>9021639800.691246</v>
      </c>
      <c r="T672" s="301">
        <f t="shared" si="750"/>
        <v>13271162935.212921</v>
      </c>
      <c r="U672" s="301">
        <f t="shared" si="750"/>
        <v>16710526921.689621</v>
      </c>
      <c r="V672" s="301">
        <f t="shared" si="750"/>
        <v>17835246103.424484</v>
      </c>
      <c r="W672" s="301">
        <f t="shared" si="750"/>
        <v>20396593635.148392</v>
      </c>
      <c r="X672" s="301">
        <f t="shared" si="750"/>
        <v>23976643584.684326</v>
      </c>
      <c r="Y672" s="301">
        <f>Y670-Y671</f>
        <v>25223478196.029022</v>
      </c>
      <c r="Z672" s="301">
        <f>Z670-Z671</f>
        <v>25564900899.957458</v>
      </c>
      <c r="AA672" s="301">
        <f>AA670-AA671</f>
        <v>25241019930.54274</v>
      </c>
      <c r="AB672" s="301">
        <f>AB670-AB671</f>
        <v>55492251218.5</v>
      </c>
      <c r="AC672" s="301">
        <f>AC670-AC671</f>
        <v>82368503171.100006</v>
      </c>
      <c r="AD672" s="301">
        <f t="shared" ref="AD672" si="751">AD670-AD671</f>
        <v>89174668526.625</v>
      </c>
      <c r="CG672" s="13"/>
      <c r="CH672" s="13"/>
    </row>
    <row r="673" spans="2:86">
      <c r="E673" t="s">
        <v>438</v>
      </c>
      <c r="G673" s="94"/>
      <c r="L673" s="230"/>
      <c r="M673" s="230"/>
      <c r="N673" s="230"/>
      <c r="O673" s="211">
        <f>O671/SUM(O671:O672)</f>
        <v>0.95843878054305987</v>
      </c>
      <c r="P673" s="211">
        <f>P671/SUM(P671:P672)</f>
        <v>0.90080004857975915</v>
      </c>
      <c r="Q673" s="211">
        <f>Q671/SUM(Q671:Q672)</f>
        <v>0.89237976668198027</v>
      </c>
      <c r="R673" s="211">
        <f>R671/SUM(R671:R672)</f>
        <v>0.88169601248847829</v>
      </c>
      <c r="S673" s="272">
        <v>0.82250000000000001</v>
      </c>
      <c r="T673" s="272">
        <v>0.82250000000000001</v>
      </c>
      <c r="U673" s="272">
        <v>0.82250000000000001</v>
      </c>
      <c r="V673" s="272">
        <v>0.82250000000000001</v>
      </c>
      <c r="W673" s="272">
        <v>0.82250000000000001</v>
      </c>
      <c r="X673" s="272">
        <v>0.82250000000000001</v>
      </c>
      <c r="Y673" s="272">
        <v>0.82250000000000001</v>
      </c>
      <c r="Z673" s="272">
        <v>0.82250000000000001</v>
      </c>
      <c r="AA673" s="272">
        <v>0.82250000000000001</v>
      </c>
      <c r="AB673" s="298">
        <v>0.75</v>
      </c>
      <c r="AC673" s="298">
        <v>0.7</v>
      </c>
      <c r="AD673" s="298">
        <v>0.69750000000000001</v>
      </c>
      <c r="CG673" s="13"/>
      <c r="CH673" s="13"/>
    </row>
    <row r="674" spans="2:86">
      <c r="G674" s="94"/>
      <c r="V674" s="36"/>
      <c r="W674" s="36"/>
      <c r="CG674" s="13"/>
      <c r="CH674" s="13"/>
    </row>
    <row r="675" spans="2:86" ht="15.75">
      <c r="C675" s="16"/>
      <c r="D675" s="16"/>
      <c r="E675" s="15" t="s">
        <v>164</v>
      </c>
      <c r="G675" s="94"/>
      <c r="L675" s="115"/>
      <c r="M675" s="115"/>
      <c r="N675" s="115"/>
      <c r="O675" s="115"/>
      <c r="CG675" s="13"/>
      <c r="CH675" s="13"/>
    </row>
    <row r="676" spans="2:86">
      <c r="E676" s="47" t="s">
        <v>54</v>
      </c>
      <c r="G676" s="248" t="s">
        <v>493</v>
      </c>
      <c r="H676" t="s">
        <v>492</v>
      </c>
      <c r="I676" t="s">
        <v>133</v>
      </c>
      <c r="J676" s="22" t="s">
        <v>165</v>
      </c>
      <c r="L676" s="118"/>
      <c r="M676" s="118"/>
      <c r="N676" s="118"/>
      <c r="O676" s="118"/>
      <c r="P676" s="118"/>
      <c r="Q676" s="118"/>
      <c r="R676" s="141">
        <v>21670465089</v>
      </c>
      <c r="S676" s="141">
        <v>24967455144</v>
      </c>
      <c r="T676" s="141">
        <v>39816667485.913567</v>
      </c>
      <c r="U676" s="137">
        <v>51082393000</v>
      </c>
      <c r="V676" s="137">
        <v>62962256000</v>
      </c>
      <c r="W676" s="137">
        <v>83791247000</v>
      </c>
      <c r="X676" s="137">
        <v>96397222000</v>
      </c>
      <c r="Y676" s="137">
        <v>44748875625</v>
      </c>
      <c r="Z676" s="137">
        <v>47838459522</v>
      </c>
      <c r="AA676" s="137">
        <v>37205129171</v>
      </c>
      <c r="AB676" s="137">
        <v>56975505319</v>
      </c>
      <c r="AC676" s="137">
        <v>75033251236</v>
      </c>
      <c r="AD676" s="137">
        <v>61787902165</v>
      </c>
      <c r="CG676" s="13"/>
      <c r="CH676" s="13"/>
    </row>
    <row r="677" spans="2:86">
      <c r="R677" s="190"/>
      <c r="CG677" s="13"/>
      <c r="CH677" s="13"/>
    </row>
    <row r="678" spans="2:86" ht="15.75">
      <c r="B678" s="16"/>
      <c r="G678" s="94"/>
      <c r="L678" s="115"/>
      <c r="CG678" s="13"/>
      <c r="CH678" s="13"/>
    </row>
    <row r="679" spans="2:86">
      <c r="G679" s="94"/>
      <c r="L679" s="115"/>
      <c r="R679" s="115"/>
      <c r="S679" s="115"/>
      <c r="CG679" s="13"/>
      <c r="CH679" s="13"/>
    </row>
    <row r="680" spans="2:86">
      <c r="G680" s="236" t="s">
        <v>451</v>
      </c>
      <c r="L680" s="115"/>
      <c r="R680" s="115"/>
      <c r="S680" s="115"/>
      <c r="CG680" s="13"/>
      <c r="CH680" s="13"/>
    </row>
    <row r="681" spans="2:86">
      <c r="G681" s="236" t="s">
        <v>452</v>
      </c>
      <c r="L681" s="82"/>
      <c r="M681" s="82"/>
      <c r="N681" s="82"/>
      <c r="O681" s="82"/>
      <c r="P681" s="82"/>
      <c r="R681" s="115"/>
      <c r="S681" s="115"/>
      <c r="CG681" s="13"/>
      <c r="CH681" s="13"/>
    </row>
    <row r="682" spans="2:86">
      <c r="L682" s="82"/>
      <c r="M682" s="82"/>
      <c r="N682" s="82"/>
      <c r="O682" s="82"/>
      <c r="P682" s="82"/>
      <c r="R682" s="115"/>
      <c r="S682" s="115"/>
      <c r="CG682" s="13"/>
      <c r="CH682" s="13"/>
    </row>
    <row r="683" spans="2:86">
      <c r="L683" s="82"/>
      <c r="M683" s="82"/>
      <c r="N683" s="82"/>
      <c r="O683" s="82"/>
      <c r="P683" s="82"/>
      <c r="R683" s="115"/>
      <c r="S683" s="115"/>
      <c r="CG683" s="13"/>
      <c r="CH683" s="13"/>
    </row>
    <row r="684" spans="2:86">
      <c r="L684" s="82"/>
      <c r="M684" s="82"/>
      <c r="N684" s="82"/>
      <c r="O684" s="82"/>
      <c r="P684" s="82"/>
      <c r="R684" s="115"/>
      <c r="S684" s="115"/>
      <c r="CG684" s="13"/>
      <c r="CH684" s="13"/>
    </row>
    <row r="685" spans="2:86">
      <c r="L685" s="82"/>
      <c r="M685" s="82"/>
      <c r="N685" s="82"/>
      <c r="O685" s="82"/>
      <c r="P685" s="82"/>
      <c r="R685" s="115"/>
      <c r="S685" s="115"/>
      <c r="CG685" s="13"/>
      <c r="CH685" s="13"/>
    </row>
    <row r="686" spans="2:86">
      <c r="L686" s="82"/>
      <c r="M686" s="82"/>
      <c r="N686" s="82"/>
      <c r="O686" s="82"/>
      <c r="P686" s="82"/>
      <c r="R686" s="115"/>
      <c r="S686" s="115"/>
      <c r="CG686" s="13"/>
      <c r="CH686" s="13"/>
    </row>
    <row r="687" spans="2:86">
      <c r="L687" s="82"/>
      <c r="M687" s="82"/>
      <c r="N687" s="82"/>
      <c r="O687" s="82"/>
      <c r="P687" s="82"/>
      <c r="R687" s="115"/>
      <c r="S687" s="115"/>
      <c r="CG687" s="13"/>
      <c r="CH687" s="13"/>
    </row>
    <row r="688" spans="2:86">
      <c r="L688" s="82"/>
      <c r="M688" s="82"/>
      <c r="N688" s="82"/>
      <c r="O688" s="82"/>
      <c r="P688" s="82"/>
      <c r="R688" s="115"/>
      <c r="S688" s="115"/>
      <c r="CG688" s="13"/>
      <c r="CH688" s="13"/>
    </row>
    <row r="689" spans="12:86">
      <c r="L689" s="82"/>
      <c r="M689" s="82"/>
      <c r="N689" s="82"/>
      <c r="O689" s="82"/>
      <c r="P689" s="82"/>
      <c r="R689" s="115"/>
      <c r="S689" s="115"/>
      <c r="CG689" s="13"/>
      <c r="CH689" s="13"/>
    </row>
    <row r="690" spans="12:86">
      <c r="L690" s="82"/>
      <c r="M690" s="82"/>
      <c r="N690" s="82"/>
      <c r="O690" s="82"/>
      <c r="P690" s="82"/>
      <c r="R690" s="115"/>
      <c r="S690" s="115"/>
      <c r="CG690" s="13"/>
      <c r="CH690" s="13"/>
    </row>
    <row r="691" spans="12:86">
      <c r="L691" s="82"/>
      <c r="M691" s="82"/>
      <c r="N691" s="82"/>
      <c r="O691" s="82"/>
      <c r="P691" s="82"/>
      <c r="R691" s="115"/>
      <c r="S691" s="115"/>
      <c r="CG691" s="13"/>
      <c r="CH691" s="13"/>
    </row>
    <row r="692" spans="12:86">
      <c r="L692" s="82"/>
      <c r="M692" s="82"/>
      <c r="N692" s="82"/>
      <c r="O692" s="82"/>
      <c r="P692" s="82"/>
      <c r="CG692" s="13"/>
      <c r="CH692" s="13"/>
    </row>
    <row r="693" spans="12:86">
      <c r="L693" s="82"/>
      <c r="M693" s="82"/>
      <c r="N693" s="82"/>
      <c r="O693" s="82"/>
      <c r="P693" s="82"/>
      <c r="CG693" s="13"/>
      <c r="CH693" s="13"/>
    </row>
    <row r="694" spans="12:86">
      <c r="L694" s="82"/>
      <c r="M694" s="82"/>
      <c r="N694" s="82"/>
      <c r="O694" s="82"/>
      <c r="P694" s="82"/>
      <c r="CG694" s="13"/>
      <c r="CH694" s="13"/>
    </row>
    <row r="695" spans="12:86">
      <c r="L695" s="82"/>
      <c r="M695" s="82"/>
      <c r="N695" s="82"/>
      <c r="O695" s="82"/>
      <c r="P695" s="82"/>
      <c r="CG695" s="13"/>
      <c r="CH695" s="13"/>
    </row>
    <row r="696" spans="12:86">
      <c r="L696" s="82"/>
      <c r="M696" s="82"/>
      <c r="N696" s="82"/>
      <c r="O696" s="82"/>
      <c r="P696" s="82"/>
      <c r="CG696" s="13"/>
      <c r="CH696" s="13"/>
    </row>
    <row r="697" spans="12:86">
      <c r="L697" s="82"/>
      <c r="M697" s="82"/>
      <c r="N697" s="82"/>
      <c r="O697" s="82"/>
      <c r="P697" s="82"/>
      <c r="CG697" s="13"/>
      <c r="CH697" s="13"/>
    </row>
    <row r="698" spans="12:86">
      <c r="L698" s="82"/>
      <c r="M698" s="82"/>
      <c r="N698" s="82"/>
      <c r="O698" s="82"/>
      <c r="P698" s="82"/>
      <c r="CG698" s="13"/>
      <c r="CH698" s="13"/>
    </row>
    <row r="699" spans="12:86">
      <c r="L699" s="82"/>
      <c r="M699" s="82"/>
      <c r="N699" s="82"/>
      <c r="O699" s="82"/>
      <c r="P699" s="82"/>
      <c r="CG699" s="13"/>
      <c r="CH699" s="13"/>
    </row>
    <row r="700" spans="12:86">
      <c r="L700" s="82"/>
      <c r="M700" s="82"/>
      <c r="N700" s="82"/>
      <c r="O700" s="82"/>
      <c r="P700" s="82"/>
      <c r="CG700" s="13"/>
      <c r="CH700" s="13"/>
    </row>
    <row r="701" spans="12:86">
      <c r="L701" s="82"/>
      <c r="M701" s="82"/>
      <c r="N701" s="82"/>
      <c r="O701" s="82"/>
      <c r="P701" s="82"/>
      <c r="CG701" s="13"/>
      <c r="CH701" s="13"/>
    </row>
    <row r="702" spans="12:86">
      <c r="L702" s="82"/>
      <c r="M702" s="82"/>
      <c r="N702" s="82"/>
      <c r="O702" s="82"/>
      <c r="P702" s="82"/>
      <c r="CG702" s="13"/>
      <c r="CH702" s="13"/>
    </row>
    <row r="703" spans="12:86">
      <c r="L703" s="82"/>
      <c r="M703" s="82"/>
      <c r="N703" s="82"/>
      <c r="O703" s="82"/>
      <c r="P703" s="82"/>
      <c r="CG703" s="13"/>
      <c r="CH703" s="13"/>
    </row>
    <row r="704" spans="12:86">
      <c r="L704" s="82"/>
      <c r="M704" s="82"/>
      <c r="N704" s="82"/>
      <c r="O704" s="82"/>
      <c r="P704" s="82"/>
      <c r="CG704" s="13"/>
      <c r="CH704" s="13"/>
    </row>
    <row r="705" spans="11:86">
      <c r="L705" s="82"/>
      <c r="M705" s="82"/>
      <c r="N705" s="82"/>
      <c r="O705" s="82"/>
      <c r="P705" s="82"/>
      <c r="CG705" s="13"/>
      <c r="CH705" s="13"/>
    </row>
    <row r="706" spans="11:86">
      <c r="L706" s="82"/>
      <c r="M706" s="82"/>
      <c r="N706" s="82"/>
      <c r="O706" s="82"/>
      <c r="P706" s="82"/>
      <c r="CG706" s="13"/>
      <c r="CH706" s="13"/>
    </row>
    <row r="707" spans="11:86">
      <c r="L707" s="82"/>
      <c r="M707" s="82"/>
      <c r="N707" s="82"/>
      <c r="O707" s="82"/>
      <c r="P707" s="82"/>
      <c r="CG707" s="13"/>
      <c r="CH707" s="13"/>
    </row>
    <row r="708" spans="11:86">
      <c r="L708" s="82"/>
      <c r="M708" s="82"/>
      <c r="N708" s="82"/>
      <c r="O708" s="82"/>
      <c r="P708" s="82"/>
      <c r="CG708" s="13"/>
      <c r="CH708" s="13"/>
    </row>
    <row r="709" spans="11:86">
      <c r="K709"/>
      <c r="L709" s="82"/>
      <c r="M709" s="82"/>
      <c r="N709" s="82"/>
      <c r="O709" s="82"/>
      <c r="P709" s="82"/>
    </row>
    <row r="710" spans="11:86">
      <c r="K710"/>
      <c r="L710" s="82"/>
      <c r="M710" s="82"/>
      <c r="N710" s="82"/>
      <c r="O710" s="82"/>
      <c r="P710" s="82"/>
      <c r="AH710" s="13"/>
      <c r="AI710" s="13"/>
    </row>
    <row r="711" spans="11:86">
      <c r="K711"/>
      <c r="L711" s="82"/>
      <c r="M711" s="82"/>
      <c r="N711" s="82"/>
      <c r="O711" s="82"/>
      <c r="P711" s="82"/>
      <c r="BD711" s="13"/>
      <c r="BE711" s="13"/>
    </row>
    <row r="712" spans="11:86">
      <c r="L712" s="82"/>
      <c r="M712" s="82"/>
      <c r="N712" s="82"/>
      <c r="O712" s="82"/>
      <c r="P712" s="82"/>
      <c r="CG712" s="13"/>
      <c r="CH712" s="13"/>
    </row>
    <row r="713" spans="11:86">
      <c r="L713" s="82"/>
      <c r="M713" s="82"/>
      <c r="N713" s="82"/>
      <c r="O713" s="82"/>
      <c r="P713" s="82"/>
      <c r="CG713" s="13"/>
      <c r="CH713" s="13"/>
    </row>
    <row r="714" spans="11:86">
      <c r="L714" s="82"/>
      <c r="M714" s="82"/>
      <c r="N714" s="82"/>
      <c r="O714" s="82"/>
      <c r="P714" s="82"/>
      <c r="CG714" s="13"/>
      <c r="CH714" s="13"/>
    </row>
    <row r="715" spans="11:86">
      <c r="L715" s="82"/>
      <c r="M715" s="82"/>
      <c r="N715" s="82"/>
      <c r="O715" s="82"/>
      <c r="P715" s="82"/>
      <c r="CG715" s="13"/>
      <c r="CH715" s="13"/>
    </row>
    <row r="716" spans="11:86">
      <c r="L716" s="82"/>
      <c r="M716" s="82"/>
      <c r="N716" s="82"/>
      <c r="O716" s="82"/>
      <c r="P716" s="82"/>
      <c r="CG716" s="13"/>
      <c r="CH716" s="13"/>
    </row>
    <row r="717" spans="11:86">
      <c r="L717" s="82"/>
      <c r="M717" s="82"/>
      <c r="N717" s="82"/>
      <c r="O717" s="82"/>
      <c r="P717" s="82"/>
      <c r="CG717" s="13"/>
      <c r="CH717" s="13"/>
    </row>
    <row r="718" spans="11:86">
      <c r="L718" s="82"/>
      <c r="M718" s="82"/>
      <c r="N718" s="82"/>
      <c r="O718" s="82"/>
      <c r="P718" s="82"/>
      <c r="CG718" s="13"/>
      <c r="CH718" s="13"/>
    </row>
    <row r="719" spans="11:86">
      <c r="L719" s="82"/>
      <c r="M719" s="82"/>
      <c r="N719" s="82"/>
      <c r="O719" s="82"/>
      <c r="P719" s="82"/>
      <c r="CG719" s="13"/>
      <c r="CH719" s="13"/>
    </row>
    <row r="720" spans="11:86">
      <c r="L720" s="82"/>
      <c r="M720" s="82"/>
      <c r="N720" s="82"/>
      <c r="O720" s="82"/>
      <c r="P720" s="82"/>
      <c r="CG720" s="13"/>
      <c r="CH720" s="13"/>
    </row>
    <row r="721" spans="12:86">
      <c r="L721" s="82"/>
      <c r="M721" s="82"/>
      <c r="N721" s="82"/>
      <c r="O721" s="82"/>
      <c r="P721" s="82"/>
      <c r="CG721" s="13"/>
      <c r="CH721" s="13"/>
    </row>
    <row r="722" spans="12:86">
      <c r="L722" s="82"/>
      <c r="M722" s="82"/>
      <c r="N722" s="82"/>
      <c r="O722" s="82"/>
      <c r="P722" s="82"/>
      <c r="CG722" s="13"/>
      <c r="CH722" s="13"/>
    </row>
    <row r="723" spans="12:86">
      <c r="L723" s="82"/>
      <c r="M723" s="82"/>
      <c r="N723" s="82"/>
      <c r="O723" s="82"/>
      <c r="P723" s="82"/>
      <c r="CG723" s="13"/>
      <c r="CH723" s="13"/>
    </row>
    <row r="724" spans="12:86">
      <c r="L724" s="82"/>
      <c r="M724" s="82"/>
      <c r="N724" s="82"/>
      <c r="O724" s="82"/>
      <c r="P724" s="82"/>
      <c r="CG724" s="13"/>
      <c r="CH724" s="13"/>
    </row>
    <row r="725" spans="12:86">
      <c r="L725" s="82"/>
      <c r="M725" s="82"/>
      <c r="N725" s="82"/>
      <c r="O725" s="82"/>
      <c r="P725" s="82"/>
      <c r="CG725" s="13"/>
      <c r="CH725" s="13"/>
    </row>
    <row r="726" spans="12:86">
      <c r="L726" s="82"/>
      <c r="M726" s="82"/>
      <c r="N726" s="82"/>
      <c r="O726" s="82"/>
      <c r="P726" s="82"/>
      <c r="CG726" s="13"/>
      <c r="CH726" s="13"/>
    </row>
    <row r="727" spans="12:86">
      <c r="L727" s="82"/>
      <c r="M727" s="82"/>
      <c r="N727" s="82"/>
      <c r="O727" s="82"/>
      <c r="P727" s="82"/>
      <c r="CG727" s="13"/>
      <c r="CH727" s="13"/>
    </row>
    <row r="728" spans="12:86">
      <c r="L728" s="82"/>
      <c r="M728" s="82"/>
      <c r="N728" s="82"/>
      <c r="O728" s="82"/>
      <c r="P728" s="82"/>
      <c r="CG728" s="13"/>
      <c r="CH728" s="13"/>
    </row>
    <row r="729" spans="12:86">
      <c r="L729" s="82"/>
      <c r="M729" s="82"/>
      <c r="N729" s="82"/>
      <c r="O729" s="82"/>
      <c r="P729" s="82"/>
      <c r="CG729" s="13"/>
      <c r="CH729" s="13"/>
    </row>
    <row r="730" spans="12:86">
      <c r="L730" s="82"/>
      <c r="M730" s="82"/>
      <c r="N730" s="82"/>
      <c r="O730" s="82"/>
      <c r="P730" s="82"/>
      <c r="CG730" s="13"/>
      <c r="CH730" s="13"/>
    </row>
    <row r="731" spans="12:86">
      <c r="L731" s="82"/>
      <c r="M731" s="82"/>
      <c r="N731" s="82"/>
      <c r="O731" s="82"/>
      <c r="P731" s="82"/>
      <c r="CG731" s="13"/>
      <c r="CH731" s="13"/>
    </row>
    <row r="732" spans="12:86">
      <c r="L732" s="82"/>
      <c r="M732" s="82"/>
      <c r="N732" s="82"/>
      <c r="O732" s="82"/>
      <c r="P732" s="82"/>
      <c r="CG732" s="13"/>
      <c r="CH732" s="13"/>
    </row>
    <row r="733" spans="12:86">
      <c r="L733" s="82"/>
      <c r="M733" s="82"/>
      <c r="N733" s="82"/>
      <c r="O733" s="82"/>
      <c r="P733" s="82"/>
      <c r="CG733" s="13"/>
      <c r="CH733" s="13"/>
    </row>
    <row r="734" spans="12:86">
      <c r="L734" s="82"/>
      <c r="M734" s="82"/>
      <c r="N734" s="82"/>
      <c r="O734" s="82"/>
      <c r="P734" s="82"/>
      <c r="CG734" s="13"/>
      <c r="CH734" s="13"/>
    </row>
    <row r="735" spans="12:86">
      <c r="L735" s="82"/>
      <c r="M735" s="82"/>
      <c r="N735" s="82"/>
      <c r="O735" s="82"/>
      <c r="P735" s="82"/>
    </row>
    <row r="736" spans="12:86">
      <c r="L736" s="82"/>
      <c r="M736" s="82"/>
      <c r="N736" s="82"/>
      <c r="O736" s="82"/>
      <c r="P736" s="82"/>
    </row>
    <row r="737" spans="12:16">
      <c r="L737" s="82"/>
      <c r="M737" s="82"/>
      <c r="N737" s="82"/>
      <c r="O737" s="82"/>
      <c r="P737" s="82"/>
    </row>
    <row r="738" spans="12:16">
      <c r="L738" s="82"/>
      <c r="M738" s="82"/>
      <c r="N738" s="82"/>
      <c r="O738" s="82"/>
      <c r="P738" s="82"/>
    </row>
    <row r="739" spans="12:16">
      <c r="L739" s="82"/>
      <c r="M739" s="82"/>
      <c r="N739" s="82"/>
      <c r="O739" s="82"/>
      <c r="P739" s="82"/>
    </row>
    <row r="740" spans="12:16">
      <c r="L740" s="82"/>
      <c r="M740" s="82"/>
      <c r="N740" s="82"/>
      <c r="O740" s="82"/>
      <c r="P740" s="82"/>
    </row>
    <row r="741" spans="12:16">
      <c r="L741" s="82"/>
      <c r="M741" s="82"/>
      <c r="N741" s="82"/>
      <c r="O741" s="82"/>
      <c r="P741" s="82"/>
    </row>
    <row r="742" spans="12:16">
      <c r="L742" s="82"/>
      <c r="M742" s="82"/>
      <c r="N742" s="82"/>
      <c r="O742" s="82"/>
      <c r="P742" s="82"/>
    </row>
    <row r="743" spans="12:16">
      <c r="L743" s="82"/>
      <c r="M743" s="82"/>
      <c r="N743" s="82"/>
      <c r="O743" s="82"/>
      <c r="P743" s="82"/>
    </row>
    <row r="744" spans="12:16">
      <c r="L744" s="82"/>
      <c r="M744" s="82"/>
      <c r="N744" s="82"/>
      <c r="O744" s="82"/>
      <c r="P744" s="82"/>
    </row>
    <row r="745" spans="12:16">
      <c r="L745" s="82"/>
      <c r="M745" s="82"/>
      <c r="N745" s="82"/>
      <c r="O745" s="82"/>
      <c r="P745" s="82"/>
    </row>
    <row r="746" spans="12:16">
      <c r="L746" s="82"/>
      <c r="M746" s="82"/>
      <c r="N746" s="82"/>
      <c r="O746" s="82"/>
      <c r="P746" s="82"/>
    </row>
    <row r="747" spans="12:16">
      <c r="L747" s="82"/>
      <c r="M747" s="82"/>
      <c r="N747" s="82"/>
      <c r="O747" s="82"/>
      <c r="P747" s="82"/>
    </row>
    <row r="748" spans="12:16">
      <c r="L748" s="82"/>
      <c r="M748" s="82"/>
      <c r="N748" s="82"/>
      <c r="O748" s="82"/>
      <c r="P748" s="82"/>
    </row>
    <row r="749" spans="12:16">
      <c r="L749" s="82"/>
      <c r="M749" s="82"/>
      <c r="N749" s="82"/>
      <c r="O749" s="82"/>
      <c r="P749" s="82"/>
    </row>
    <row r="750" spans="12:16">
      <c r="L750" s="82"/>
      <c r="M750" s="82"/>
      <c r="N750" s="82"/>
      <c r="O750" s="82"/>
      <c r="P750" s="82"/>
    </row>
    <row r="751" spans="12:16">
      <c r="L751" s="82"/>
      <c r="M751" s="82"/>
      <c r="N751" s="82"/>
      <c r="O751" s="82"/>
      <c r="P751" s="82"/>
    </row>
    <row r="752" spans="12:16">
      <c r="L752" s="82"/>
      <c r="M752" s="82"/>
      <c r="N752" s="82"/>
      <c r="O752" s="82"/>
      <c r="P752" s="82"/>
    </row>
    <row r="753" spans="12:16">
      <c r="L753" s="82"/>
      <c r="M753" s="82"/>
      <c r="N753" s="82"/>
      <c r="O753" s="82"/>
      <c r="P753" s="82"/>
    </row>
    <row r="754" spans="12:16">
      <c r="L754" s="82"/>
      <c r="M754" s="82"/>
      <c r="N754" s="82"/>
      <c r="O754" s="82"/>
      <c r="P754" s="82"/>
    </row>
    <row r="755" spans="12:16">
      <c r="L755" s="82"/>
      <c r="M755" s="82"/>
      <c r="N755" s="82"/>
      <c r="O755" s="82"/>
      <c r="P755" s="82"/>
    </row>
    <row r="756" spans="12:16">
      <c r="L756" s="82"/>
      <c r="M756" s="82"/>
      <c r="N756" s="82"/>
      <c r="O756" s="82"/>
      <c r="P756" s="82"/>
    </row>
    <row r="757" spans="12:16">
      <c r="L757" s="82"/>
      <c r="M757" s="82"/>
      <c r="N757" s="82"/>
      <c r="O757" s="82"/>
      <c r="P757" s="82"/>
    </row>
    <row r="758" spans="12:16">
      <c r="L758" s="82"/>
      <c r="M758" s="82"/>
      <c r="N758" s="82"/>
      <c r="O758" s="82"/>
      <c r="P758" s="82"/>
    </row>
    <row r="759" spans="12:16">
      <c r="L759" s="82"/>
      <c r="M759" s="82"/>
      <c r="N759" s="82"/>
      <c r="O759" s="82"/>
      <c r="P759" s="82"/>
    </row>
    <row r="760" spans="12:16">
      <c r="L760" s="82"/>
      <c r="M760" s="82"/>
      <c r="N760" s="82"/>
      <c r="O760" s="82"/>
      <c r="P760" s="82"/>
    </row>
    <row r="761" spans="12:16">
      <c r="L761" s="82"/>
      <c r="M761" s="82"/>
      <c r="N761" s="82"/>
      <c r="O761" s="82"/>
      <c r="P761" s="82"/>
    </row>
    <row r="762" spans="12:16">
      <c r="L762" s="82"/>
      <c r="M762" s="82"/>
      <c r="N762" s="82"/>
      <c r="O762" s="82"/>
      <c r="P762" s="82"/>
    </row>
    <row r="763" spans="12:16">
      <c r="L763" s="82"/>
      <c r="M763" s="82"/>
      <c r="N763" s="82"/>
      <c r="O763" s="82"/>
      <c r="P763" s="82"/>
    </row>
    <row r="764" spans="12:16">
      <c r="L764" s="82"/>
      <c r="M764" s="82"/>
      <c r="N764" s="82"/>
      <c r="O764" s="82"/>
      <c r="P764" s="82"/>
    </row>
    <row r="765" spans="12:16">
      <c r="L765" s="82"/>
      <c r="M765" s="82"/>
      <c r="N765" s="82"/>
      <c r="O765" s="82"/>
      <c r="P765" s="82"/>
    </row>
    <row r="766" spans="12:16">
      <c r="L766" s="82"/>
      <c r="M766" s="82"/>
      <c r="N766" s="82"/>
      <c r="O766" s="82"/>
      <c r="P766" s="82"/>
    </row>
    <row r="767" spans="12:16">
      <c r="L767" s="82"/>
      <c r="M767" s="82"/>
      <c r="N767" s="82"/>
      <c r="O767" s="82"/>
      <c r="P767" s="82"/>
    </row>
    <row r="768" spans="12:16">
      <c r="L768" s="82"/>
      <c r="M768" s="82"/>
      <c r="N768" s="82"/>
      <c r="O768" s="82"/>
      <c r="P768" s="82"/>
    </row>
    <row r="769" spans="12:16">
      <c r="L769" s="82"/>
      <c r="M769" s="82"/>
      <c r="N769" s="82"/>
      <c r="O769" s="82"/>
      <c r="P769" s="82"/>
    </row>
    <row r="770" spans="12:16">
      <c r="L770" s="82"/>
      <c r="M770" s="82"/>
      <c r="N770" s="82"/>
      <c r="O770" s="82"/>
      <c r="P770" s="82"/>
    </row>
    <row r="771" spans="12:16">
      <c r="L771" s="82"/>
      <c r="M771" s="82"/>
      <c r="N771" s="82"/>
      <c r="O771" s="82"/>
      <c r="P771" s="82"/>
    </row>
    <row r="772" spans="12:16">
      <c r="L772" s="82"/>
      <c r="M772" s="82"/>
      <c r="N772" s="82"/>
      <c r="O772" s="82"/>
      <c r="P772" s="82"/>
    </row>
    <row r="773" spans="12:16">
      <c r="L773" s="82"/>
      <c r="M773" s="82"/>
      <c r="N773" s="82"/>
      <c r="O773" s="82"/>
      <c r="P773" s="82"/>
    </row>
    <row r="774" spans="12:16">
      <c r="L774" s="82"/>
      <c r="M774" s="82"/>
      <c r="N774" s="82"/>
      <c r="O774" s="82"/>
      <c r="P774" s="82"/>
    </row>
    <row r="775" spans="12:16">
      <c r="L775" s="82"/>
      <c r="M775" s="82"/>
      <c r="N775" s="82"/>
      <c r="O775" s="82"/>
      <c r="P775" s="82"/>
    </row>
    <row r="776" spans="12:16">
      <c r="L776" s="82"/>
      <c r="M776" s="82"/>
      <c r="N776" s="82"/>
      <c r="O776" s="82"/>
      <c r="P776" s="82"/>
    </row>
    <row r="777" spans="12:16">
      <c r="L777" s="82"/>
      <c r="M777" s="82"/>
      <c r="N777" s="82"/>
      <c r="O777" s="82"/>
      <c r="P777" s="82"/>
    </row>
    <row r="778" spans="12:16">
      <c r="L778" s="82"/>
      <c r="M778" s="82"/>
      <c r="N778" s="82"/>
      <c r="O778" s="82"/>
      <c r="P778" s="82"/>
    </row>
    <row r="779" spans="12:16">
      <c r="L779" s="82"/>
      <c r="M779" s="82"/>
      <c r="N779" s="82"/>
      <c r="O779" s="82"/>
      <c r="P779" s="82"/>
    </row>
    <row r="780" spans="12:16">
      <c r="L780" s="82"/>
      <c r="M780" s="82"/>
      <c r="N780" s="82"/>
      <c r="O780" s="82"/>
      <c r="P780" s="82"/>
    </row>
    <row r="781" spans="12:16">
      <c r="L781" s="82"/>
      <c r="M781" s="82"/>
      <c r="N781" s="82"/>
      <c r="O781" s="82"/>
      <c r="P781" s="82"/>
    </row>
    <row r="782" spans="12:16">
      <c r="L782" s="82"/>
      <c r="M782" s="82"/>
      <c r="N782" s="82"/>
      <c r="O782" s="82"/>
      <c r="P782" s="82"/>
    </row>
    <row r="783" spans="12:16">
      <c r="L783" s="82"/>
      <c r="M783" s="82"/>
      <c r="N783" s="82"/>
      <c r="O783" s="82"/>
      <c r="P783" s="82"/>
    </row>
    <row r="784" spans="12:16">
      <c r="L784" s="82"/>
      <c r="M784" s="82"/>
      <c r="N784" s="82"/>
      <c r="O784" s="82"/>
      <c r="P784" s="82"/>
    </row>
    <row r="785" spans="12:16">
      <c r="L785" s="82"/>
      <c r="M785" s="82"/>
      <c r="N785" s="82"/>
      <c r="O785" s="82"/>
      <c r="P785" s="82"/>
    </row>
    <row r="786" spans="12:16">
      <c r="L786" s="82"/>
      <c r="M786" s="82"/>
      <c r="N786" s="82"/>
      <c r="O786" s="82"/>
      <c r="P786" s="82"/>
    </row>
    <row r="787" spans="12:16">
      <c r="L787" s="82"/>
      <c r="M787" s="82"/>
      <c r="N787" s="82"/>
      <c r="O787" s="82"/>
      <c r="P787" s="82"/>
    </row>
    <row r="788" spans="12:16">
      <c r="L788" s="82"/>
      <c r="M788" s="82"/>
      <c r="N788" s="82"/>
      <c r="O788" s="82"/>
      <c r="P788" s="82"/>
    </row>
    <row r="789" spans="12:16">
      <c r="L789" s="82"/>
      <c r="M789" s="82"/>
      <c r="N789" s="82"/>
      <c r="O789" s="82"/>
      <c r="P789" s="82"/>
    </row>
    <row r="790" spans="12:16">
      <c r="L790" s="82"/>
      <c r="M790" s="82"/>
      <c r="N790" s="82"/>
      <c r="O790" s="82"/>
      <c r="P790" s="82"/>
    </row>
    <row r="791" spans="12:16">
      <c r="L791" s="82"/>
      <c r="M791" s="82"/>
      <c r="N791" s="82"/>
      <c r="O791" s="82"/>
      <c r="P791" s="82"/>
    </row>
    <row r="792" spans="12:16">
      <c r="L792" s="82"/>
      <c r="M792" s="82"/>
      <c r="N792" s="82"/>
      <c r="O792" s="82"/>
      <c r="P792" s="82"/>
    </row>
    <row r="793" spans="12:16">
      <c r="L793" s="82"/>
      <c r="M793" s="82"/>
      <c r="N793" s="82"/>
      <c r="O793" s="82"/>
      <c r="P793" s="82"/>
    </row>
    <row r="794" spans="12:16">
      <c r="L794" s="82"/>
      <c r="M794" s="82"/>
      <c r="N794" s="82"/>
      <c r="O794" s="82"/>
      <c r="P794" s="82"/>
    </row>
    <row r="795" spans="12:16">
      <c r="L795" s="82"/>
      <c r="M795" s="82"/>
      <c r="N795" s="82"/>
      <c r="O795" s="82"/>
      <c r="P795" s="82"/>
    </row>
    <row r="796" spans="12:16">
      <c r="L796" s="82"/>
      <c r="M796" s="82"/>
      <c r="N796" s="82"/>
      <c r="O796" s="82"/>
      <c r="P796" s="82"/>
    </row>
    <row r="797" spans="12:16">
      <c r="L797" s="82"/>
      <c r="M797" s="82"/>
      <c r="N797" s="82"/>
      <c r="O797" s="82"/>
      <c r="P797" s="82"/>
    </row>
    <row r="798" spans="12:16">
      <c r="L798" s="82"/>
      <c r="M798" s="82"/>
      <c r="N798" s="82"/>
      <c r="O798" s="82"/>
      <c r="P798" s="82"/>
    </row>
    <row r="799" spans="12:16">
      <c r="L799" s="82"/>
      <c r="M799" s="82"/>
      <c r="N799" s="82"/>
      <c r="O799" s="82"/>
      <c r="P799" s="82"/>
    </row>
    <row r="800" spans="12:16">
      <c r="L800" s="82"/>
      <c r="M800" s="82"/>
      <c r="N800" s="82"/>
      <c r="O800" s="82"/>
      <c r="P800" s="82"/>
    </row>
    <row r="801" spans="12:16">
      <c r="L801" s="82"/>
      <c r="M801" s="82"/>
      <c r="N801" s="82"/>
      <c r="O801" s="82"/>
      <c r="P801" s="82"/>
    </row>
    <row r="802" spans="12:16">
      <c r="L802" s="82"/>
      <c r="M802" s="82"/>
      <c r="N802" s="82"/>
      <c r="O802" s="82"/>
      <c r="P802" s="82"/>
    </row>
    <row r="803" spans="12:16">
      <c r="L803" s="82"/>
      <c r="M803" s="82"/>
      <c r="N803" s="82"/>
      <c r="O803" s="82"/>
      <c r="P803" s="82"/>
    </row>
    <row r="804" spans="12:16">
      <c r="L804" s="82"/>
      <c r="M804" s="82"/>
      <c r="N804" s="82"/>
      <c r="O804" s="82"/>
      <c r="P804" s="82"/>
    </row>
    <row r="805" spans="12:16">
      <c r="L805" s="82"/>
      <c r="M805" s="82"/>
      <c r="N805" s="82"/>
      <c r="O805" s="82"/>
      <c r="P805" s="82"/>
    </row>
    <row r="806" spans="12:16">
      <c r="L806" s="82"/>
      <c r="M806" s="82"/>
      <c r="N806" s="82"/>
      <c r="O806" s="82"/>
      <c r="P806" s="82"/>
    </row>
    <row r="807" spans="12:16">
      <c r="L807" s="82"/>
      <c r="M807" s="82"/>
      <c r="N807" s="82"/>
      <c r="O807" s="82"/>
      <c r="P807" s="82"/>
    </row>
    <row r="808" spans="12:16">
      <c r="L808" s="82"/>
      <c r="M808" s="82"/>
      <c r="N808" s="82"/>
      <c r="O808" s="82"/>
      <c r="P808" s="82"/>
    </row>
    <row r="809" spans="12:16">
      <c r="L809" s="82"/>
      <c r="M809" s="82"/>
      <c r="N809" s="82"/>
      <c r="O809" s="82"/>
      <c r="P809" s="82"/>
    </row>
    <row r="810" spans="12:16">
      <c r="L810" s="82"/>
      <c r="M810" s="82"/>
      <c r="N810" s="82"/>
      <c r="O810" s="82"/>
      <c r="P810" s="82"/>
    </row>
    <row r="811" spans="12:16">
      <c r="L811" s="82"/>
      <c r="M811" s="82"/>
      <c r="N811" s="82"/>
      <c r="O811" s="82"/>
      <c r="P811" s="82"/>
    </row>
    <row r="812" spans="12:16">
      <c r="L812" s="82"/>
      <c r="M812" s="82"/>
      <c r="N812" s="82"/>
      <c r="O812" s="82"/>
      <c r="P812" s="82"/>
    </row>
    <row r="813" spans="12:16">
      <c r="L813" s="82"/>
      <c r="M813" s="82"/>
      <c r="N813" s="82"/>
      <c r="O813" s="82"/>
      <c r="P813" s="82"/>
    </row>
    <row r="814" spans="12:16">
      <c r="L814" s="82"/>
      <c r="M814" s="82"/>
      <c r="N814" s="82"/>
      <c r="O814" s="82"/>
      <c r="P814" s="82"/>
    </row>
    <row r="815" spans="12:16">
      <c r="L815" s="82"/>
      <c r="M815" s="82"/>
      <c r="N815" s="82"/>
      <c r="O815" s="82"/>
      <c r="P815" s="82"/>
    </row>
    <row r="816" spans="12:16">
      <c r="L816" s="82"/>
      <c r="M816" s="82"/>
      <c r="N816" s="82"/>
      <c r="O816" s="82"/>
      <c r="P816" s="82"/>
    </row>
    <row r="817" spans="12:16">
      <c r="L817" s="82"/>
      <c r="M817" s="82"/>
      <c r="N817" s="82"/>
      <c r="O817" s="82"/>
      <c r="P817" s="82"/>
    </row>
    <row r="818" spans="12:16">
      <c r="L818" s="82"/>
      <c r="M818" s="82"/>
      <c r="N818" s="82"/>
      <c r="O818" s="82"/>
      <c r="P818" s="82"/>
    </row>
    <row r="819" spans="12:16">
      <c r="L819" s="82"/>
      <c r="M819" s="82"/>
      <c r="N819" s="82"/>
      <c r="O819" s="82"/>
      <c r="P819" s="82"/>
    </row>
    <row r="820" spans="12:16">
      <c r="L820" s="82"/>
      <c r="M820" s="82"/>
      <c r="N820" s="82"/>
      <c r="O820" s="82"/>
      <c r="P820" s="82"/>
    </row>
    <row r="821" spans="12:16">
      <c r="L821" s="82"/>
      <c r="M821" s="82"/>
      <c r="N821" s="82"/>
      <c r="O821" s="82"/>
      <c r="P821" s="82"/>
    </row>
    <row r="822" spans="12:16">
      <c r="L822" s="82"/>
      <c r="M822" s="82"/>
      <c r="N822" s="82"/>
      <c r="O822" s="82"/>
      <c r="P822" s="82"/>
    </row>
    <row r="823" spans="12:16">
      <c r="L823" s="82"/>
      <c r="M823" s="82"/>
      <c r="N823" s="82"/>
      <c r="O823" s="82"/>
      <c r="P823" s="82"/>
    </row>
    <row r="824" spans="12:16">
      <c r="L824" s="82"/>
      <c r="M824" s="82"/>
      <c r="N824" s="82"/>
      <c r="O824" s="82"/>
      <c r="P824" s="82"/>
    </row>
    <row r="825" spans="12:16">
      <c r="L825" s="82"/>
      <c r="M825" s="82"/>
      <c r="N825" s="82"/>
      <c r="O825" s="82"/>
      <c r="P825" s="82"/>
    </row>
    <row r="826" spans="12:16">
      <c r="L826" s="82"/>
      <c r="M826" s="82"/>
      <c r="N826" s="82"/>
      <c r="O826" s="82"/>
      <c r="P826" s="82"/>
    </row>
    <row r="827" spans="12:16">
      <c r="L827" s="82"/>
      <c r="M827" s="82"/>
      <c r="N827" s="82"/>
      <c r="O827" s="82"/>
      <c r="P827" s="82"/>
    </row>
    <row r="828" spans="12:16">
      <c r="L828" s="82"/>
      <c r="M828" s="82"/>
      <c r="N828" s="82"/>
      <c r="O828" s="82"/>
      <c r="P828" s="82"/>
    </row>
    <row r="829" spans="12:16">
      <c r="L829" s="82"/>
      <c r="M829" s="82"/>
      <c r="N829" s="82"/>
      <c r="O829" s="82"/>
      <c r="P829" s="82"/>
    </row>
    <row r="830" spans="12:16">
      <c r="L830" s="82"/>
      <c r="M830" s="82"/>
      <c r="N830" s="82"/>
      <c r="O830" s="82"/>
      <c r="P830" s="82"/>
    </row>
    <row r="831" spans="12:16">
      <c r="L831" s="82"/>
      <c r="M831" s="82"/>
      <c r="N831" s="82"/>
      <c r="O831" s="82"/>
      <c r="P831" s="82"/>
    </row>
    <row r="832" spans="12:16">
      <c r="L832" s="82"/>
      <c r="M832" s="82"/>
      <c r="N832" s="82"/>
      <c r="O832" s="82"/>
      <c r="P832" s="82"/>
    </row>
    <row r="833" spans="12:16">
      <c r="L833" s="82"/>
      <c r="M833" s="82"/>
      <c r="N833" s="82"/>
      <c r="O833" s="82"/>
      <c r="P833" s="82"/>
    </row>
    <row r="834" spans="12:16">
      <c r="L834" s="82"/>
      <c r="M834" s="82"/>
      <c r="N834" s="82"/>
      <c r="O834" s="82"/>
      <c r="P834" s="82"/>
    </row>
    <row r="835" spans="12:16">
      <c r="L835" s="82"/>
      <c r="M835" s="82"/>
      <c r="N835" s="82"/>
      <c r="O835" s="82"/>
      <c r="P835" s="82"/>
    </row>
    <row r="836" spans="12:16">
      <c r="L836" s="82"/>
      <c r="M836" s="82"/>
      <c r="N836" s="82"/>
      <c r="O836" s="82"/>
      <c r="P836" s="82"/>
    </row>
    <row r="837" spans="12:16">
      <c r="L837" s="82"/>
      <c r="M837" s="82"/>
      <c r="N837" s="82"/>
      <c r="O837" s="82"/>
      <c r="P837" s="82"/>
    </row>
    <row r="838" spans="12:16">
      <c r="L838" s="82"/>
      <c r="M838" s="82"/>
      <c r="N838" s="82"/>
      <c r="O838" s="82"/>
      <c r="P838" s="82"/>
    </row>
    <row r="839" spans="12:16">
      <c r="L839" s="82"/>
      <c r="M839" s="82"/>
      <c r="N839" s="82"/>
      <c r="O839" s="82"/>
      <c r="P839" s="82"/>
    </row>
    <row r="840" spans="12:16">
      <c r="L840" s="82"/>
      <c r="M840" s="82"/>
      <c r="N840" s="82"/>
      <c r="O840" s="82"/>
      <c r="P840" s="82"/>
    </row>
    <row r="841" spans="12:16">
      <c r="L841" s="82"/>
      <c r="M841" s="82"/>
      <c r="N841" s="82"/>
      <c r="O841" s="82"/>
      <c r="P841" s="82"/>
    </row>
    <row r="842" spans="12:16">
      <c r="L842" s="82"/>
      <c r="M842" s="82"/>
      <c r="N842" s="82"/>
      <c r="O842" s="82"/>
      <c r="P842" s="82"/>
    </row>
    <row r="843" spans="12:16">
      <c r="L843" s="82"/>
      <c r="M843" s="82"/>
      <c r="N843" s="82"/>
      <c r="O843" s="82"/>
      <c r="P843" s="82"/>
    </row>
    <row r="844" spans="12:16">
      <c r="L844" s="82"/>
      <c r="M844" s="82"/>
      <c r="N844" s="82"/>
      <c r="O844" s="82"/>
      <c r="P844" s="82"/>
    </row>
    <row r="845" spans="12:16">
      <c r="L845" s="82"/>
      <c r="M845" s="82"/>
      <c r="N845" s="82"/>
      <c r="O845" s="82"/>
      <c r="P845" s="82"/>
    </row>
    <row r="846" spans="12:16">
      <c r="L846" s="82"/>
      <c r="M846" s="82"/>
      <c r="N846" s="82"/>
      <c r="O846" s="82"/>
      <c r="P846" s="82"/>
    </row>
    <row r="847" spans="12:16">
      <c r="L847" s="82"/>
      <c r="M847" s="82"/>
      <c r="N847" s="82"/>
      <c r="O847" s="82"/>
      <c r="P847" s="82"/>
    </row>
    <row r="848" spans="12:16">
      <c r="L848" s="82"/>
      <c r="M848" s="82"/>
      <c r="N848" s="82"/>
      <c r="O848" s="82"/>
      <c r="P848" s="82"/>
    </row>
    <row r="849" spans="12:16">
      <c r="L849" s="82"/>
      <c r="M849" s="82"/>
      <c r="N849" s="82"/>
      <c r="O849" s="82"/>
      <c r="P849" s="82"/>
    </row>
    <row r="850" spans="12:16">
      <c r="L850" s="82"/>
      <c r="M850" s="82"/>
      <c r="N850" s="82"/>
      <c r="O850" s="82"/>
      <c r="P850" s="82"/>
    </row>
    <row r="851" spans="12:16">
      <c r="L851" s="82"/>
      <c r="M851" s="82"/>
      <c r="N851" s="82"/>
      <c r="O851" s="82"/>
      <c r="P851" s="82"/>
    </row>
    <row r="852" spans="12:16">
      <c r="L852" s="82"/>
      <c r="M852" s="82"/>
      <c r="N852" s="82"/>
      <c r="O852" s="82"/>
      <c r="P852" s="82"/>
    </row>
    <row r="853" spans="12:16">
      <c r="L853" s="82"/>
      <c r="M853" s="82"/>
      <c r="N853" s="82"/>
      <c r="O853" s="82"/>
      <c r="P853" s="82"/>
    </row>
    <row r="854" spans="12:16">
      <c r="L854" s="82"/>
      <c r="M854" s="82"/>
      <c r="N854" s="82"/>
      <c r="O854" s="82"/>
      <c r="P854" s="82"/>
    </row>
    <row r="855" spans="12:16">
      <c r="L855" s="82"/>
      <c r="M855" s="82"/>
      <c r="N855" s="82"/>
      <c r="O855" s="82"/>
      <c r="P855" s="82"/>
    </row>
    <row r="856" spans="12:16">
      <c r="L856" s="82"/>
      <c r="M856" s="82"/>
      <c r="N856" s="82"/>
      <c r="O856" s="82"/>
      <c r="P856" s="82"/>
    </row>
    <row r="857" spans="12:16">
      <c r="L857" s="82"/>
      <c r="M857" s="82"/>
      <c r="N857" s="82"/>
      <c r="O857" s="82"/>
      <c r="P857" s="82"/>
    </row>
    <row r="858" spans="12:16">
      <c r="L858" s="82"/>
      <c r="M858" s="82"/>
      <c r="N858" s="82"/>
      <c r="O858" s="82"/>
      <c r="P858" s="82"/>
    </row>
    <row r="859" spans="12:16">
      <c r="L859" s="82"/>
      <c r="M859" s="82"/>
      <c r="N859" s="82"/>
      <c r="O859" s="82"/>
      <c r="P859" s="82"/>
    </row>
    <row r="860" spans="12:16">
      <c r="L860" s="82"/>
      <c r="M860" s="82"/>
      <c r="N860" s="82"/>
      <c r="O860" s="82"/>
      <c r="P860" s="82"/>
    </row>
    <row r="861" spans="12:16">
      <c r="L861" s="82"/>
      <c r="M861" s="82"/>
      <c r="N861" s="82"/>
      <c r="O861" s="82"/>
      <c r="P861" s="82"/>
    </row>
    <row r="862" spans="12:16">
      <c r="L862" s="82"/>
      <c r="M862" s="82"/>
      <c r="N862" s="82"/>
      <c r="O862" s="82"/>
      <c r="P862" s="82"/>
    </row>
    <row r="863" spans="12:16">
      <c r="L863" s="82"/>
      <c r="M863" s="82"/>
      <c r="N863" s="82"/>
      <c r="O863" s="82"/>
      <c r="P863" s="82"/>
    </row>
    <row r="864" spans="12:16">
      <c r="L864" s="82"/>
      <c r="M864" s="82"/>
      <c r="N864" s="82"/>
      <c r="O864" s="82"/>
      <c r="P864" s="82"/>
    </row>
    <row r="865" spans="12:16">
      <c r="L865" s="82"/>
      <c r="M865" s="82"/>
      <c r="N865" s="82"/>
      <c r="O865" s="82"/>
      <c r="P865" s="82"/>
    </row>
    <row r="866" spans="12:16">
      <c r="L866" s="82"/>
      <c r="M866" s="82"/>
      <c r="N866" s="82"/>
      <c r="O866" s="82"/>
      <c r="P866" s="82"/>
    </row>
    <row r="867" spans="12:16">
      <c r="L867" s="82"/>
      <c r="M867" s="82"/>
      <c r="N867" s="82"/>
      <c r="O867" s="82"/>
      <c r="P867" s="82"/>
    </row>
    <row r="868" spans="12:16">
      <c r="L868" s="82"/>
      <c r="M868" s="82"/>
      <c r="N868" s="82"/>
      <c r="O868" s="82"/>
      <c r="P868" s="82"/>
    </row>
    <row r="869" spans="12:16">
      <c r="L869" s="82"/>
      <c r="M869" s="82"/>
      <c r="N869" s="82"/>
      <c r="O869" s="82"/>
      <c r="P869" s="82"/>
    </row>
    <row r="870" spans="12:16">
      <c r="L870" s="82"/>
      <c r="M870" s="82"/>
      <c r="N870" s="82"/>
      <c r="O870" s="82"/>
      <c r="P870" s="82"/>
    </row>
    <row r="871" spans="12:16">
      <c r="L871" s="82"/>
      <c r="M871" s="82"/>
      <c r="N871" s="82"/>
      <c r="O871" s="82"/>
      <c r="P871" s="82"/>
    </row>
    <row r="872" spans="12:16">
      <c r="L872" s="82"/>
      <c r="M872" s="82"/>
      <c r="N872" s="82"/>
      <c r="O872" s="82"/>
      <c r="P872" s="82"/>
    </row>
    <row r="873" spans="12:16">
      <c r="L873" s="82"/>
      <c r="M873" s="82"/>
      <c r="N873" s="82"/>
      <c r="O873" s="82"/>
      <c r="P873" s="82"/>
    </row>
    <row r="874" spans="12:16">
      <c r="L874" s="82"/>
      <c r="M874" s="82"/>
      <c r="N874" s="82"/>
      <c r="O874" s="82"/>
      <c r="P874" s="82"/>
    </row>
    <row r="875" spans="12:16">
      <c r="L875" s="82"/>
      <c r="M875" s="82"/>
      <c r="N875" s="82"/>
      <c r="O875" s="82"/>
      <c r="P875" s="82"/>
    </row>
    <row r="876" spans="12:16">
      <c r="L876" s="82"/>
      <c r="M876" s="82"/>
      <c r="N876" s="82"/>
      <c r="O876" s="82"/>
      <c r="P876" s="82"/>
    </row>
    <row r="877" spans="12:16">
      <c r="L877" s="82"/>
      <c r="M877" s="82"/>
      <c r="N877" s="82"/>
      <c r="O877" s="82"/>
      <c r="P877" s="82"/>
    </row>
    <row r="878" spans="12:16">
      <c r="L878" s="82"/>
      <c r="M878" s="82"/>
      <c r="N878" s="82"/>
      <c r="O878" s="82"/>
      <c r="P878" s="82"/>
    </row>
    <row r="879" spans="12:16">
      <c r="L879" s="82"/>
      <c r="M879" s="82"/>
      <c r="N879" s="82"/>
      <c r="O879" s="82"/>
      <c r="P879" s="82"/>
    </row>
    <row r="880" spans="12:16">
      <c r="L880" s="82"/>
      <c r="M880" s="82"/>
      <c r="N880" s="82"/>
      <c r="O880" s="82"/>
      <c r="P880" s="82"/>
    </row>
    <row r="881" spans="12:16">
      <c r="L881" s="82"/>
      <c r="M881" s="82"/>
      <c r="N881" s="82"/>
      <c r="O881" s="82"/>
      <c r="P881" s="82"/>
    </row>
    <row r="882" spans="12:16">
      <c r="L882" s="82"/>
      <c r="M882" s="82"/>
      <c r="N882" s="82"/>
      <c r="O882" s="82"/>
      <c r="P882" s="82"/>
    </row>
    <row r="883" spans="12:16">
      <c r="L883" s="82"/>
      <c r="M883" s="82"/>
      <c r="N883" s="82"/>
      <c r="O883" s="82"/>
      <c r="P883" s="82"/>
    </row>
    <row r="884" spans="12:16">
      <c r="L884" s="82"/>
      <c r="M884" s="82"/>
      <c r="N884" s="82"/>
      <c r="O884" s="82"/>
      <c r="P884" s="82"/>
    </row>
    <row r="885" spans="12:16">
      <c r="L885" s="82"/>
      <c r="M885" s="82"/>
      <c r="N885" s="82"/>
      <c r="O885" s="82"/>
      <c r="P885" s="82"/>
    </row>
    <row r="886" spans="12:16">
      <c r="L886" s="82"/>
      <c r="M886" s="82"/>
      <c r="N886" s="82"/>
      <c r="O886" s="82"/>
      <c r="P886" s="82"/>
    </row>
    <row r="887" spans="12:16">
      <c r="L887" s="82"/>
      <c r="M887" s="82"/>
      <c r="N887" s="82"/>
      <c r="O887" s="82"/>
      <c r="P887" s="82"/>
    </row>
    <row r="888" spans="12:16">
      <c r="L888" s="82"/>
      <c r="M888" s="82"/>
      <c r="N888" s="82"/>
      <c r="O888" s="82"/>
      <c r="P888" s="82"/>
    </row>
    <row r="889" spans="12:16">
      <c r="L889" s="82"/>
      <c r="M889" s="82"/>
      <c r="N889" s="82"/>
      <c r="O889" s="82"/>
      <c r="P889" s="82"/>
    </row>
    <row r="890" spans="12:16">
      <c r="L890" s="82"/>
      <c r="M890" s="82"/>
      <c r="N890" s="82"/>
      <c r="O890" s="82"/>
      <c r="P890" s="82"/>
    </row>
    <row r="891" spans="12:16">
      <c r="L891" s="82"/>
      <c r="M891" s="82"/>
      <c r="N891" s="82"/>
      <c r="O891" s="82"/>
      <c r="P891" s="82"/>
    </row>
    <row r="892" spans="12:16">
      <c r="L892" s="82"/>
      <c r="M892" s="82"/>
      <c r="N892" s="82"/>
      <c r="O892" s="82"/>
      <c r="P892" s="82"/>
    </row>
    <row r="893" spans="12:16">
      <c r="L893" s="82"/>
      <c r="M893" s="82"/>
      <c r="N893" s="82"/>
      <c r="O893" s="82"/>
      <c r="P893" s="82"/>
    </row>
    <row r="894" spans="12:16">
      <c r="L894" s="82"/>
      <c r="M894" s="82"/>
      <c r="N894" s="82"/>
      <c r="O894" s="82"/>
      <c r="P894" s="82"/>
    </row>
    <row r="895" spans="12:16">
      <c r="L895" s="82"/>
      <c r="M895" s="82"/>
      <c r="N895" s="82"/>
      <c r="O895" s="82"/>
      <c r="P895" s="82"/>
    </row>
    <row r="896" spans="12:16">
      <c r="L896" s="82"/>
      <c r="M896" s="82"/>
      <c r="N896" s="82"/>
      <c r="O896" s="82"/>
      <c r="P896" s="82"/>
    </row>
    <row r="897" spans="12:16">
      <c r="L897" s="82"/>
      <c r="M897" s="82"/>
      <c r="N897" s="82"/>
      <c r="O897" s="82"/>
      <c r="P897" s="82"/>
    </row>
    <row r="898" spans="12:16">
      <c r="L898" s="82"/>
      <c r="M898" s="82"/>
      <c r="N898" s="82"/>
      <c r="O898" s="82"/>
      <c r="P898" s="82"/>
    </row>
    <row r="899" spans="12:16">
      <c r="L899" s="82"/>
      <c r="M899" s="82"/>
      <c r="N899" s="82"/>
      <c r="O899" s="82"/>
      <c r="P899" s="82"/>
    </row>
    <row r="900" spans="12:16">
      <c r="L900" s="82"/>
      <c r="M900" s="82"/>
      <c r="N900" s="82"/>
      <c r="O900" s="82"/>
      <c r="P900" s="82"/>
    </row>
    <row r="901" spans="12:16">
      <c r="L901" s="82"/>
      <c r="M901" s="82"/>
      <c r="N901" s="82"/>
      <c r="O901" s="82"/>
      <c r="P901" s="82"/>
    </row>
    <row r="902" spans="12:16">
      <c r="L902" s="82"/>
      <c r="M902" s="82"/>
      <c r="N902" s="82"/>
      <c r="O902" s="82"/>
      <c r="P902" s="82"/>
    </row>
    <row r="903" spans="12:16">
      <c r="L903" s="82"/>
      <c r="M903" s="82"/>
      <c r="N903" s="82"/>
      <c r="O903" s="82"/>
      <c r="P903" s="82"/>
    </row>
    <row r="904" spans="12:16">
      <c r="L904" s="82"/>
      <c r="M904" s="82"/>
      <c r="N904" s="82"/>
      <c r="O904" s="82"/>
      <c r="P904" s="82"/>
    </row>
    <row r="905" spans="12:16">
      <c r="L905" s="82"/>
      <c r="M905" s="82"/>
      <c r="N905" s="82"/>
      <c r="O905" s="82"/>
      <c r="P905" s="82"/>
    </row>
    <row r="906" spans="12:16">
      <c r="L906" s="82"/>
      <c r="M906" s="82"/>
      <c r="N906" s="82"/>
      <c r="O906" s="82"/>
      <c r="P906" s="82"/>
    </row>
    <row r="907" spans="12:16">
      <c r="L907" s="82"/>
      <c r="M907" s="82"/>
      <c r="N907" s="82"/>
      <c r="O907" s="82"/>
      <c r="P907" s="82"/>
    </row>
    <row r="908" spans="12:16">
      <c r="L908" s="82"/>
      <c r="M908" s="82"/>
      <c r="N908" s="82"/>
      <c r="O908" s="82"/>
      <c r="P908" s="82"/>
    </row>
    <row r="909" spans="12:16">
      <c r="L909" s="82"/>
      <c r="M909" s="82"/>
      <c r="N909" s="82"/>
      <c r="O909" s="82"/>
      <c r="P909" s="82"/>
    </row>
    <row r="910" spans="12:16">
      <c r="L910" s="82"/>
      <c r="M910" s="82"/>
      <c r="N910" s="82"/>
      <c r="O910" s="82"/>
      <c r="P910" s="82"/>
    </row>
    <row r="911" spans="12:16">
      <c r="L911" s="82"/>
      <c r="M911" s="82"/>
      <c r="N911" s="82"/>
      <c r="O911" s="82"/>
      <c r="P911" s="82"/>
    </row>
    <row r="912" spans="12:16">
      <c r="L912" s="82"/>
      <c r="M912" s="82"/>
      <c r="N912" s="82"/>
      <c r="O912" s="82"/>
      <c r="P912" s="82"/>
    </row>
    <row r="913" spans="12:16">
      <c r="L913" s="82"/>
      <c r="M913" s="82"/>
      <c r="N913" s="82"/>
      <c r="O913" s="82"/>
      <c r="P913" s="82"/>
    </row>
    <row r="914" spans="12:16">
      <c r="L914" s="82"/>
      <c r="M914" s="82"/>
      <c r="N914" s="82"/>
      <c r="O914" s="82"/>
      <c r="P914" s="82"/>
    </row>
    <row r="915" spans="12:16">
      <c r="L915" s="82"/>
      <c r="M915" s="82"/>
      <c r="N915" s="82"/>
      <c r="O915" s="82"/>
      <c r="P915" s="82"/>
    </row>
    <row r="916" spans="12:16">
      <c r="L916" s="82"/>
      <c r="M916" s="82"/>
      <c r="N916" s="82"/>
      <c r="O916" s="82"/>
      <c r="P916" s="82"/>
    </row>
    <row r="917" spans="12:16">
      <c r="L917" s="82"/>
      <c r="M917" s="82"/>
      <c r="N917" s="82"/>
      <c r="O917" s="82"/>
      <c r="P917" s="82"/>
    </row>
    <row r="918" spans="12:16">
      <c r="L918" s="82"/>
      <c r="M918" s="82"/>
      <c r="N918" s="82"/>
      <c r="O918" s="82"/>
      <c r="P918" s="82"/>
    </row>
    <row r="919" spans="12:16">
      <c r="L919" s="82"/>
      <c r="M919" s="82"/>
      <c r="N919" s="82"/>
      <c r="O919" s="82"/>
      <c r="P919" s="82"/>
    </row>
    <row r="920" spans="12:16">
      <c r="L920" s="82"/>
      <c r="M920" s="82"/>
      <c r="N920" s="82"/>
      <c r="O920" s="82"/>
      <c r="P920" s="82"/>
    </row>
    <row r="921" spans="12:16">
      <c r="L921" s="82"/>
      <c r="M921" s="82"/>
      <c r="N921" s="82"/>
      <c r="O921" s="82"/>
      <c r="P921" s="82"/>
    </row>
    <row r="922" spans="12:16">
      <c r="L922" s="82"/>
      <c r="M922" s="82"/>
      <c r="N922" s="82"/>
      <c r="O922" s="82"/>
      <c r="P922" s="82"/>
    </row>
    <row r="923" spans="12:16">
      <c r="L923" s="82"/>
      <c r="M923" s="82"/>
      <c r="N923" s="82"/>
      <c r="O923" s="82"/>
      <c r="P923" s="82"/>
    </row>
    <row r="924" spans="12:16">
      <c r="L924" s="82"/>
      <c r="M924" s="82"/>
      <c r="N924" s="82"/>
      <c r="O924" s="82"/>
      <c r="P924" s="82"/>
    </row>
    <row r="925" spans="12:16">
      <c r="L925" s="82"/>
      <c r="M925" s="82"/>
      <c r="N925" s="82"/>
      <c r="O925" s="82"/>
      <c r="P925" s="82"/>
    </row>
    <row r="926" spans="12:16">
      <c r="L926" s="82"/>
      <c r="M926" s="82"/>
      <c r="N926" s="82"/>
      <c r="O926" s="82"/>
      <c r="P926" s="82"/>
    </row>
    <row r="927" spans="12:16">
      <c r="L927" s="82"/>
      <c r="M927" s="82"/>
      <c r="N927" s="82"/>
      <c r="O927" s="82"/>
      <c r="P927" s="82"/>
    </row>
    <row r="928" spans="12:16">
      <c r="L928" s="82"/>
      <c r="M928" s="82"/>
      <c r="N928" s="82"/>
      <c r="O928" s="82"/>
      <c r="P928" s="82"/>
    </row>
    <row r="929" spans="12:16">
      <c r="L929" s="82"/>
      <c r="M929" s="82"/>
      <c r="N929" s="82"/>
      <c r="O929" s="82"/>
      <c r="P929" s="82"/>
    </row>
    <row r="930" spans="12:16">
      <c r="L930" s="82"/>
      <c r="M930" s="82"/>
      <c r="N930" s="82"/>
      <c r="O930" s="82"/>
      <c r="P930" s="82"/>
    </row>
    <row r="931" spans="12:16">
      <c r="L931" s="82"/>
      <c r="M931" s="82"/>
      <c r="N931" s="82"/>
      <c r="O931" s="82"/>
      <c r="P931" s="82"/>
    </row>
    <row r="932" spans="12:16">
      <c r="L932" s="82"/>
      <c r="M932" s="82"/>
      <c r="N932" s="82"/>
      <c r="O932" s="82"/>
      <c r="P932" s="82"/>
    </row>
    <row r="933" spans="12:16">
      <c r="L933" s="82"/>
      <c r="M933" s="82"/>
      <c r="N933" s="82"/>
      <c r="O933" s="82"/>
      <c r="P933" s="82"/>
    </row>
    <row r="934" spans="12:16">
      <c r="L934" s="82"/>
      <c r="M934" s="82"/>
      <c r="N934" s="82"/>
      <c r="O934" s="82"/>
      <c r="P934" s="82"/>
    </row>
    <row r="935" spans="12:16">
      <c r="L935" s="82"/>
      <c r="M935" s="82"/>
      <c r="N935" s="82"/>
      <c r="O935" s="82"/>
      <c r="P935" s="82"/>
    </row>
    <row r="936" spans="12:16">
      <c r="L936" s="82"/>
      <c r="M936" s="82"/>
      <c r="N936" s="82"/>
      <c r="O936" s="82"/>
      <c r="P936" s="82"/>
    </row>
    <row r="937" spans="12:16">
      <c r="L937" s="82"/>
      <c r="M937" s="82"/>
      <c r="N937" s="82"/>
      <c r="O937" s="82"/>
      <c r="P937" s="82"/>
    </row>
    <row r="938" spans="12:16">
      <c r="L938" s="82"/>
      <c r="M938" s="82"/>
      <c r="N938" s="82"/>
      <c r="O938" s="82"/>
      <c r="P938" s="82"/>
    </row>
    <row r="939" spans="12:16">
      <c r="L939" s="82"/>
      <c r="M939" s="82"/>
      <c r="N939" s="82"/>
      <c r="O939" s="82"/>
      <c r="P939" s="82"/>
    </row>
    <row r="940" spans="12:16">
      <c r="L940" s="82"/>
      <c r="M940" s="82"/>
      <c r="N940" s="82"/>
      <c r="O940" s="82"/>
      <c r="P940" s="82"/>
    </row>
    <row r="941" spans="12:16">
      <c r="L941" s="82"/>
      <c r="M941" s="82"/>
      <c r="N941" s="82"/>
      <c r="O941" s="82"/>
      <c r="P941" s="82"/>
    </row>
    <row r="942" spans="12:16">
      <c r="L942" s="82"/>
      <c r="M942" s="82"/>
      <c r="N942" s="82"/>
      <c r="O942" s="82"/>
      <c r="P942" s="82"/>
    </row>
    <row r="943" spans="12:16">
      <c r="L943" s="82"/>
      <c r="M943" s="82"/>
      <c r="N943" s="82"/>
      <c r="O943" s="82"/>
      <c r="P943" s="82"/>
    </row>
    <row r="944" spans="12:16">
      <c r="L944" s="82"/>
      <c r="M944" s="82"/>
      <c r="N944" s="82"/>
      <c r="O944" s="82"/>
      <c r="P944" s="82"/>
    </row>
    <row r="945" spans="12:16">
      <c r="L945" s="82"/>
      <c r="M945" s="82"/>
      <c r="N945" s="82"/>
      <c r="O945" s="82"/>
      <c r="P945" s="82"/>
    </row>
    <row r="946" spans="12:16">
      <c r="L946" s="82"/>
      <c r="M946" s="82"/>
      <c r="N946" s="82"/>
      <c r="O946" s="82"/>
      <c r="P946" s="82"/>
    </row>
    <row r="947" spans="12:16">
      <c r="L947" s="82"/>
      <c r="M947" s="82"/>
      <c r="N947" s="82"/>
      <c r="O947" s="82"/>
      <c r="P947" s="82"/>
    </row>
    <row r="948" spans="12:16">
      <c r="L948" s="82"/>
      <c r="M948" s="82"/>
      <c r="N948" s="82"/>
      <c r="O948" s="82"/>
      <c r="P948" s="82"/>
    </row>
    <row r="949" spans="12:16">
      <c r="L949" s="82"/>
      <c r="M949" s="82"/>
      <c r="N949" s="82"/>
      <c r="O949" s="82"/>
      <c r="P949" s="82"/>
    </row>
    <row r="950" spans="12:16">
      <c r="L950" s="82"/>
      <c r="M950" s="82"/>
      <c r="N950" s="82"/>
      <c r="O950" s="82"/>
      <c r="P950" s="82"/>
    </row>
    <row r="951" spans="12:16">
      <c r="L951" s="82"/>
      <c r="M951" s="82"/>
      <c r="N951" s="82"/>
      <c r="O951" s="82"/>
      <c r="P951" s="82"/>
    </row>
    <row r="952" spans="12:16">
      <c r="L952" s="82"/>
      <c r="M952" s="82"/>
      <c r="N952" s="82"/>
      <c r="O952" s="82"/>
      <c r="P952" s="82"/>
    </row>
    <row r="953" spans="12:16">
      <c r="L953" s="82"/>
      <c r="M953" s="82"/>
      <c r="N953" s="82"/>
      <c r="O953" s="82"/>
      <c r="P953" s="82"/>
    </row>
    <row r="954" spans="12:16">
      <c r="L954" s="82"/>
      <c r="M954" s="82"/>
      <c r="N954" s="82"/>
      <c r="O954" s="82"/>
      <c r="P954" s="82"/>
    </row>
    <row r="955" spans="12:16">
      <c r="L955" s="82"/>
      <c r="M955" s="82"/>
      <c r="N955" s="82"/>
      <c r="O955" s="82"/>
      <c r="P955" s="82"/>
    </row>
    <row r="956" spans="12:16">
      <c r="L956" s="82"/>
      <c r="M956" s="82"/>
      <c r="N956" s="82"/>
      <c r="O956" s="82"/>
      <c r="P956" s="82"/>
    </row>
    <row r="957" spans="12:16">
      <c r="L957" s="82"/>
      <c r="M957" s="82"/>
      <c r="N957" s="82"/>
      <c r="O957" s="82"/>
      <c r="P957" s="82"/>
    </row>
    <row r="958" spans="12:16">
      <c r="L958" s="82"/>
      <c r="M958" s="82"/>
      <c r="N958" s="82"/>
      <c r="O958" s="82"/>
      <c r="P958" s="82"/>
    </row>
    <row r="959" spans="12:16">
      <c r="L959" s="82"/>
      <c r="M959" s="82"/>
      <c r="N959" s="82"/>
      <c r="O959" s="82"/>
      <c r="P959" s="82"/>
    </row>
    <row r="960" spans="12:16">
      <c r="L960" s="82"/>
      <c r="M960" s="82"/>
      <c r="N960" s="82"/>
      <c r="O960" s="82"/>
      <c r="P960" s="82"/>
    </row>
    <row r="961" spans="12:16">
      <c r="L961" s="82"/>
      <c r="M961" s="82"/>
      <c r="N961" s="82"/>
      <c r="O961" s="82"/>
      <c r="P961" s="82"/>
    </row>
    <row r="962" spans="12:16">
      <c r="L962" s="82"/>
      <c r="M962" s="82"/>
      <c r="N962" s="82"/>
      <c r="O962" s="82"/>
      <c r="P962" s="82"/>
    </row>
    <row r="963" spans="12:16">
      <c r="L963" s="82"/>
      <c r="M963" s="82"/>
      <c r="N963" s="82"/>
      <c r="O963" s="82"/>
      <c r="P963" s="82"/>
    </row>
    <row r="964" spans="12:16">
      <c r="L964" s="82"/>
      <c r="M964" s="82"/>
      <c r="N964" s="82"/>
      <c r="O964" s="82"/>
      <c r="P964" s="82"/>
    </row>
    <row r="965" spans="12:16">
      <c r="L965" s="82"/>
      <c r="M965" s="82"/>
      <c r="N965" s="82"/>
      <c r="O965" s="82"/>
      <c r="P965" s="82"/>
    </row>
    <row r="966" spans="12:16">
      <c r="L966" s="82"/>
      <c r="M966" s="82"/>
      <c r="N966" s="82"/>
      <c r="O966" s="82"/>
      <c r="P966" s="82"/>
    </row>
    <row r="967" spans="12:16">
      <c r="L967" s="82"/>
      <c r="M967" s="82"/>
      <c r="N967" s="82"/>
      <c r="O967" s="82"/>
      <c r="P967" s="82"/>
    </row>
    <row r="968" spans="12:16">
      <c r="L968" s="82"/>
      <c r="M968" s="82"/>
      <c r="N968" s="82"/>
      <c r="O968" s="82"/>
      <c r="P968" s="82"/>
    </row>
    <row r="969" spans="12:16">
      <c r="L969" s="82"/>
      <c r="M969" s="82"/>
      <c r="N969" s="82"/>
      <c r="O969" s="82"/>
      <c r="P969" s="82"/>
    </row>
    <row r="970" spans="12:16">
      <c r="L970" s="82"/>
      <c r="M970" s="82"/>
      <c r="N970" s="82"/>
      <c r="O970" s="82"/>
      <c r="P970" s="82"/>
    </row>
    <row r="971" spans="12:16">
      <c r="L971" s="82"/>
      <c r="M971" s="82"/>
      <c r="N971" s="82"/>
      <c r="O971" s="82"/>
      <c r="P971" s="82"/>
    </row>
    <row r="972" spans="12:16">
      <c r="L972" s="82"/>
      <c r="M972" s="82"/>
      <c r="N972" s="82"/>
      <c r="O972" s="82"/>
      <c r="P972" s="82"/>
    </row>
    <row r="973" spans="12:16">
      <c r="L973" s="82"/>
      <c r="M973" s="82"/>
      <c r="N973" s="82"/>
      <c r="O973" s="82"/>
      <c r="P973" s="82"/>
    </row>
    <row r="974" spans="12:16">
      <c r="L974" s="82"/>
      <c r="M974" s="82"/>
      <c r="N974" s="82"/>
      <c r="O974" s="82"/>
      <c r="P974" s="82"/>
    </row>
    <row r="975" spans="12:16">
      <c r="L975" s="82"/>
      <c r="M975" s="82"/>
      <c r="N975" s="82"/>
      <c r="O975" s="82"/>
      <c r="P975" s="82"/>
    </row>
    <row r="976" spans="12:16">
      <c r="L976" s="82"/>
      <c r="M976" s="82"/>
      <c r="N976" s="82"/>
      <c r="O976" s="82"/>
      <c r="P976" s="82"/>
    </row>
    <row r="977" spans="12:16">
      <c r="L977" s="82"/>
      <c r="M977" s="82"/>
      <c r="N977" s="82"/>
      <c r="O977" s="82"/>
      <c r="P977" s="82"/>
    </row>
    <row r="978" spans="12:16">
      <c r="L978" s="82"/>
      <c r="M978" s="82"/>
      <c r="N978" s="82"/>
      <c r="O978" s="82"/>
      <c r="P978" s="82"/>
    </row>
    <row r="979" spans="12:16">
      <c r="L979" s="82"/>
      <c r="M979" s="82"/>
      <c r="N979" s="82"/>
      <c r="O979" s="82"/>
      <c r="P979" s="82"/>
    </row>
    <row r="980" spans="12:16">
      <c r="L980" s="82"/>
      <c r="M980" s="82"/>
      <c r="N980" s="82"/>
      <c r="O980" s="82"/>
      <c r="P980" s="82"/>
    </row>
    <row r="981" spans="12:16">
      <c r="L981" s="82"/>
      <c r="M981" s="82"/>
      <c r="N981" s="82"/>
      <c r="O981" s="82"/>
      <c r="P981" s="82"/>
    </row>
    <row r="982" spans="12:16">
      <c r="L982" s="82"/>
      <c r="M982" s="82"/>
      <c r="N982" s="82"/>
      <c r="O982" s="82"/>
      <c r="P982" s="82"/>
    </row>
    <row r="983" spans="12:16">
      <c r="L983" s="82"/>
      <c r="M983" s="82"/>
      <c r="N983" s="82"/>
      <c r="O983" s="82"/>
      <c r="P983" s="82"/>
    </row>
    <row r="984" spans="12:16">
      <c r="L984" s="82"/>
      <c r="M984" s="82"/>
      <c r="N984" s="82"/>
      <c r="O984" s="82"/>
      <c r="P984" s="82"/>
    </row>
    <row r="985" spans="12:16">
      <c r="L985" s="82"/>
      <c r="M985" s="82"/>
      <c r="N985" s="82"/>
      <c r="O985" s="82"/>
      <c r="P985" s="82"/>
    </row>
    <row r="986" spans="12:16">
      <c r="L986" s="82"/>
      <c r="M986" s="82"/>
      <c r="N986" s="82"/>
      <c r="O986" s="82"/>
      <c r="P986" s="82"/>
    </row>
    <row r="987" spans="12:16">
      <c r="L987" s="82"/>
      <c r="M987" s="82"/>
      <c r="N987" s="82"/>
      <c r="O987" s="82"/>
      <c r="P987" s="82"/>
    </row>
    <row r="988" spans="12:16">
      <c r="L988" s="82"/>
      <c r="M988" s="82"/>
      <c r="N988" s="82"/>
      <c r="O988" s="82"/>
      <c r="P988" s="82"/>
    </row>
    <row r="989" spans="12:16">
      <c r="L989" s="82"/>
      <c r="M989" s="82"/>
      <c r="N989" s="82"/>
      <c r="O989" s="82"/>
      <c r="P989" s="82"/>
    </row>
    <row r="990" spans="12:16">
      <c r="L990" s="82"/>
      <c r="M990" s="82"/>
      <c r="N990" s="82"/>
      <c r="O990" s="82"/>
      <c r="P990" s="82"/>
    </row>
    <row r="991" spans="12:16">
      <c r="L991" s="82"/>
      <c r="M991" s="82"/>
      <c r="N991" s="82"/>
      <c r="O991" s="82"/>
      <c r="P991" s="82"/>
    </row>
    <row r="992" spans="12:16">
      <c r="L992" s="82"/>
      <c r="M992" s="82"/>
      <c r="N992" s="82"/>
      <c r="O992" s="82"/>
      <c r="P992" s="82"/>
    </row>
    <row r="993" spans="12:16">
      <c r="L993" s="82"/>
      <c r="M993" s="82"/>
      <c r="N993" s="82"/>
      <c r="O993" s="82"/>
      <c r="P993" s="82"/>
    </row>
    <row r="994" spans="12:16">
      <c r="L994" s="82"/>
      <c r="M994" s="82"/>
      <c r="N994" s="82"/>
      <c r="O994" s="82"/>
      <c r="P994" s="82"/>
    </row>
    <row r="995" spans="12:16">
      <c r="L995" s="82"/>
      <c r="M995" s="82"/>
      <c r="N995" s="82"/>
      <c r="O995" s="82"/>
      <c r="P995" s="82"/>
    </row>
    <row r="996" spans="12:16">
      <c r="L996" s="82"/>
      <c r="M996" s="82"/>
      <c r="N996" s="82"/>
      <c r="O996" s="82"/>
      <c r="P996" s="82"/>
    </row>
    <row r="997" spans="12:16">
      <c r="L997" s="82"/>
      <c r="M997" s="82"/>
      <c r="N997" s="82"/>
      <c r="O997" s="82"/>
      <c r="P997" s="82"/>
    </row>
    <row r="998" spans="12:16">
      <c r="L998" s="82"/>
      <c r="M998" s="82"/>
      <c r="N998" s="82"/>
      <c r="O998" s="82"/>
      <c r="P998" s="82"/>
    </row>
    <row r="999" spans="12:16">
      <c r="L999" s="82"/>
      <c r="M999" s="82"/>
      <c r="N999" s="82"/>
      <c r="O999" s="82"/>
      <c r="P999" s="82"/>
    </row>
    <row r="1000" spans="12:16">
      <c r="L1000" s="82"/>
      <c r="M1000" s="82"/>
      <c r="N1000" s="82"/>
      <c r="O1000" s="82"/>
      <c r="P1000" s="82"/>
    </row>
    <row r="1001" spans="12:16">
      <c r="L1001" s="82"/>
      <c r="M1001" s="82"/>
      <c r="N1001" s="82"/>
      <c r="O1001" s="82"/>
      <c r="P1001" s="82"/>
    </row>
    <row r="1002" spans="12:16">
      <c r="L1002" s="82"/>
      <c r="M1002" s="82"/>
      <c r="N1002" s="82"/>
      <c r="O1002" s="82"/>
      <c r="P1002" s="82"/>
    </row>
    <row r="1003" spans="12:16">
      <c r="L1003" s="82"/>
      <c r="M1003" s="82"/>
      <c r="N1003" s="82"/>
      <c r="O1003" s="82"/>
      <c r="P1003" s="82"/>
    </row>
    <row r="1004" spans="12:16">
      <c r="L1004" s="82"/>
      <c r="M1004" s="82"/>
      <c r="N1004" s="82"/>
      <c r="O1004" s="82"/>
      <c r="P1004" s="82"/>
    </row>
    <row r="1005" spans="12:16">
      <c r="L1005" s="82"/>
      <c r="M1005" s="82"/>
      <c r="N1005" s="82"/>
      <c r="O1005" s="82"/>
      <c r="P1005" s="82"/>
    </row>
    <row r="1006" spans="12:16">
      <c r="L1006" s="82"/>
      <c r="M1006" s="82"/>
      <c r="N1006" s="82"/>
      <c r="O1006" s="82"/>
      <c r="P1006" s="82"/>
    </row>
    <row r="1007" spans="12:16">
      <c r="L1007" s="82"/>
      <c r="M1007" s="82"/>
      <c r="N1007" s="82"/>
      <c r="O1007" s="82"/>
      <c r="P1007" s="82"/>
    </row>
    <row r="1008" spans="12:16">
      <c r="L1008" s="82"/>
      <c r="M1008" s="82"/>
      <c r="N1008" s="82"/>
      <c r="O1008" s="82"/>
      <c r="P1008" s="82"/>
    </row>
    <row r="1009" spans="12:16">
      <c r="L1009" s="82"/>
      <c r="M1009" s="82"/>
      <c r="N1009" s="82"/>
      <c r="O1009" s="82"/>
      <c r="P1009" s="82"/>
    </row>
    <row r="1010" spans="12:16">
      <c r="L1010" s="82"/>
      <c r="M1010" s="82"/>
      <c r="N1010" s="82"/>
      <c r="O1010" s="82"/>
      <c r="P1010" s="82"/>
    </row>
    <row r="1011" spans="12:16">
      <c r="L1011" s="82"/>
      <c r="M1011" s="82"/>
      <c r="N1011" s="82"/>
      <c r="O1011" s="82"/>
      <c r="P1011" s="82"/>
    </row>
    <row r="1012" spans="12:16">
      <c r="L1012" s="82"/>
      <c r="M1012" s="82"/>
      <c r="N1012" s="82"/>
      <c r="O1012" s="82"/>
      <c r="P1012" s="82"/>
    </row>
    <row r="1013" spans="12:16">
      <c r="L1013" s="82"/>
      <c r="M1013" s="82"/>
      <c r="N1013" s="82"/>
      <c r="O1013" s="82"/>
      <c r="P1013" s="82"/>
    </row>
    <row r="1014" spans="12:16">
      <c r="L1014" s="82"/>
      <c r="M1014" s="82"/>
      <c r="N1014" s="82"/>
      <c r="O1014" s="82"/>
      <c r="P1014" s="82"/>
    </row>
    <row r="1015" spans="12:16">
      <c r="L1015" s="82"/>
      <c r="M1015" s="82"/>
      <c r="N1015" s="82"/>
      <c r="O1015" s="82"/>
      <c r="P1015" s="82"/>
    </row>
    <row r="1016" spans="12:16">
      <c r="L1016" s="82"/>
      <c r="M1016" s="82"/>
      <c r="N1016" s="82"/>
      <c r="O1016" s="82"/>
      <c r="P1016" s="82"/>
    </row>
    <row r="1017" spans="12:16">
      <c r="L1017" s="82"/>
      <c r="M1017" s="82"/>
      <c r="N1017" s="82"/>
      <c r="O1017" s="82"/>
      <c r="P1017" s="82"/>
    </row>
    <row r="1018" spans="12:16">
      <c r="L1018" s="82"/>
      <c r="M1018" s="82"/>
      <c r="N1018" s="82"/>
      <c r="O1018" s="82"/>
      <c r="P1018" s="82"/>
    </row>
    <row r="1019" spans="12:16">
      <c r="L1019" s="82"/>
      <c r="M1019" s="82"/>
      <c r="N1019" s="82"/>
      <c r="O1019" s="82"/>
      <c r="P1019" s="82"/>
    </row>
    <row r="1020" spans="12:16">
      <c r="L1020" s="82"/>
      <c r="M1020" s="82"/>
      <c r="N1020" s="82"/>
      <c r="O1020" s="82"/>
      <c r="P1020" s="82"/>
    </row>
    <row r="1021" spans="12:16">
      <c r="L1021" s="82"/>
      <c r="M1021" s="82"/>
      <c r="N1021" s="82"/>
      <c r="O1021" s="82"/>
      <c r="P1021" s="82"/>
    </row>
    <row r="1022" spans="12:16">
      <c r="L1022" s="82"/>
      <c r="M1022" s="82"/>
      <c r="N1022" s="82"/>
      <c r="O1022" s="82"/>
      <c r="P1022" s="82"/>
    </row>
    <row r="1023" spans="12:16">
      <c r="L1023" s="82"/>
      <c r="M1023" s="82"/>
      <c r="N1023" s="82"/>
      <c r="O1023" s="82"/>
      <c r="P1023" s="82"/>
    </row>
    <row r="1024" spans="12:16">
      <c r="L1024" s="82"/>
      <c r="M1024" s="82"/>
      <c r="N1024" s="82"/>
      <c r="O1024" s="82"/>
      <c r="P1024" s="82"/>
    </row>
    <row r="1025" spans="12:16">
      <c r="L1025" s="82"/>
      <c r="M1025" s="82"/>
      <c r="N1025" s="82"/>
      <c r="O1025" s="82"/>
      <c r="P1025" s="82"/>
    </row>
    <row r="1026" spans="12:16">
      <c r="L1026" s="82"/>
      <c r="M1026" s="82"/>
      <c r="N1026" s="82"/>
      <c r="O1026" s="82"/>
      <c r="P1026" s="82"/>
    </row>
    <row r="1027" spans="12:16">
      <c r="L1027" s="82"/>
      <c r="M1027" s="82"/>
      <c r="N1027" s="82"/>
      <c r="O1027" s="82"/>
      <c r="P1027" s="82"/>
    </row>
    <row r="1028" spans="12:16">
      <c r="L1028" s="82"/>
      <c r="M1028" s="82"/>
      <c r="N1028" s="82"/>
      <c r="O1028" s="82"/>
      <c r="P1028" s="82"/>
    </row>
    <row r="1029" spans="12:16">
      <c r="L1029" s="82"/>
      <c r="M1029" s="82"/>
      <c r="N1029" s="82"/>
      <c r="O1029" s="82"/>
      <c r="P1029" s="82"/>
    </row>
    <row r="1030" spans="12:16">
      <c r="L1030" s="82"/>
      <c r="M1030" s="82"/>
      <c r="N1030" s="82"/>
      <c r="O1030" s="82"/>
      <c r="P1030" s="82"/>
    </row>
    <row r="1031" spans="12:16">
      <c r="L1031" s="82"/>
      <c r="M1031" s="82"/>
      <c r="N1031" s="82"/>
      <c r="O1031" s="82"/>
      <c r="P1031" s="82"/>
    </row>
    <row r="1032" spans="12:16">
      <c r="L1032" s="82"/>
      <c r="M1032" s="82"/>
      <c r="N1032" s="82"/>
      <c r="O1032" s="82"/>
      <c r="P1032" s="82"/>
    </row>
    <row r="1033" spans="12:16">
      <c r="L1033" s="82"/>
      <c r="M1033" s="82"/>
      <c r="N1033" s="82"/>
      <c r="O1033" s="82"/>
      <c r="P1033" s="82"/>
    </row>
    <row r="1034" spans="12:16">
      <c r="L1034" s="82"/>
      <c r="M1034" s="82"/>
      <c r="N1034" s="82"/>
      <c r="O1034" s="82"/>
      <c r="P1034" s="82"/>
    </row>
    <row r="1035" spans="12:16">
      <c r="L1035" s="82"/>
      <c r="M1035" s="82"/>
      <c r="N1035" s="82"/>
      <c r="O1035" s="82"/>
      <c r="P1035" s="82"/>
    </row>
    <row r="1036" spans="12:16">
      <c r="L1036" s="82"/>
      <c r="M1036" s="82"/>
      <c r="N1036" s="82"/>
      <c r="O1036" s="82"/>
      <c r="P1036" s="82"/>
    </row>
    <row r="1037" spans="12:16">
      <c r="L1037" s="82"/>
      <c r="M1037" s="82"/>
      <c r="N1037" s="82"/>
      <c r="O1037" s="82"/>
      <c r="P1037" s="82"/>
    </row>
    <row r="1038" spans="12:16">
      <c r="L1038" s="82"/>
      <c r="M1038" s="82"/>
      <c r="N1038" s="82"/>
      <c r="O1038" s="82"/>
      <c r="P1038" s="82"/>
    </row>
    <row r="1039" spans="12:16">
      <c r="L1039" s="82"/>
      <c r="M1039" s="82"/>
      <c r="N1039" s="82"/>
      <c r="O1039" s="82"/>
      <c r="P1039" s="82"/>
    </row>
    <row r="1040" spans="12:16">
      <c r="L1040" s="82"/>
      <c r="M1040" s="82"/>
      <c r="N1040" s="82"/>
      <c r="O1040" s="82"/>
      <c r="P1040" s="82"/>
    </row>
    <row r="1041" spans="12:16">
      <c r="L1041" s="82"/>
      <c r="M1041" s="82"/>
      <c r="N1041" s="82"/>
      <c r="O1041" s="82"/>
      <c r="P1041" s="82"/>
    </row>
    <row r="1042" spans="12:16">
      <c r="L1042" s="82"/>
      <c r="M1042" s="82"/>
      <c r="N1042" s="82"/>
      <c r="O1042" s="82"/>
      <c r="P1042" s="82"/>
    </row>
    <row r="1043" spans="12:16">
      <c r="L1043" s="82"/>
      <c r="M1043" s="82"/>
      <c r="N1043" s="82"/>
      <c r="O1043" s="82"/>
      <c r="P1043" s="82"/>
    </row>
    <row r="1044" spans="12:16">
      <c r="L1044" s="82"/>
      <c r="M1044" s="82"/>
      <c r="N1044" s="82"/>
      <c r="O1044" s="82"/>
      <c r="P1044" s="82"/>
    </row>
    <row r="1045" spans="12:16">
      <c r="L1045" s="82"/>
      <c r="M1045" s="82"/>
      <c r="N1045" s="82"/>
      <c r="O1045" s="82"/>
      <c r="P1045" s="82"/>
    </row>
    <row r="1046" spans="12:16">
      <c r="L1046" s="82"/>
      <c r="M1046" s="82"/>
      <c r="N1046" s="82"/>
      <c r="O1046" s="82"/>
      <c r="P1046" s="82"/>
    </row>
    <row r="1047" spans="12:16">
      <c r="L1047" s="82"/>
      <c r="M1047" s="82"/>
      <c r="N1047" s="82"/>
      <c r="O1047" s="82"/>
      <c r="P1047" s="82"/>
    </row>
    <row r="1048" spans="12:16">
      <c r="L1048" s="82"/>
      <c r="M1048" s="82"/>
      <c r="N1048" s="82"/>
      <c r="O1048" s="82"/>
      <c r="P1048" s="82"/>
    </row>
    <row r="1049" spans="12:16">
      <c r="L1049" s="82"/>
      <c r="M1049" s="82"/>
      <c r="N1049" s="82"/>
      <c r="O1049" s="82"/>
      <c r="P1049" s="82"/>
    </row>
    <row r="1050" spans="12:16">
      <c r="L1050" s="82"/>
      <c r="M1050" s="82"/>
      <c r="N1050" s="82"/>
      <c r="O1050" s="82"/>
      <c r="P1050" s="82"/>
    </row>
    <row r="1051" spans="12:16">
      <c r="L1051" s="82"/>
      <c r="M1051" s="82"/>
      <c r="N1051" s="82"/>
      <c r="O1051" s="82"/>
      <c r="P1051" s="82"/>
    </row>
    <row r="1052" spans="12:16">
      <c r="L1052" s="82"/>
      <c r="M1052" s="82"/>
      <c r="N1052" s="82"/>
      <c r="O1052" s="82"/>
      <c r="P1052" s="82"/>
    </row>
    <row r="1053" spans="12:16">
      <c r="L1053" s="82"/>
      <c r="M1053" s="82"/>
      <c r="N1053" s="82"/>
      <c r="O1053" s="82"/>
      <c r="P1053" s="82"/>
    </row>
    <row r="1054" spans="12:16">
      <c r="L1054" s="82"/>
      <c r="M1054" s="82"/>
      <c r="N1054" s="82"/>
      <c r="O1054" s="82"/>
      <c r="P1054" s="82"/>
    </row>
    <row r="1055" spans="12:16">
      <c r="L1055" s="82"/>
      <c r="M1055" s="82"/>
      <c r="N1055" s="82"/>
      <c r="O1055" s="82"/>
      <c r="P1055" s="82"/>
    </row>
    <row r="1056" spans="12:16">
      <c r="L1056" s="82"/>
      <c r="M1056" s="82"/>
      <c r="N1056" s="82"/>
      <c r="O1056" s="82"/>
      <c r="P1056" s="82"/>
    </row>
    <row r="1057" spans="12:16">
      <c r="L1057" s="82"/>
      <c r="M1057" s="82"/>
      <c r="N1057" s="82"/>
      <c r="O1057" s="82"/>
      <c r="P1057" s="82"/>
    </row>
    <row r="1058" spans="12:16">
      <c r="L1058" s="82"/>
      <c r="M1058" s="82"/>
      <c r="N1058" s="82"/>
      <c r="O1058" s="82"/>
      <c r="P1058" s="82"/>
    </row>
    <row r="1059" spans="12:16">
      <c r="L1059" s="82"/>
      <c r="M1059" s="82"/>
      <c r="N1059" s="82"/>
      <c r="O1059" s="82"/>
      <c r="P1059" s="82"/>
    </row>
    <row r="1060" spans="12:16">
      <c r="L1060" s="82"/>
      <c r="M1060" s="82"/>
      <c r="N1060" s="82"/>
      <c r="O1060" s="82"/>
      <c r="P1060" s="82"/>
    </row>
    <row r="1061" spans="12:16">
      <c r="L1061" s="82"/>
      <c r="M1061" s="82"/>
      <c r="N1061" s="82"/>
      <c r="O1061" s="82"/>
      <c r="P1061" s="82"/>
    </row>
    <row r="1062" spans="12:16">
      <c r="L1062" s="82"/>
      <c r="M1062" s="82"/>
      <c r="N1062" s="82"/>
      <c r="O1062" s="82"/>
      <c r="P1062" s="82"/>
    </row>
    <row r="1063" spans="12:16">
      <c r="L1063" s="82"/>
      <c r="M1063" s="82"/>
      <c r="N1063" s="82"/>
      <c r="O1063" s="82"/>
      <c r="P1063" s="82"/>
    </row>
    <row r="1064" spans="12:16">
      <c r="L1064" s="82"/>
      <c r="M1064" s="82"/>
      <c r="N1064" s="82"/>
      <c r="O1064" s="82"/>
      <c r="P1064" s="82"/>
    </row>
    <row r="1065" spans="12:16">
      <c r="L1065" s="82"/>
      <c r="M1065" s="82"/>
      <c r="N1065" s="82"/>
      <c r="O1065" s="82"/>
      <c r="P1065" s="82"/>
    </row>
    <row r="1066" spans="12:16">
      <c r="L1066" s="82"/>
      <c r="M1066" s="82"/>
      <c r="N1066" s="82"/>
      <c r="O1066" s="82"/>
      <c r="P1066" s="82"/>
    </row>
    <row r="1067" spans="12:16">
      <c r="L1067" s="82"/>
      <c r="M1067" s="82"/>
      <c r="N1067" s="82"/>
      <c r="O1067" s="82"/>
      <c r="P1067" s="82"/>
    </row>
    <row r="1068" spans="12:16">
      <c r="L1068" s="82"/>
      <c r="M1068" s="82"/>
      <c r="N1068" s="82"/>
      <c r="O1068" s="82"/>
      <c r="P1068" s="82"/>
    </row>
    <row r="1069" spans="12:16">
      <c r="L1069" s="82"/>
      <c r="M1069" s="82"/>
      <c r="N1069" s="82"/>
      <c r="O1069" s="82"/>
      <c r="P1069" s="82"/>
    </row>
    <row r="1070" spans="12:16">
      <c r="L1070" s="82"/>
      <c r="M1070" s="82"/>
      <c r="N1070" s="82"/>
      <c r="O1070" s="82"/>
      <c r="P1070" s="82"/>
    </row>
    <row r="1071" spans="12:16">
      <c r="L1071" s="82"/>
      <c r="M1071" s="82"/>
      <c r="N1071" s="82"/>
      <c r="O1071" s="82"/>
      <c r="P1071" s="82"/>
    </row>
    <row r="1072" spans="12:16">
      <c r="L1072" s="82"/>
      <c r="M1072" s="82"/>
      <c r="N1072" s="82"/>
      <c r="O1072" s="82"/>
      <c r="P1072" s="82"/>
    </row>
    <row r="1073" spans="12:16">
      <c r="L1073" s="82"/>
      <c r="M1073" s="82"/>
      <c r="N1073" s="82"/>
      <c r="O1073" s="82"/>
      <c r="P1073" s="82"/>
    </row>
    <row r="1074" spans="12:16">
      <c r="L1074" s="82"/>
      <c r="M1074" s="82"/>
      <c r="N1074" s="82"/>
      <c r="O1074" s="82"/>
      <c r="P1074" s="82"/>
    </row>
    <row r="1075" spans="12:16">
      <c r="L1075" s="82"/>
      <c r="M1075" s="82"/>
      <c r="N1075" s="82"/>
      <c r="O1075" s="82"/>
      <c r="P1075" s="82"/>
    </row>
    <row r="1076" spans="12:16">
      <c r="L1076" s="82"/>
      <c r="M1076" s="82"/>
      <c r="N1076" s="82"/>
      <c r="O1076" s="82"/>
      <c r="P1076" s="82"/>
    </row>
    <row r="1077" spans="12:16">
      <c r="L1077" s="82"/>
      <c r="M1077" s="82"/>
      <c r="N1077" s="82"/>
      <c r="O1077" s="82"/>
      <c r="P1077" s="82"/>
    </row>
    <row r="1078" spans="12:16">
      <c r="L1078" s="82"/>
      <c r="M1078" s="82"/>
      <c r="N1078" s="82"/>
      <c r="O1078" s="82"/>
      <c r="P1078" s="82"/>
    </row>
    <row r="1079" spans="12:16">
      <c r="L1079" s="82"/>
      <c r="M1079" s="82"/>
      <c r="N1079" s="82"/>
      <c r="O1079" s="82"/>
      <c r="P1079" s="82"/>
    </row>
    <row r="1080" spans="12:16">
      <c r="L1080" s="82"/>
      <c r="M1080" s="82"/>
      <c r="N1080" s="82"/>
      <c r="O1080" s="82"/>
      <c r="P1080" s="82"/>
    </row>
    <row r="1081" spans="12:16">
      <c r="L1081" s="82"/>
      <c r="M1081" s="82"/>
      <c r="N1081" s="82"/>
      <c r="O1081" s="82"/>
      <c r="P1081" s="82"/>
    </row>
    <row r="1082" spans="12:16">
      <c r="L1082" s="82"/>
      <c r="M1082" s="82"/>
      <c r="N1082" s="82"/>
      <c r="O1082" s="82"/>
      <c r="P1082" s="82"/>
    </row>
    <row r="1083" spans="12:16">
      <c r="L1083" s="82"/>
      <c r="M1083" s="82"/>
      <c r="N1083" s="82"/>
      <c r="O1083" s="82"/>
      <c r="P1083" s="82"/>
    </row>
    <row r="1084" spans="12:16">
      <c r="L1084" s="82"/>
      <c r="M1084" s="82"/>
      <c r="N1084" s="82"/>
      <c r="O1084" s="82"/>
      <c r="P1084" s="82"/>
    </row>
    <row r="1085" spans="12:16">
      <c r="L1085" s="82"/>
      <c r="M1085" s="82"/>
      <c r="N1085" s="82"/>
      <c r="O1085" s="82"/>
      <c r="P1085" s="82"/>
    </row>
    <row r="1086" spans="12:16">
      <c r="L1086" s="82"/>
      <c r="M1086" s="82"/>
      <c r="N1086" s="82"/>
      <c r="O1086" s="82"/>
      <c r="P1086" s="82"/>
    </row>
    <row r="1087" spans="12:16">
      <c r="L1087" s="82"/>
      <c r="M1087" s="82"/>
      <c r="N1087" s="82"/>
      <c r="O1087" s="82"/>
      <c r="P1087" s="82"/>
    </row>
    <row r="1088" spans="12:16">
      <c r="L1088" s="82"/>
      <c r="M1088" s="82"/>
      <c r="N1088" s="82"/>
      <c r="O1088" s="82"/>
      <c r="P1088" s="82"/>
    </row>
    <row r="1089" spans="12:16">
      <c r="L1089" s="82"/>
      <c r="M1089" s="82"/>
      <c r="N1089" s="82"/>
      <c r="O1089" s="82"/>
      <c r="P1089" s="82"/>
    </row>
    <row r="1090" spans="12:16">
      <c r="L1090" s="82"/>
      <c r="M1090" s="82"/>
      <c r="N1090" s="82"/>
      <c r="O1090" s="82"/>
      <c r="P1090" s="82"/>
    </row>
    <row r="1091" spans="12:16">
      <c r="L1091" s="82"/>
      <c r="M1091" s="82"/>
      <c r="N1091" s="82"/>
      <c r="O1091" s="82"/>
      <c r="P1091" s="82"/>
    </row>
    <row r="1092" spans="12:16">
      <c r="L1092" s="82"/>
      <c r="M1092" s="82"/>
      <c r="N1092" s="82"/>
      <c r="O1092" s="82"/>
      <c r="P1092" s="82"/>
    </row>
    <row r="1093" spans="12:16">
      <c r="L1093" s="82"/>
      <c r="M1093" s="82"/>
      <c r="N1093" s="82"/>
      <c r="O1093" s="82"/>
      <c r="P1093" s="82"/>
    </row>
    <row r="1094" spans="12:16">
      <c r="L1094" s="82"/>
      <c r="M1094" s="82"/>
      <c r="N1094" s="82"/>
      <c r="O1094" s="82"/>
      <c r="P1094" s="82"/>
    </row>
    <row r="1095" spans="12:16">
      <c r="L1095" s="82"/>
      <c r="M1095" s="82"/>
      <c r="N1095" s="82"/>
      <c r="O1095" s="82"/>
      <c r="P1095" s="82"/>
    </row>
    <row r="1096" spans="12:16">
      <c r="L1096" s="82"/>
      <c r="M1096" s="82"/>
      <c r="N1096" s="82"/>
      <c r="O1096" s="82"/>
      <c r="P1096" s="82"/>
    </row>
    <row r="1097" spans="12:16">
      <c r="L1097" s="82"/>
      <c r="M1097" s="82"/>
      <c r="N1097" s="82"/>
      <c r="O1097" s="82"/>
      <c r="P1097" s="82"/>
    </row>
    <row r="1098" spans="12:16">
      <c r="L1098" s="82"/>
      <c r="M1098" s="82"/>
      <c r="N1098" s="82"/>
      <c r="O1098" s="82"/>
      <c r="P1098" s="82"/>
    </row>
    <row r="1099" spans="12:16">
      <c r="L1099" s="82"/>
      <c r="M1099" s="82"/>
      <c r="N1099" s="82"/>
      <c r="O1099" s="82"/>
      <c r="P1099" s="82"/>
    </row>
    <row r="1100" spans="12:16">
      <c r="L1100" s="82"/>
      <c r="M1100" s="82"/>
      <c r="N1100" s="82"/>
      <c r="O1100" s="82"/>
      <c r="P1100" s="82"/>
    </row>
    <row r="1101" spans="12:16">
      <c r="L1101" s="82"/>
      <c r="M1101" s="82"/>
      <c r="N1101" s="82"/>
      <c r="O1101" s="82"/>
      <c r="P1101" s="82"/>
    </row>
    <row r="1102" spans="12:16">
      <c r="L1102" s="82"/>
      <c r="M1102" s="82"/>
      <c r="N1102" s="82"/>
      <c r="O1102" s="82"/>
      <c r="P1102" s="82"/>
    </row>
    <row r="1103" spans="12:16">
      <c r="L1103" s="82"/>
      <c r="M1103" s="82"/>
      <c r="N1103" s="82"/>
      <c r="O1103" s="82"/>
      <c r="P1103" s="82"/>
    </row>
    <row r="1104" spans="12:16">
      <c r="L1104" s="82"/>
      <c r="M1104" s="82"/>
      <c r="N1104" s="82"/>
      <c r="O1104" s="82"/>
      <c r="P1104" s="82"/>
    </row>
    <row r="1105" spans="12:16">
      <c r="L1105" s="82"/>
      <c r="M1105" s="82"/>
      <c r="N1105" s="82"/>
      <c r="O1105" s="82"/>
      <c r="P1105" s="82"/>
    </row>
    <row r="1106" spans="12:16">
      <c r="L1106" s="82"/>
      <c r="M1106" s="82"/>
      <c r="N1106" s="82"/>
      <c r="O1106" s="82"/>
      <c r="P1106" s="82"/>
    </row>
    <row r="1107" spans="12:16">
      <c r="L1107" s="82"/>
      <c r="M1107" s="82"/>
      <c r="N1107" s="82"/>
      <c r="O1107" s="82"/>
      <c r="P1107" s="82"/>
    </row>
    <row r="1108" spans="12:16">
      <c r="L1108" s="82"/>
      <c r="M1108" s="82"/>
      <c r="N1108" s="82"/>
      <c r="O1108" s="82"/>
      <c r="P1108" s="82"/>
    </row>
    <row r="1109" spans="12:16">
      <c r="L1109" s="82"/>
      <c r="M1109" s="82"/>
      <c r="N1109" s="82"/>
      <c r="O1109" s="82"/>
      <c r="P1109" s="82"/>
    </row>
    <row r="1110" spans="12:16">
      <c r="L1110" s="82"/>
      <c r="M1110" s="82"/>
      <c r="N1110" s="82"/>
      <c r="O1110" s="82"/>
      <c r="P1110" s="82"/>
    </row>
    <row r="1111" spans="12:16">
      <c r="L1111" s="82"/>
      <c r="M1111" s="82"/>
      <c r="N1111" s="82"/>
      <c r="O1111" s="82"/>
      <c r="P1111" s="82"/>
    </row>
    <row r="1112" spans="12:16">
      <c r="L1112" s="82"/>
      <c r="M1112" s="82"/>
      <c r="N1112" s="82"/>
      <c r="O1112" s="82"/>
      <c r="P1112" s="82"/>
    </row>
    <row r="1113" spans="12:16">
      <c r="L1113" s="82"/>
      <c r="M1113" s="82"/>
      <c r="N1113" s="82"/>
      <c r="O1113" s="82"/>
      <c r="P1113" s="82"/>
    </row>
    <row r="1114" spans="12:16">
      <c r="L1114" s="82"/>
      <c r="M1114" s="82"/>
      <c r="N1114" s="82"/>
      <c r="O1114" s="82"/>
      <c r="P1114" s="82"/>
    </row>
    <row r="1115" spans="12:16">
      <c r="L1115" s="82"/>
      <c r="M1115" s="82"/>
      <c r="N1115" s="82"/>
      <c r="O1115" s="82"/>
      <c r="P1115" s="82"/>
    </row>
    <row r="1116" spans="12:16">
      <c r="L1116" s="82"/>
      <c r="M1116" s="82"/>
      <c r="N1116" s="82"/>
      <c r="O1116" s="82"/>
      <c r="P1116" s="82"/>
    </row>
    <row r="1117" spans="12:16">
      <c r="L1117" s="82"/>
      <c r="M1117" s="82"/>
      <c r="N1117" s="82"/>
      <c r="O1117" s="82"/>
      <c r="P1117" s="82"/>
    </row>
    <row r="1118" spans="12:16">
      <c r="L1118" s="82"/>
      <c r="M1118" s="82"/>
      <c r="N1118" s="82"/>
      <c r="O1118" s="82"/>
      <c r="P1118" s="82"/>
    </row>
    <row r="1119" spans="12:16">
      <c r="L1119" s="82"/>
      <c r="M1119" s="82"/>
      <c r="N1119" s="82"/>
      <c r="O1119" s="82"/>
      <c r="P1119" s="82"/>
    </row>
    <row r="1120" spans="12:16">
      <c r="L1120" s="82"/>
      <c r="M1120" s="82"/>
      <c r="N1120" s="82"/>
      <c r="O1120" s="82"/>
      <c r="P1120" s="82"/>
    </row>
    <row r="1121" spans="12:16">
      <c r="L1121" s="82"/>
      <c r="M1121" s="82"/>
      <c r="N1121" s="82"/>
      <c r="O1121" s="82"/>
      <c r="P1121" s="82"/>
    </row>
    <row r="1122" spans="12:16">
      <c r="L1122" s="82"/>
      <c r="M1122" s="82"/>
      <c r="N1122" s="82"/>
      <c r="O1122" s="82"/>
      <c r="P1122" s="82"/>
    </row>
    <row r="1123" spans="12:16">
      <c r="L1123" s="82"/>
      <c r="M1123" s="82"/>
      <c r="N1123" s="82"/>
      <c r="O1123" s="82"/>
      <c r="P1123" s="82"/>
    </row>
    <row r="1124" spans="12:16">
      <c r="L1124" s="82"/>
      <c r="M1124" s="82"/>
      <c r="N1124" s="82"/>
      <c r="O1124" s="82"/>
      <c r="P1124" s="82"/>
    </row>
  </sheetData>
  <phoneticPr fontId="0" type="noConversion"/>
  <conditionalFormatting sqref="K512:K585 K79 K138:K143 K4 K1:K2 K8:K13 K668:K669 K461:K465 K54:K61 K119:K136 K665 K33:K37 K508:K510 K81:K91 K467:K505 K39:K52 K63:K77 K674 K152:K375 K709:K65411 K16 K449:K453 K145:K149 K24:K31 K677:K693 L632:AA632 K625:K638 K432:K447 K377:K428 K641:K662 A658 K106:K117 C658:XFD658">
    <cfRule type="cellIs" dxfId="47" priority="74" stopIfTrue="1" operator="equal">
      <formula>"error"</formula>
    </cfRule>
  </conditionalFormatting>
  <conditionalFormatting sqref="F84:G91 F123:G125 G118:G122 F53:G60">
    <cfRule type="cellIs" dxfId="46" priority="75" stopIfTrue="1" operator="equal">
      <formula>0</formula>
    </cfRule>
  </conditionalFormatting>
  <conditionalFormatting sqref="L25:CD26">
    <cfRule type="cellIs" dxfId="45" priority="76" stopIfTrue="1" operator="equal">
      <formula>0</formula>
    </cfRule>
  </conditionalFormatting>
  <conditionalFormatting sqref="K7">
    <cfRule type="cellIs" dxfId="44" priority="72" stopIfTrue="1" operator="equal">
      <formula>"error"</formula>
    </cfRule>
  </conditionalFormatting>
  <conditionalFormatting sqref="K15 K17:K23">
    <cfRule type="cellIs" dxfId="43" priority="71" stopIfTrue="1" operator="equal">
      <formula>"error"</formula>
    </cfRule>
  </conditionalFormatting>
  <conditionalFormatting sqref="K14">
    <cfRule type="cellIs" dxfId="42" priority="70" stopIfTrue="1" operator="equal">
      <formula>"error"</formula>
    </cfRule>
  </conditionalFormatting>
  <conditionalFormatting sqref="K666:K667">
    <cfRule type="cellIs" dxfId="41" priority="69" stopIfTrue="1" operator="equal">
      <formula>"error"</formula>
    </cfRule>
  </conditionalFormatting>
  <conditionalFormatting sqref="K675:K676 L676:Q676">
    <cfRule type="cellIs" dxfId="40" priority="68" stopIfTrue="1" operator="equal">
      <formula>"error"</formula>
    </cfRule>
  </conditionalFormatting>
  <conditionalFormatting sqref="X49:AI49">
    <cfRule type="cellIs" dxfId="39" priority="64" stopIfTrue="1" operator="equal">
      <formula>0</formula>
    </cfRule>
  </conditionalFormatting>
  <conditionalFormatting sqref="K80">
    <cfRule type="cellIs" dxfId="38" priority="63" stopIfTrue="1" operator="equal">
      <formula>"error"</formula>
    </cfRule>
  </conditionalFormatting>
  <conditionalFormatting sqref="AD80:AK80">
    <cfRule type="cellIs" dxfId="37" priority="62" stopIfTrue="1" operator="equal">
      <formula>0</formula>
    </cfRule>
  </conditionalFormatting>
  <conditionalFormatting sqref="L662:AA662">
    <cfRule type="cellIs" dxfId="36" priority="59" stopIfTrue="1" operator="equal">
      <formula>"error"</formula>
    </cfRule>
  </conditionalFormatting>
  <conditionalFormatting sqref="K466">
    <cfRule type="cellIs" dxfId="35" priority="52" stopIfTrue="1" operator="equal">
      <formula>"error"</formula>
    </cfRule>
  </conditionalFormatting>
  <conditionalFormatting sqref="K38">
    <cfRule type="cellIs" dxfId="34" priority="51" stopIfTrue="1" operator="equal">
      <formula>"error"</formula>
    </cfRule>
  </conditionalFormatting>
  <conditionalFormatting sqref="X80">
    <cfRule type="cellIs" dxfId="33" priority="46" stopIfTrue="1" operator="equal">
      <formula>0</formula>
    </cfRule>
  </conditionalFormatting>
  <conditionalFormatting sqref="Y80:AA80">
    <cfRule type="cellIs" dxfId="32" priority="45" stopIfTrue="1" operator="equal">
      <formula>0</formula>
    </cfRule>
  </conditionalFormatting>
  <conditionalFormatting sqref="K93 K95:K105">
    <cfRule type="cellIs" dxfId="31" priority="43" stopIfTrue="1" operator="equal">
      <formula>"error"</formula>
    </cfRule>
  </conditionalFormatting>
  <conditionalFormatting sqref="F98:G100 G101:G105">
    <cfRule type="cellIs" dxfId="30" priority="44" stopIfTrue="1" operator="equal">
      <formula>0</formula>
    </cfRule>
  </conditionalFormatting>
  <conditionalFormatting sqref="K94">
    <cfRule type="cellIs" dxfId="29" priority="42" stopIfTrue="1" operator="equal">
      <formula>"error"</formula>
    </cfRule>
  </conditionalFormatting>
  <conditionalFormatting sqref="AD94:AK94">
    <cfRule type="cellIs" dxfId="28" priority="41" stopIfTrue="1" operator="equal">
      <formula>0</formula>
    </cfRule>
  </conditionalFormatting>
  <conditionalFormatting sqref="Z94:AA94">
    <cfRule type="cellIs" dxfId="27" priority="38" stopIfTrue="1" operator="equal">
      <formula>0</formula>
    </cfRule>
  </conditionalFormatting>
  <conditionalFormatting sqref="X94">
    <cfRule type="cellIs" dxfId="26" priority="36" stopIfTrue="1" operator="equal">
      <formula>0</formula>
    </cfRule>
  </conditionalFormatting>
  <conditionalFormatting sqref="Y94">
    <cfRule type="cellIs" dxfId="25" priority="35" stopIfTrue="1" operator="equal">
      <formula>0</formula>
    </cfRule>
  </conditionalFormatting>
  <conditionalFormatting sqref="F101:F105">
    <cfRule type="cellIs" dxfId="24" priority="34" stopIfTrue="1" operator="equal">
      <formula>0</formula>
    </cfRule>
  </conditionalFormatting>
  <conditionalFormatting sqref="K639:K640">
    <cfRule type="cellIs" dxfId="23" priority="33" stopIfTrue="1" operator="equal">
      <formula>"error"</formula>
    </cfRule>
  </conditionalFormatting>
  <conditionalFormatting sqref="K673">
    <cfRule type="cellIs" dxfId="22" priority="30" stopIfTrue="1" operator="equal">
      <formula>"error"</formula>
    </cfRule>
  </conditionalFormatting>
  <conditionalFormatting sqref="L149">
    <cfRule type="cellIs" dxfId="21" priority="29" stopIfTrue="1" operator="equal">
      <formula>"error"</formula>
    </cfRule>
  </conditionalFormatting>
  <conditionalFormatting sqref="K587:K620">
    <cfRule type="cellIs" dxfId="20" priority="28" stopIfTrue="1" operator="equal">
      <formula>"error"</formula>
    </cfRule>
  </conditionalFormatting>
  <conditionalFormatting sqref="B119:B122">
    <cfRule type="cellIs" dxfId="19" priority="25" stopIfTrue="1" operator="equal">
      <formula>0</formula>
    </cfRule>
  </conditionalFormatting>
  <conditionalFormatting sqref="A119:A122">
    <cfRule type="cellIs" dxfId="18" priority="24" stopIfTrue="1" operator="equal">
      <formula>0</formula>
    </cfRule>
  </conditionalFormatting>
  <conditionalFormatting sqref="F119:F122">
    <cfRule type="cellIs" dxfId="17" priority="23" stopIfTrue="1" operator="equal">
      <formula>0</formula>
    </cfRule>
  </conditionalFormatting>
  <conditionalFormatting sqref="AJ49">
    <cfRule type="cellIs" dxfId="16" priority="22" stopIfTrue="1" operator="equal">
      <formula>0</formula>
    </cfRule>
  </conditionalFormatting>
  <conditionalFormatting sqref="AK49">
    <cfRule type="cellIs" dxfId="15" priority="21" stopIfTrue="1" operator="equal">
      <formula>0</formula>
    </cfRule>
  </conditionalFormatting>
  <conditionalFormatting sqref="F118">
    <cfRule type="cellIs" dxfId="14" priority="20" stopIfTrue="1" operator="equal">
      <formula>0</formula>
    </cfRule>
  </conditionalFormatting>
  <conditionalFormatting sqref="L148">
    <cfRule type="cellIs" dxfId="13" priority="19" stopIfTrue="1" operator="equal">
      <formula>"error"</formula>
    </cfRule>
  </conditionalFormatting>
  <conditionalFormatting sqref="K429 K431">
    <cfRule type="cellIs" dxfId="12" priority="15" stopIfTrue="1" operator="equal">
      <formula>"error"</formula>
    </cfRule>
  </conditionalFormatting>
  <conditionalFormatting sqref="L681:P1124">
    <cfRule type="cellIs" dxfId="11" priority="14" stopIfTrue="1" operator="equal">
      <formula>"error"</formula>
    </cfRule>
  </conditionalFormatting>
  <conditionalFormatting sqref="AB632">
    <cfRule type="cellIs" dxfId="10" priority="13" stopIfTrue="1" operator="equal">
      <formula>"error"</formula>
    </cfRule>
  </conditionalFormatting>
  <conditionalFormatting sqref="AC632">
    <cfRule type="cellIs" dxfId="9" priority="11" stopIfTrue="1" operator="equal">
      <formula>"error"</formula>
    </cfRule>
  </conditionalFormatting>
  <conditionalFormatting sqref="AB94">
    <cfRule type="cellIs" dxfId="8" priority="9" stopIfTrue="1" operator="equal">
      <formula>0</formula>
    </cfRule>
  </conditionalFormatting>
  <conditionalFormatting sqref="AC94">
    <cfRule type="cellIs" dxfId="7" priority="8" stopIfTrue="1" operator="equal">
      <formula>0</formula>
    </cfRule>
  </conditionalFormatting>
  <conditionalFormatting sqref="AB80">
    <cfRule type="cellIs" dxfId="6" priority="7" stopIfTrue="1" operator="equal">
      <formula>0</formula>
    </cfRule>
  </conditionalFormatting>
  <conditionalFormatting sqref="AC80">
    <cfRule type="cellIs" dxfId="5" priority="6" stopIfTrue="1" operator="equal">
      <formula>0</formula>
    </cfRule>
  </conditionalFormatting>
  <conditionalFormatting sqref="L164">
    <cfRule type="cellIs" dxfId="4" priority="4" stopIfTrue="1" operator="equal">
      <formula>"error"</formula>
    </cfRule>
  </conditionalFormatting>
  <conditionalFormatting sqref="N164:N166">
    <cfRule type="cellIs" dxfId="3" priority="3" stopIfTrue="1" operator="equal">
      <formula>"error"</formula>
    </cfRule>
  </conditionalFormatting>
  <conditionalFormatting sqref="L651:O651">
    <cfRule type="cellIs" dxfId="2" priority="2" stopIfTrue="1" operator="equal">
      <formula>"error"</formula>
    </cfRule>
  </conditionalFormatting>
  <conditionalFormatting sqref="AD632">
    <cfRule type="cellIs" dxfId="1" priority="1" stopIfTrue="1" operator="equal">
      <formula>"error"</formula>
    </cfRule>
  </conditionalFormatting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  <pageSetUpPr autoPageBreaks="0"/>
  </sheetPr>
  <dimension ref="A1:CA122"/>
  <sheetViews>
    <sheetView showGridLines="0" zoomScaleNormal="100" workbookViewId="0">
      <pane xSplit="7" ySplit="3" topLeftCell="H4" activePane="bottomRight" state="frozen"/>
      <selection activeCell="I44" sqref="I44"/>
      <selection pane="topRight" activeCell="I44" sqref="I44"/>
      <selection pane="bottomLeft" activeCell="I44" sqref="I44"/>
      <selection pane="bottomRight"/>
    </sheetView>
  </sheetViews>
  <sheetFormatPr baseColWidth="10" defaultColWidth="12.7109375" defaultRowHeight="12"/>
  <cols>
    <col min="1" max="2" width="6.7109375" customWidth="1"/>
    <col min="3" max="7" width="12.7109375" customWidth="1"/>
    <col min="8" max="8" width="18.5703125" customWidth="1"/>
    <col min="9" max="9" width="15.5703125" bestFit="1" customWidth="1"/>
    <col min="13" max="13" width="12.85546875" bestFit="1" customWidth="1"/>
    <col min="14" max="14" width="13.140625" bestFit="1" customWidth="1"/>
    <col min="15" max="17" width="16" bestFit="1" customWidth="1"/>
    <col min="18" max="18" width="15.85546875" bestFit="1" customWidth="1"/>
    <col min="19" max="19" width="15.28515625" bestFit="1" customWidth="1"/>
    <col min="20" max="20" width="18.42578125" bestFit="1" customWidth="1"/>
    <col min="21" max="26" width="15.28515625" bestFit="1" customWidth="1"/>
    <col min="27" max="27" width="15.140625" bestFit="1" customWidth="1"/>
    <col min="28" max="30" width="15.28515625" bestFit="1" customWidth="1"/>
    <col min="31" max="31" width="15.140625" bestFit="1" customWidth="1"/>
    <col min="32" max="62" width="15.7109375" bestFit="1" customWidth="1"/>
    <col min="63" max="64" width="14.7109375" customWidth="1"/>
    <col min="65" max="65" width="14.5703125" customWidth="1"/>
    <col min="66" max="69" width="15.28515625" bestFit="1" customWidth="1"/>
  </cols>
  <sheetData>
    <row r="1" spans="1:79" s="29" customFormat="1" ht="33.75" customHeight="1">
      <c r="D1" s="35" t="s">
        <v>306</v>
      </c>
      <c r="L1" s="29" t="s">
        <v>55</v>
      </c>
    </row>
    <row r="3" spans="1:79">
      <c r="D3" s="38"/>
      <c r="E3" s="38"/>
      <c r="F3" s="38" t="s">
        <v>307</v>
      </c>
      <c r="G3" s="38" t="s">
        <v>115</v>
      </c>
      <c r="I3" s="1">
        <f t="array" ref="I3:CA3">TRANSPOSE(Market.Years)</f>
        <v>2000</v>
      </c>
      <c r="J3" s="1">
        <v>2001</v>
      </c>
      <c r="K3" s="1">
        <v>2002</v>
      </c>
      <c r="L3" s="1">
        <v>2003</v>
      </c>
      <c r="M3" s="1">
        <v>2004</v>
      </c>
      <c r="N3" s="1">
        <v>2005</v>
      </c>
      <c r="O3" s="1">
        <v>2006</v>
      </c>
      <c r="P3" s="1">
        <v>2007</v>
      </c>
      <c r="Q3" s="1">
        <v>2008</v>
      </c>
      <c r="R3" s="1">
        <v>2009</v>
      </c>
      <c r="S3" s="1">
        <v>2010</v>
      </c>
      <c r="T3" s="1">
        <v>2011</v>
      </c>
      <c r="U3" s="1">
        <v>2012</v>
      </c>
      <c r="V3" s="1">
        <v>2013</v>
      </c>
      <c r="W3" s="1">
        <v>2014</v>
      </c>
      <c r="X3" s="1">
        <v>2015</v>
      </c>
      <c r="Y3" s="1">
        <v>2016</v>
      </c>
      <c r="Z3" s="1">
        <v>2017</v>
      </c>
      <c r="AA3" s="1">
        <v>2018</v>
      </c>
      <c r="AB3" s="1">
        <v>2019</v>
      </c>
      <c r="AC3" s="1">
        <v>2020</v>
      </c>
      <c r="AD3" s="1">
        <v>2021</v>
      </c>
      <c r="AE3" s="1">
        <v>2022</v>
      </c>
      <c r="AF3" s="1">
        <v>2023</v>
      </c>
      <c r="AG3" s="1">
        <v>2024</v>
      </c>
      <c r="AH3" s="1">
        <v>2025</v>
      </c>
      <c r="AI3" s="1">
        <v>2026</v>
      </c>
      <c r="AJ3" s="1">
        <v>2027</v>
      </c>
      <c r="AK3" s="1">
        <v>2028</v>
      </c>
      <c r="AL3" s="1">
        <v>2029</v>
      </c>
      <c r="AM3" s="1">
        <v>2030</v>
      </c>
      <c r="AN3" s="1">
        <v>2031</v>
      </c>
      <c r="AO3" s="1">
        <v>2032</v>
      </c>
      <c r="AP3" s="1">
        <v>2033</v>
      </c>
      <c r="AQ3" s="1">
        <v>2034</v>
      </c>
      <c r="AR3" s="1">
        <v>2035</v>
      </c>
      <c r="AS3" s="1">
        <v>2036</v>
      </c>
      <c r="AT3" s="1">
        <v>2037</v>
      </c>
      <c r="AU3" s="1">
        <v>2038</v>
      </c>
      <c r="AV3" s="1">
        <v>2039</v>
      </c>
      <c r="AW3" s="1">
        <v>2040</v>
      </c>
      <c r="AX3" s="1">
        <v>2041</v>
      </c>
      <c r="AY3" s="1">
        <v>2042</v>
      </c>
      <c r="AZ3" s="1">
        <v>2043</v>
      </c>
      <c r="BA3" s="1">
        <v>2044</v>
      </c>
      <c r="BB3" s="1">
        <v>2045</v>
      </c>
      <c r="BC3" s="1">
        <v>2046</v>
      </c>
      <c r="BD3" s="1">
        <v>2047</v>
      </c>
      <c r="BE3" s="1">
        <v>2048</v>
      </c>
      <c r="BF3" s="1">
        <v>2049</v>
      </c>
      <c r="BG3" s="1">
        <v>2050</v>
      </c>
      <c r="BH3" s="1">
        <v>2051</v>
      </c>
      <c r="BI3" s="1">
        <v>2052</v>
      </c>
      <c r="BJ3" s="1">
        <v>2053</v>
      </c>
      <c r="BK3" s="1">
        <v>2054</v>
      </c>
      <c r="BL3" s="1">
        <v>2055</v>
      </c>
      <c r="BM3" s="1">
        <v>2056</v>
      </c>
      <c r="BN3" s="1">
        <v>2057</v>
      </c>
      <c r="BO3" s="1">
        <v>2058</v>
      </c>
      <c r="BP3" s="1">
        <v>2059</v>
      </c>
      <c r="BQ3" s="1">
        <v>2060</v>
      </c>
      <c r="BR3" s="1">
        <v>2061</v>
      </c>
      <c r="BS3" s="1">
        <v>2062</v>
      </c>
      <c r="BT3" s="1">
        <v>2063</v>
      </c>
      <c r="BU3" s="1">
        <v>2064</v>
      </c>
      <c r="BV3" s="1">
        <v>2065</v>
      </c>
      <c r="BW3" s="1">
        <v>2066</v>
      </c>
      <c r="BX3" s="1">
        <v>2067</v>
      </c>
      <c r="BY3" s="1">
        <v>2068</v>
      </c>
      <c r="BZ3" s="1">
        <v>2069</v>
      </c>
      <c r="CA3" s="1">
        <v>2070</v>
      </c>
    </row>
    <row r="5" spans="1:79" s="70" customFormat="1" ht="18" customHeight="1">
      <c r="A5" s="68">
        <v>1</v>
      </c>
      <c r="B5" s="68" t="s">
        <v>323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</row>
    <row r="7" spans="1:79" ht="15.75">
      <c r="B7" s="16" t="s">
        <v>324</v>
      </c>
    </row>
    <row r="9" spans="1:79">
      <c r="C9" t="s">
        <v>328</v>
      </c>
      <c r="F9" s="39" t="s">
        <v>308</v>
      </c>
      <c r="G9" s="39" t="s">
        <v>69</v>
      </c>
      <c r="O9" s="285">
        <f t="array" ref="O9:BP9">Fixed.Connections</f>
        <v>19686661.5</v>
      </c>
      <c r="P9" s="285">
        <v>19929601</v>
      </c>
      <c r="Q9" s="285">
        <v>20271747</v>
      </c>
      <c r="R9" s="285">
        <v>20094110.5</v>
      </c>
      <c r="S9" s="9">
        <v>19879287</v>
      </c>
      <c r="T9" s="277">
        <v>20056433</v>
      </c>
      <c r="U9" s="277">
        <v>20292512.5</v>
      </c>
      <c r="V9" s="277">
        <v>20225958.7425288</v>
      </c>
      <c r="W9" s="277">
        <v>19504825.7425288</v>
      </c>
      <c r="X9" s="277">
        <v>19446573.499995001</v>
      </c>
      <c r="Y9" s="277">
        <v>19904246.999995001</v>
      </c>
      <c r="Z9" s="277">
        <v>20048907.5</v>
      </c>
      <c r="AA9" s="277">
        <v>20521132.5</v>
      </c>
      <c r="AB9" s="277">
        <v>20672779.503469713</v>
      </c>
      <c r="AC9" s="277">
        <v>20410222.379371837</v>
      </c>
      <c r="AD9" s="277">
        <v>20545000.639015459</v>
      </c>
      <c r="AE9" s="277">
        <v>20667424.877834454</v>
      </c>
      <c r="AF9" s="277">
        <v>20777709.950333968</v>
      </c>
      <c r="AG9" s="277">
        <v>20878202.30971954</v>
      </c>
      <c r="AH9" s="277">
        <v>20969982.056119274</v>
      </c>
      <c r="AI9" s="277">
        <v>21157169.100176435</v>
      </c>
      <c r="AJ9" s="277">
        <v>21438718.153825216</v>
      </c>
      <c r="AK9" s="277">
        <v>21709925.596023329</v>
      </c>
      <c r="AL9" s="277">
        <v>21972778.574808415</v>
      </c>
      <c r="AM9" s="277">
        <v>22231174.418225802</v>
      </c>
      <c r="AN9" s="277">
        <v>22486525.277853906</v>
      </c>
      <c r="AO9" s="277">
        <v>22734347.291286159</v>
      </c>
      <c r="AP9" s="277">
        <v>22971889.326111481</v>
      </c>
      <c r="AQ9" s="277">
        <v>23200302.105495274</v>
      </c>
      <c r="AR9" s="277">
        <v>23420478.721474171</v>
      </c>
      <c r="AS9" s="277">
        <v>23631963.499942809</v>
      </c>
      <c r="AT9" s="277">
        <v>23833734.241201393</v>
      </c>
      <c r="AU9" s="277">
        <v>24025625.471287936</v>
      </c>
      <c r="AV9" s="277">
        <v>24208299.086050346</v>
      </c>
      <c r="AW9" s="277">
        <v>24382226.386879008</v>
      </c>
      <c r="AX9" s="277">
        <v>24546821.569659628</v>
      </c>
      <c r="AY9" s="277">
        <v>24701091.352472171</v>
      </c>
      <c r="AZ9" s="277">
        <v>24844788.911842905</v>
      </c>
      <c r="BA9" s="277">
        <v>24978428.195584882</v>
      </c>
      <c r="BB9" s="277">
        <v>25102462.687062573</v>
      </c>
      <c r="BC9" s="277">
        <v>25216522.005015984</v>
      </c>
      <c r="BD9" s="277">
        <v>25319875.026185043</v>
      </c>
      <c r="BE9" s="277">
        <v>25412383.733893611</v>
      </c>
      <c r="BF9" s="277">
        <v>25494556.526077822</v>
      </c>
      <c r="BG9" s="277">
        <v>25551251.147747576</v>
      </c>
      <c r="BH9" s="277">
        <v>25587480.999189533</v>
      </c>
      <c r="BI9" s="277">
        <v>25623762.221976399</v>
      </c>
      <c r="BJ9" s="277">
        <v>25660094.888949074</v>
      </c>
      <c r="BK9" s="277">
        <v>25696479.073051739</v>
      </c>
      <c r="BL9" s="277">
        <v>25732914.847332016</v>
      </c>
      <c r="BM9" s="277">
        <v>25769402.2849411</v>
      </c>
      <c r="BN9" s="203">
        <v>25805941.459133893</v>
      </c>
      <c r="BO9" s="203">
        <v>25842532.443269193</v>
      </c>
      <c r="BP9" s="203">
        <v>25879175.310809799</v>
      </c>
      <c r="BQ9" s="18" t="s">
        <v>447</v>
      </c>
    </row>
    <row r="11" spans="1:79" ht="15.75">
      <c r="B11" s="16" t="s">
        <v>325</v>
      </c>
    </row>
    <row r="12" spans="1:79">
      <c r="T12" s="105"/>
    </row>
    <row r="13" spans="1:79">
      <c r="C13" s="37" t="str">
        <f t="array" ref="C13:C42">Fixed.Retail.Services</f>
        <v>Llamadas salientes Local on-net</v>
      </c>
      <c r="G13" s="37" t="str">
        <f t="array" ref="G13:G42">Fixed.Retail.Services.Units</f>
        <v>Minutos</v>
      </c>
      <c r="I13" s="93"/>
      <c r="O13" s="285">
        <f t="array" ref="O13:BP42">Fixed.Retail.Services.Volumes</f>
        <v>105854921825.98965</v>
      </c>
      <c r="P13" s="285">
        <v>111114793136.19345</v>
      </c>
      <c r="Q13" s="285">
        <v>93126434844.945984</v>
      </c>
      <c r="R13" s="285">
        <v>78224443516.389618</v>
      </c>
      <c r="S13" s="9">
        <v>65461744114.887955</v>
      </c>
      <c r="T13" s="277">
        <v>57565862541.573891</v>
      </c>
      <c r="U13" s="277">
        <v>46352815636.843803</v>
      </c>
      <c r="V13" s="277">
        <v>44839220500.952423</v>
      </c>
      <c r="W13" s="277">
        <v>36823742002.889961</v>
      </c>
      <c r="X13" s="277">
        <v>31487522464.671192</v>
      </c>
      <c r="Y13" s="277">
        <v>25673645189.214588</v>
      </c>
      <c r="Z13" s="277">
        <v>22827344881.621853</v>
      </c>
      <c r="AA13" s="277">
        <v>21688953098.362286</v>
      </c>
      <c r="AB13" s="277">
        <v>20620724638.179981</v>
      </c>
      <c r="AC13" s="277">
        <v>19096717425.106583</v>
      </c>
      <c r="AD13" s="277">
        <v>18396218951.643295</v>
      </c>
      <c r="AE13" s="277">
        <v>17747336659.414722</v>
      </c>
      <c r="AF13" s="277">
        <v>17365809293.355667</v>
      </c>
      <c r="AG13" s="277">
        <v>16987248691.071466</v>
      </c>
      <c r="AH13" s="277">
        <v>16612673184.033432</v>
      </c>
      <c r="AI13" s="277">
        <v>16707032753.547611</v>
      </c>
      <c r="AJ13" s="277">
        <v>16975869057.819967</v>
      </c>
      <c r="AK13" s="277">
        <v>17234347783.521721</v>
      </c>
      <c r="AL13" s="277">
        <v>17484812544.082912</v>
      </c>
      <c r="AM13" s="277">
        <v>17731859896.319996</v>
      </c>
      <c r="AN13" s="277">
        <v>17977047161.458176</v>
      </c>
      <c r="AO13" s="277">
        <v>18214975381.14072</v>
      </c>
      <c r="AP13" s="277">
        <v>18442397762.849899</v>
      </c>
      <c r="AQ13" s="277">
        <v>18660692957.150257</v>
      </c>
      <c r="AR13" s="277">
        <v>18870908751.369595</v>
      </c>
      <c r="AS13" s="277">
        <v>19072492068.523537</v>
      </c>
      <c r="AT13" s="277">
        <v>19264216465.643764</v>
      </c>
      <c r="AU13" s="277">
        <v>19445874687.759281</v>
      </c>
      <c r="AV13" s="277">
        <v>19618242119.163177</v>
      </c>
      <c r="AW13" s="277">
        <v>19781861279.433247</v>
      </c>
      <c r="AX13" s="277">
        <v>19936011728.234489</v>
      </c>
      <c r="AY13" s="277">
        <v>20079490514.253078</v>
      </c>
      <c r="AZ13" s="277">
        <v>20211987652.078316</v>
      </c>
      <c r="BA13" s="277">
        <v>20334099012.371555</v>
      </c>
      <c r="BB13" s="277">
        <v>20446342893.650173</v>
      </c>
      <c r="BC13" s="277">
        <v>20548249197.503101</v>
      </c>
      <c r="BD13" s="277">
        <v>20638918486.0578</v>
      </c>
      <c r="BE13" s="277">
        <v>20718163135.49963</v>
      </c>
      <c r="BF13" s="277">
        <v>20787294520.716797</v>
      </c>
      <c r="BG13" s="277">
        <v>20834902546.954845</v>
      </c>
      <c r="BH13" s="277">
        <v>20865493353.505486</v>
      </c>
      <c r="BI13" s="277">
        <v>20896129013.757576</v>
      </c>
      <c r="BJ13" s="277">
        <v>20926809593.388306</v>
      </c>
      <c r="BK13" s="277">
        <v>20957535158.170845</v>
      </c>
      <c r="BL13" s="277">
        <v>20988305773.97459</v>
      </c>
      <c r="BM13" s="277">
        <v>21019121506.765244</v>
      </c>
      <c r="BN13" s="203">
        <v>21049982422.604969</v>
      </c>
      <c r="BO13" s="203">
        <v>21080888587.652504</v>
      </c>
      <c r="BP13" s="203">
        <v>21111840068.163338</v>
      </c>
    </row>
    <row r="14" spans="1:79">
      <c r="C14" s="37" t="str">
        <v>Llamadas salientes Larga Distancia on-net</v>
      </c>
      <c r="G14" s="37" t="str">
        <v>Minutos</v>
      </c>
      <c r="I14" s="93"/>
      <c r="O14" s="285">
        <v>21894711170.925835</v>
      </c>
      <c r="P14" s="285">
        <v>23064614359.480335</v>
      </c>
      <c r="Q14" s="285">
        <v>23049757467.601833</v>
      </c>
      <c r="R14" s="285">
        <v>22492827148.971066</v>
      </c>
      <c r="S14" s="9">
        <v>24616202410.091938</v>
      </c>
      <c r="T14" s="277">
        <v>24992178191.275536</v>
      </c>
      <c r="U14" s="277">
        <v>22150466652.055126</v>
      </c>
      <c r="V14" s="277">
        <v>20724070849.430504</v>
      </c>
      <c r="W14" s="277">
        <v>19422101674.270485</v>
      </c>
      <c r="X14" s="277">
        <v>16607596879.52747</v>
      </c>
      <c r="Y14" s="277">
        <v>13541159048.28297</v>
      </c>
      <c r="Z14" s="277">
        <v>12039922863.073032</v>
      </c>
      <c r="AA14" s="277">
        <v>11439496079.779631</v>
      </c>
      <c r="AB14" s="277">
        <v>10876075834.129911</v>
      </c>
      <c r="AC14" s="277">
        <v>10072262277.041929</v>
      </c>
      <c r="AD14" s="277">
        <v>9702795410.4424534</v>
      </c>
      <c r="AE14" s="277">
        <v>9360552684.1788387</v>
      </c>
      <c r="AF14" s="277">
        <v>9159322095.1057892</v>
      </c>
      <c r="AG14" s="277">
        <v>8959656278.7729511</v>
      </c>
      <c r="AH14" s="277">
        <v>8762092338.046524</v>
      </c>
      <c r="AI14" s="277">
        <v>8811860804.0786018</v>
      </c>
      <c r="AJ14" s="277">
        <v>8953654270.7747097</v>
      </c>
      <c r="AK14" s="277">
        <v>9089984796.0869217</v>
      </c>
      <c r="AL14" s="277">
        <v>9222088481.9388218</v>
      </c>
      <c r="AM14" s="277">
        <v>9352389709.6937695</v>
      </c>
      <c r="AN14" s="277">
        <v>9481709863.858881</v>
      </c>
      <c r="AO14" s="277">
        <v>9607201349.0395527</v>
      </c>
      <c r="AP14" s="277">
        <v>9727151695.7537403</v>
      </c>
      <c r="AQ14" s="277">
        <v>9842288051.4878597</v>
      </c>
      <c r="AR14" s="277">
        <v>9953163055.1348286</v>
      </c>
      <c r="AS14" s="277">
        <v>10059484994.966291</v>
      </c>
      <c r="AT14" s="277">
        <v>10160607002.990763</v>
      </c>
      <c r="AU14" s="277">
        <v>10256419765.844084</v>
      </c>
      <c r="AV14" s="277">
        <v>10347332247.736788</v>
      </c>
      <c r="AW14" s="277">
        <v>10433630592.059715</v>
      </c>
      <c r="AX14" s="277">
        <v>10514934813.926064</v>
      </c>
      <c r="AY14" s="277">
        <v>10590610435.646833</v>
      </c>
      <c r="AZ14" s="277">
        <v>10660493960.308441</v>
      </c>
      <c r="BA14" s="277">
        <v>10724899670.488916</v>
      </c>
      <c r="BB14" s="277">
        <v>10784100934.562975</v>
      </c>
      <c r="BC14" s="277">
        <v>10837849806.541422</v>
      </c>
      <c r="BD14" s="277">
        <v>10885671892.110697</v>
      </c>
      <c r="BE14" s="277">
        <v>10927468232.050303</v>
      </c>
      <c r="BF14" s="277">
        <v>10963930490.352722</v>
      </c>
      <c r="BG14" s="277">
        <v>10989040592.580629</v>
      </c>
      <c r="BH14" s="277">
        <v>11005175230.800663</v>
      </c>
      <c r="BI14" s="277">
        <v>11021333526.397776</v>
      </c>
      <c r="BJ14" s="277">
        <v>11037515514.012363</v>
      </c>
      <c r="BK14" s="277">
        <v>11053721228.335451</v>
      </c>
      <c r="BL14" s="277">
        <v>11069950704.108809</v>
      </c>
      <c r="BM14" s="277">
        <v>11086203976.125004</v>
      </c>
      <c r="BN14" s="203">
        <v>11102481079.227488</v>
      </c>
      <c r="BO14" s="203">
        <v>11118782048.310638</v>
      </c>
      <c r="BP14" s="203">
        <v>11135106918.319868</v>
      </c>
    </row>
    <row r="15" spans="1:79">
      <c r="C15" s="37" t="str">
        <v>Llamadas salientes Local a otros operadores fijos</v>
      </c>
      <c r="G15" s="37" t="str">
        <v>Minutos</v>
      </c>
      <c r="I15" s="93"/>
      <c r="O15" s="285">
        <v>0</v>
      </c>
      <c r="P15" s="285">
        <v>0</v>
      </c>
      <c r="Q15" s="285">
        <v>0</v>
      </c>
      <c r="R15" s="285">
        <v>0</v>
      </c>
      <c r="S15" s="9">
        <v>0</v>
      </c>
      <c r="T15" s="277">
        <v>0</v>
      </c>
      <c r="U15" s="277">
        <v>6823451194.8328562</v>
      </c>
      <c r="V15" s="277">
        <v>13294275716.447561</v>
      </c>
      <c r="W15" s="277">
        <v>16166312920.515459</v>
      </c>
      <c r="X15" s="277">
        <v>17612932898.2603</v>
      </c>
      <c r="Y15" s="277">
        <v>16424167773.541893</v>
      </c>
      <c r="Z15" s="277">
        <v>14603268341.977106</v>
      </c>
      <c r="AA15" s="277">
        <v>13874997816.044107</v>
      </c>
      <c r="AB15" s="277">
        <v>13191620926.440466</v>
      </c>
      <c r="AC15" s="277">
        <v>12216672607.623095</v>
      </c>
      <c r="AD15" s="277">
        <v>11768545099.617016</v>
      </c>
      <c r="AE15" s="277">
        <v>11353437975.720461</v>
      </c>
      <c r="AF15" s="277">
        <v>11109364871.02017</v>
      </c>
      <c r="AG15" s="277">
        <v>10867189694.548388</v>
      </c>
      <c r="AH15" s="277">
        <v>10627563891.461815</v>
      </c>
      <c r="AI15" s="277">
        <v>10687928189.075769</v>
      </c>
      <c r="AJ15" s="277">
        <v>10859909842.279221</v>
      </c>
      <c r="AK15" s="277">
        <v>11025265480.169727</v>
      </c>
      <c r="AL15" s="277">
        <v>11185494373.839754</v>
      </c>
      <c r="AM15" s="277">
        <v>11343537061.544493</v>
      </c>
      <c r="AN15" s="277">
        <v>11500389802.619862</v>
      </c>
      <c r="AO15" s="277">
        <v>11652598741.430222</v>
      </c>
      <c r="AP15" s="277">
        <v>11798086819.422371</v>
      </c>
      <c r="AQ15" s="277">
        <v>11937735995.616043</v>
      </c>
      <c r="AR15" s="277">
        <v>12072216567.117945</v>
      </c>
      <c r="AS15" s="277">
        <v>12201174716.037178</v>
      </c>
      <c r="AT15" s="277">
        <v>12323825854.555748</v>
      </c>
      <c r="AU15" s="277">
        <v>12440037396.218624</v>
      </c>
      <c r="AV15" s="277">
        <v>12550305374.747993</v>
      </c>
      <c r="AW15" s="277">
        <v>12654976854.184134</v>
      </c>
      <c r="AX15" s="277">
        <v>12753590949.899687</v>
      </c>
      <c r="AY15" s="277">
        <v>12845378102.305786</v>
      </c>
      <c r="AZ15" s="277">
        <v>12930140005.583683</v>
      </c>
      <c r="BA15" s="277">
        <v>13008257853.864746</v>
      </c>
      <c r="BB15" s="277">
        <v>13080063216.339994</v>
      </c>
      <c r="BC15" s="277">
        <v>13145255358.693911</v>
      </c>
      <c r="BD15" s="277">
        <v>13203258886.867367</v>
      </c>
      <c r="BE15" s="277">
        <v>13253953772.972296</v>
      </c>
      <c r="BF15" s="277">
        <v>13298178938.009239</v>
      </c>
      <c r="BG15" s="277">
        <v>13328635044.318218</v>
      </c>
      <c r="BH15" s="277">
        <v>13348204787.699831</v>
      </c>
      <c r="BI15" s="277">
        <v>13367803225.173758</v>
      </c>
      <c r="BJ15" s="277">
        <v>13387430398.755423</v>
      </c>
      <c r="BK15" s="277">
        <v>13407086350.521654</v>
      </c>
      <c r="BL15" s="277">
        <v>13426771122.610832</v>
      </c>
      <c r="BM15" s="277">
        <v>13446484757.222954</v>
      </c>
      <c r="BN15" s="203">
        <v>13466227296.619719</v>
      </c>
      <c r="BO15" s="203">
        <v>13485998783.124622</v>
      </c>
      <c r="BP15" s="203">
        <v>13505799259.123035</v>
      </c>
    </row>
    <row r="16" spans="1:79">
      <c r="C16" s="37" t="str">
        <v>Llamadas salientes larga Distancia a otros operadores fijos</v>
      </c>
      <c r="G16" s="37" t="str">
        <v>Minutos</v>
      </c>
      <c r="I16" s="93"/>
      <c r="O16" s="285">
        <v>0</v>
      </c>
      <c r="P16" s="285">
        <v>0</v>
      </c>
      <c r="Q16" s="285">
        <v>0</v>
      </c>
      <c r="R16" s="285">
        <v>0</v>
      </c>
      <c r="S16" s="9">
        <v>0</v>
      </c>
      <c r="T16" s="277">
        <v>0</v>
      </c>
      <c r="U16" s="277">
        <v>3260700047.376071</v>
      </c>
      <c r="V16" s="277">
        <v>6144431342.9505453</v>
      </c>
      <c r="W16" s="277">
        <v>8526666660.2129183</v>
      </c>
      <c r="X16" s="277">
        <v>9289663541.1270351</v>
      </c>
      <c r="Y16" s="277">
        <v>8662668133.7266769</v>
      </c>
      <c r="Z16" s="277">
        <v>7702263460.6845636</v>
      </c>
      <c r="AA16" s="277">
        <v>7318148663.2276659</v>
      </c>
      <c r="AB16" s="277">
        <v>6957712305.8719416</v>
      </c>
      <c r="AC16" s="277">
        <v>6443491198.9093733</v>
      </c>
      <c r="AD16" s="277">
        <v>6207133415.8560257</v>
      </c>
      <c r="AE16" s="277">
        <v>5988191713.3696203</v>
      </c>
      <c r="AF16" s="277">
        <v>5859459205.5470343</v>
      </c>
      <c r="AG16" s="277">
        <v>5731727730.0209942</v>
      </c>
      <c r="AH16" s="277">
        <v>5605340881.26019</v>
      </c>
      <c r="AI16" s="277">
        <v>5637179077.5429611</v>
      </c>
      <c r="AJ16" s="277">
        <v>5727888086.8110695</v>
      </c>
      <c r="AK16" s="277">
        <v>5815102308.8548594</v>
      </c>
      <c r="AL16" s="277">
        <v>5899612510.5549173</v>
      </c>
      <c r="AM16" s="277">
        <v>5982969632.4149256</v>
      </c>
      <c r="AN16" s="277">
        <v>6065699135.7015486</v>
      </c>
      <c r="AO16" s="277">
        <v>6145979338.7584686</v>
      </c>
      <c r="AP16" s="277">
        <v>6222714729.8258934</v>
      </c>
      <c r="AQ16" s="277">
        <v>6296370484.2722702</v>
      </c>
      <c r="AR16" s="277">
        <v>6367300139.7298536</v>
      </c>
      <c r="AS16" s="277">
        <v>6435317080.5350151</v>
      </c>
      <c r="AT16" s="277">
        <v>6500007488.2232323</v>
      </c>
      <c r="AU16" s="277">
        <v>6561301432.1608953</v>
      </c>
      <c r="AV16" s="277">
        <v>6619460537.5078096</v>
      </c>
      <c r="AW16" s="277">
        <v>6674667857.7156658</v>
      </c>
      <c r="AX16" s="277">
        <v>6726680306.460104</v>
      </c>
      <c r="AY16" s="277">
        <v>6775091991.6789255</v>
      </c>
      <c r="AZ16" s="277">
        <v>6819798320.0971184</v>
      </c>
      <c r="BA16" s="277">
        <v>6861000346.5443754</v>
      </c>
      <c r="BB16" s="277">
        <v>6898872951.9586391</v>
      </c>
      <c r="BC16" s="277">
        <v>6933257518.7705059</v>
      </c>
      <c r="BD16" s="277">
        <v>6963850564.4626808</v>
      </c>
      <c r="BE16" s="277">
        <v>6990588782.2195349</v>
      </c>
      <c r="BF16" s="277">
        <v>7013914647.6853933</v>
      </c>
      <c r="BG16" s="277">
        <v>7029978240.3884096</v>
      </c>
      <c r="BH16" s="277">
        <v>7040299992.7422924</v>
      </c>
      <c r="BI16" s="277">
        <v>7050636879.3423977</v>
      </c>
      <c r="BJ16" s="277">
        <v>7060988922.3491001</v>
      </c>
      <c r="BK16" s="277">
        <v>7071356143.9551601</v>
      </c>
      <c r="BL16" s="277">
        <v>7081738566.3857985</v>
      </c>
      <c r="BM16" s="277">
        <v>7092136211.8987389</v>
      </c>
      <c r="BN16" s="203">
        <v>7102549102.7842493</v>
      </c>
      <c r="BO16" s="203">
        <v>7112977261.3651886</v>
      </c>
      <c r="BP16" s="203">
        <v>7123420709.9970503</v>
      </c>
    </row>
    <row r="17" spans="3:68">
      <c r="C17" s="37" t="str">
        <v>Llamadas salientes a móvil</v>
      </c>
      <c r="G17" s="37" t="str">
        <v>Minutos</v>
      </c>
      <c r="I17" s="93"/>
      <c r="O17" s="285">
        <v>11091080135.638029</v>
      </c>
      <c r="P17" s="285">
        <v>12406536515.972883</v>
      </c>
      <c r="Q17" s="285">
        <v>15994369848.561319</v>
      </c>
      <c r="R17" s="285">
        <v>16259730108.334887</v>
      </c>
      <c r="S17" s="9">
        <v>15620242743.940926</v>
      </c>
      <c r="T17" s="277">
        <v>15324922112.942774</v>
      </c>
      <c r="U17" s="277">
        <v>15076902938.729099</v>
      </c>
      <c r="V17" s="277">
        <v>16842056035.111071</v>
      </c>
      <c r="W17" s="277">
        <v>16551365156.456676</v>
      </c>
      <c r="X17" s="277">
        <v>21344051210.215504</v>
      </c>
      <c r="Y17" s="277">
        <v>29377064246.422848</v>
      </c>
      <c r="Z17" s="277">
        <v>33412363101.44363</v>
      </c>
      <c r="AA17" s="277">
        <v>34688427469.286667</v>
      </c>
      <c r="AB17" s="277">
        <v>35331621750.448509</v>
      </c>
      <c r="AC17" s="277">
        <v>35467747975.151772</v>
      </c>
      <c r="AD17" s="277">
        <v>36095308204.011703</v>
      </c>
      <c r="AE17" s="277">
        <v>36556926638.246719</v>
      </c>
      <c r="AF17" s="277">
        <v>37130367970.765182</v>
      </c>
      <c r="AG17" s="277">
        <v>37658301659.797157</v>
      </c>
      <c r="AH17" s="277">
        <v>38143460914.707764</v>
      </c>
      <c r="AI17" s="277">
        <v>38619023150.426529</v>
      </c>
      <c r="AJ17" s="277">
        <v>39016464506.832909</v>
      </c>
      <c r="AK17" s="277">
        <v>39400516908.312935</v>
      </c>
      <c r="AL17" s="277">
        <v>39772867942.478935</v>
      </c>
      <c r="AM17" s="277">
        <v>40136827156.449104</v>
      </c>
      <c r="AN17" s="277">
        <v>40493864690.516418</v>
      </c>
      <c r="AO17" s="277">
        <v>40840450017.455139</v>
      </c>
      <c r="AP17" s="277">
        <v>41174252112.65696</v>
      </c>
      <c r="AQ17" s="277">
        <v>41496194369.513824</v>
      </c>
      <c r="AR17" s="277">
        <v>41807049053.586929</v>
      </c>
      <c r="AS17" s="277">
        <v>42106468408.771477</v>
      </c>
      <c r="AT17" s="277">
        <v>42393636615.250252</v>
      </c>
      <c r="AU17" s="277">
        <v>42668443442.90361</v>
      </c>
      <c r="AV17" s="277">
        <v>42931464146.519646</v>
      </c>
      <c r="AW17" s="277">
        <v>43183132356.280869</v>
      </c>
      <c r="AX17" s="277">
        <v>43423024591.357544</v>
      </c>
      <c r="AY17" s="277">
        <v>43650376172.817642</v>
      </c>
      <c r="AZ17" s="277">
        <v>43865024785.461021</v>
      </c>
      <c r="BA17" s="277">
        <v>44067432626.731827</v>
      </c>
      <c r="BB17" s="277">
        <v>44258026226.354218</v>
      </c>
      <c r="BC17" s="277">
        <v>44436574380.244354</v>
      </c>
      <c r="BD17" s="277">
        <v>44602549255.584526</v>
      </c>
      <c r="BE17" s="277">
        <v>44755895877.625862</v>
      </c>
      <c r="BF17" s="277">
        <v>44895263303.699554</v>
      </c>
      <c r="BG17" s="277">
        <v>44991641312.208389</v>
      </c>
      <c r="BH17" s="277">
        <v>45052810452.220375</v>
      </c>
      <c r="BI17" s="277">
        <v>45114062623.648582</v>
      </c>
      <c r="BJ17" s="277">
        <v>45175397939.021492</v>
      </c>
      <c r="BK17" s="277">
        <v>45236816511.02005</v>
      </c>
      <c r="BL17" s="277">
        <v>45298318452.477539</v>
      </c>
      <c r="BM17" s="277">
        <v>45359903876.379967</v>
      </c>
      <c r="BN17" s="203">
        <v>45421572895.86615</v>
      </c>
      <c r="BO17" s="203">
        <v>45483325624.228127</v>
      </c>
      <c r="BP17" s="203">
        <v>45545162174.91114</v>
      </c>
    </row>
    <row r="18" spans="3:68">
      <c r="C18" s="37" t="str">
        <v>Llamadas salientes a internacional</v>
      </c>
      <c r="G18" s="37" t="str">
        <v>Minutos</v>
      </c>
      <c r="I18" s="93"/>
      <c r="O18" s="285">
        <v>2516952827.9204645</v>
      </c>
      <c r="P18" s="285">
        <v>2804525230.3784266</v>
      </c>
      <c r="Q18" s="285">
        <v>3173872066.7417693</v>
      </c>
      <c r="R18" s="285">
        <v>3096156324.3961339</v>
      </c>
      <c r="S18" s="9">
        <v>2952415015.9870949</v>
      </c>
      <c r="T18" s="277">
        <v>3086057385.0520968</v>
      </c>
      <c r="U18" s="277">
        <v>3111334209.2370577</v>
      </c>
      <c r="V18" s="277">
        <v>3271669337.7528443</v>
      </c>
      <c r="W18" s="277">
        <v>3330853362.3360543</v>
      </c>
      <c r="X18" s="277">
        <v>3291616353.8512607</v>
      </c>
      <c r="Y18" s="277">
        <v>3200630059.0425615</v>
      </c>
      <c r="Z18" s="277">
        <v>3094935998.1144114</v>
      </c>
      <c r="AA18" s="277">
        <v>3041119723.2803111</v>
      </c>
      <c r="AB18" s="277">
        <v>2971685191.2795701</v>
      </c>
      <c r="AC18" s="277">
        <v>2845924657.4831681</v>
      </c>
      <c r="AD18" s="277">
        <v>2807423278.5607414</v>
      </c>
      <c r="AE18" s="277">
        <v>2767669201.6138077</v>
      </c>
      <c r="AF18" s="277">
        <v>2754613599.2764902</v>
      </c>
      <c r="AG18" s="277">
        <v>2740257051.7534885</v>
      </c>
      <c r="AH18" s="277">
        <v>2724780081.563684</v>
      </c>
      <c r="AI18" s="277">
        <v>2749102635.9563766</v>
      </c>
      <c r="AJ18" s="277">
        <v>2785686322.6430054</v>
      </c>
      <c r="AK18" s="277">
        <v>2820926249.6250892</v>
      </c>
      <c r="AL18" s="277">
        <v>2855080621.2910528</v>
      </c>
      <c r="AM18" s="277">
        <v>2888655845.4099069</v>
      </c>
      <c r="AN18" s="277">
        <v>2921835412.9585485</v>
      </c>
      <c r="AO18" s="277">
        <v>2954036703.5541296</v>
      </c>
      <c r="AP18" s="277">
        <v>2984902242.8423367</v>
      </c>
      <c r="AQ18" s="277">
        <v>3014581552.532444</v>
      </c>
      <c r="AR18" s="277">
        <v>3043190678.474463</v>
      </c>
      <c r="AS18" s="277">
        <v>3070670411.6656079</v>
      </c>
      <c r="AT18" s="277">
        <v>3096887930.3717475</v>
      </c>
      <c r="AU18" s="277">
        <v>3121821733.3748841</v>
      </c>
      <c r="AV18" s="277">
        <v>3145557825.5470085</v>
      </c>
      <c r="AW18" s="277">
        <v>3168157446.4560676</v>
      </c>
      <c r="AX18" s="277">
        <v>3189544478.3744426</v>
      </c>
      <c r="AY18" s="277">
        <v>3209589857.0624089</v>
      </c>
      <c r="AZ18" s="277">
        <v>3228261510.9767923</v>
      </c>
      <c r="BA18" s="277">
        <v>3245626221.0409255</v>
      </c>
      <c r="BB18" s="277">
        <v>3261742911.5989256</v>
      </c>
      <c r="BC18" s="277">
        <v>3276563456.3587861</v>
      </c>
      <c r="BD18" s="277">
        <v>3289992855.2346282</v>
      </c>
      <c r="BE18" s="277">
        <v>3302013174.7304168</v>
      </c>
      <c r="BF18" s="277">
        <v>3312690474.6341939</v>
      </c>
      <c r="BG18" s="277">
        <v>3320057213.215282</v>
      </c>
      <c r="BH18" s="277">
        <v>3324764817.5090232</v>
      </c>
      <c r="BI18" s="277">
        <v>3329479096.8498383</v>
      </c>
      <c r="BJ18" s="277">
        <v>3334200060.7024674</v>
      </c>
      <c r="BK18" s="277">
        <v>3338927718.5450726</v>
      </c>
      <c r="BL18" s="277">
        <v>3343662079.8692522</v>
      </c>
      <c r="BM18" s="277">
        <v>3348403154.1800675</v>
      </c>
      <c r="BN18" s="203">
        <v>3353150950.9960532</v>
      </c>
      <c r="BO18" s="203">
        <v>3357905479.8492427</v>
      </c>
      <c r="BP18" s="203">
        <v>3362666750.2851834</v>
      </c>
    </row>
    <row r="19" spans="3:68">
      <c r="C19" s="37" t="str">
        <v>Llamadas salientes a números no geográficos</v>
      </c>
      <c r="G19" s="37" t="str">
        <v>Minutos</v>
      </c>
      <c r="I19" s="93"/>
      <c r="O19" s="285">
        <v>424860587.55099881</v>
      </c>
      <c r="P19" s="285">
        <v>449519967.62896222</v>
      </c>
      <c r="Q19" s="285">
        <v>407255067.88721442</v>
      </c>
      <c r="R19" s="285">
        <v>361303381.43859088</v>
      </c>
      <c r="S19" s="9">
        <v>326932610.68678403</v>
      </c>
      <c r="T19" s="277">
        <v>303818516.24125665</v>
      </c>
      <c r="U19" s="277">
        <v>291200613.87885863</v>
      </c>
      <c r="V19" s="277">
        <v>316296059.52651441</v>
      </c>
      <c r="W19" s="277">
        <v>303373245.06524038</v>
      </c>
      <c r="X19" s="277">
        <v>299799548.68902534</v>
      </c>
      <c r="Y19" s="277">
        <v>291512540.97361541</v>
      </c>
      <c r="Z19" s="277">
        <v>281885953.80215025</v>
      </c>
      <c r="AA19" s="277">
        <v>276984381.69502711</v>
      </c>
      <c r="AB19" s="277">
        <v>270660302.8475939</v>
      </c>
      <c r="AC19" s="277">
        <v>259206066.6238192</v>
      </c>
      <c r="AD19" s="277">
        <v>255699371.19397563</v>
      </c>
      <c r="AE19" s="277">
        <v>252078580.35870868</v>
      </c>
      <c r="AF19" s="277">
        <v>250889479.54384252</v>
      </c>
      <c r="AG19" s="277">
        <v>249581888.98484787</v>
      </c>
      <c r="AH19" s="277">
        <v>248172250.62509552</v>
      </c>
      <c r="AI19" s="277">
        <v>250387542.45926136</v>
      </c>
      <c r="AJ19" s="277">
        <v>253719574.98644197</v>
      </c>
      <c r="AK19" s="277">
        <v>256929218.23441702</v>
      </c>
      <c r="AL19" s="277">
        <v>260039989.39073133</v>
      </c>
      <c r="AM19" s="277">
        <v>263098011.94132054</v>
      </c>
      <c r="AN19" s="277">
        <v>266119998.1959281</v>
      </c>
      <c r="AO19" s="277">
        <v>269052883.24386632</v>
      </c>
      <c r="AP19" s="277">
        <v>271864108.41529948</v>
      </c>
      <c r="AQ19" s="277">
        <v>274567292.10804218</v>
      </c>
      <c r="AR19" s="277">
        <v>277173003.74748331</v>
      </c>
      <c r="AS19" s="277">
        <v>279675850.59327716</v>
      </c>
      <c r="AT19" s="277">
        <v>282063735.27693731</v>
      </c>
      <c r="AU19" s="277">
        <v>284334699.47320378</v>
      </c>
      <c r="AV19" s="277">
        <v>286496576.48311657</v>
      </c>
      <c r="AW19" s="277">
        <v>288554943.99036014</v>
      </c>
      <c r="AX19" s="277">
        <v>290502869.21239418</v>
      </c>
      <c r="AY19" s="277">
        <v>292328597.01233095</v>
      </c>
      <c r="AZ19" s="277">
        <v>294029206.32248354</v>
      </c>
      <c r="BA19" s="277">
        <v>295610779.53172213</v>
      </c>
      <c r="BB19" s="277">
        <v>297078683.45375597</v>
      </c>
      <c r="BC19" s="277">
        <v>298428534.7586121</v>
      </c>
      <c r="BD19" s="277">
        <v>299651680.86354375</v>
      </c>
      <c r="BE19" s="277">
        <v>300746488.39046556</v>
      </c>
      <c r="BF19" s="277">
        <v>301718974.04743606</v>
      </c>
      <c r="BG19" s="277">
        <v>302389934.65295619</v>
      </c>
      <c r="BH19" s="277">
        <v>302818702.00946134</v>
      </c>
      <c r="BI19" s="277">
        <v>303248077.32749224</v>
      </c>
      <c r="BJ19" s="277">
        <v>303678061.46909469</v>
      </c>
      <c r="BK19" s="277">
        <v>304108655.29753727</v>
      </c>
      <c r="BL19" s="277">
        <v>304539859.67731237</v>
      </c>
      <c r="BM19" s="277">
        <v>304971675.47413832</v>
      </c>
      <c r="BN19" s="203">
        <v>305404103.55496079</v>
      </c>
      <c r="BO19" s="203">
        <v>305837144.78795481</v>
      </c>
      <c r="BP19" s="203">
        <v>306270800.04252648</v>
      </c>
    </row>
    <row r="20" spans="3:68">
      <c r="C20" s="37" t="str">
        <v>Fixed Service8</v>
      </c>
      <c r="G20" s="37" t="str">
        <v>Fixed Unit8</v>
      </c>
      <c r="I20" s="93"/>
      <c r="O20" s="285">
        <v>0</v>
      </c>
      <c r="P20" s="285">
        <v>0</v>
      </c>
      <c r="Q20" s="285">
        <v>0</v>
      </c>
      <c r="R20" s="285">
        <v>0</v>
      </c>
      <c r="S20" s="9">
        <v>0</v>
      </c>
      <c r="T20" s="277">
        <v>0</v>
      </c>
      <c r="U20" s="277">
        <v>0</v>
      </c>
      <c r="V20" s="277">
        <v>0</v>
      </c>
      <c r="W20" s="277">
        <v>0</v>
      </c>
      <c r="X20" s="277">
        <v>0</v>
      </c>
      <c r="Y20" s="277">
        <v>0</v>
      </c>
      <c r="Z20" s="277">
        <v>0</v>
      </c>
      <c r="AA20" s="277">
        <v>0</v>
      </c>
      <c r="AB20" s="277">
        <v>0</v>
      </c>
      <c r="AC20" s="277">
        <v>0</v>
      </c>
      <c r="AD20" s="277">
        <v>0</v>
      </c>
      <c r="AE20" s="277">
        <v>0</v>
      </c>
      <c r="AF20" s="277">
        <v>0</v>
      </c>
      <c r="AG20" s="277">
        <v>0</v>
      </c>
      <c r="AH20" s="277">
        <v>0</v>
      </c>
      <c r="AI20" s="277">
        <v>0</v>
      </c>
      <c r="AJ20" s="277">
        <v>0</v>
      </c>
      <c r="AK20" s="277">
        <v>0</v>
      </c>
      <c r="AL20" s="277">
        <v>0</v>
      </c>
      <c r="AM20" s="277">
        <v>0</v>
      </c>
      <c r="AN20" s="277">
        <v>0</v>
      </c>
      <c r="AO20" s="277">
        <v>0</v>
      </c>
      <c r="AP20" s="277">
        <v>0</v>
      </c>
      <c r="AQ20" s="277">
        <v>0</v>
      </c>
      <c r="AR20" s="277">
        <v>0</v>
      </c>
      <c r="AS20" s="277">
        <v>0</v>
      </c>
      <c r="AT20" s="277">
        <v>0</v>
      </c>
      <c r="AU20" s="277">
        <v>0</v>
      </c>
      <c r="AV20" s="277">
        <v>0</v>
      </c>
      <c r="AW20" s="277">
        <v>0</v>
      </c>
      <c r="AX20" s="277">
        <v>0</v>
      </c>
      <c r="AY20" s="277">
        <v>0</v>
      </c>
      <c r="AZ20" s="277">
        <v>0</v>
      </c>
      <c r="BA20" s="277">
        <v>0</v>
      </c>
      <c r="BB20" s="277">
        <v>0</v>
      </c>
      <c r="BC20" s="277">
        <v>0</v>
      </c>
      <c r="BD20" s="277">
        <v>0</v>
      </c>
      <c r="BE20" s="277">
        <v>0</v>
      </c>
      <c r="BF20" s="277">
        <v>0</v>
      </c>
      <c r="BG20" s="277">
        <v>0</v>
      </c>
      <c r="BH20" s="277">
        <v>0</v>
      </c>
      <c r="BI20" s="277">
        <v>0</v>
      </c>
      <c r="BJ20" s="277">
        <v>0</v>
      </c>
      <c r="BK20" s="277">
        <v>0</v>
      </c>
      <c r="BL20" s="277">
        <v>0</v>
      </c>
      <c r="BM20" s="277">
        <v>0</v>
      </c>
      <c r="BN20" s="203">
        <v>0</v>
      </c>
      <c r="BO20" s="203">
        <v>0</v>
      </c>
      <c r="BP20" s="203">
        <v>0</v>
      </c>
    </row>
    <row r="21" spans="3:68">
      <c r="C21" s="37" t="str">
        <v>Llamadas entrantes Local de otros operadores fijos</v>
      </c>
      <c r="G21" s="37" t="str">
        <v>Minutos</v>
      </c>
      <c r="I21" s="93"/>
      <c r="O21" s="285">
        <v>0</v>
      </c>
      <c r="P21" s="285">
        <v>0</v>
      </c>
      <c r="Q21" s="285">
        <v>0</v>
      </c>
      <c r="R21" s="285">
        <v>0</v>
      </c>
      <c r="S21" s="9">
        <v>0</v>
      </c>
      <c r="T21" s="277">
        <v>0</v>
      </c>
      <c r="U21" s="277">
        <v>6823451194.8328562</v>
      </c>
      <c r="V21" s="277">
        <v>13294275716.447561</v>
      </c>
      <c r="W21" s="277">
        <v>16166312920.515459</v>
      </c>
      <c r="X21" s="277">
        <v>17612932898.2603</v>
      </c>
      <c r="Y21" s="277">
        <v>16424167773.541893</v>
      </c>
      <c r="Z21" s="277">
        <v>14603268341.977106</v>
      </c>
      <c r="AA21" s="277">
        <v>13874997816.044107</v>
      </c>
      <c r="AB21" s="277">
        <v>13191620926.440466</v>
      </c>
      <c r="AC21" s="277">
        <v>12216672607.623095</v>
      </c>
      <c r="AD21" s="277">
        <v>11768545099.617016</v>
      </c>
      <c r="AE21" s="277">
        <v>11353437975.720461</v>
      </c>
      <c r="AF21" s="277">
        <v>11109364871.02017</v>
      </c>
      <c r="AG21" s="277">
        <v>10867189694.548388</v>
      </c>
      <c r="AH21" s="277">
        <v>10627563891.461815</v>
      </c>
      <c r="AI21" s="277">
        <v>10687928189.075769</v>
      </c>
      <c r="AJ21" s="277">
        <v>10859909842.279221</v>
      </c>
      <c r="AK21" s="277">
        <v>11025265480.169727</v>
      </c>
      <c r="AL21" s="277">
        <v>11185494373.839754</v>
      </c>
      <c r="AM21" s="277">
        <v>11343537061.544493</v>
      </c>
      <c r="AN21" s="277">
        <v>11500389802.619862</v>
      </c>
      <c r="AO21" s="277">
        <v>11652598741.430222</v>
      </c>
      <c r="AP21" s="277">
        <v>11798086819.422371</v>
      </c>
      <c r="AQ21" s="277">
        <v>11937735995.616043</v>
      </c>
      <c r="AR21" s="277">
        <v>12072216567.117945</v>
      </c>
      <c r="AS21" s="277">
        <v>12201174716.037178</v>
      </c>
      <c r="AT21" s="277">
        <v>12323825854.555748</v>
      </c>
      <c r="AU21" s="277">
        <v>12440037396.218624</v>
      </c>
      <c r="AV21" s="277">
        <v>12550305374.747993</v>
      </c>
      <c r="AW21" s="277">
        <v>12654976854.184134</v>
      </c>
      <c r="AX21" s="277">
        <v>12753590949.899687</v>
      </c>
      <c r="AY21" s="277">
        <v>12845378102.305786</v>
      </c>
      <c r="AZ21" s="277">
        <v>12930140005.583683</v>
      </c>
      <c r="BA21" s="277">
        <v>13008257853.864746</v>
      </c>
      <c r="BB21" s="277">
        <v>13080063216.339994</v>
      </c>
      <c r="BC21" s="277">
        <v>13145255358.693911</v>
      </c>
      <c r="BD21" s="277">
        <v>13203258886.867367</v>
      </c>
      <c r="BE21" s="277">
        <v>13253953772.972296</v>
      </c>
      <c r="BF21" s="277">
        <v>13298178938.009239</v>
      </c>
      <c r="BG21" s="277">
        <v>13328635044.318218</v>
      </c>
      <c r="BH21" s="277">
        <v>13348204787.699831</v>
      </c>
      <c r="BI21" s="277">
        <v>13367803225.173758</v>
      </c>
      <c r="BJ21" s="277">
        <v>13387430398.755423</v>
      </c>
      <c r="BK21" s="277">
        <v>13407086350.521654</v>
      </c>
      <c r="BL21" s="277">
        <v>13426771122.610832</v>
      </c>
      <c r="BM21" s="277">
        <v>13446484757.222954</v>
      </c>
      <c r="BN21" s="203">
        <v>13466227296.619719</v>
      </c>
      <c r="BO21" s="203">
        <v>13485998783.124622</v>
      </c>
      <c r="BP21" s="203">
        <v>13505799259.123035</v>
      </c>
    </row>
    <row r="22" spans="3:68">
      <c r="C22" s="37" t="str">
        <v>Llamadas entrantes Larga Distancia de otros operadores fijos</v>
      </c>
      <c r="G22" s="37" t="str">
        <v>Minutos</v>
      </c>
      <c r="I22" s="93"/>
      <c r="O22" s="285">
        <v>0</v>
      </c>
      <c r="P22" s="285">
        <v>0</v>
      </c>
      <c r="Q22" s="285">
        <v>0</v>
      </c>
      <c r="R22" s="285">
        <v>0</v>
      </c>
      <c r="S22" s="9">
        <v>0</v>
      </c>
      <c r="T22" s="277">
        <v>0</v>
      </c>
      <c r="U22" s="277">
        <v>3260700047.376071</v>
      </c>
      <c r="V22" s="277">
        <v>6144431342.9505453</v>
      </c>
      <c r="W22" s="277">
        <v>8526666660.2129183</v>
      </c>
      <c r="X22" s="277">
        <v>9289663541.1270351</v>
      </c>
      <c r="Y22" s="277">
        <v>8662668133.7266769</v>
      </c>
      <c r="Z22" s="277">
        <v>7702263460.6845636</v>
      </c>
      <c r="AA22" s="277">
        <v>7318148663.2276659</v>
      </c>
      <c r="AB22" s="277">
        <v>6957712305.8719416</v>
      </c>
      <c r="AC22" s="277">
        <v>6443491198.9093733</v>
      </c>
      <c r="AD22" s="277">
        <v>6207133415.8560257</v>
      </c>
      <c r="AE22" s="277">
        <v>5988191713.3696203</v>
      </c>
      <c r="AF22" s="277">
        <v>5859459205.5470343</v>
      </c>
      <c r="AG22" s="277">
        <v>5731727730.0209942</v>
      </c>
      <c r="AH22" s="277">
        <v>5605340881.26019</v>
      </c>
      <c r="AI22" s="277">
        <v>5637179077.5429611</v>
      </c>
      <c r="AJ22" s="277">
        <v>5727888086.8110695</v>
      </c>
      <c r="AK22" s="277">
        <v>5815102308.8548594</v>
      </c>
      <c r="AL22" s="277">
        <v>5899612510.5549173</v>
      </c>
      <c r="AM22" s="277">
        <v>5982969632.4149256</v>
      </c>
      <c r="AN22" s="277">
        <v>6065699135.7015486</v>
      </c>
      <c r="AO22" s="277">
        <v>6145979338.7584686</v>
      </c>
      <c r="AP22" s="277">
        <v>6222714729.8258934</v>
      </c>
      <c r="AQ22" s="277">
        <v>6296370484.2722702</v>
      </c>
      <c r="AR22" s="277">
        <v>6367300139.7298536</v>
      </c>
      <c r="AS22" s="277">
        <v>6435317080.5350151</v>
      </c>
      <c r="AT22" s="277">
        <v>6500007488.2232323</v>
      </c>
      <c r="AU22" s="277">
        <v>6561301432.1608953</v>
      </c>
      <c r="AV22" s="277">
        <v>6619460537.5078096</v>
      </c>
      <c r="AW22" s="277">
        <v>6674667857.7156658</v>
      </c>
      <c r="AX22" s="277">
        <v>6726680306.460104</v>
      </c>
      <c r="AY22" s="277">
        <v>6775091991.6789255</v>
      </c>
      <c r="AZ22" s="277">
        <v>6819798320.0971184</v>
      </c>
      <c r="BA22" s="277">
        <v>6861000346.5443754</v>
      </c>
      <c r="BB22" s="277">
        <v>6898872951.9586391</v>
      </c>
      <c r="BC22" s="277">
        <v>6933257518.7705059</v>
      </c>
      <c r="BD22" s="277">
        <v>6963850564.4626808</v>
      </c>
      <c r="BE22" s="277">
        <v>6990588782.2195349</v>
      </c>
      <c r="BF22" s="277">
        <v>7013914647.6853933</v>
      </c>
      <c r="BG22" s="277">
        <v>7029978240.3884096</v>
      </c>
      <c r="BH22" s="277">
        <v>7040299992.7422924</v>
      </c>
      <c r="BI22" s="277">
        <v>7050636879.3423977</v>
      </c>
      <c r="BJ22" s="277">
        <v>7060988922.3491001</v>
      </c>
      <c r="BK22" s="277">
        <v>7071356143.9551601</v>
      </c>
      <c r="BL22" s="277">
        <v>7081738566.3857985</v>
      </c>
      <c r="BM22" s="277">
        <v>7092136211.8987389</v>
      </c>
      <c r="BN22" s="203">
        <v>7102549102.7842493</v>
      </c>
      <c r="BO22" s="203">
        <v>7112977261.3651886</v>
      </c>
      <c r="BP22" s="203">
        <v>7123420709.9970503</v>
      </c>
    </row>
    <row r="23" spans="3:68">
      <c r="C23" s="37" t="str">
        <v>Llamadas entrantes de móvil</v>
      </c>
      <c r="G23" s="37" t="str">
        <v>Minutos</v>
      </c>
      <c r="I23" s="93"/>
      <c r="O23" s="285">
        <v>2735045921.5021567</v>
      </c>
      <c r="P23" s="285">
        <v>7713502029.5910158</v>
      </c>
      <c r="Q23" s="285">
        <v>10716464070.184435</v>
      </c>
      <c r="R23" s="285">
        <v>12700000460.484118</v>
      </c>
      <c r="S23" s="9">
        <v>7116263195.2663708</v>
      </c>
      <c r="T23" s="277">
        <v>8138240860.4242096</v>
      </c>
      <c r="U23" s="277">
        <v>9566680790.2890453</v>
      </c>
      <c r="V23" s="277">
        <v>10064167800.215578</v>
      </c>
      <c r="W23" s="277">
        <v>10200395459.083023</v>
      </c>
      <c r="X23" s="277">
        <v>9965154668.5782738</v>
      </c>
      <c r="Y23" s="277">
        <v>20043801140.1222</v>
      </c>
      <c r="Z23" s="277">
        <v>29751503345.401321</v>
      </c>
      <c r="AA23" s="277">
        <v>32209890271.816956</v>
      </c>
      <c r="AB23" s="277">
        <v>33997474065.817478</v>
      </c>
      <c r="AC23" s="277">
        <v>35581789256.30127</v>
      </c>
      <c r="AD23" s="277">
        <v>37383172139.816467</v>
      </c>
      <c r="AE23" s="277">
        <v>39001837496.032562</v>
      </c>
      <c r="AF23" s="277">
        <v>40615316641.867935</v>
      </c>
      <c r="AG23" s="277">
        <v>42223778580.885963</v>
      </c>
      <c r="AH23" s="277">
        <v>43827468401.339401</v>
      </c>
      <c r="AI23" s="277">
        <v>44517141452.782509</v>
      </c>
      <c r="AJ23" s="277">
        <v>44852067105.581268</v>
      </c>
      <c r="AK23" s="277">
        <v>45178640067.207428</v>
      </c>
      <c r="AL23" s="277">
        <v>45496570276.351906</v>
      </c>
      <c r="AM23" s="277">
        <v>45805634683.407112</v>
      </c>
      <c r="AN23" s="277">
        <v>46106374448.757668</v>
      </c>
      <c r="AO23" s="277">
        <v>46399379456.200317</v>
      </c>
      <c r="AP23" s="277">
        <v>46684509711.213608</v>
      </c>
      <c r="AQ23" s="277">
        <v>46961492871.775772</v>
      </c>
      <c r="AR23" s="277">
        <v>47230247273.554642</v>
      </c>
      <c r="AS23" s="277">
        <v>47490739658.411285</v>
      </c>
      <c r="AT23" s="277">
        <v>47742940927.239891</v>
      </c>
      <c r="AU23" s="277">
        <v>47986798006.939835</v>
      </c>
      <c r="AV23" s="277">
        <v>48222268656.437157</v>
      </c>
      <c r="AW23" s="277">
        <v>48449366266.012238</v>
      </c>
      <c r="AX23" s="277">
        <v>48668146632.028328</v>
      </c>
      <c r="AY23" s="277">
        <v>48878649225.242798</v>
      </c>
      <c r="AZ23" s="277">
        <v>49080888729.60955</v>
      </c>
      <c r="BA23" s="277">
        <v>49274891151.423561</v>
      </c>
      <c r="BB23" s="277">
        <v>49460725709.351494</v>
      </c>
      <c r="BC23" s="277">
        <v>49638504197.096886</v>
      </c>
      <c r="BD23" s="277">
        <v>49808338575.91922</v>
      </c>
      <c r="BE23" s="277">
        <v>49970323744.659821</v>
      </c>
      <c r="BF23" s="277">
        <v>50120773830.029449</v>
      </c>
      <c r="BG23" s="277">
        <v>50225039390.79248</v>
      </c>
      <c r="BH23" s="277">
        <v>50290796662.423759</v>
      </c>
      <c r="BI23" s="277">
        <v>50356640026.944656</v>
      </c>
      <c r="BJ23" s="277">
        <v>50422569597.072517</v>
      </c>
      <c r="BK23" s="277">
        <v>50488585485.672295</v>
      </c>
      <c r="BL23" s="277">
        <v>50554687805.75666</v>
      </c>
      <c r="BM23" s="277">
        <v>50620876670.486282</v>
      </c>
      <c r="BN23" s="203">
        <v>50687152193.169975</v>
      </c>
      <c r="BO23" s="203">
        <v>50753514487.264931</v>
      </c>
      <c r="BP23" s="203">
        <v>50819963666.376839</v>
      </c>
    </row>
    <row r="24" spans="3:68">
      <c r="C24" s="37" t="str">
        <v>Llamadas entrantes de internacional</v>
      </c>
      <c r="G24" s="37" t="str">
        <v>Minutos</v>
      </c>
      <c r="I24" s="93"/>
      <c r="O24" s="285">
        <v>17611513853.818184</v>
      </c>
      <c r="P24" s="285">
        <v>16712193544.347183</v>
      </c>
      <c r="Q24" s="285">
        <v>14959564746</v>
      </c>
      <c r="R24" s="285">
        <v>14228291997.903738</v>
      </c>
      <c r="S24" s="9">
        <v>15578674608.632776</v>
      </c>
      <c r="T24" s="277">
        <v>19166576257.580772</v>
      </c>
      <c r="U24" s="277">
        <v>23793576442.539104</v>
      </c>
      <c r="V24" s="277">
        <v>26182005418.922569</v>
      </c>
      <c r="W24" s="277">
        <v>27831567026.310165</v>
      </c>
      <c r="X24" s="277">
        <v>29501461047.888779</v>
      </c>
      <c r="Y24" s="277">
        <v>31271548710.762108</v>
      </c>
      <c r="Z24" s="277">
        <v>32522410659.192593</v>
      </c>
      <c r="AA24" s="277">
        <v>33498082978.968372</v>
      </c>
      <c r="AB24" s="277">
        <v>34335535053.442577</v>
      </c>
      <c r="AC24" s="277">
        <v>35022245754.511429</v>
      </c>
      <c r="AD24" s="277">
        <v>35547579440.829094</v>
      </c>
      <c r="AE24" s="277">
        <v>35903055235.237389</v>
      </c>
      <c r="AF24" s="277">
        <v>36262085787.58976</v>
      </c>
      <c r="AG24" s="277">
        <v>36624706645.46566</v>
      </c>
      <c r="AH24" s="277">
        <v>36990953711.920319</v>
      </c>
      <c r="AI24" s="277">
        <v>37321150812.883934</v>
      </c>
      <c r="AJ24" s="277">
        <v>37817802072.922462</v>
      </c>
      <c r="AK24" s="277">
        <v>38296210777.032501</v>
      </c>
      <c r="AL24" s="277">
        <v>38759882245.384674</v>
      </c>
      <c r="AM24" s="277">
        <v>39215691347.062752</v>
      </c>
      <c r="AN24" s="277">
        <v>39666129111.078194</v>
      </c>
      <c r="AO24" s="277">
        <v>40103286024.380951</v>
      </c>
      <c r="AP24" s="277">
        <v>40522309101.813423</v>
      </c>
      <c r="AQ24" s="277">
        <v>40925228213.846298</v>
      </c>
      <c r="AR24" s="277">
        <v>41313618770.801781</v>
      </c>
      <c r="AS24" s="277">
        <v>41686676965.614418</v>
      </c>
      <c r="AT24" s="277">
        <v>42042599642.626823</v>
      </c>
      <c r="AU24" s="277">
        <v>42381094906.51683</v>
      </c>
      <c r="AV24" s="277">
        <v>42703330338.573082</v>
      </c>
      <c r="AW24" s="277">
        <v>43010137312.321297</v>
      </c>
      <c r="AX24" s="277">
        <v>43300482471.947517</v>
      </c>
      <c r="AY24" s="277">
        <v>43572613672.627373</v>
      </c>
      <c r="AZ24" s="277">
        <v>43826095518.867081</v>
      </c>
      <c r="BA24" s="277">
        <v>44061834612.28949</v>
      </c>
      <c r="BB24" s="277">
        <v>44280630895.502998</v>
      </c>
      <c r="BC24" s="277">
        <v>44481831017.636467</v>
      </c>
      <c r="BD24" s="277">
        <v>44664145280.558601</v>
      </c>
      <c r="BE24" s="277">
        <v>44827330223.475548</v>
      </c>
      <c r="BF24" s="277">
        <v>44972282658.052299</v>
      </c>
      <c r="BG24" s="277">
        <v>45072291714.821556</v>
      </c>
      <c r="BH24" s="277">
        <v>45136201009.264091</v>
      </c>
      <c r="BI24" s="277">
        <v>45200200922.527214</v>
      </c>
      <c r="BJ24" s="277">
        <v>45264291583.101936</v>
      </c>
      <c r="BK24" s="277">
        <v>45328473119.661476</v>
      </c>
      <c r="BL24" s="277">
        <v>45392745661.061501</v>
      </c>
      <c r="BM24" s="277">
        <v>45457109336.340393</v>
      </c>
      <c r="BN24" s="203">
        <v>45521564274.71946</v>
      </c>
      <c r="BO24" s="203">
        <v>45586110605.603302</v>
      </c>
      <c r="BP24" s="203">
        <v>45650748458.579964</v>
      </c>
    </row>
    <row r="25" spans="3:68">
      <c r="C25" s="37" t="str">
        <v>Llamadas entrantes de números no geográficos</v>
      </c>
      <c r="G25" s="37" t="str">
        <v>Minutos</v>
      </c>
      <c r="I25" s="93"/>
      <c r="O25" s="285">
        <v>0</v>
      </c>
      <c r="P25" s="285">
        <v>0</v>
      </c>
      <c r="Q25" s="285">
        <v>0</v>
      </c>
      <c r="R25" s="285">
        <v>0</v>
      </c>
      <c r="S25" s="9">
        <v>0</v>
      </c>
      <c r="T25" s="277">
        <v>0</v>
      </c>
      <c r="U25" s="277">
        <v>0</v>
      </c>
      <c r="V25" s="277">
        <v>0</v>
      </c>
      <c r="W25" s="277">
        <v>0</v>
      </c>
      <c r="X25" s="277">
        <v>0</v>
      </c>
      <c r="Y25" s="277">
        <v>0</v>
      </c>
      <c r="Z25" s="277">
        <v>0</v>
      </c>
      <c r="AA25" s="277">
        <v>0</v>
      </c>
      <c r="AB25" s="277">
        <v>0</v>
      </c>
      <c r="AC25" s="277">
        <v>0</v>
      </c>
      <c r="AD25" s="277">
        <v>0</v>
      </c>
      <c r="AE25" s="277">
        <v>0</v>
      </c>
      <c r="AF25" s="277">
        <v>0</v>
      </c>
      <c r="AG25" s="277">
        <v>0</v>
      </c>
      <c r="AH25" s="277">
        <v>0</v>
      </c>
      <c r="AI25" s="277">
        <v>0</v>
      </c>
      <c r="AJ25" s="277">
        <v>0</v>
      </c>
      <c r="AK25" s="277">
        <v>0</v>
      </c>
      <c r="AL25" s="277">
        <v>0</v>
      </c>
      <c r="AM25" s="277">
        <v>0</v>
      </c>
      <c r="AN25" s="277">
        <v>0</v>
      </c>
      <c r="AO25" s="277">
        <v>0</v>
      </c>
      <c r="AP25" s="277">
        <v>0</v>
      </c>
      <c r="AQ25" s="277">
        <v>0</v>
      </c>
      <c r="AR25" s="277">
        <v>0</v>
      </c>
      <c r="AS25" s="277">
        <v>0</v>
      </c>
      <c r="AT25" s="277">
        <v>0</v>
      </c>
      <c r="AU25" s="277">
        <v>0</v>
      </c>
      <c r="AV25" s="277">
        <v>0</v>
      </c>
      <c r="AW25" s="277">
        <v>0</v>
      </c>
      <c r="AX25" s="277">
        <v>0</v>
      </c>
      <c r="AY25" s="277">
        <v>0</v>
      </c>
      <c r="AZ25" s="277">
        <v>0</v>
      </c>
      <c r="BA25" s="277">
        <v>0</v>
      </c>
      <c r="BB25" s="277">
        <v>0</v>
      </c>
      <c r="BC25" s="277">
        <v>0</v>
      </c>
      <c r="BD25" s="277">
        <v>0</v>
      </c>
      <c r="BE25" s="277">
        <v>0</v>
      </c>
      <c r="BF25" s="277">
        <v>0</v>
      </c>
      <c r="BG25" s="277">
        <v>0</v>
      </c>
      <c r="BH25" s="277">
        <v>0</v>
      </c>
      <c r="BI25" s="277">
        <v>0</v>
      </c>
      <c r="BJ25" s="277">
        <v>0</v>
      </c>
      <c r="BK25" s="277">
        <v>0</v>
      </c>
      <c r="BL25" s="277">
        <v>0</v>
      </c>
      <c r="BM25" s="277">
        <v>0</v>
      </c>
      <c r="BN25" s="203">
        <v>0</v>
      </c>
      <c r="BO25" s="203">
        <v>0</v>
      </c>
      <c r="BP25" s="203">
        <v>0</v>
      </c>
    </row>
    <row r="26" spans="3:68">
      <c r="C26" s="37" t="str">
        <v>Fixed Service14</v>
      </c>
      <c r="G26" s="37" t="str">
        <v>Fixed Unit14</v>
      </c>
      <c r="I26" s="93"/>
      <c r="O26" s="285">
        <v>0</v>
      </c>
      <c r="P26" s="285">
        <v>0</v>
      </c>
      <c r="Q26" s="285">
        <v>0</v>
      </c>
      <c r="R26" s="285">
        <v>0</v>
      </c>
      <c r="S26" s="9">
        <v>0</v>
      </c>
      <c r="T26" s="277">
        <v>0</v>
      </c>
      <c r="U26" s="277">
        <v>0</v>
      </c>
      <c r="V26" s="277">
        <v>0</v>
      </c>
      <c r="W26" s="277">
        <v>0</v>
      </c>
      <c r="X26" s="277">
        <v>0</v>
      </c>
      <c r="Y26" s="277">
        <v>0</v>
      </c>
      <c r="Z26" s="277">
        <v>0</v>
      </c>
      <c r="AA26" s="277">
        <v>0</v>
      </c>
      <c r="AB26" s="277">
        <v>0</v>
      </c>
      <c r="AC26" s="277">
        <v>0</v>
      </c>
      <c r="AD26" s="277">
        <v>0</v>
      </c>
      <c r="AE26" s="277">
        <v>0</v>
      </c>
      <c r="AF26" s="277">
        <v>0</v>
      </c>
      <c r="AG26" s="277">
        <v>0</v>
      </c>
      <c r="AH26" s="277">
        <v>0</v>
      </c>
      <c r="AI26" s="277">
        <v>0</v>
      </c>
      <c r="AJ26" s="277">
        <v>0</v>
      </c>
      <c r="AK26" s="277">
        <v>0</v>
      </c>
      <c r="AL26" s="277">
        <v>0</v>
      </c>
      <c r="AM26" s="277">
        <v>0</v>
      </c>
      <c r="AN26" s="277">
        <v>0</v>
      </c>
      <c r="AO26" s="277">
        <v>0</v>
      </c>
      <c r="AP26" s="277">
        <v>0</v>
      </c>
      <c r="AQ26" s="277">
        <v>0</v>
      </c>
      <c r="AR26" s="277">
        <v>0</v>
      </c>
      <c r="AS26" s="277">
        <v>0</v>
      </c>
      <c r="AT26" s="277">
        <v>0</v>
      </c>
      <c r="AU26" s="277">
        <v>0</v>
      </c>
      <c r="AV26" s="277">
        <v>0</v>
      </c>
      <c r="AW26" s="277">
        <v>0</v>
      </c>
      <c r="AX26" s="277">
        <v>0</v>
      </c>
      <c r="AY26" s="277">
        <v>0</v>
      </c>
      <c r="AZ26" s="277">
        <v>0</v>
      </c>
      <c r="BA26" s="277">
        <v>0</v>
      </c>
      <c r="BB26" s="277">
        <v>0</v>
      </c>
      <c r="BC26" s="277">
        <v>0</v>
      </c>
      <c r="BD26" s="277">
        <v>0</v>
      </c>
      <c r="BE26" s="277">
        <v>0</v>
      </c>
      <c r="BF26" s="277">
        <v>0</v>
      </c>
      <c r="BG26" s="277">
        <v>0</v>
      </c>
      <c r="BH26" s="277">
        <v>0</v>
      </c>
      <c r="BI26" s="277">
        <v>0</v>
      </c>
      <c r="BJ26" s="277">
        <v>0</v>
      </c>
      <c r="BK26" s="277">
        <v>0</v>
      </c>
      <c r="BL26" s="277">
        <v>0</v>
      </c>
      <c r="BM26" s="277">
        <v>0</v>
      </c>
      <c r="BN26" s="203">
        <v>0</v>
      </c>
      <c r="BO26" s="203">
        <v>0</v>
      </c>
      <c r="BP26" s="203">
        <v>0</v>
      </c>
    </row>
    <row r="27" spans="3:68">
      <c r="C27" s="37" t="str">
        <v>Llamadas en tránsito Local</v>
      </c>
      <c r="G27" s="37" t="str">
        <v>Minutos</v>
      </c>
      <c r="I27" s="93"/>
      <c r="O27" s="285">
        <v>12081167141.397564</v>
      </c>
      <c r="P27" s="285">
        <v>17935415649.26828</v>
      </c>
      <c r="Q27" s="285">
        <v>24454688314.646626</v>
      </c>
      <c r="R27" s="285">
        <v>27475194734.76873</v>
      </c>
      <c r="S27" s="9">
        <v>27841986193.576031</v>
      </c>
      <c r="T27" s="277">
        <v>29669941586.715355</v>
      </c>
      <c r="U27" s="277">
        <v>40987730076.361847</v>
      </c>
      <c r="V27" s="277">
        <v>51507822610.529915</v>
      </c>
      <c r="W27" s="277">
        <v>56029005506.283661</v>
      </c>
      <c r="X27" s="277">
        <v>61537091458.587616</v>
      </c>
      <c r="Y27" s="277">
        <v>87370086952.369202</v>
      </c>
      <c r="Z27" s="277">
        <v>108204360524.71986</v>
      </c>
      <c r="AA27" s="277">
        <v>113348879493.64482</v>
      </c>
      <c r="AB27" s="277">
        <v>116645360144.24615</v>
      </c>
      <c r="AC27" s="277">
        <v>118713721273.66757</v>
      </c>
      <c r="AD27" s="277">
        <v>122332151215.50011</v>
      </c>
      <c r="AE27" s="277">
        <v>125479863419.65352</v>
      </c>
      <c r="AF27" s="277">
        <v>128935989507.12891</v>
      </c>
      <c r="AG27" s="277">
        <v>132345471571.07982</v>
      </c>
      <c r="AH27" s="277">
        <v>135711996194.05054</v>
      </c>
      <c r="AI27" s="277">
        <v>137601412321.16666</v>
      </c>
      <c r="AJ27" s="277">
        <v>138847638133.36194</v>
      </c>
      <c r="AK27" s="277">
        <v>140056759410.18158</v>
      </c>
      <c r="AL27" s="277">
        <v>141231586539.55048</v>
      </c>
      <c r="AM27" s="277">
        <v>142378335333.32092</v>
      </c>
      <c r="AN27" s="277">
        <v>143500665480.48444</v>
      </c>
      <c r="AO27" s="277">
        <v>144592248630.7504</v>
      </c>
      <c r="AP27" s="277">
        <v>145648094221.61383</v>
      </c>
      <c r="AQ27" s="277">
        <v>146669589143.78235</v>
      </c>
      <c r="AR27" s="277">
        <v>147658102817.76508</v>
      </c>
      <c r="AS27" s="277">
        <v>148612808137.33469</v>
      </c>
      <c r="AT27" s="277">
        <v>149531923701.71045</v>
      </c>
      <c r="AU27" s="277">
        <v>150415074070.36032</v>
      </c>
      <c r="AV27" s="277">
        <v>151263312893.71436</v>
      </c>
      <c r="AW27" s="277">
        <v>152077491434.8194</v>
      </c>
      <c r="AX27" s="277">
        <v>152856759307.85599</v>
      </c>
      <c r="AY27" s="277">
        <v>153599538052.36029</v>
      </c>
      <c r="AZ27" s="277">
        <v>154305459802.44568</v>
      </c>
      <c r="BA27" s="277">
        <v>154975470501.1749</v>
      </c>
      <c r="BB27" s="277">
        <v>155610508755.75089</v>
      </c>
      <c r="BC27" s="277">
        <v>156210211720.85965</v>
      </c>
      <c r="BD27" s="277">
        <v>156773604581.10468</v>
      </c>
      <c r="BE27" s="277">
        <v>157300676768.83087</v>
      </c>
      <c r="BF27" s="277">
        <v>157783865437.27768</v>
      </c>
      <c r="BG27" s="277">
        <v>158118297868.76132</v>
      </c>
      <c r="BH27" s="277">
        <v>158330017729.57477</v>
      </c>
      <c r="BI27" s="277">
        <v>158542021316.00391</v>
      </c>
      <c r="BJ27" s="277">
        <v>158754309008.59106</v>
      </c>
      <c r="BK27" s="277">
        <v>158966881188.38983</v>
      </c>
      <c r="BL27" s="277">
        <v>159179738236.96503</v>
      </c>
      <c r="BM27" s="277">
        <v>159392880536.39386</v>
      </c>
      <c r="BN27" s="203">
        <v>159606308469.26624</v>
      </c>
      <c r="BO27" s="203">
        <v>159820022418.686</v>
      </c>
      <c r="BP27" s="203">
        <v>160034022768.27097</v>
      </c>
    </row>
    <row r="28" spans="3:68">
      <c r="C28" s="37" t="str">
        <v>Llamadas en tránsito Larga Distancia</v>
      </c>
      <c r="G28" s="37" t="str">
        <v>Minutos</v>
      </c>
      <c r="I28" s="93"/>
      <c r="O28" s="285">
        <v>1342351904.5997288</v>
      </c>
      <c r="P28" s="285">
        <v>1992823961.0298083</v>
      </c>
      <c r="Q28" s="285">
        <v>2717187590.5162907</v>
      </c>
      <c r="R28" s="285">
        <v>3052799414.9743023</v>
      </c>
      <c r="S28" s="9">
        <v>3093554021.5084472</v>
      </c>
      <c r="T28" s="277">
        <v>3296660176.3017054</v>
      </c>
      <c r="U28" s="277">
        <v>4554192230.7068701</v>
      </c>
      <c r="V28" s="277">
        <v>5723091401.1699886</v>
      </c>
      <c r="W28" s="277">
        <v>6225445056.2537384</v>
      </c>
      <c r="X28" s="277">
        <v>6837454606.5097342</v>
      </c>
      <c r="Y28" s="277">
        <v>9707787439.152132</v>
      </c>
      <c r="Z28" s="277">
        <v>12022706724.96887</v>
      </c>
      <c r="AA28" s="277">
        <v>12594319943.73831</v>
      </c>
      <c r="AB28" s="277">
        <v>12960595571.582903</v>
      </c>
      <c r="AC28" s="277">
        <v>13190413474.851952</v>
      </c>
      <c r="AD28" s="277">
        <v>13592461246.166676</v>
      </c>
      <c r="AE28" s="277">
        <v>13942207046.628164</v>
      </c>
      <c r="AF28" s="277">
        <v>14326221056.347652</v>
      </c>
      <c r="AG28" s="277">
        <v>14705052396.786644</v>
      </c>
      <c r="AH28" s="277">
        <v>15079110688.227833</v>
      </c>
      <c r="AI28" s="277">
        <v>15289045813.462957</v>
      </c>
      <c r="AJ28" s="277">
        <v>15427515348.151321</v>
      </c>
      <c r="AK28" s="277">
        <v>15561862156.686836</v>
      </c>
      <c r="AL28" s="277">
        <v>15692398504.394493</v>
      </c>
      <c r="AM28" s="277">
        <v>15819815037.035652</v>
      </c>
      <c r="AN28" s="277">
        <v>15944518386.720488</v>
      </c>
      <c r="AO28" s="277">
        <v>16065805403.416706</v>
      </c>
      <c r="AP28" s="277">
        <v>16183121580.17931</v>
      </c>
      <c r="AQ28" s="277">
        <v>16296621015.975813</v>
      </c>
      <c r="AR28" s="277">
        <v>16406455868.640558</v>
      </c>
      <c r="AS28" s="277">
        <v>16512534237.481627</v>
      </c>
      <c r="AT28" s="277">
        <v>16614658189.078936</v>
      </c>
      <c r="AU28" s="277">
        <v>16712786007.817808</v>
      </c>
      <c r="AV28" s="277">
        <v>16807034765.96826</v>
      </c>
      <c r="AW28" s="277">
        <v>16897499048.313261</v>
      </c>
      <c r="AX28" s="277">
        <v>16984084367.539553</v>
      </c>
      <c r="AY28" s="277">
        <v>17066615339.151138</v>
      </c>
      <c r="AZ28" s="277">
        <v>17145051089.160627</v>
      </c>
      <c r="BA28" s="277">
        <v>17219496722.352764</v>
      </c>
      <c r="BB28" s="277">
        <v>17290056528.416763</v>
      </c>
      <c r="BC28" s="277">
        <v>17356690191.206623</v>
      </c>
      <c r="BD28" s="277">
        <v>17419289397.900513</v>
      </c>
      <c r="BE28" s="277">
        <v>17477852974.314537</v>
      </c>
      <c r="BF28" s="277">
        <v>17531540604.141964</v>
      </c>
      <c r="BG28" s="277">
        <v>17568699763.195698</v>
      </c>
      <c r="BH28" s="277">
        <v>17592224192.174969</v>
      </c>
      <c r="BI28" s="277">
        <v>17615780146.222649</v>
      </c>
      <c r="BJ28" s="277">
        <v>17639367667.621227</v>
      </c>
      <c r="BK28" s="277">
        <v>17662986798.709976</v>
      </c>
      <c r="BL28" s="277">
        <v>17686637581.884998</v>
      </c>
      <c r="BM28" s="277">
        <v>17710320059.599312</v>
      </c>
      <c r="BN28" s="203">
        <v>17734034274.362911</v>
      </c>
      <c r="BO28" s="203">
        <v>17757780268.742882</v>
      </c>
      <c r="BP28" s="203">
        <v>17781558085.363434</v>
      </c>
    </row>
    <row r="29" spans="3:68">
      <c r="C29" s="37" t="str">
        <v>Fixed Service17</v>
      </c>
      <c r="G29" s="37" t="str">
        <v>Fixed Unit17</v>
      </c>
      <c r="I29" s="93"/>
      <c r="O29" s="285">
        <v>0</v>
      </c>
      <c r="P29" s="285">
        <v>0</v>
      </c>
      <c r="Q29" s="285">
        <v>0</v>
      </c>
      <c r="R29" s="285">
        <v>0</v>
      </c>
      <c r="S29" s="9">
        <v>0</v>
      </c>
      <c r="T29" s="277">
        <v>0</v>
      </c>
      <c r="U29" s="277">
        <v>0</v>
      </c>
      <c r="V29" s="277">
        <v>0</v>
      </c>
      <c r="W29" s="277">
        <v>0</v>
      </c>
      <c r="X29" s="277">
        <v>0</v>
      </c>
      <c r="Y29" s="277">
        <v>0</v>
      </c>
      <c r="Z29" s="277">
        <v>0</v>
      </c>
      <c r="AA29" s="277">
        <v>0</v>
      </c>
      <c r="AB29" s="277">
        <v>0</v>
      </c>
      <c r="AC29" s="277">
        <v>0</v>
      </c>
      <c r="AD29" s="277">
        <v>0</v>
      </c>
      <c r="AE29" s="277">
        <v>0</v>
      </c>
      <c r="AF29" s="277">
        <v>0</v>
      </c>
      <c r="AG29" s="277">
        <v>0</v>
      </c>
      <c r="AH29" s="277">
        <v>0</v>
      </c>
      <c r="AI29" s="277">
        <v>0</v>
      </c>
      <c r="AJ29" s="277">
        <v>0</v>
      </c>
      <c r="AK29" s="277">
        <v>0</v>
      </c>
      <c r="AL29" s="277">
        <v>0</v>
      </c>
      <c r="AM29" s="277">
        <v>0</v>
      </c>
      <c r="AN29" s="277">
        <v>0</v>
      </c>
      <c r="AO29" s="277">
        <v>0</v>
      </c>
      <c r="AP29" s="277">
        <v>0</v>
      </c>
      <c r="AQ29" s="277">
        <v>0</v>
      </c>
      <c r="AR29" s="277">
        <v>0</v>
      </c>
      <c r="AS29" s="277">
        <v>0</v>
      </c>
      <c r="AT29" s="277">
        <v>0</v>
      </c>
      <c r="AU29" s="277">
        <v>0</v>
      </c>
      <c r="AV29" s="277">
        <v>0</v>
      </c>
      <c r="AW29" s="277">
        <v>0</v>
      </c>
      <c r="AX29" s="277">
        <v>0</v>
      </c>
      <c r="AY29" s="277">
        <v>0</v>
      </c>
      <c r="AZ29" s="277">
        <v>0</v>
      </c>
      <c r="BA29" s="277">
        <v>0</v>
      </c>
      <c r="BB29" s="277">
        <v>0</v>
      </c>
      <c r="BC29" s="277">
        <v>0</v>
      </c>
      <c r="BD29" s="277">
        <v>0</v>
      </c>
      <c r="BE29" s="277">
        <v>0</v>
      </c>
      <c r="BF29" s="277">
        <v>0</v>
      </c>
      <c r="BG29" s="277">
        <v>0</v>
      </c>
      <c r="BH29" s="277">
        <v>0</v>
      </c>
      <c r="BI29" s="277">
        <v>0</v>
      </c>
      <c r="BJ29" s="277">
        <v>0</v>
      </c>
      <c r="BK29" s="277">
        <v>0</v>
      </c>
      <c r="BL29" s="277">
        <v>0</v>
      </c>
      <c r="BM29" s="277">
        <v>0</v>
      </c>
      <c r="BN29" s="203">
        <v>0</v>
      </c>
      <c r="BO29" s="203">
        <v>0</v>
      </c>
      <c r="BP29" s="203">
        <v>0</v>
      </c>
    </row>
    <row r="30" spans="3:68">
      <c r="C30" s="37" t="str">
        <v>SMS on-net</v>
      </c>
      <c r="G30" s="37" t="str">
        <v>SMS</v>
      </c>
      <c r="I30" s="93"/>
      <c r="O30" s="285">
        <v>0</v>
      </c>
      <c r="P30" s="285">
        <v>0</v>
      </c>
      <c r="Q30" s="285">
        <v>0</v>
      </c>
      <c r="R30" s="285">
        <v>0</v>
      </c>
      <c r="S30" s="9">
        <v>0</v>
      </c>
      <c r="T30" s="277">
        <v>0</v>
      </c>
      <c r="U30" s="277">
        <v>0</v>
      </c>
      <c r="V30" s="277">
        <v>0</v>
      </c>
      <c r="W30" s="277">
        <v>0</v>
      </c>
      <c r="X30" s="277">
        <v>0</v>
      </c>
      <c r="Y30" s="277">
        <v>0</v>
      </c>
      <c r="Z30" s="277">
        <v>0</v>
      </c>
      <c r="AA30" s="277">
        <v>0</v>
      </c>
      <c r="AB30" s="277">
        <v>0</v>
      </c>
      <c r="AC30" s="277">
        <v>0</v>
      </c>
      <c r="AD30" s="277">
        <v>0</v>
      </c>
      <c r="AE30" s="277">
        <v>0</v>
      </c>
      <c r="AF30" s="277">
        <v>0</v>
      </c>
      <c r="AG30" s="277">
        <v>0</v>
      </c>
      <c r="AH30" s="277">
        <v>0</v>
      </c>
      <c r="AI30" s="277">
        <v>0</v>
      </c>
      <c r="AJ30" s="277">
        <v>0</v>
      </c>
      <c r="AK30" s="277">
        <v>0</v>
      </c>
      <c r="AL30" s="277">
        <v>0</v>
      </c>
      <c r="AM30" s="277">
        <v>0</v>
      </c>
      <c r="AN30" s="277">
        <v>0</v>
      </c>
      <c r="AO30" s="277">
        <v>0</v>
      </c>
      <c r="AP30" s="277">
        <v>0</v>
      </c>
      <c r="AQ30" s="277">
        <v>0</v>
      </c>
      <c r="AR30" s="277">
        <v>0</v>
      </c>
      <c r="AS30" s="277">
        <v>0</v>
      </c>
      <c r="AT30" s="277">
        <v>0</v>
      </c>
      <c r="AU30" s="277">
        <v>0</v>
      </c>
      <c r="AV30" s="277">
        <v>0</v>
      </c>
      <c r="AW30" s="277">
        <v>0</v>
      </c>
      <c r="AX30" s="277">
        <v>0</v>
      </c>
      <c r="AY30" s="277">
        <v>0</v>
      </c>
      <c r="AZ30" s="277">
        <v>0</v>
      </c>
      <c r="BA30" s="277">
        <v>0</v>
      </c>
      <c r="BB30" s="277">
        <v>0</v>
      </c>
      <c r="BC30" s="277">
        <v>0</v>
      </c>
      <c r="BD30" s="277">
        <v>0</v>
      </c>
      <c r="BE30" s="277">
        <v>0</v>
      </c>
      <c r="BF30" s="277">
        <v>0</v>
      </c>
      <c r="BG30" s="277">
        <v>0</v>
      </c>
      <c r="BH30" s="277">
        <v>0</v>
      </c>
      <c r="BI30" s="277">
        <v>0</v>
      </c>
      <c r="BJ30" s="277">
        <v>0</v>
      </c>
      <c r="BK30" s="277">
        <v>0</v>
      </c>
      <c r="BL30" s="277">
        <v>0</v>
      </c>
      <c r="BM30" s="277">
        <v>0</v>
      </c>
      <c r="BN30" s="203">
        <v>0</v>
      </c>
      <c r="BO30" s="203">
        <v>0</v>
      </c>
      <c r="BP30" s="203">
        <v>0</v>
      </c>
    </row>
    <row r="31" spans="3:68">
      <c r="C31" s="37" t="str">
        <v>SMS salientes</v>
      </c>
      <c r="G31" s="37" t="str">
        <v>SMS</v>
      </c>
      <c r="I31" s="93"/>
      <c r="O31" s="285">
        <v>433409301.78000003</v>
      </c>
      <c r="P31" s="285">
        <v>499349102.88</v>
      </c>
      <c r="Q31" s="285">
        <v>796333349.71827137</v>
      </c>
      <c r="R31" s="285">
        <v>1021647860</v>
      </c>
      <c r="S31" s="9">
        <v>1259245120</v>
      </c>
      <c r="T31" s="277">
        <v>1675824940</v>
      </c>
      <c r="U31" s="277">
        <v>1927944440</v>
      </c>
      <c r="V31" s="277">
        <v>894977512.5</v>
      </c>
      <c r="W31" s="277">
        <v>956769190.44000006</v>
      </c>
      <c r="X31" s="277">
        <v>744102583.41999996</v>
      </c>
      <c r="Y31" s="277">
        <v>1139510106.3800001</v>
      </c>
      <c r="Z31" s="277">
        <v>1500665024.72</v>
      </c>
      <c r="AA31" s="277">
        <v>1235758043.3</v>
      </c>
      <c r="AB31" s="277">
        <v>968086964.19606507</v>
      </c>
      <c r="AC31" s="277">
        <v>845761234.33673537</v>
      </c>
      <c r="AD31" s="277">
        <v>785417736.9786936</v>
      </c>
      <c r="AE31" s="277">
        <v>748164273.24741507</v>
      </c>
      <c r="AF31" s="277">
        <v>730632105.42069578</v>
      </c>
      <c r="AG31" s="277">
        <v>727341722.63067412</v>
      </c>
      <c r="AH31" s="277">
        <v>745341803.97456443</v>
      </c>
      <c r="AI31" s="277">
        <v>757070570.77460027</v>
      </c>
      <c r="AJ31" s="277">
        <v>762766407.1840508</v>
      </c>
      <c r="AK31" s="277">
        <v>768320195.4640125</v>
      </c>
      <c r="AL31" s="277">
        <v>773727002.753263</v>
      </c>
      <c r="AM31" s="277">
        <v>778983035.80973363</v>
      </c>
      <c r="AN31" s="277">
        <v>784097497.75356829</v>
      </c>
      <c r="AO31" s="277">
        <v>789080420.30846083</v>
      </c>
      <c r="AP31" s="277">
        <v>793929422.68964434</v>
      </c>
      <c r="AQ31" s="277">
        <v>798639873.37489688</v>
      </c>
      <c r="AR31" s="277">
        <v>803210383.5584569</v>
      </c>
      <c r="AS31" s="277">
        <v>807640387.64340079</v>
      </c>
      <c r="AT31" s="277">
        <v>811929390.76245022</v>
      </c>
      <c r="AU31" s="277">
        <v>816076490.3400743</v>
      </c>
      <c r="AV31" s="277">
        <v>820080968.01312292</v>
      </c>
      <c r="AW31" s="277">
        <v>823943051.500332</v>
      </c>
      <c r="AX31" s="277">
        <v>827663689.68977547</v>
      </c>
      <c r="AY31" s="277">
        <v>831243553.83184862</v>
      </c>
      <c r="AZ31" s="277">
        <v>834682893.64585054</v>
      </c>
      <c r="BA31" s="277">
        <v>837982151.40188062</v>
      </c>
      <c r="BB31" s="277">
        <v>841142504.25134146</v>
      </c>
      <c r="BC31" s="277">
        <v>844165853.3882488</v>
      </c>
      <c r="BD31" s="277">
        <v>847054102.85612059</v>
      </c>
      <c r="BE31" s="277">
        <v>849808866.53036821</v>
      </c>
      <c r="BF31" s="277">
        <v>852367461.45103896</v>
      </c>
      <c r="BG31" s="277">
        <v>854140629.83119464</v>
      </c>
      <c r="BH31" s="277">
        <v>855258915.81142271</v>
      </c>
      <c r="BI31" s="277">
        <v>856378665.91066086</v>
      </c>
      <c r="BJ31" s="277">
        <v>857499882.04581118</v>
      </c>
      <c r="BK31" s="277">
        <v>858622566.13628531</v>
      </c>
      <c r="BL31" s="277">
        <v>859746720.10400748</v>
      </c>
      <c r="BM31" s="277">
        <v>860872345.87341881</v>
      </c>
      <c r="BN31" s="203">
        <v>861999445.37147963</v>
      </c>
      <c r="BO31" s="203">
        <v>863128020.52767336</v>
      </c>
      <c r="BP31" s="203">
        <v>864258073.27400947</v>
      </c>
    </row>
    <row r="32" spans="3:68">
      <c r="C32" s="37" t="str">
        <v>SMS entrantes</v>
      </c>
      <c r="G32" s="37" t="str">
        <v>SMS</v>
      </c>
      <c r="I32" s="93"/>
      <c r="O32" s="285">
        <v>433409301.78000003</v>
      </c>
      <c r="P32" s="285">
        <v>499349102.88</v>
      </c>
      <c r="Q32" s="285">
        <v>796333349.71827137</v>
      </c>
      <c r="R32" s="285">
        <v>1021647860</v>
      </c>
      <c r="S32" s="9">
        <v>1259245120</v>
      </c>
      <c r="T32" s="277">
        <v>1675824940</v>
      </c>
      <c r="U32" s="277">
        <v>1927944440</v>
      </c>
      <c r="V32" s="277">
        <v>894977512.5</v>
      </c>
      <c r="W32" s="277">
        <v>956769190.44000006</v>
      </c>
      <c r="X32" s="277">
        <v>744102583.41999996</v>
      </c>
      <c r="Y32" s="277">
        <v>1139510106.3800001</v>
      </c>
      <c r="Z32" s="277">
        <v>1500665024.72</v>
      </c>
      <c r="AA32" s="277">
        <v>1235758043.3</v>
      </c>
      <c r="AB32" s="277">
        <v>968086964.19606507</v>
      </c>
      <c r="AC32" s="277">
        <v>845761234.33673537</v>
      </c>
      <c r="AD32" s="277">
        <v>785417736.9786936</v>
      </c>
      <c r="AE32" s="277">
        <v>748164273.24741507</v>
      </c>
      <c r="AF32" s="277">
        <v>730632105.42069578</v>
      </c>
      <c r="AG32" s="277">
        <v>727341722.63067412</v>
      </c>
      <c r="AH32" s="277">
        <v>745341803.97456443</v>
      </c>
      <c r="AI32" s="277">
        <v>757070570.77460027</v>
      </c>
      <c r="AJ32" s="277">
        <v>762766407.1840508</v>
      </c>
      <c r="AK32" s="277">
        <v>768320195.4640125</v>
      </c>
      <c r="AL32" s="277">
        <v>773727002.753263</v>
      </c>
      <c r="AM32" s="277">
        <v>778983035.80973363</v>
      </c>
      <c r="AN32" s="277">
        <v>784097497.75356829</v>
      </c>
      <c r="AO32" s="277">
        <v>789080420.30846083</v>
      </c>
      <c r="AP32" s="277">
        <v>793929422.68964434</v>
      </c>
      <c r="AQ32" s="277">
        <v>798639873.37489688</v>
      </c>
      <c r="AR32" s="277">
        <v>803210383.5584569</v>
      </c>
      <c r="AS32" s="277">
        <v>807640387.64340079</v>
      </c>
      <c r="AT32" s="277">
        <v>811929390.76245022</v>
      </c>
      <c r="AU32" s="277">
        <v>816076490.3400743</v>
      </c>
      <c r="AV32" s="277">
        <v>820080968.01312292</v>
      </c>
      <c r="AW32" s="277">
        <v>823943051.500332</v>
      </c>
      <c r="AX32" s="277">
        <v>827663689.68977547</v>
      </c>
      <c r="AY32" s="277">
        <v>831243553.83184862</v>
      </c>
      <c r="AZ32" s="277">
        <v>834682893.64585054</v>
      </c>
      <c r="BA32" s="277">
        <v>837982151.40188062</v>
      </c>
      <c r="BB32" s="277">
        <v>841142504.25134146</v>
      </c>
      <c r="BC32" s="277">
        <v>844165853.3882488</v>
      </c>
      <c r="BD32" s="277">
        <v>847054102.85612059</v>
      </c>
      <c r="BE32" s="277">
        <v>849808866.53036821</v>
      </c>
      <c r="BF32" s="277">
        <v>852367461.45103896</v>
      </c>
      <c r="BG32" s="277">
        <v>854140629.83119464</v>
      </c>
      <c r="BH32" s="277">
        <v>855258915.81142271</v>
      </c>
      <c r="BI32" s="277">
        <v>856378665.91066086</v>
      </c>
      <c r="BJ32" s="277">
        <v>857499882.04581118</v>
      </c>
      <c r="BK32" s="277">
        <v>858622566.13628531</v>
      </c>
      <c r="BL32" s="277">
        <v>859746720.10400748</v>
      </c>
      <c r="BM32" s="277">
        <v>860872345.87341881</v>
      </c>
      <c r="BN32" s="203">
        <v>861999445.37147963</v>
      </c>
      <c r="BO32" s="203">
        <v>863128020.52767336</v>
      </c>
      <c r="BP32" s="203">
        <v>864258073.27400947</v>
      </c>
    </row>
    <row r="33" spans="1:79">
      <c r="C33" s="37" t="str">
        <v>Enlaces dedicados locales</v>
      </c>
      <c r="G33" s="37" t="str">
        <v>Mbps</v>
      </c>
      <c r="I33" s="93"/>
      <c r="O33" s="285">
        <v>0</v>
      </c>
      <c r="P33" s="285">
        <v>0</v>
      </c>
      <c r="Q33" s="285">
        <v>0</v>
      </c>
      <c r="R33" s="285">
        <v>0</v>
      </c>
      <c r="S33" s="9">
        <v>0</v>
      </c>
      <c r="T33" s="277">
        <v>0</v>
      </c>
      <c r="U33" s="277">
        <v>2309750.2857539998</v>
      </c>
      <c r="V33" s="277">
        <v>2518123.9683300001</v>
      </c>
      <c r="W33" s="277">
        <v>2991801.1119900001</v>
      </c>
      <c r="X33" s="277">
        <v>4176696.0951000005</v>
      </c>
      <c r="Y33" s="277">
        <v>4001546.9538000003</v>
      </c>
      <c r="Z33" s="277">
        <v>4915733.4398269998</v>
      </c>
      <c r="AA33" s="277">
        <v>5442124.5984358499</v>
      </c>
      <c r="AB33" s="277">
        <v>5880441.9860718222</v>
      </c>
      <c r="AC33" s="277">
        <v>6485495.871567673</v>
      </c>
      <c r="AD33" s="277">
        <v>7200676.04667647</v>
      </c>
      <c r="AE33" s="277">
        <v>7921532.5799073474</v>
      </c>
      <c r="AF33" s="277">
        <v>8539309.3434132058</v>
      </c>
      <c r="AG33" s="277">
        <v>8989091.8617923707</v>
      </c>
      <c r="AH33" s="277">
        <v>9284242.4292118847</v>
      </c>
      <c r="AI33" s="277">
        <v>9517278.6786000337</v>
      </c>
      <c r="AJ33" s="277">
        <v>9517278.6786000337</v>
      </c>
      <c r="AK33" s="277">
        <v>9517278.6786000337</v>
      </c>
      <c r="AL33" s="277">
        <v>9517278.6786000337</v>
      </c>
      <c r="AM33" s="277">
        <v>9517278.6786000337</v>
      </c>
      <c r="AN33" s="277">
        <v>9517278.6786000337</v>
      </c>
      <c r="AO33" s="277">
        <v>9517278.6786000337</v>
      </c>
      <c r="AP33" s="277">
        <v>9517278.6786000337</v>
      </c>
      <c r="AQ33" s="277">
        <v>9517278.6786000337</v>
      </c>
      <c r="AR33" s="277">
        <v>9517278.6786000337</v>
      </c>
      <c r="AS33" s="277">
        <v>9517278.6786000337</v>
      </c>
      <c r="AT33" s="277">
        <v>9517278.6786000337</v>
      </c>
      <c r="AU33" s="277">
        <v>9517278.6786000337</v>
      </c>
      <c r="AV33" s="277">
        <v>9517278.6786000337</v>
      </c>
      <c r="AW33" s="277">
        <v>9517278.6786000337</v>
      </c>
      <c r="AX33" s="277">
        <v>9517278.6786000337</v>
      </c>
      <c r="AY33" s="277">
        <v>9517278.6786000337</v>
      </c>
      <c r="AZ33" s="277">
        <v>9517278.6786000337</v>
      </c>
      <c r="BA33" s="277">
        <v>9517278.6786000337</v>
      </c>
      <c r="BB33" s="277">
        <v>9517278.6786000337</v>
      </c>
      <c r="BC33" s="277">
        <v>9517278.6786000337</v>
      </c>
      <c r="BD33" s="277">
        <v>9517278.6786000337</v>
      </c>
      <c r="BE33" s="277">
        <v>9517278.6786000337</v>
      </c>
      <c r="BF33" s="277">
        <v>9517278.6786000337</v>
      </c>
      <c r="BG33" s="277">
        <v>9517278.6786000337</v>
      </c>
      <c r="BH33" s="277">
        <v>9517278.6786000337</v>
      </c>
      <c r="BI33" s="277">
        <v>9517278.6786000337</v>
      </c>
      <c r="BJ33" s="277">
        <v>9517278.6786000337</v>
      </c>
      <c r="BK33" s="277">
        <v>9517278.6786000337</v>
      </c>
      <c r="BL33" s="277">
        <v>9517278.6786000337</v>
      </c>
      <c r="BM33" s="277">
        <v>9517278.6786000337</v>
      </c>
      <c r="BN33" s="203">
        <v>9517278.6786000337</v>
      </c>
      <c r="BO33" s="203">
        <v>9517278.6786000337</v>
      </c>
      <c r="BP33" s="203">
        <v>9517278.6786000337</v>
      </c>
    </row>
    <row r="34" spans="1:79">
      <c r="C34" s="37" t="str">
        <v>Enlaces dedicados larga distancia</v>
      </c>
      <c r="G34" s="37" t="str">
        <v>Mbps</v>
      </c>
      <c r="I34" s="93"/>
      <c r="O34" s="285">
        <v>0</v>
      </c>
      <c r="P34" s="285">
        <v>0</v>
      </c>
      <c r="Q34" s="285">
        <v>0</v>
      </c>
      <c r="R34" s="285">
        <v>750667.75632000004</v>
      </c>
      <c r="S34" s="9">
        <v>927371.18159999989</v>
      </c>
      <c r="T34" s="277">
        <v>1148250.4631999999</v>
      </c>
      <c r="U34" s="277">
        <v>1424349.5651999998</v>
      </c>
      <c r="V34" s="277">
        <v>1814125.2089999998</v>
      </c>
      <c r="W34" s="277">
        <v>2138396.7083999999</v>
      </c>
      <c r="X34" s="277">
        <v>2415712.6122000003</v>
      </c>
      <c r="Y34" s="277">
        <v>2984785.9800000004</v>
      </c>
      <c r="Z34" s="277">
        <v>3452706.1596273202</v>
      </c>
      <c r="AA34" s="277">
        <v>3672271.191666007</v>
      </c>
      <c r="AB34" s="277">
        <v>3801942.253085027</v>
      </c>
      <c r="AC34" s="277">
        <v>3963420.8460877603</v>
      </c>
      <c r="AD34" s="277">
        <v>4143603.0798136606</v>
      </c>
      <c r="AE34" s="277">
        <v>4323785.31353956</v>
      </c>
      <c r="AF34" s="277">
        <v>4485263.9065422937</v>
      </c>
      <c r="AG34" s="277">
        <v>4614934.9679613141</v>
      </c>
      <c r="AH34" s="277">
        <v>4834500</v>
      </c>
      <c r="AI34" s="277">
        <v>4834500</v>
      </c>
      <c r="AJ34" s="277">
        <v>4834500</v>
      </c>
      <c r="AK34" s="277">
        <v>4834500</v>
      </c>
      <c r="AL34" s="277">
        <v>4834500</v>
      </c>
      <c r="AM34" s="277">
        <v>4834500</v>
      </c>
      <c r="AN34" s="277">
        <v>4834500</v>
      </c>
      <c r="AO34" s="277">
        <v>4834500</v>
      </c>
      <c r="AP34" s="277">
        <v>4834500</v>
      </c>
      <c r="AQ34" s="277">
        <v>4834500</v>
      </c>
      <c r="AR34" s="277">
        <v>4834500</v>
      </c>
      <c r="AS34" s="277">
        <v>4834500</v>
      </c>
      <c r="AT34" s="277">
        <v>4834500</v>
      </c>
      <c r="AU34" s="277">
        <v>4834500</v>
      </c>
      <c r="AV34" s="277">
        <v>4834500</v>
      </c>
      <c r="AW34" s="277">
        <v>4834500</v>
      </c>
      <c r="AX34" s="277">
        <v>4834500</v>
      </c>
      <c r="AY34" s="277">
        <v>4834500</v>
      </c>
      <c r="AZ34" s="277">
        <v>4834500</v>
      </c>
      <c r="BA34" s="277">
        <v>4834500</v>
      </c>
      <c r="BB34" s="277">
        <v>4834500</v>
      </c>
      <c r="BC34" s="277">
        <v>4834500</v>
      </c>
      <c r="BD34" s="277">
        <v>4834500</v>
      </c>
      <c r="BE34" s="277">
        <v>4834500</v>
      </c>
      <c r="BF34" s="277">
        <v>4834500</v>
      </c>
      <c r="BG34" s="277">
        <v>4834500</v>
      </c>
      <c r="BH34" s="277">
        <v>4834500</v>
      </c>
      <c r="BI34" s="277">
        <v>4834500</v>
      </c>
      <c r="BJ34" s="277">
        <v>4834500</v>
      </c>
      <c r="BK34" s="277">
        <v>4834500</v>
      </c>
      <c r="BL34" s="277">
        <v>4834500</v>
      </c>
      <c r="BM34" s="277">
        <v>4834500</v>
      </c>
      <c r="BN34" s="203">
        <v>4834500</v>
      </c>
      <c r="BO34" s="203">
        <v>4834500</v>
      </c>
      <c r="BP34" s="203">
        <v>4834500</v>
      </c>
    </row>
    <row r="35" spans="1:79">
      <c r="C35" s="37" t="str">
        <v>xDSL propio (líneas)</v>
      </c>
      <c r="G35" s="37" t="str">
        <v># lineas</v>
      </c>
      <c r="I35" s="93"/>
      <c r="O35" s="285">
        <v>3793823.5</v>
      </c>
      <c r="P35" s="285">
        <v>5976887</v>
      </c>
      <c r="Q35" s="285">
        <v>8456894</v>
      </c>
      <c r="R35" s="285">
        <v>10360328</v>
      </c>
      <c r="S35" s="9">
        <v>11774347</v>
      </c>
      <c r="T35" s="277">
        <v>12684492.75</v>
      </c>
      <c r="U35" s="277">
        <v>13328531.083333332</v>
      </c>
      <c r="V35" s="277">
        <v>13831042.25</v>
      </c>
      <c r="W35" s="277">
        <v>14333553.416666668</v>
      </c>
      <c r="X35" s="277">
        <v>15328483</v>
      </c>
      <c r="Y35" s="277">
        <v>16611628.5</v>
      </c>
      <c r="Z35" s="277">
        <v>17828859.5</v>
      </c>
      <c r="AA35" s="277">
        <v>18518703.199766949</v>
      </c>
      <c r="AB35" s="277">
        <v>18851089.358988285</v>
      </c>
      <c r="AC35" s="277">
        <v>19475511.611681476</v>
      </c>
      <c r="AD35" s="277">
        <v>20068146.752132922</v>
      </c>
      <c r="AE35" s="277">
        <v>20631564.386493344</v>
      </c>
      <c r="AF35" s="277">
        <v>21170154.485911161</v>
      </c>
      <c r="AG35" s="277">
        <v>21686858.662188698</v>
      </c>
      <c r="AH35" s="277">
        <v>22089761.389476504</v>
      </c>
      <c r="AI35" s="277">
        <v>22383720.916154519</v>
      </c>
      <c r="AJ35" s="277">
        <v>22666882.980835304</v>
      </c>
      <c r="AK35" s="277">
        <v>22941322.323565107</v>
      </c>
      <c r="AL35" s="277">
        <v>23211108.063712873</v>
      </c>
      <c r="AM35" s="277">
        <v>23477714.599449053</v>
      </c>
      <c r="AN35" s="277">
        <v>23736460.423044726</v>
      </c>
      <c r="AO35" s="277">
        <v>23984473.13421686</v>
      </c>
      <c r="AP35" s="277">
        <v>24222954.179152742</v>
      </c>
      <c r="AQ35" s="277">
        <v>24452836.016722195</v>
      </c>
      <c r="AR35" s="277">
        <v>24673642.887043972</v>
      </c>
      <c r="AS35" s="277">
        <v>24884307.532615229</v>
      </c>
      <c r="AT35" s="277">
        <v>25084657.185504731</v>
      </c>
      <c r="AU35" s="277">
        <v>25275382.917437423</v>
      </c>
      <c r="AV35" s="277">
        <v>25456976.804418683</v>
      </c>
      <c r="AW35" s="277">
        <v>25628827.220524251</v>
      </c>
      <c r="AX35" s="277">
        <v>25789897.100705288</v>
      </c>
      <c r="AY35" s="277">
        <v>25939928.741692793</v>
      </c>
      <c r="AZ35" s="277">
        <v>26079458.745737441</v>
      </c>
      <c r="BA35" s="277">
        <v>26208960.585413352</v>
      </c>
      <c r="BB35" s="277">
        <v>26328047.553329878</v>
      </c>
      <c r="BC35" s="277">
        <v>26435956.298857041</v>
      </c>
      <c r="BD35" s="277">
        <v>26532542.721646186</v>
      </c>
      <c r="BE35" s="277">
        <v>26618337.62943662</v>
      </c>
      <c r="BF35" s="277">
        <v>26677531.307892449</v>
      </c>
      <c r="BG35" s="277">
        <v>26715358.144258872</v>
      </c>
      <c r="BH35" s="277">
        <v>26753238.6163809</v>
      </c>
      <c r="BI35" s="277">
        <v>26791172.800310213</v>
      </c>
      <c r="BJ35" s="277">
        <v>26829160.772206321</v>
      </c>
      <c r="BK35" s="277">
        <v>26905352.402170945</v>
      </c>
      <c r="BL35" s="277">
        <v>26886237.002000697</v>
      </c>
      <c r="BM35" s="277">
        <v>26924359.768153444</v>
      </c>
      <c r="BN35" s="203">
        <v>26962536.589669131</v>
      </c>
      <c r="BO35" s="203">
        <v>27000767.543194402</v>
      </c>
      <c r="BP35" s="203">
        <v>27039052.705484588</v>
      </c>
    </row>
    <row r="36" spans="1:79">
      <c r="C36" s="37" t="str">
        <v>xDSL propio (contendido)</v>
      </c>
      <c r="G36" s="37" t="str">
        <v>Mbps</v>
      </c>
      <c r="I36" s="93"/>
      <c r="O36" s="285">
        <v>222996.12769230769</v>
      </c>
      <c r="P36" s="285">
        <v>398400.51538461534</v>
      </c>
      <c r="Q36" s="285">
        <v>779396.75076923077</v>
      </c>
      <c r="R36" s="285">
        <v>1142920.3876923078</v>
      </c>
      <c r="S36" s="9">
        <v>1541340.8861538463</v>
      </c>
      <c r="T36" s="277">
        <v>1881577.1461538463</v>
      </c>
      <c r="U36" s="277">
        <v>2213077.3923076927</v>
      </c>
      <c r="V36" s="277">
        <v>2517483.5282051289</v>
      </c>
      <c r="W36" s="277">
        <v>2838124.6402564109</v>
      </c>
      <c r="X36" s="277">
        <v>3175000.7284615394</v>
      </c>
      <c r="Y36" s="277">
        <v>3758412.0984615395</v>
      </c>
      <c r="Z36" s="277">
        <v>4287775</v>
      </c>
      <c r="AA36" s="277">
        <v>4626654.75</v>
      </c>
      <c r="AB36" s="277">
        <v>4725350.7868811432</v>
      </c>
      <c r="AC36" s="277">
        <v>4986478.8819269389</v>
      </c>
      <c r="AD36" s="277">
        <v>5247575.903639162</v>
      </c>
      <c r="AE36" s="277">
        <v>5508676.2963421671</v>
      </c>
      <c r="AF36" s="277">
        <v>5770607.2672870327</v>
      </c>
      <c r="AG36" s="277">
        <v>6034496.7833903935</v>
      </c>
      <c r="AH36" s="277">
        <v>6300505.1417376967</v>
      </c>
      <c r="AI36" s="277">
        <v>6386591.0132043567</v>
      </c>
      <c r="AJ36" s="277">
        <v>6469338.6893196963</v>
      </c>
      <c r="AK36" s="277">
        <v>6549223.1158647565</v>
      </c>
      <c r="AL36" s="277">
        <v>6626960.9591361014</v>
      </c>
      <c r="AM36" s="277">
        <v>6704172.6223867033</v>
      </c>
      <c r="AN36" s="277">
        <v>6780084.5123869898</v>
      </c>
      <c r="AO36" s="277">
        <v>6852781.4319509333</v>
      </c>
      <c r="AP36" s="277">
        <v>6922528.8357461244</v>
      </c>
      <c r="AQ36" s="277">
        <v>6989751.3111128695</v>
      </c>
      <c r="AR36" s="277">
        <v>7054559.8217805792</v>
      </c>
      <c r="AS36" s="277">
        <v>7116570.1547414279</v>
      </c>
      <c r="AT36" s="277">
        <v>7175553.5513046375</v>
      </c>
      <c r="AU36" s="277">
        <v>7231639.5421377681</v>
      </c>
      <c r="AV36" s="277">
        <v>7285095.50866614</v>
      </c>
      <c r="AW36" s="277">
        <v>7335936.6897918154</v>
      </c>
      <c r="AX36" s="277">
        <v>7383796.5636461535</v>
      </c>
      <c r="AY36" s="277">
        <v>7428446.0212187888</v>
      </c>
      <c r="AZ36" s="277">
        <v>7469966.1614942783</v>
      </c>
      <c r="BA36" s="277">
        <v>7508584.0791453552</v>
      </c>
      <c r="BB36" s="277">
        <v>7544344.6150792465</v>
      </c>
      <c r="BC36" s="277">
        <v>7576980.8257701164</v>
      </c>
      <c r="BD36" s="277">
        <v>7606321.2297797771</v>
      </c>
      <c r="BE36" s="277">
        <v>7632454.5455438197</v>
      </c>
      <c r="BF36" s="277">
        <v>7655596.9202478603</v>
      </c>
      <c r="BG36" s="277">
        <v>7666452.0105726449</v>
      </c>
      <c r="BH36" s="277">
        <v>7677322.4926411714</v>
      </c>
      <c r="BI36" s="277">
        <v>7688208.3882778278</v>
      </c>
      <c r="BJ36" s="277">
        <v>7699109.719337956</v>
      </c>
      <c r="BK36" s="277">
        <v>7710026.5077078892</v>
      </c>
      <c r="BL36" s="277">
        <v>7720958.7753049871</v>
      </c>
      <c r="BM36" s="277">
        <v>7731906.5440776879</v>
      </c>
      <c r="BN36" s="203">
        <v>7742869.8360055573</v>
      </c>
      <c r="BO36" s="203">
        <v>7753848.6730993185</v>
      </c>
      <c r="BP36" s="203">
        <v>7764843.0774009088</v>
      </c>
    </row>
    <row r="37" spans="1:79">
      <c r="C37" s="37" t="str">
        <v>xDSL ajeno (líneas)</v>
      </c>
      <c r="G37" s="37" t="str">
        <v># lineas</v>
      </c>
      <c r="I37" s="93"/>
      <c r="O37" s="285">
        <v>0</v>
      </c>
      <c r="P37" s="285">
        <v>0</v>
      </c>
      <c r="Q37" s="285">
        <v>0</v>
      </c>
      <c r="R37" s="285">
        <v>0</v>
      </c>
      <c r="S37" s="9">
        <v>0</v>
      </c>
      <c r="T37" s="277">
        <v>0</v>
      </c>
      <c r="U37" s="277">
        <v>0</v>
      </c>
      <c r="V37" s="277">
        <v>0</v>
      </c>
      <c r="W37" s="277">
        <v>0</v>
      </c>
      <c r="X37" s="277">
        <v>0</v>
      </c>
      <c r="Y37" s="277">
        <v>0</v>
      </c>
      <c r="Z37" s="277">
        <v>0</v>
      </c>
      <c r="AA37" s="277">
        <v>0</v>
      </c>
      <c r="AB37" s="277">
        <v>0</v>
      </c>
      <c r="AC37" s="277">
        <v>0</v>
      </c>
      <c r="AD37" s="277">
        <v>0</v>
      </c>
      <c r="AE37" s="277">
        <v>0</v>
      </c>
      <c r="AF37" s="277">
        <v>0</v>
      </c>
      <c r="AG37" s="277">
        <v>0</v>
      </c>
      <c r="AH37" s="277">
        <v>0</v>
      </c>
      <c r="AI37" s="277">
        <v>0</v>
      </c>
      <c r="AJ37" s="277">
        <v>0</v>
      </c>
      <c r="AK37" s="277">
        <v>0</v>
      </c>
      <c r="AL37" s="277">
        <v>0</v>
      </c>
      <c r="AM37" s="277">
        <v>0</v>
      </c>
      <c r="AN37" s="277">
        <v>0</v>
      </c>
      <c r="AO37" s="277">
        <v>0</v>
      </c>
      <c r="AP37" s="277">
        <v>0</v>
      </c>
      <c r="AQ37" s="277">
        <v>0</v>
      </c>
      <c r="AR37" s="277">
        <v>0</v>
      </c>
      <c r="AS37" s="277">
        <v>0</v>
      </c>
      <c r="AT37" s="277">
        <v>0</v>
      </c>
      <c r="AU37" s="277">
        <v>0</v>
      </c>
      <c r="AV37" s="277">
        <v>0</v>
      </c>
      <c r="AW37" s="277">
        <v>0</v>
      </c>
      <c r="AX37" s="277">
        <v>0</v>
      </c>
      <c r="AY37" s="277">
        <v>0</v>
      </c>
      <c r="AZ37" s="277">
        <v>0</v>
      </c>
      <c r="BA37" s="277">
        <v>0</v>
      </c>
      <c r="BB37" s="277">
        <v>0</v>
      </c>
      <c r="BC37" s="277">
        <v>0</v>
      </c>
      <c r="BD37" s="277">
        <v>0</v>
      </c>
      <c r="BE37" s="277">
        <v>0</v>
      </c>
      <c r="BF37" s="277">
        <v>0</v>
      </c>
      <c r="BG37" s="277">
        <v>0</v>
      </c>
      <c r="BH37" s="277">
        <v>0</v>
      </c>
      <c r="BI37" s="277">
        <v>0</v>
      </c>
      <c r="BJ37" s="277">
        <v>0</v>
      </c>
      <c r="BK37" s="277">
        <v>0</v>
      </c>
      <c r="BL37" s="277">
        <v>0</v>
      </c>
      <c r="BM37" s="277">
        <v>0</v>
      </c>
      <c r="BN37" s="203">
        <v>0</v>
      </c>
      <c r="BO37" s="203">
        <v>0</v>
      </c>
      <c r="BP37" s="203">
        <v>0</v>
      </c>
    </row>
    <row r="38" spans="1:79">
      <c r="C38" s="37" t="str">
        <v>xDSL ajeno (bitstream)</v>
      </c>
      <c r="G38" s="37" t="str">
        <v>Mbps</v>
      </c>
      <c r="I38" s="93"/>
      <c r="O38" s="285">
        <v>0</v>
      </c>
      <c r="P38" s="285">
        <v>0</v>
      </c>
      <c r="Q38" s="285">
        <v>0</v>
      </c>
      <c r="R38" s="285">
        <v>0</v>
      </c>
      <c r="S38" s="9">
        <v>0</v>
      </c>
      <c r="T38" s="277">
        <v>0</v>
      </c>
      <c r="U38" s="277">
        <v>0</v>
      </c>
      <c r="V38" s="277">
        <v>0</v>
      </c>
      <c r="W38" s="277">
        <v>0</v>
      </c>
      <c r="X38" s="277">
        <v>0</v>
      </c>
      <c r="Y38" s="277">
        <v>0</v>
      </c>
      <c r="Z38" s="277">
        <v>0</v>
      </c>
      <c r="AA38" s="277">
        <v>0</v>
      </c>
      <c r="AB38" s="277">
        <v>0</v>
      </c>
      <c r="AC38" s="277">
        <v>0</v>
      </c>
      <c r="AD38" s="277">
        <v>0</v>
      </c>
      <c r="AE38" s="277">
        <v>0</v>
      </c>
      <c r="AF38" s="277">
        <v>0</v>
      </c>
      <c r="AG38" s="277">
        <v>0</v>
      </c>
      <c r="AH38" s="277">
        <v>0</v>
      </c>
      <c r="AI38" s="277">
        <v>0</v>
      </c>
      <c r="AJ38" s="277">
        <v>0</v>
      </c>
      <c r="AK38" s="277">
        <v>0</v>
      </c>
      <c r="AL38" s="277">
        <v>0</v>
      </c>
      <c r="AM38" s="277">
        <v>0</v>
      </c>
      <c r="AN38" s="277">
        <v>0</v>
      </c>
      <c r="AO38" s="277">
        <v>0</v>
      </c>
      <c r="AP38" s="277">
        <v>0</v>
      </c>
      <c r="AQ38" s="277">
        <v>0</v>
      </c>
      <c r="AR38" s="277">
        <v>0</v>
      </c>
      <c r="AS38" s="277">
        <v>0</v>
      </c>
      <c r="AT38" s="277">
        <v>0</v>
      </c>
      <c r="AU38" s="277">
        <v>0</v>
      </c>
      <c r="AV38" s="277">
        <v>0</v>
      </c>
      <c r="AW38" s="277">
        <v>0</v>
      </c>
      <c r="AX38" s="277">
        <v>0</v>
      </c>
      <c r="AY38" s="277">
        <v>0</v>
      </c>
      <c r="AZ38" s="277">
        <v>0</v>
      </c>
      <c r="BA38" s="277">
        <v>0</v>
      </c>
      <c r="BB38" s="277">
        <v>0</v>
      </c>
      <c r="BC38" s="277">
        <v>0</v>
      </c>
      <c r="BD38" s="277">
        <v>0</v>
      </c>
      <c r="BE38" s="277">
        <v>0</v>
      </c>
      <c r="BF38" s="277">
        <v>0</v>
      </c>
      <c r="BG38" s="277">
        <v>0</v>
      </c>
      <c r="BH38" s="277">
        <v>0</v>
      </c>
      <c r="BI38" s="277">
        <v>0</v>
      </c>
      <c r="BJ38" s="277">
        <v>0</v>
      </c>
      <c r="BK38" s="277">
        <v>0</v>
      </c>
      <c r="BL38" s="277">
        <v>0</v>
      </c>
      <c r="BM38" s="277">
        <v>0</v>
      </c>
      <c r="BN38" s="203">
        <v>0</v>
      </c>
      <c r="BO38" s="203">
        <v>0</v>
      </c>
      <c r="BP38" s="203">
        <v>0</v>
      </c>
    </row>
    <row r="39" spans="1:79">
      <c r="C39" s="37" t="str">
        <v>Fixed Service27</v>
      </c>
      <c r="G39" s="37" t="str">
        <v>Fixed Unit27</v>
      </c>
      <c r="I39" s="93"/>
      <c r="O39" s="285">
        <v>0</v>
      </c>
      <c r="P39" s="285">
        <v>0</v>
      </c>
      <c r="Q39" s="285">
        <v>0</v>
      </c>
      <c r="R39" s="285">
        <v>0</v>
      </c>
      <c r="S39" s="9">
        <v>0</v>
      </c>
      <c r="T39" s="277">
        <v>0</v>
      </c>
      <c r="U39" s="277">
        <v>0</v>
      </c>
      <c r="V39" s="277">
        <v>0</v>
      </c>
      <c r="W39" s="277">
        <v>0</v>
      </c>
      <c r="X39" s="277">
        <v>0</v>
      </c>
      <c r="Y39" s="277">
        <v>0</v>
      </c>
      <c r="Z39" s="277">
        <v>0</v>
      </c>
      <c r="AA39" s="277">
        <v>0</v>
      </c>
      <c r="AB39" s="277">
        <v>0</v>
      </c>
      <c r="AC39" s="277">
        <v>0</v>
      </c>
      <c r="AD39" s="277">
        <v>0</v>
      </c>
      <c r="AE39" s="277">
        <v>0</v>
      </c>
      <c r="AF39" s="277">
        <v>0</v>
      </c>
      <c r="AG39" s="277">
        <v>0</v>
      </c>
      <c r="AH39" s="277">
        <v>0</v>
      </c>
      <c r="AI39" s="277">
        <v>0</v>
      </c>
      <c r="AJ39" s="277">
        <v>0</v>
      </c>
      <c r="AK39" s="277">
        <v>0</v>
      </c>
      <c r="AL39" s="277">
        <v>0</v>
      </c>
      <c r="AM39" s="277">
        <v>0</v>
      </c>
      <c r="AN39" s="277">
        <v>0</v>
      </c>
      <c r="AO39" s="277">
        <v>0</v>
      </c>
      <c r="AP39" s="277">
        <v>0</v>
      </c>
      <c r="AQ39" s="277">
        <v>0</v>
      </c>
      <c r="AR39" s="277">
        <v>0</v>
      </c>
      <c r="AS39" s="277">
        <v>0</v>
      </c>
      <c r="AT39" s="277">
        <v>0</v>
      </c>
      <c r="AU39" s="277">
        <v>0</v>
      </c>
      <c r="AV39" s="277">
        <v>0</v>
      </c>
      <c r="AW39" s="277">
        <v>0</v>
      </c>
      <c r="AX39" s="277">
        <v>0</v>
      </c>
      <c r="AY39" s="277">
        <v>0</v>
      </c>
      <c r="AZ39" s="277">
        <v>0</v>
      </c>
      <c r="BA39" s="277">
        <v>0</v>
      </c>
      <c r="BB39" s="277">
        <v>0</v>
      </c>
      <c r="BC39" s="277">
        <v>0</v>
      </c>
      <c r="BD39" s="277">
        <v>0</v>
      </c>
      <c r="BE39" s="277">
        <v>0</v>
      </c>
      <c r="BF39" s="277">
        <v>0</v>
      </c>
      <c r="BG39" s="277">
        <v>0</v>
      </c>
      <c r="BH39" s="277">
        <v>0</v>
      </c>
      <c r="BI39" s="277">
        <v>0</v>
      </c>
      <c r="BJ39" s="277">
        <v>0</v>
      </c>
      <c r="BK39" s="277">
        <v>0</v>
      </c>
      <c r="BL39" s="277">
        <v>0</v>
      </c>
      <c r="BM39" s="277">
        <v>0</v>
      </c>
      <c r="BN39" s="203">
        <v>0</v>
      </c>
      <c r="BO39" s="203">
        <v>0</v>
      </c>
      <c r="BP39" s="203">
        <v>0</v>
      </c>
    </row>
    <row r="40" spans="1:79">
      <c r="C40" s="37" t="str">
        <v>Fixed Service28</v>
      </c>
      <c r="G40" s="37" t="str">
        <v>Fixed Unit28</v>
      </c>
      <c r="I40" s="93"/>
      <c r="O40" s="285">
        <v>0</v>
      </c>
      <c r="P40" s="285">
        <v>0</v>
      </c>
      <c r="Q40" s="285">
        <v>0</v>
      </c>
      <c r="R40" s="285">
        <v>0</v>
      </c>
      <c r="S40" s="9">
        <v>0</v>
      </c>
      <c r="T40" s="277">
        <v>0</v>
      </c>
      <c r="U40" s="277">
        <v>0</v>
      </c>
      <c r="V40" s="277">
        <v>0</v>
      </c>
      <c r="W40" s="277">
        <v>0</v>
      </c>
      <c r="X40" s="277">
        <v>0</v>
      </c>
      <c r="Y40" s="277">
        <v>0</v>
      </c>
      <c r="Z40" s="277">
        <v>0</v>
      </c>
      <c r="AA40" s="277">
        <v>0</v>
      </c>
      <c r="AB40" s="277">
        <v>0</v>
      </c>
      <c r="AC40" s="277">
        <v>0</v>
      </c>
      <c r="AD40" s="277">
        <v>0</v>
      </c>
      <c r="AE40" s="277">
        <v>0</v>
      </c>
      <c r="AF40" s="277">
        <v>0</v>
      </c>
      <c r="AG40" s="277">
        <v>0</v>
      </c>
      <c r="AH40" s="277">
        <v>0</v>
      </c>
      <c r="AI40" s="277">
        <v>0</v>
      </c>
      <c r="AJ40" s="277">
        <v>0</v>
      </c>
      <c r="AK40" s="277">
        <v>0</v>
      </c>
      <c r="AL40" s="277">
        <v>0</v>
      </c>
      <c r="AM40" s="277">
        <v>0</v>
      </c>
      <c r="AN40" s="277">
        <v>0</v>
      </c>
      <c r="AO40" s="277">
        <v>0</v>
      </c>
      <c r="AP40" s="277">
        <v>0</v>
      </c>
      <c r="AQ40" s="277">
        <v>0</v>
      </c>
      <c r="AR40" s="277">
        <v>0</v>
      </c>
      <c r="AS40" s="277">
        <v>0</v>
      </c>
      <c r="AT40" s="277">
        <v>0</v>
      </c>
      <c r="AU40" s="277">
        <v>0</v>
      </c>
      <c r="AV40" s="277">
        <v>0</v>
      </c>
      <c r="AW40" s="277">
        <v>0</v>
      </c>
      <c r="AX40" s="277">
        <v>0</v>
      </c>
      <c r="AY40" s="277">
        <v>0</v>
      </c>
      <c r="AZ40" s="277">
        <v>0</v>
      </c>
      <c r="BA40" s="277">
        <v>0</v>
      </c>
      <c r="BB40" s="277">
        <v>0</v>
      </c>
      <c r="BC40" s="277">
        <v>0</v>
      </c>
      <c r="BD40" s="277">
        <v>0</v>
      </c>
      <c r="BE40" s="277">
        <v>0</v>
      </c>
      <c r="BF40" s="277">
        <v>0</v>
      </c>
      <c r="BG40" s="277">
        <v>0</v>
      </c>
      <c r="BH40" s="277">
        <v>0</v>
      </c>
      <c r="BI40" s="277">
        <v>0</v>
      </c>
      <c r="BJ40" s="277">
        <v>0</v>
      </c>
      <c r="BK40" s="277">
        <v>0</v>
      </c>
      <c r="BL40" s="277">
        <v>0</v>
      </c>
      <c r="BM40" s="277">
        <v>0</v>
      </c>
      <c r="BN40" s="203">
        <v>0</v>
      </c>
      <c r="BO40" s="203">
        <v>0</v>
      </c>
      <c r="BP40" s="203">
        <v>0</v>
      </c>
    </row>
    <row r="41" spans="1:79">
      <c r="C41" s="37" t="str">
        <v>Fixed Service29</v>
      </c>
      <c r="G41" s="37" t="str">
        <v>Fixed Unit29</v>
      </c>
      <c r="I41" s="93"/>
      <c r="O41" s="285">
        <v>0</v>
      </c>
      <c r="P41" s="285">
        <v>0</v>
      </c>
      <c r="Q41" s="285">
        <v>0</v>
      </c>
      <c r="R41" s="285">
        <v>0</v>
      </c>
      <c r="S41" s="9">
        <v>0</v>
      </c>
      <c r="T41" s="277">
        <v>0</v>
      </c>
      <c r="U41" s="277">
        <v>0</v>
      </c>
      <c r="V41" s="277">
        <v>0</v>
      </c>
      <c r="W41" s="277">
        <v>0</v>
      </c>
      <c r="X41" s="277">
        <v>0</v>
      </c>
      <c r="Y41" s="277">
        <v>0</v>
      </c>
      <c r="Z41" s="277">
        <v>0</v>
      </c>
      <c r="AA41" s="277">
        <v>0</v>
      </c>
      <c r="AB41" s="277">
        <v>0</v>
      </c>
      <c r="AC41" s="277">
        <v>0</v>
      </c>
      <c r="AD41" s="277">
        <v>0</v>
      </c>
      <c r="AE41" s="277">
        <v>0</v>
      </c>
      <c r="AF41" s="277">
        <v>0</v>
      </c>
      <c r="AG41" s="277">
        <v>0</v>
      </c>
      <c r="AH41" s="277">
        <v>0</v>
      </c>
      <c r="AI41" s="277">
        <v>0</v>
      </c>
      <c r="AJ41" s="277">
        <v>0</v>
      </c>
      <c r="AK41" s="277">
        <v>0</v>
      </c>
      <c r="AL41" s="277">
        <v>0</v>
      </c>
      <c r="AM41" s="277">
        <v>0</v>
      </c>
      <c r="AN41" s="277">
        <v>0</v>
      </c>
      <c r="AO41" s="277">
        <v>0</v>
      </c>
      <c r="AP41" s="277">
        <v>0</v>
      </c>
      <c r="AQ41" s="277">
        <v>0</v>
      </c>
      <c r="AR41" s="277">
        <v>0</v>
      </c>
      <c r="AS41" s="277">
        <v>0</v>
      </c>
      <c r="AT41" s="277">
        <v>0</v>
      </c>
      <c r="AU41" s="277">
        <v>0</v>
      </c>
      <c r="AV41" s="277">
        <v>0</v>
      </c>
      <c r="AW41" s="277">
        <v>0</v>
      </c>
      <c r="AX41" s="277">
        <v>0</v>
      </c>
      <c r="AY41" s="277">
        <v>0</v>
      </c>
      <c r="AZ41" s="277">
        <v>0</v>
      </c>
      <c r="BA41" s="277">
        <v>0</v>
      </c>
      <c r="BB41" s="277">
        <v>0</v>
      </c>
      <c r="BC41" s="277">
        <v>0</v>
      </c>
      <c r="BD41" s="277">
        <v>0</v>
      </c>
      <c r="BE41" s="277">
        <v>0</v>
      </c>
      <c r="BF41" s="277">
        <v>0</v>
      </c>
      <c r="BG41" s="277">
        <v>0</v>
      </c>
      <c r="BH41" s="277">
        <v>0</v>
      </c>
      <c r="BI41" s="277">
        <v>0</v>
      </c>
      <c r="BJ41" s="277">
        <v>0</v>
      </c>
      <c r="BK41" s="277">
        <v>0</v>
      </c>
      <c r="BL41" s="277">
        <v>0</v>
      </c>
      <c r="BM41" s="277">
        <v>0</v>
      </c>
      <c r="BN41" s="203">
        <v>0</v>
      </c>
      <c r="BO41" s="203">
        <v>0</v>
      </c>
      <c r="BP41" s="203">
        <v>0</v>
      </c>
    </row>
    <row r="42" spans="1:79">
      <c r="C42" s="37" t="str">
        <v>Televisión</v>
      </c>
      <c r="G42" s="37" t="str">
        <v>#</v>
      </c>
      <c r="I42" s="93"/>
      <c r="O42" s="285">
        <v>3972572</v>
      </c>
      <c r="P42" s="285">
        <v>4274019</v>
      </c>
      <c r="Q42" s="285">
        <v>4740979</v>
      </c>
      <c r="R42" s="285">
        <v>5029431</v>
      </c>
      <c r="S42" s="9">
        <v>5330654</v>
      </c>
      <c r="T42" s="277">
        <v>5612180</v>
      </c>
      <c r="U42" s="277">
        <v>5893509</v>
      </c>
      <c r="V42" s="277">
        <v>6810612</v>
      </c>
      <c r="W42" s="277">
        <v>7302992</v>
      </c>
      <c r="X42" s="277">
        <v>8227131</v>
      </c>
      <c r="Y42" s="277">
        <v>8712696</v>
      </c>
      <c r="Z42" s="277">
        <v>8929763</v>
      </c>
      <c r="AA42" s="277">
        <v>9119363</v>
      </c>
      <c r="AB42" s="277">
        <v>9576158.1627789699</v>
      </c>
      <c r="AC42" s="277">
        <v>9867368.8543995619</v>
      </c>
      <c r="AD42" s="277">
        <v>10138435.582722217</v>
      </c>
      <c r="AE42" s="277">
        <v>10390725.193461172</v>
      </c>
      <c r="AF42" s="277">
        <v>10627018.05877015</v>
      </c>
      <c r="AG42" s="277">
        <v>10850417.551659042</v>
      </c>
      <c r="AH42" s="277">
        <v>11062052.268681739</v>
      </c>
      <c r="AI42" s="277">
        <v>11213196.722711431</v>
      </c>
      <c r="AJ42" s="277">
        <v>11358480.171848871</v>
      </c>
      <c r="AK42" s="277">
        <v>11498736.497653788</v>
      </c>
      <c r="AL42" s="277">
        <v>11635223.980193174</v>
      </c>
      <c r="AM42" s="277">
        <v>11770787.627141396</v>
      </c>
      <c r="AN42" s="277">
        <v>11904069.209507659</v>
      </c>
      <c r="AO42" s="277">
        <v>12031706.13795983</v>
      </c>
      <c r="AP42" s="277">
        <v>12154164.482018011</v>
      </c>
      <c r="AQ42" s="277">
        <v>12272189.706886252</v>
      </c>
      <c r="AR42" s="277">
        <v>12385976.636082204</v>
      </c>
      <c r="AS42" s="277">
        <v>12494850.691253923</v>
      </c>
      <c r="AT42" s="277">
        <v>12598410.231495274</v>
      </c>
      <c r="AU42" s="277">
        <v>12696882.679049814</v>
      </c>
      <c r="AV42" s="277">
        <v>12790737.486324307</v>
      </c>
      <c r="AW42" s="277">
        <v>12880001.408876816</v>
      </c>
      <c r="AX42" s="277">
        <v>12964030.929405576</v>
      </c>
      <c r="AY42" s="277">
        <v>13042423.791934144</v>
      </c>
      <c r="AZ42" s="277">
        <v>13115322.385237059</v>
      </c>
      <c r="BA42" s="277">
        <v>13183125.428636534</v>
      </c>
      <c r="BB42" s="277">
        <v>13245911.651131017</v>
      </c>
      <c r="BC42" s="277">
        <v>13303212.369151628</v>
      </c>
      <c r="BD42" s="277">
        <v>13354726.505786328</v>
      </c>
      <c r="BE42" s="277">
        <v>13400609.827588692</v>
      </c>
      <c r="BF42" s="277">
        <v>13441241.832934044</v>
      </c>
      <c r="BG42" s="277">
        <v>13460300.555028973</v>
      </c>
      <c r="BH42" s="277">
        <v>13479386.301032288</v>
      </c>
      <c r="BI42" s="277">
        <v>13498499.10926196</v>
      </c>
      <c r="BJ42" s="277">
        <v>13517639.018090304</v>
      </c>
      <c r="BK42" s="277">
        <v>13536806.065944031</v>
      </c>
      <c r="BL42" s="277">
        <v>13556000.291304341</v>
      </c>
      <c r="BM42" s="277">
        <v>13575221.732706998</v>
      </c>
      <c r="BN42" s="203">
        <v>13594470.428742416</v>
      </c>
      <c r="BO42" s="203">
        <v>13613746.418055719</v>
      </c>
      <c r="BP42" s="203">
        <v>13633049.739346821</v>
      </c>
    </row>
    <row r="43" spans="1:79">
      <c r="BQ43" s="18" t="s">
        <v>445</v>
      </c>
    </row>
    <row r="44" spans="1:79" s="70" customFormat="1" ht="18" customHeight="1">
      <c r="A44" s="68">
        <v>2</v>
      </c>
      <c r="B44" s="68" t="s">
        <v>326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</row>
    <row r="46" spans="1:79" ht="15.75">
      <c r="B46" s="16" t="s">
        <v>327</v>
      </c>
    </row>
    <row r="48" spans="1:79">
      <c r="C48" s="42" t="s">
        <v>330</v>
      </c>
      <c r="I48" s="286">
        <f t="array" ref="I48:BP48">Fixed.operator.market.share</f>
        <v>0</v>
      </c>
      <c r="J48" s="286">
        <v>0</v>
      </c>
      <c r="K48" s="286">
        <v>0</v>
      </c>
      <c r="L48" s="286">
        <v>0</v>
      </c>
      <c r="M48" s="286">
        <v>0</v>
      </c>
      <c r="N48" s="287">
        <v>0</v>
      </c>
      <c r="O48" s="287">
        <v>0</v>
      </c>
      <c r="P48" s="287">
        <v>0</v>
      </c>
      <c r="Q48" s="287">
        <v>0</v>
      </c>
      <c r="R48" s="287">
        <v>0</v>
      </c>
      <c r="S48" s="282">
        <v>0</v>
      </c>
      <c r="T48" s="282">
        <v>0</v>
      </c>
      <c r="U48" s="282">
        <v>8.4099999999999994E-2</v>
      </c>
      <c r="V48" s="282">
        <v>0.16819999999999999</v>
      </c>
      <c r="W48" s="282">
        <v>0.25229999999999997</v>
      </c>
      <c r="X48" s="282">
        <v>0.33639999999999998</v>
      </c>
      <c r="Y48" s="282">
        <v>0.42049999999999998</v>
      </c>
      <c r="Z48" s="282">
        <v>0.42049999999999998</v>
      </c>
      <c r="AA48" s="282">
        <v>0.42049999999999998</v>
      </c>
      <c r="AB48" s="282">
        <v>0.42049999999999998</v>
      </c>
      <c r="AC48" s="282">
        <v>0.42049999999999998</v>
      </c>
      <c r="AD48" s="282">
        <v>0.42049999999999998</v>
      </c>
      <c r="AE48" s="282">
        <v>0.42049999999999998</v>
      </c>
      <c r="AF48" s="282">
        <v>0.42049999999999998</v>
      </c>
      <c r="AG48" s="282">
        <v>0.42049999999999998</v>
      </c>
      <c r="AH48" s="282">
        <v>0.42049999999999998</v>
      </c>
      <c r="AI48" s="282">
        <v>0.42049999999999998</v>
      </c>
      <c r="AJ48" s="282">
        <v>0.42049999999999998</v>
      </c>
      <c r="AK48" s="282">
        <v>0.42049999999999998</v>
      </c>
      <c r="AL48" s="282">
        <v>0.42049999999999998</v>
      </c>
      <c r="AM48" s="282">
        <v>0.42049999999999998</v>
      </c>
      <c r="AN48" s="282">
        <v>0.42049999999999998</v>
      </c>
      <c r="AO48" s="282">
        <v>0.42049999999999998</v>
      </c>
      <c r="AP48" s="282">
        <v>0.42049999999999998</v>
      </c>
      <c r="AQ48" s="282">
        <v>0.42049999999999998</v>
      </c>
      <c r="AR48" s="282">
        <v>0.42049999999999998</v>
      </c>
      <c r="AS48" s="282">
        <v>0.42049999999999998</v>
      </c>
      <c r="AT48" s="282">
        <v>0.42049999999999998</v>
      </c>
      <c r="AU48" s="282">
        <v>0.42049999999999998</v>
      </c>
      <c r="AV48" s="282">
        <v>0.42049999999999998</v>
      </c>
      <c r="AW48" s="282">
        <v>0.42049999999999998</v>
      </c>
      <c r="AX48" s="282">
        <v>0.42049999999999998</v>
      </c>
      <c r="AY48" s="282">
        <v>0.42049999999999998</v>
      </c>
      <c r="AZ48" s="282">
        <v>0.42049999999999998</v>
      </c>
      <c r="BA48" s="282">
        <v>0.42049999999999998</v>
      </c>
      <c r="BB48" s="282">
        <v>0.42049999999999998</v>
      </c>
      <c r="BC48" s="282">
        <v>0.42049999999999998</v>
      </c>
      <c r="BD48" s="282">
        <v>0.42049999999999998</v>
      </c>
      <c r="BE48" s="282">
        <v>0.42049999999999998</v>
      </c>
      <c r="BF48" s="282">
        <v>0.42049999999999998</v>
      </c>
      <c r="BG48" s="282">
        <v>0.42049999999999998</v>
      </c>
      <c r="BH48" s="282">
        <v>0.42049999999999998</v>
      </c>
      <c r="BI48" s="282">
        <v>0.42049999999999998</v>
      </c>
      <c r="BJ48" s="282">
        <v>0.42049999999999998</v>
      </c>
      <c r="BK48" s="282">
        <v>0.42049999999999998</v>
      </c>
      <c r="BL48" s="282">
        <v>0.42049999999999998</v>
      </c>
      <c r="BM48" s="282">
        <v>0.42049999999999998</v>
      </c>
      <c r="BN48" s="215">
        <v>0.42049999999999998</v>
      </c>
      <c r="BO48" s="215">
        <v>0.42049999999999998</v>
      </c>
      <c r="BP48" s="215">
        <v>0.42049999999999998</v>
      </c>
      <c r="BQ48" s="18" t="s">
        <v>511</v>
      </c>
    </row>
    <row r="50" spans="2:69" ht="15.75">
      <c r="B50" s="16" t="s">
        <v>324</v>
      </c>
    </row>
    <row r="51" spans="2:69">
      <c r="S51" s="89">
        <f t="shared" ref="S51:BJ51" si="0">S9*S48</f>
        <v>0</v>
      </c>
      <c r="T51" s="89">
        <f t="shared" si="0"/>
        <v>0</v>
      </c>
      <c r="U51" s="89">
        <f t="shared" si="0"/>
        <v>1706600.3012499998</v>
      </c>
      <c r="V51" s="89">
        <f t="shared" si="0"/>
        <v>3402006.2604933437</v>
      </c>
      <c r="W51" s="89">
        <f t="shared" si="0"/>
        <v>4921067.5348400157</v>
      </c>
      <c r="X51" s="89">
        <f t="shared" si="0"/>
        <v>6541827.3253983175</v>
      </c>
      <c r="Y51" s="89">
        <f t="shared" si="0"/>
        <v>8369735.8634978971</v>
      </c>
      <c r="Z51" s="89">
        <f t="shared" si="0"/>
        <v>8430565.6037499998</v>
      </c>
      <c r="AA51" s="89">
        <f t="shared" si="0"/>
        <v>8629136.2162500005</v>
      </c>
      <c r="AB51" s="89">
        <f t="shared" si="0"/>
        <v>8692903.7812090144</v>
      </c>
      <c r="AC51" s="89">
        <f t="shared" si="0"/>
        <v>8582498.5105258562</v>
      </c>
      <c r="AD51" s="89">
        <f t="shared" si="0"/>
        <v>8639172.7687059995</v>
      </c>
      <c r="AE51" s="89">
        <f t="shared" si="0"/>
        <v>8690652.1611293871</v>
      </c>
      <c r="AF51" s="89">
        <f t="shared" si="0"/>
        <v>8737027.0341154337</v>
      </c>
      <c r="AG51" s="89">
        <f t="shared" si="0"/>
        <v>8779284.0712370668</v>
      </c>
      <c r="AH51" s="89">
        <f t="shared" si="0"/>
        <v>8817877.4545981549</v>
      </c>
      <c r="AI51" s="89">
        <f t="shared" si="0"/>
        <v>8896589.6066241898</v>
      </c>
      <c r="AJ51" s="89">
        <f t="shared" si="0"/>
        <v>9014980.9836835023</v>
      </c>
      <c r="AK51" s="89">
        <f t="shared" si="0"/>
        <v>9129023.7131278086</v>
      </c>
      <c r="AL51" s="89">
        <f t="shared" si="0"/>
        <v>9239553.3907069378</v>
      </c>
      <c r="AM51" s="89">
        <f t="shared" si="0"/>
        <v>9348208.842863949</v>
      </c>
      <c r="AN51" s="89">
        <f t="shared" si="0"/>
        <v>9455583.8793375678</v>
      </c>
      <c r="AO51" s="89">
        <f t="shared" si="0"/>
        <v>9559793.0359858293</v>
      </c>
      <c r="AP51" s="89">
        <f t="shared" si="0"/>
        <v>9659679.4616298769</v>
      </c>
      <c r="AQ51" s="89">
        <f t="shared" si="0"/>
        <v>9755727.0353607628</v>
      </c>
      <c r="AR51" s="89">
        <f t="shared" si="0"/>
        <v>9848311.3023798876</v>
      </c>
      <c r="AS51" s="89">
        <f t="shared" si="0"/>
        <v>9937240.6517259516</v>
      </c>
      <c r="AT51" s="89">
        <f t="shared" si="0"/>
        <v>10022085.248425186</v>
      </c>
      <c r="AU51" s="89">
        <f t="shared" si="0"/>
        <v>10102775.510676576</v>
      </c>
      <c r="AV51" s="89">
        <f t="shared" si="0"/>
        <v>10179589.765684171</v>
      </c>
      <c r="AW51" s="89">
        <f t="shared" si="0"/>
        <v>10252726.195682622</v>
      </c>
      <c r="AX51" s="89">
        <f t="shared" si="0"/>
        <v>10321938.470041873</v>
      </c>
      <c r="AY51" s="89">
        <f t="shared" si="0"/>
        <v>10386808.913714547</v>
      </c>
      <c r="AZ51" s="89">
        <f t="shared" si="0"/>
        <v>10447233.737429941</v>
      </c>
      <c r="BA51" s="89">
        <f t="shared" si="0"/>
        <v>10503429.056243442</v>
      </c>
      <c r="BB51" s="89">
        <f t="shared" si="0"/>
        <v>10555585.559909811</v>
      </c>
      <c r="BC51" s="89">
        <f t="shared" si="0"/>
        <v>10603547.50310922</v>
      </c>
      <c r="BD51" s="89">
        <f t="shared" si="0"/>
        <v>10647007.448510811</v>
      </c>
      <c r="BE51" s="89">
        <f t="shared" si="0"/>
        <v>10685907.360102262</v>
      </c>
      <c r="BF51" s="89">
        <f t="shared" si="0"/>
        <v>10720461.019215723</v>
      </c>
      <c r="BG51" s="89">
        <f t="shared" si="0"/>
        <v>10744301.107627856</v>
      </c>
      <c r="BH51" s="89">
        <f t="shared" si="0"/>
        <v>10759535.760159198</v>
      </c>
      <c r="BI51" s="89">
        <f t="shared" si="0"/>
        <v>10774792.014341075</v>
      </c>
      <c r="BJ51" s="89">
        <f t="shared" si="0"/>
        <v>10790069.900803085</v>
      </c>
      <c r="BK51" s="89">
        <f t="shared" ref="BK51:BP51" si="1">BK9*BK48</f>
        <v>10805369.450218257</v>
      </c>
      <c r="BL51" s="89">
        <f t="shared" si="1"/>
        <v>10820690.693303112</v>
      </c>
      <c r="BM51" s="89">
        <f t="shared" si="1"/>
        <v>10836033.660817731</v>
      </c>
      <c r="BN51" s="89">
        <f t="shared" si="1"/>
        <v>10851398.383565802</v>
      </c>
      <c r="BO51" s="89">
        <f t="shared" si="1"/>
        <v>10866784.892394695</v>
      </c>
      <c r="BP51" s="89">
        <f t="shared" si="1"/>
        <v>10882193.21819552</v>
      </c>
      <c r="BQ51" s="92" t="s">
        <v>510</v>
      </c>
    </row>
    <row r="53" spans="2:69" ht="15.75">
      <c r="B53" s="16" t="s">
        <v>325</v>
      </c>
    </row>
    <row r="55" spans="2:69">
      <c r="C55" s="37" t="str">
        <f t="array" ref="C55:C84">Fixed.Retail.Services</f>
        <v>Llamadas salientes Local on-net</v>
      </c>
      <c r="G55" s="37" t="str">
        <f t="array" ref="G55:G84">Fixed.Retail.Services.Units</f>
        <v>Minutos</v>
      </c>
      <c r="S55" s="88">
        <f t="shared" ref="S55:S84" si="2">S13*S$48</f>
        <v>0</v>
      </c>
      <c r="T55" s="88">
        <f t="shared" ref="T55:BJ55" si="3">T13*T$48</f>
        <v>0</v>
      </c>
      <c r="U55" s="88">
        <f t="shared" si="3"/>
        <v>3898271795.0585637</v>
      </c>
      <c r="V55" s="88">
        <f t="shared" si="3"/>
        <v>7541956888.2601967</v>
      </c>
      <c r="W55" s="88">
        <f t="shared" si="3"/>
        <v>9290630107.3291359</v>
      </c>
      <c r="X55" s="88">
        <f t="shared" si="3"/>
        <v>10592402557.115389</v>
      </c>
      <c r="Y55" s="88">
        <f t="shared" si="3"/>
        <v>10795767802.064734</v>
      </c>
      <c r="Z55" s="88">
        <f t="shared" si="3"/>
        <v>9598898522.7219887</v>
      </c>
      <c r="AA55" s="88">
        <f t="shared" si="3"/>
        <v>9120204777.8613415</v>
      </c>
      <c r="AB55" s="88">
        <f t="shared" si="3"/>
        <v>8671014710.354681</v>
      </c>
      <c r="AC55" s="88">
        <f t="shared" si="3"/>
        <v>8030169677.2573175</v>
      </c>
      <c r="AD55" s="88">
        <f t="shared" si="3"/>
        <v>7735610069.1660051</v>
      </c>
      <c r="AE55" s="88">
        <f t="shared" si="3"/>
        <v>7462755065.2838907</v>
      </c>
      <c r="AF55" s="88">
        <f t="shared" si="3"/>
        <v>7302322807.8560581</v>
      </c>
      <c r="AG55" s="88">
        <f t="shared" si="3"/>
        <v>7143138074.5955515</v>
      </c>
      <c r="AH55" s="88">
        <f t="shared" si="3"/>
        <v>6985629073.8860579</v>
      </c>
      <c r="AI55" s="88">
        <f t="shared" si="3"/>
        <v>7025307272.8667707</v>
      </c>
      <c r="AJ55" s="88">
        <f t="shared" si="3"/>
        <v>7138352938.8132963</v>
      </c>
      <c r="AK55" s="88">
        <f t="shared" si="3"/>
        <v>7247043242.9708834</v>
      </c>
      <c r="AL55" s="88">
        <f t="shared" si="3"/>
        <v>7352363674.7868643</v>
      </c>
      <c r="AM55" s="88">
        <f t="shared" si="3"/>
        <v>7456247086.4025583</v>
      </c>
      <c r="AN55" s="88">
        <f t="shared" si="3"/>
        <v>7559348331.3931627</v>
      </c>
      <c r="AO55" s="88">
        <f t="shared" si="3"/>
        <v>7659397147.7696724</v>
      </c>
      <c r="AP55" s="88">
        <f t="shared" si="3"/>
        <v>7755028259.2783823</v>
      </c>
      <c r="AQ55" s="88">
        <f t="shared" si="3"/>
        <v>7846821388.4816828</v>
      </c>
      <c r="AR55" s="88">
        <f t="shared" si="3"/>
        <v>7935217129.9509144</v>
      </c>
      <c r="AS55" s="88">
        <f t="shared" si="3"/>
        <v>8019982914.814147</v>
      </c>
      <c r="AT55" s="88">
        <f t="shared" si="3"/>
        <v>8100603023.8032026</v>
      </c>
      <c r="AU55" s="88">
        <f t="shared" si="3"/>
        <v>8176990306.2027779</v>
      </c>
      <c r="AV55" s="88">
        <f t="shared" si="3"/>
        <v>8249470811.1081161</v>
      </c>
      <c r="AW55" s="88">
        <f t="shared" si="3"/>
        <v>8318272668.0016804</v>
      </c>
      <c r="AX55" s="88">
        <f t="shared" si="3"/>
        <v>8383092931.7226028</v>
      </c>
      <c r="AY55" s="88">
        <f t="shared" si="3"/>
        <v>8443425761.2434196</v>
      </c>
      <c r="AZ55" s="88">
        <f t="shared" si="3"/>
        <v>8499140807.6989317</v>
      </c>
      <c r="BA55" s="88">
        <f t="shared" si="3"/>
        <v>8550488634.702239</v>
      </c>
      <c r="BB55" s="88">
        <f t="shared" si="3"/>
        <v>8597687186.7798977</v>
      </c>
      <c r="BC55" s="88">
        <f t="shared" si="3"/>
        <v>8640538787.5500546</v>
      </c>
      <c r="BD55" s="88">
        <f t="shared" si="3"/>
        <v>8678665223.3873043</v>
      </c>
      <c r="BE55" s="88">
        <f t="shared" si="3"/>
        <v>8711987598.4775944</v>
      </c>
      <c r="BF55" s="88">
        <f t="shared" si="3"/>
        <v>8741057345.9614124</v>
      </c>
      <c r="BG55" s="88">
        <f t="shared" si="3"/>
        <v>8761076520.9945126</v>
      </c>
      <c r="BH55" s="88">
        <f t="shared" si="3"/>
        <v>8773939955.1490555</v>
      </c>
      <c r="BI55" s="88">
        <f t="shared" si="3"/>
        <v>8786822250.2850609</v>
      </c>
      <c r="BJ55" s="88">
        <f t="shared" si="3"/>
        <v>8799723434.019783</v>
      </c>
      <c r="BK55" s="88">
        <f t="shared" ref="BK55:BM84" si="4">BK13*BK$48</f>
        <v>8812643534.0108395</v>
      </c>
      <c r="BL55" s="88">
        <f t="shared" si="4"/>
        <v>8825582577.9563141</v>
      </c>
      <c r="BM55" s="88">
        <f t="shared" si="4"/>
        <v>8838540593.5947838</v>
      </c>
      <c r="BN55" s="88">
        <f t="shared" ref="BN55:BP84" si="5">BN13*BN$48</f>
        <v>8851517608.705389</v>
      </c>
      <c r="BO55" s="88">
        <f t="shared" si="5"/>
        <v>8864513651.1078777</v>
      </c>
      <c r="BP55" s="88">
        <f t="shared" si="5"/>
        <v>8877528748.6626835</v>
      </c>
    </row>
    <row r="56" spans="2:69">
      <c r="C56" s="37" t="str">
        <v>Llamadas salientes Larga Distancia on-net</v>
      </c>
      <c r="G56" s="37" t="str">
        <v>Minutos</v>
      </c>
      <c r="S56" s="88">
        <f t="shared" si="2"/>
        <v>0</v>
      </c>
      <c r="T56" s="88">
        <f t="shared" ref="T56:BJ60" si="6">T14*T$48</f>
        <v>0</v>
      </c>
      <c r="U56" s="88">
        <f t="shared" si="6"/>
        <v>1862854245.4378359</v>
      </c>
      <c r="V56" s="88">
        <f t="shared" si="6"/>
        <v>3485788716.8742104</v>
      </c>
      <c r="W56" s="88">
        <f t="shared" si="6"/>
        <v>4900196252.4184427</v>
      </c>
      <c r="X56" s="88">
        <f t="shared" si="6"/>
        <v>5586795590.2730408</v>
      </c>
      <c r="Y56" s="88">
        <f t="shared" si="6"/>
        <v>5694057379.802989</v>
      </c>
      <c r="Z56" s="88">
        <f t="shared" si="6"/>
        <v>5062787563.9222097</v>
      </c>
      <c r="AA56" s="88">
        <f t="shared" si="6"/>
        <v>4810308101.5473347</v>
      </c>
      <c r="AB56" s="88">
        <f t="shared" si="6"/>
        <v>4573389888.2516279</v>
      </c>
      <c r="AC56" s="88">
        <f t="shared" si="6"/>
        <v>4235386287.4961309</v>
      </c>
      <c r="AD56" s="88">
        <f t="shared" si="6"/>
        <v>4080025470.0910516</v>
      </c>
      <c r="AE56" s="88">
        <f t="shared" si="6"/>
        <v>3936112403.6972017</v>
      </c>
      <c r="AF56" s="88">
        <f t="shared" si="6"/>
        <v>3851494940.9919844</v>
      </c>
      <c r="AG56" s="88">
        <f t="shared" si="6"/>
        <v>3767535465.2240257</v>
      </c>
      <c r="AH56" s="88">
        <f t="shared" si="6"/>
        <v>3684459828.1485634</v>
      </c>
      <c r="AI56" s="88">
        <f t="shared" si="6"/>
        <v>3705387468.1150517</v>
      </c>
      <c r="AJ56" s="88">
        <f t="shared" si="6"/>
        <v>3765011620.8607655</v>
      </c>
      <c r="AK56" s="88">
        <f t="shared" si="6"/>
        <v>3822338606.7545505</v>
      </c>
      <c r="AL56" s="88">
        <f t="shared" si="6"/>
        <v>3877888206.6552744</v>
      </c>
      <c r="AM56" s="88">
        <f t="shared" si="6"/>
        <v>3932679872.92623</v>
      </c>
      <c r="AN56" s="88">
        <f t="shared" si="6"/>
        <v>3987058997.7526593</v>
      </c>
      <c r="AO56" s="88">
        <f t="shared" si="6"/>
        <v>4039828167.271132</v>
      </c>
      <c r="AP56" s="88">
        <f t="shared" si="6"/>
        <v>4090267288.0644479</v>
      </c>
      <c r="AQ56" s="88">
        <f t="shared" si="6"/>
        <v>4138682125.6506448</v>
      </c>
      <c r="AR56" s="88">
        <f t="shared" si="6"/>
        <v>4185305064.684195</v>
      </c>
      <c r="AS56" s="88">
        <f t="shared" si="6"/>
        <v>4230013440.3833256</v>
      </c>
      <c r="AT56" s="88">
        <f t="shared" si="6"/>
        <v>4272535244.7576156</v>
      </c>
      <c r="AU56" s="88">
        <f t="shared" si="6"/>
        <v>4312824511.5374374</v>
      </c>
      <c r="AV56" s="88">
        <f t="shared" si="6"/>
        <v>4351053210.1733189</v>
      </c>
      <c r="AW56" s="88">
        <f t="shared" si="6"/>
        <v>4387341663.9611101</v>
      </c>
      <c r="AX56" s="88">
        <f t="shared" si="6"/>
        <v>4421530089.2559099</v>
      </c>
      <c r="AY56" s="88">
        <f t="shared" si="6"/>
        <v>4453351688.1894932</v>
      </c>
      <c r="AZ56" s="88">
        <f t="shared" si="6"/>
        <v>4482737710.3096991</v>
      </c>
      <c r="BA56" s="88">
        <f t="shared" si="6"/>
        <v>4509820311.440589</v>
      </c>
      <c r="BB56" s="88">
        <f t="shared" si="6"/>
        <v>4534714442.9837313</v>
      </c>
      <c r="BC56" s="88">
        <f t="shared" si="6"/>
        <v>4557315843.6506681</v>
      </c>
      <c r="BD56" s="88">
        <f t="shared" si="6"/>
        <v>4577425030.6325474</v>
      </c>
      <c r="BE56" s="88">
        <f t="shared" si="6"/>
        <v>4595000391.5771523</v>
      </c>
      <c r="BF56" s="88">
        <f t="shared" si="6"/>
        <v>4610332771.1933193</v>
      </c>
      <c r="BG56" s="88">
        <f t="shared" si="6"/>
        <v>4620891569.1801548</v>
      </c>
      <c r="BH56" s="88">
        <f t="shared" si="6"/>
        <v>4627676184.5516787</v>
      </c>
      <c r="BI56" s="88">
        <f t="shared" si="6"/>
        <v>4634470747.8502645</v>
      </c>
      <c r="BJ56" s="88">
        <f t="shared" si="6"/>
        <v>4641275273.6421986</v>
      </c>
      <c r="BK56" s="88">
        <f t="shared" si="4"/>
        <v>4648089776.5150566</v>
      </c>
      <c r="BL56" s="88">
        <f t="shared" si="4"/>
        <v>4654914271.077754</v>
      </c>
      <c r="BM56" s="88">
        <f t="shared" si="4"/>
        <v>4661748771.9605637</v>
      </c>
      <c r="BN56" s="88">
        <f t="shared" si="5"/>
        <v>4668593293.8151579</v>
      </c>
      <c r="BO56" s="88">
        <f t="shared" si="5"/>
        <v>4675447851.3146229</v>
      </c>
      <c r="BP56" s="88">
        <f t="shared" si="5"/>
        <v>4682312459.1535044</v>
      </c>
    </row>
    <row r="57" spans="2:69">
      <c r="C57" s="37" t="str">
        <v>Llamadas salientes Local a otros operadores fijos</v>
      </c>
      <c r="G57" s="37" t="str">
        <v>Minutos</v>
      </c>
      <c r="S57" s="88">
        <f t="shared" si="2"/>
        <v>0</v>
      </c>
      <c r="T57" s="88">
        <f t="shared" si="6"/>
        <v>0</v>
      </c>
      <c r="U57" s="88">
        <f t="shared" si="6"/>
        <v>573852245.48544312</v>
      </c>
      <c r="V57" s="88">
        <f t="shared" si="6"/>
        <v>2236097175.5064797</v>
      </c>
      <c r="W57" s="88">
        <f t="shared" si="6"/>
        <v>4078760749.8460498</v>
      </c>
      <c r="X57" s="88">
        <f t="shared" si="6"/>
        <v>5924990626.9747648</v>
      </c>
      <c r="Y57" s="88">
        <f t="shared" si="6"/>
        <v>6906362548.7743654</v>
      </c>
      <c r="Z57" s="88">
        <f t="shared" si="6"/>
        <v>6140674337.8013725</v>
      </c>
      <c r="AA57" s="88">
        <f t="shared" si="6"/>
        <v>5834436581.6465473</v>
      </c>
      <c r="AB57" s="88">
        <f t="shared" si="6"/>
        <v>5547076599.5682154</v>
      </c>
      <c r="AC57" s="88">
        <f t="shared" si="6"/>
        <v>5137110831.5055113</v>
      </c>
      <c r="AD57" s="88">
        <f t="shared" si="6"/>
        <v>4948673214.3889551</v>
      </c>
      <c r="AE57" s="88">
        <f t="shared" si="6"/>
        <v>4774120668.7904539</v>
      </c>
      <c r="AF57" s="88">
        <f t="shared" si="6"/>
        <v>4671487928.2639818</v>
      </c>
      <c r="AG57" s="88">
        <f t="shared" si="6"/>
        <v>4569653266.5575972</v>
      </c>
      <c r="AH57" s="88">
        <f t="shared" si="6"/>
        <v>4468890616.3596926</v>
      </c>
      <c r="AI57" s="88">
        <f t="shared" si="6"/>
        <v>4494273803.506361</v>
      </c>
      <c r="AJ57" s="88">
        <f t="shared" si="6"/>
        <v>4566592088.6784124</v>
      </c>
      <c r="AK57" s="88">
        <f t="shared" si="6"/>
        <v>4636124134.4113703</v>
      </c>
      <c r="AL57" s="88">
        <f t="shared" si="6"/>
        <v>4703500384.1996164</v>
      </c>
      <c r="AM57" s="88">
        <f t="shared" si="6"/>
        <v>4769957334.3794594</v>
      </c>
      <c r="AN57" s="88">
        <f t="shared" si="6"/>
        <v>4835913912.0016518</v>
      </c>
      <c r="AO57" s="88">
        <f t="shared" si="6"/>
        <v>4899917770.7714081</v>
      </c>
      <c r="AP57" s="88">
        <f t="shared" si="6"/>
        <v>4961095507.5671072</v>
      </c>
      <c r="AQ57" s="88">
        <f t="shared" si="6"/>
        <v>5019817986.1565456</v>
      </c>
      <c r="AR57" s="88">
        <f t="shared" si="6"/>
        <v>5076367066.4730959</v>
      </c>
      <c r="AS57" s="88">
        <f t="shared" si="6"/>
        <v>5130593968.0936337</v>
      </c>
      <c r="AT57" s="88">
        <f t="shared" si="6"/>
        <v>5182168771.8406916</v>
      </c>
      <c r="AU57" s="88">
        <f t="shared" si="6"/>
        <v>5231035725.109931</v>
      </c>
      <c r="AV57" s="88">
        <f t="shared" si="6"/>
        <v>5277403410.0815315</v>
      </c>
      <c r="AW57" s="88">
        <f t="shared" si="6"/>
        <v>5321417767.1844282</v>
      </c>
      <c r="AX57" s="88">
        <f t="shared" si="6"/>
        <v>5362884994.4328184</v>
      </c>
      <c r="AY57" s="88">
        <f t="shared" si="6"/>
        <v>5401481492.0195827</v>
      </c>
      <c r="AZ57" s="88">
        <f t="shared" si="6"/>
        <v>5437123872.3479385</v>
      </c>
      <c r="BA57" s="88">
        <f t="shared" si="6"/>
        <v>5469972427.5501251</v>
      </c>
      <c r="BB57" s="88">
        <f t="shared" si="6"/>
        <v>5500166582.4709673</v>
      </c>
      <c r="BC57" s="88">
        <f t="shared" si="6"/>
        <v>5527579878.3307896</v>
      </c>
      <c r="BD57" s="88">
        <f t="shared" si="6"/>
        <v>5551970361.9277277</v>
      </c>
      <c r="BE57" s="88">
        <f t="shared" si="6"/>
        <v>5573287561.5348501</v>
      </c>
      <c r="BF57" s="88">
        <f t="shared" si="6"/>
        <v>5591884243.4328852</v>
      </c>
      <c r="BG57" s="88">
        <f t="shared" si="6"/>
        <v>5604691036.1358109</v>
      </c>
      <c r="BH57" s="88">
        <f t="shared" si="6"/>
        <v>5612920113.2277784</v>
      </c>
      <c r="BI57" s="88">
        <f t="shared" si="6"/>
        <v>5621161256.185565</v>
      </c>
      <c r="BJ57" s="88">
        <f t="shared" si="6"/>
        <v>5629414482.6766548</v>
      </c>
      <c r="BK57" s="88">
        <f t="shared" si="4"/>
        <v>5637679810.3943558</v>
      </c>
      <c r="BL57" s="88">
        <f t="shared" si="4"/>
        <v>5645957257.0578547</v>
      </c>
      <c r="BM57" s="88">
        <f t="shared" si="4"/>
        <v>5654246840.4122515</v>
      </c>
      <c r="BN57" s="88">
        <f t="shared" si="5"/>
        <v>5662548578.2285919</v>
      </c>
      <c r="BO57" s="88">
        <f t="shared" si="5"/>
        <v>5670862488.3039036</v>
      </c>
      <c r="BP57" s="88">
        <f t="shared" si="5"/>
        <v>5679188588.461236</v>
      </c>
    </row>
    <row r="58" spans="2:69">
      <c r="C58" s="37" t="str">
        <v>Llamadas salientes larga Distancia a otros operadores fijos</v>
      </c>
      <c r="G58" s="37" t="str">
        <v>Minutos</v>
      </c>
      <c r="S58" s="88">
        <f t="shared" si="2"/>
        <v>0</v>
      </c>
      <c r="T58" s="88">
        <f t="shared" si="6"/>
        <v>0</v>
      </c>
      <c r="U58" s="88">
        <f t="shared" si="6"/>
        <v>274224873.98432755</v>
      </c>
      <c r="V58" s="88">
        <f t="shared" si="6"/>
        <v>1033493351.8842816</v>
      </c>
      <c r="W58" s="88">
        <f t="shared" si="6"/>
        <v>2151277998.3717189</v>
      </c>
      <c r="X58" s="88">
        <f t="shared" si="6"/>
        <v>3125042815.2351346</v>
      </c>
      <c r="Y58" s="88">
        <f t="shared" si="6"/>
        <v>3642651950.2320676</v>
      </c>
      <c r="Z58" s="88">
        <f t="shared" si="6"/>
        <v>3238801785.2178588</v>
      </c>
      <c r="AA58" s="88">
        <f t="shared" si="6"/>
        <v>3077281512.8872333</v>
      </c>
      <c r="AB58" s="88">
        <f t="shared" si="6"/>
        <v>2925718024.6191511</v>
      </c>
      <c r="AC58" s="88">
        <f t="shared" si="6"/>
        <v>2709488049.1413913</v>
      </c>
      <c r="AD58" s="88">
        <f t="shared" si="6"/>
        <v>2610099601.3674588</v>
      </c>
      <c r="AE58" s="88">
        <f t="shared" si="6"/>
        <v>2518034615.4719253</v>
      </c>
      <c r="AF58" s="88">
        <f t="shared" si="6"/>
        <v>2463902595.932528</v>
      </c>
      <c r="AG58" s="88">
        <f t="shared" si="6"/>
        <v>2410191510.4738278</v>
      </c>
      <c r="AH58" s="88">
        <f t="shared" si="6"/>
        <v>2357045840.56991</v>
      </c>
      <c r="AI58" s="88">
        <f t="shared" si="6"/>
        <v>2370433802.1068149</v>
      </c>
      <c r="AJ58" s="88">
        <f t="shared" si="6"/>
        <v>2408576940.5040545</v>
      </c>
      <c r="AK58" s="88">
        <f t="shared" si="6"/>
        <v>2445250520.8734684</v>
      </c>
      <c r="AL58" s="88">
        <f t="shared" si="6"/>
        <v>2480787060.6883426</v>
      </c>
      <c r="AM58" s="88">
        <f t="shared" si="6"/>
        <v>2515838730.4304762</v>
      </c>
      <c r="AN58" s="88">
        <f t="shared" si="6"/>
        <v>2550626486.562501</v>
      </c>
      <c r="AO58" s="88">
        <f t="shared" si="6"/>
        <v>2584384311.9479361</v>
      </c>
      <c r="AP58" s="88">
        <f t="shared" si="6"/>
        <v>2616651543.891788</v>
      </c>
      <c r="AQ58" s="88">
        <f t="shared" si="6"/>
        <v>2647623788.6364894</v>
      </c>
      <c r="AR58" s="88">
        <f t="shared" si="6"/>
        <v>2677449708.7564034</v>
      </c>
      <c r="AS58" s="88">
        <f t="shared" si="6"/>
        <v>2706050832.3649735</v>
      </c>
      <c r="AT58" s="88">
        <f t="shared" si="6"/>
        <v>2733253148.7978692</v>
      </c>
      <c r="AU58" s="88">
        <f t="shared" si="6"/>
        <v>2759027252.2236562</v>
      </c>
      <c r="AV58" s="88">
        <f t="shared" si="6"/>
        <v>2783483156.0220337</v>
      </c>
      <c r="AW58" s="88">
        <f t="shared" si="6"/>
        <v>2806697834.1694374</v>
      </c>
      <c r="AX58" s="88">
        <f t="shared" si="6"/>
        <v>2828569068.8664737</v>
      </c>
      <c r="AY58" s="88">
        <f t="shared" si="6"/>
        <v>2848926182.500988</v>
      </c>
      <c r="AZ58" s="88">
        <f t="shared" si="6"/>
        <v>2867725193.6008382</v>
      </c>
      <c r="BA58" s="88">
        <f t="shared" si="6"/>
        <v>2885050645.7219095</v>
      </c>
      <c r="BB58" s="88">
        <f t="shared" si="6"/>
        <v>2900976076.2986078</v>
      </c>
      <c r="BC58" s="88">
        <f t="shared" si="6"/>
        <v>2915434786.6429977</v>
      </c>
      <c r="BD58" s="88">
        <f t="shared" si="6"/>
        <v>2928299162.3565574</v>
      </c>
      <c r="BE58" s="88">
        <f t="shared" si="6"/>
        <v>2939542582.9233141</v>
      </c>
      <c r="BF58" s="88">
        <f t="shared" si="6"/>
        <v>2949351109.3517079</v>
      </c>
      <c r="BG58" s="88">
        <f t="shared" si="6"/>
        <v>2956105850.0833263</v>
      </c>
      <c r="BH58" s="88">
        <f t="shared" si="6"/>
        <v>2960446146.9481339</v>
      </c>
      <c r="BI58" s="88">
        <f t="shared" si="6"/>
        <v>2964792807.7634783</v>
      </c>
      <c r="BJ58" s="88">
        <f t="shared" si="6"/>
        <v>2969145841.8477964</v>
      </c>
      <c r="BK58" s="88">
        <f t="shared" si="4"/>
        <v>2973505258.533145</v>
      </c>
      <c r="BL58" s="88">
        <f t="shared" si="4"/>
        <v>2977871067.1652284</v>
      </c>
      <c r="BM58" s="88">
        <f t="shared" si="4"/>
        <v>2982243277.1034198</v>
      </c>
      <c r="BN58" s="88">
        <f t="shared" si="5"/>
        <v>2986621897.7207766</v>
      </c>
      <c r="BO58" s="88">
        <f t="shared" si="5"/>
        <v>2991006938.4040618</v>
      </c>
      <c r="BP58" s="88">
        <f t="shared" si="5"/>
        <v>2995398408.5537596</v>
      </c>
    </row>
    <row r="59" spans="2:69">
      <c r="C59" s="37" t="str">
        <v>Llamadas salientes a móvil</v>
      </c>
      <c r="G59" s="37" t="str">
        <v>Minutos</v>
      </c>
      <c r="S59" s="88">
        <f t="shared" si="2"/>
        <v>0</v>
      </c>
      <c r="T59" s="88">
        <f t="shared" si="6"/>
        <v>0</v>
      </c>
      <c r="U59" s="88">
        <f t="shared" si="6"/>
        <v>1267967537.1471171</v>
      </c>
      <c r="V59" s="88">
        <f t="shared" si="6"/>
        <v>2832833825.1056819</v>
      </c>
      <c r="W59" s="88">
        <f t="shared" si="6"/>
        <v>4175909428.9740191</v>
      </c>
      <c r="X59" s="88">
        <f t="shared" si="6"/>
        <v>7180138827.1164951</v>
      </c>
      <c r="Y59" s="88">
        <f t="shared" si="6"/>
        <v>12353055515.620808</v>
      </c>
      <c r="Z59" s="88">
        <f t="shared" si="6"/>
        <v>14049898684.157045</v>
      </c>
      <c r="AA59" s="88">
        <f t="shared" si="6"/>
        <v>14586483750.835043</v>
      </c>
      <c r="AB59" s="88">
        <f t="shared" si="6"/>
        <v>14856946946.063597</v>
      </c>
      <c r="AC59" s="88">
        <f t="shared" si="6"/>
        <v>14914188023.551319</v>
      </c>
      <c r="AD59" s="88">
        <f t="shared" si="6"/>
        <v>15178077099.786921</v>
      </c>
      <c r="AE59" s="88">
        <f t="shared" si="6"/>
        <v>15372187651.382746</v>
      </c>
      <c r="AF59" s="88">
        <f t="shared" si="6"/>
        <v>15613319731.706758</v>
      </c>
      <c r="AG59" s="88">
        <f t="shared" si="6"/>
        <v>15835315847.944704</v>
      </c>
      <c r="AH59" s="88">
        <f t="shared" si="6"/>
        <v>16039325314.634615</v>
      </c>
      <c r="AI59" s="88">
        <f t="shared" si="6"/>
        <v>16239299234.754354</v>
      </c>
      <c r="AJ59" s="88">
        <f t="shared" si="6"/>
        <v>16406423325.123238</v>
      </c>
      <c r="AK59" s="88">
        <f t="shared" si="6"/>
        <v>16567917359.945589</v>
      </c>
      <c r="AL59" s="88">
        <f t="shared" si="6"/>
        <v>16724490969.812391</v>
      </c>
      <c r="AM59" s="88">
        <f t="shared" si="6"/>
        <v>16877535819.286848</v>
      </c>
      <c r="AN59" s="88">
        <f t="shared" si="6"/>
        <v>17027670102.362154</v>
      </c>
      <c r="AO59" s="88">
        <f t="shared" si="6"/>
        <v>17173409232.339886</v>
      </c>
      <c r="AP59" s="88">
        <f t="shared" si="6"/>
        <v>17313773013.37225</v>
      </c>
      <c r="AQ59" s="88">
        <f t="shared" si="6"/>
        <v>17449149732.380562</v>
      </c>
      <c r="AR59" s="88">
        <f t="shared" si="6"/>
        <v>17579864127.033302</v>
      </c>
      <c r="AS59" s="88">
        <f t="shared" si="6"/>
        <v>17705769965.888405</v>
      </c>
      <c r="AT59" s="88">
        <f t="shared" si="6"/>
        <v>17826524196.71273</v>
      </c>
      <c r="AU59" s="88">
        <f t="shared" si="6"/>
        <v>17942080467.740967</v>
      </c>
      <c r="AV59" s="88">
        <f t="shared" si="6"/>
        <v>18052680673.611511</v>
      </c>
      <c r="AW59" s="88">
        <f t="shared" si="6"/>
        <v>18158507155.816105</v>
      </c>
      <c r="AX59" s="88">
        <f t="shared" si="6"/>
        <v>18259381840.665848</v>
      </c>
      <c r="AY59" s="88">
        <f t="shared" si="6"/>
        <v>18354983180.669819</v>
      </c>
      <c r="AZ59" s="88">
        <f t="shared" si="6"/>
        <v>18445242922.286358</v>
      </c>
      <c r="BA59" s="88">
        <f t="shared" si="6"/>
        <v>18530355419.540733</v>
      </c>
      <c r="BB59" s="88">
        <f t="shared" si="6"/>
        <v>18610500028.18195</v>
      </c>
      <c r="BC59" s="88">
        <f t="shared" si="6"/>
        <v>18685579526.89275</v>
      </c>
      <c r="BD59" s="88">
        <f t="shared" si="6"/>
        <v>18755371961.973293</v>
      </c>
      <c r="BE59" s="88">
        <f t="shared" si="6"/>
        <v>18819854216.541676</v>
      </c>
      <c r="BF59" s="88">
        <f t="shared" si="6"/>
        <v>18878458219.205662</v>
      </c>
      <c r="BG59" s="88">
        <f t="shared" si="6"/>
        <v>18918985171.783627</v>
      </c>
      <c r="BH59" s="88">
        <f t="shared" si="6"/>
        <v>18944706795.158669</v>
      </c>
      <c r="BI59" s="88">
        <f t="shared" si="6"/>
        <v>18970463333.244228</v>
      </c>
      <c r="BJ59" s="88">
        <f t="shared" si="6"/>
        <v>18996254833.358536</v>
      </c>
      <c r="BK59" s="88">
        <f t="shared" si="4"/>
        <v>19022081342.88393</v>
      </c>
      <c r="BL59" s="88">
        <f t="shared" si="4"/>
        <v>19047942909.266804</v>
      </c>
      <c r="BM59" s="88">
        <f t="shared" si="4"/>
        <v>19073839580.017776</v>
      </c>
      <c r="BN59" s="88">
        <f t="shared" si="5"/>
        <v>19099771402.711716</v>
      </c>
      <c r="BO59" s="88">
        <f t="shared" si="5"/>
        <v>19125738424.987926</v>
      </c>
      <c r="BP59" s="88">
        <f t="shared" si="5"/>
        <v>19151740694.550133</v>
      </c>
    </row>
    <row r="60" spans="2:69">
      <c r="C60" s="37" t="str">
        <v>Llamadas salientes a internacional</v>
      </c>
      <c r="G60" s="37" t="str">
        <v>Minutos</v>
      </c>
      <c r="S60" s="88">
        <f t="shared" si="2"/>
        <v>0</v>
      </c>
      <c r="T60" s="88">
        <f t="shared" si="6"/>
        <v>0</v>
      </c>
      <c r="U60" s="88">
        <f t="shared" si="6"/>
        <v>261663206.99683654</v>
      </c>
      <c r="V60" s="88">
        <f t="shared" si="6"/>
        <v>550294782.61002839</v>
      </c>
      <c r="W60" s="88">
        <f t="shared" si="6"/>
        <v>840374303.31738639</v>
      </c>
      <c r="X60" s="88">
        <f t="shared" si="6"/>
        <v>1107299741.435564</v>
      </c>
      <c r="Y60" s="88">
        <f t="shared" si="6"/>
        <v>1345864939.8273971</v>
      </c>
      <c r="Z60" s="88">
        <f t="shared" si="6"/>
        <v>1301420587.2071099</v>
      </c>
      <c r="AA60" s="88">
        <f t="shared" si="6"/>
        <v>1278790843.6393707</v>
      </c>
      <c r="AB60" s="88">
        <f t="shared" si="6"/>
        <v>1249593622.9330592</v>
      </c>
      <c r="AC60" s="88">
        <f t="shared" si="6"/>
        <v>1196711318.4716721</v>
      </c>
      <c r="AD60" s="88">
        <f t="shared" si="6"/>
        <v>1180521488.6347916</v>
      </c>
      <c r="AE60" s="88">
        <f t="shared" si="6"/>
        <v>1163804899.2786062</v>
      </c>
      <c r="AF60" s="88">
        <f t="shared" si="6"/>
        <v>1158315018.495764</v>
      </c>
      <c r="AG60" s="88">
        <f t="shared" si="6"/>
        <v>1152278090.262342</v>
      </c>
      <c r="AH60" s="88">
        <f t="shared" si="6"/>
        <v>1145770024.297529</v>
      </c>
      <c r="AI60" s="88">
        <f t="shared" si="6"/>
        <v>1155997658.4196563</v>
      </c>
      <c r="AJ60" s="88">
        <f t="shared" si="6"/>
        <v>1171381098.6713836</v>
      </c>
      <c r="AK60" s="88">
        <f t="shared" si="6"/>
        <v>1186199487.96735</v>
      </c>
      <c r="AL60" s="88">
        <f t="shared" si="6"/>
        <v>1200561401.2528877</v>
      </c>
      <c r="AM60" s="88">
        <f t="shared" si="6"/>
        <v>1214679782.9948659</v>
      </c>
      <c r="AN60" s="88">
        <f t="shared" si="6"/>
        <v>1228631791.1490695</v>
      </c>
      <c r="AO60" s="88">
        <f t="shared" si="6"/>
        <v>1242172433.8445115</v>
      </c>
      <c r="AP60" s="88">
        <f t="shared" si="6"/>
        <v>1255151393.1152024</v>
      </c>
      <c r="AQ60" s="88">
        <f t="shared" si="6"/>
        <v>1267631542.8398926</v>
      </c>
      <c r="AR60" s="88">
        <f t="shared" si="6"/>
        <v>1279661680.2985117</v>
      </c>
      <c r="AS60" s="88">
        <f t="shared" si="6"/>
        <v>1291216908.1053882</v>
      </c>
      <c r="AT60" s="88">
        <f t="shared" si="6"/>
        <v>1302241374.7213197</v>
      </c>
      <c r="AU60" s="88">
        <f t="shared" si="6"/>
        <v>1312726038.8841388</v>
      </c>
      <c r="AV60" s="88">
        <f t="shared" si="6"/>
        <v>1322707065.6425171</v>
      </c>
      <c r="AW60" s="88">
        <f t="shared" si="6"/>
        <v>1332210206.2347763</v>
      </c>
      <c r="AX60" s="88">
        <f t="shared" si="6"/>
        <v>1341203453.1564531</v>
      </c>
      <c r="AY60" s="88">
        <f t="shared" si="6"/>
        <v>1349632534.894743</v>
      </c>
      <c r="AZ60" s="88">
        <f t="shared" si="6"/>
        <v>1357483965.365741</v>
      </c>
      <c r="BA60" s="88">
        <f t="shared" si="6"/>
        <v>1364785825.9477091</v>
      </c>
      <c r="BB60" s="88">
        <f t="shared" si="6"/>
        <v>1371562894.3273482</v>
      </c>
      <c r="BC60" s="88">
        <f t="shared" si="6"/>
        <v>1377794933.3988695</v>
      </c>
      <c r="BD60" s="88">
        <f t="shared" si="6"/>
        <v>1383441995.6261611</v>
      </c>
      <c r="BE60" s="88">
        <f t="shared" si="6"/>
        <v>1388496539.9741402</v>
      </c>
      <c r="BF60" s="88">
        <f t="shared" si="6"/>
        <v>1392986344.5836785</v>
      </c>
      <c r="BG60" s="88">
        <f t="shared" si="6"/>
        <v>1396084058.1570261</v>
      </c>
      <c r="BH60" s="88">
        <f t="shared" si="6"/>
        <v>1398063605.7625442</v>
      </c>
      <c r="BI60" s="88">
        <f t="shared" si="6"/>
        <v>1400045960.2253571</v>
      </c>
      <c r="BJ60" s="88">
        <f t="shared" si="6"/>
        <v>1402031125.5253875</v>
      </c>
      <c r="BK60" s="88">
        <f t="shared" si="4"/>
        <v>1404019105.6482029</v>
      </c>
      <c r="BL60" s="88">
        <f t="shared" si="4"/>
        <v>1406009904.5850205</v>
      </c>
      <c r="BM60" s="88">
        <f t="shared" si="4"/>
        <v>1408003526.3327184</v>
      </c>
      <c r="BN60" s="88">
        <f t="shared" si="5"/>
        <v>1409999974.8938403</v>
      </c>
      <c r="BO60" s="88">
        <f t="shared" si="5"/>
        <v>1411999254.2766066</v>
      </c>
      <c r="BP60" s="88">
        <f t="shared" si="5"/>
        <v>1414001368.4949195</v>
      </c>
    </row>
    <row r="61" spans="2:69">
      <c r="C61" s="37" t="str">
        <v>Llamadas salientes a números no geográficos</v>
      </c>
      <c r="G61" s="37" t="str">
        <v>Minutos</v>
      </c>
      <c r="S61" s="88">
        <f t="shared" si="2"/>
        <v>0</v>
      </c>
      <c r="T61" s="88">
        <f t="shared" ref="T61:BJ61" si="7">T19*T$48</f>
        <v>0</v>
      </c>
      <c r="U61" s="88">
        <f t="shared" si="7"/>
        <v>24489971.62721201</v>
      </c>
      <c r="V61" s="88">
        <f t="shared" si="7"/>
        <v>53200997.212359719</v>
      </c>
      <c r="W61" s="88">
        <f t="shared" si="7"/>
        <v>76541069.729960144</v>
      </c>
      <c r="X61" s="88">
        <f t="shared" si="7"/>
        <v>100852568.17898811</v>
      </c>
      <c r="Y61" s="88">
        <f t="shared" si="7"/>
        <v>122581023.47940527</v>
      </c>
      <c r="Z61" s="88">
        <f t="shared" si="7"/>
        <v>118533043.57380417</v>
      </c>
      <c r="AA61" s="88">
        <f t="shared" si="7"/>
        <v>116471932.50275889</v>
      </c>
      <c r="AB61" s="88">
        <f t="shared" si="7"/>
        <v>113812657.34741323</v>
      </c>
      <c r="AC61" s="88">
        <f t="shared" si="7"/>
        <v>108996151.01531596</v>
      </c>
      <c r="AD61" s="88">
        <f t="shared" si="7"/>
        <v>107521585.58706675</v>
      </c>
      <c r="AE61" s="88">
        <f t="shared" si="7"/>
        <v>105999043.04083699</v>
      </c>
      <c r="AF61" s="88">
        <f t="shared" si="7"/>
        <v>105499026.14818577</v>
      </c>
      <c r="AG61" s="88">
        <f t="shared" si="7"/>
        <v>104949184.31812853</v>
      </c>
      <c r="AH61" s="88">
        <f t="shared" si="7"/>
        <v>104356431.38785265</v>
      </c>
      <c r="AI61" s="88">
        <f t="shared" si="7"/>
        <v>105287961.60411939</v>
      </c>
      <c r="AJ61" s="88">
        <f t="shared" si="7"/>
        <v>106689081.28179884</v>
      </c>
      <c r="AK61" s="88">
        <f t="shared" si="7"/>
        <v>108038736.26757236</v>
      </c>
      <c r="AL61" s="88">
        <f t="shared" si="7"/>
        <v>109346815.53880252</v>
      </c>
      <c r="AM61" s="88">
        <f t="shared" si="7"/>
        <v>110632714.02132528</v>
      </c>
      <c r="AN61" s="88">
        <f t="shared" si="7"/>
        <v>111903459.24138775</v>
      </c>
      <c r="AO61" s="88">
        <f t="shared" si="7"/>
        <v>113136737.40404579</v>
      </c>
      <c r="AP61" s="88">
        <f t="shared" si="7"/>
        <v>114318857.58863342</v>
      </c>
      <c r="AQ61" s="88">
        <f t="shared" si="7"/>
        <v>115455546.33143173</v>
      </c>
      <c r="AR61" s="88">
        <f t="shared" si="7"/>
        <v>116551248.07581674</v>
      </c>
      <c r="AS61" s="88">
        <f t="shared" si="7"/>
        <v>117603695.17447305</v>
      </c>
      <c r="AT61" s="88">
        <f t="shared" si="7"/>
        <v>118607800.68395214</v>
      </c>
      <c r="AU61" s="88">
        <f t="shared" si="7"/>
        <v>119562741.12848218</v>
      </c>
      <c r="AV61" s="88">
        <f t="shared" si="7"/>
        <v>120471810.41115052</v>
      </c>
      <c r="AW61" s="88">
        <f t="shared" si="7"/>
        <v>121337353.94794643</v>
      </c>
      <c r="AX61" s="88">
        <f t="shared" si="7"/>
        <v>122156456.50381175</v>
      </c>
      <c r="AY61" s="88">
        <f t="shared" si="7"/>
        <v>122924175.04368515</v>
      </c>
      <c r="AZ61" s="88">
        <f t="shared" si="7"/>
        <v>123639281.25860432</v>
      </c>
      <c r="BA61" s="88">
        <f t="shared" si="7"/>
        <v>124304332.79308915</v>
      </c>
      <c r="BB61" s="88">
        <f t="shared" si="7"/>
        <v>124921586.39230438</v>
      </c>
      <c r="BC61" s="88">
        <f t="shared" si="7"/>
        <v>125489198.86599638</v>
      </c>
      <c r="BD61" s="88">
        <f t="shared" si="7"/>
        <v>126003531.80312014</v>
      </c>
      <c r="BE61" s="88">
        <f t="shared" si="7"/>
        <v>126463898.36819077</v>
      </c>
      <c r="BF61" s="88">
        <f t="shared" si="7"/>
        <v>126872828.58694686</v>
      </c>
      <c r="BG61" s="88">
        <f t="shared" si="7"/>
        <v>127154967.52156807</v>
      </c>
      <c r="BH61" s="88">
        <f t="shared" si="7"/>
        <v>127335264.19497849</v>
      </c>
      <c r="BI61" s="88">
        <f t="shared" si="7"/>
        <v>127515816.51621048</v>
      </c>
      <c r="BJ61" s="88">
        <f t="shared" si="7"/>
        <v>127696624.84775431</v>
      </c>
      <c r="BK61" s="88">
        <f t="shared" si="4"/>
        <v>127877689.55261442</v>
      </c>
      <c r="BL61" s="88">
        <f t="shared" si="4"/>
        <v>128059010.99430984</v>
      </c>
      <c r="BM61" s="88">
        <f t="shared" si="4"/>
        <v>128240589.53687516</v>
      </c>
      <c r="BN61" s="88">
        <f t="shared" si="5"/>
        <v>128422425.544861</v>
      </c>
      <c r="BO61" s="88">
        <f t="shared" si="5"/>
        <v>128604519.38333499</v>
      </c>
      <c r="BP61" s="88">
        <f t="shared" si="5"/>
        <v>128786871.41788238</v>
      </c>
    </row>
    <row r="62" spans="2:69">
      <c r="C62" s="37" t="str">
        <v>Fixed Service8</v>
      </c>
      <c r="G62" s="37" t="str">
        <v>Fixed Unit8</v>
      </c>
      <c r="S62" s="88">
        <f t="shared" si="2"/>
        <v>0</v>
      </c>
      <c r="T62" s="88">
        <f t="shared" ref="T62:BJ66" si="8">T20*T$48</f>
        <v>0</v>
      </c>
      <c r="U62" s="88">
        <f t="shared" si="8"/>
        <v>0</v>
      </c>
      <c r="V62" s="88">
        <f t="shared" si="8"/>
        <v>0</v>
      </c>
      <c r="W62" s="88">
        <f t="shared" si="8"/>
        <v>0</v>
      </c>
      <c r="X62" s="88">
        <f t="shared" si="8"/>
        <v>0</v>
      </c>
      <c r="Y62" s="88">
        <f t="shared" si="8"/>
        <v>0</v>
      </c>
      <c r="Z62" s="88">
        <f t="shared" si="8"/>
        <v>0</v>
      </c>
      <c r="AA62" s="88">
        <f t="shared" si="8"/>
        <v>0</v>
      </c>
      <c r="AB62" s="88">
        <f t="shared" si="8"/>
        <v>0</v>
      </c>
      <c r="AC62" s="88">
        <f t="shared" si="8"/>
        <v>0</v>
      </c>
      <c r="AD62" s="88">
        <f t="shared" si="8"/>
        <v>0</v>
      </c>
      <c r="AE62" s="88">
        <f t="shared" si="8"/>
        <v>0</v>
      </c>
      <c r="AF62" s="88">
        <f t="shared" si="8"/>
        <v>0</v>
      </c>
      <c r="AG62" s="88">
        <f t="shared" si="8"/>
        <v>0</v>
      </c>
      <c r="AH62" s="88">
        <f t="shared" si="8"/>
        <v>0</v>
      </c>
      <c r="AI62" s="88">
        <f t="shared" si="8"/>
        <v>0</v>
      </c>
      <c r="AJ62" s="88">
        <f t="shared" si="8"/>
        <v>0</v>
      </c>
      <c r="AK62" s="88">
        <f t="shared" si="8"/>
        <v>0</v>
      </c>
      <c r="AL62" s="88">
        <f t="shared" si="8"/>
        <v>0</v>
      </c>
      <c r="AM62" s="88">
        <f t="shared" si="8"/>
        <v>0</v>
      </c>
      <c r="AN62" s="88">
        <f t="shared" si="8"/>
        <v>0</v>
      </c>
      <c r="AO62" s="88">
        <f t="shared" si="8"/>
        <v>0</v>
      </c>
      <c r="AP62" s="88">
        <f t="shared" si="8"/>
        <v>0</v>
      </c>
      <c r="AQ62" s="88">
        <f t="shared" si="8"/>
        <v>0</v>
      </c>
      <c r="AR62" s="88">
        <f t="shared" si="8"/>
        <v>0</v>
      </c>
      <c r="AS62" s="88">
        <f t="shared" si="8"/>
        <v>0</v>
      </c>
      <c r="AT62" s="88">
        <f t="shared" si="8"/>
        <v>0</v>
      </c>
      <c r="AU62" s="88">
        <f t="shared" si="8"/>
        <v>0</v>
      </c>
      <c r="AV62" s="88">
        <f t="shared" si="8"/>
        <v>0</v>
      </c>
      <c r="AW62" s="88">
        <f t="shared" si="8"/>
        <v>0</v>
      </c>
      <c r="AX62" s="88">
        <f t="shared" si="8"/>
        <v>0</v>
      </c>
      <c r="AY62" s="88">
        <f t="shared" si="8"/>
        <v>0</v>
      </c>
      <c r="AZ62" s="88">
        <f t="shared" si="8"/>
        <v>0</v>
      </c>
      <c r="BA62" s="88">
        <f t="shared" si="8"/>
        <v>0</v>
      </c>
      <c r="BB62" s="88">
        <f t="shared" si="8"/>
        <v>0</v>
      </c>
      <c r="BC62" s="88">
        <f t="shared" si="8"/>
        <v>0</v>
      </c>
      <c r="BD62" s="88">
        <f t="shared" si="8"/>
        <v>0</v>
      </c>
      <c r="BE62" s="88">
        <f t="shared" si="8"/>
        <v>0</v>
      </c>
      <c r="BF62" s="88">
        <f t="shared" si="8"/>
        <v>0</v>
      </c>
      <c r="BG62" s="88">
        <f t="shared" si="8"/>
        <v>0</v>
      </c>
      <c r="BH62" s="88">
        <f t="shared" si="8"/>
        <v>0</v>
      </c>
      <c r="BI62" s="88">
        <f t="shared" si="8"/>
        <v>0</v>
      </c>
      <c r="BJ62" s="88">
        <f t="shared" si="8"/>
        <v>0</v>
      </c>
      <c r="BK62" s="88">
        <f t="shared" si="4"/>
        <v>0</v>
      </c>
      <c r="BL62" s="88">
        <f t="shared" si="4"/>
        <v>0</v>
      </c>
      <c r="BM62" s="88">
        <f t="shared" si="4"/>
        <v>0</v>
      </c>
      <c r="BN62" s="88">
        <f t="shared" si="5"/>
        <v>0</v>
      </c>
      <c r="BO62" s="88">
        <f t="shared" si="5"/>
        <v>0</v>
      </c>
      <c r="BP62" s="88">
        <f t="shared" si="5"/>
        <v>0</v>
      </c>
    </row>
    <row r="63" spans="2:69">
      <c r="C63" s="37" t="str">
        <v>Llamadas entrantes Local de otros operadores fijos</v>
      </c>
      <c r="G63" s="37" t="str">
        <v>Minutos</v>
      </c>
      <c r="S63" s="88">
        <f t="shared" si="2"/>
        <v>0</v>
      </c>
      <c r="T63" s="88">
        <f t="shared" si="8"/>
        <v>0</v>
      </c>
      <c r="U63" s="88">
        <f t="shared" si="8"/>
        <v>573852245.48544312</v>
      </c>
      <c r="V63" s="88">
        <f t="shared" si="8"/>
        <v>2236097175.5064797</v>
      </c>
      <c r="W63" s="88">
        <f t="shared" si="8"/>
        <v>4078760749.8460498</v>
      </c>
      <c r="X63" s="88">
        <f t="shared" si="8"/>
        <v>5924990626.9747648</v>
      </c>
      <c r="Y63" s="88">
        <f t="shared" si="8"/>
        <v>6906362548.7743654</v>
      </c>
      <c r="Z63" s="88">
        <f t="shared" si="8"/>
        <v>6140674337.8013725</v>
      </c>
      <c r="AA63" s="88">
        <f t="shared" si="8"/>
        <v>5834436581.6465473</v>
      </c>
      <c r="AB63" s="88">
        <f t="shared" si="8"/>
        <v>5547076599.5682154</v>
      </c>
      <c r="AC63" s="88">
        <f t="shared" si="8"/>
        <v>5137110831.5055113</v>
      </c>
      <c r="AD63" s="88">
        <f t="shared" si="8"/>
        <v>4948673214.3889551</v>
      </c>
      <c r="AE63" s="88">
        <f t="shared" si="8"/>
        <v>4774120668.7904539</v>
      </c>
      <c r="AF63" s="88">
        <f t="shared" si="8"/>
        <v>4671487928.2639818</v>
      </c>
      <c r="AG63" s="88">
        <f t="shared" si="8"/>
        <v>4569653266.5575972</v>
      </c>
      <c r="AH63" s="88">
        <f t="shared" si="8"/>
        <v>4468890616.3596926</v>
      </c>
      <c r="AI63" s="88">
        <f t="shared" si="8"/>
        <v>4494273803.506361</v>
      </c>
      <c r="AJ63" s="88">
        <f t="shared" si="8"/>
        <v>4566592088.6784124</v>
      </c>
      <c r="AK63" s="88">
        <f t="shared" si="8"/>
        <v>4636124134.4113703</v>
      </c>
      <c r="AL63" s="88">
        <f t="shared" si="8"/>
        <v>4703500384.1996164</v>
      </c>
      <c r="AM63" s="88">
        <f t="shared" si="8"/>
        <v>4769957334.3794594</v>
      </c>
      <c r="AN63" s="88">
        <f t="shared" si="8"/>
        <v>4835913912.0016518</v>
      </c>
      <c r="AO63" s="88">
        <f t="shared" si="8"/>
        <v>4899917770.7714081</v>
      </c>
      <c r="AP63" s="88">
        <f t="shared" si="8"/>
        <v>4961095507.5671072</v>
      </c>
      <c r="AQ63" s="88">
        <f t="shared" si="8"/>
        <v>5019817986.1565456</v>
      </c>
      <c r="AR63" s="88">
        <f t="shared" si="8"/>
        <v>5076367066.4730959</v>
      </c>
      <c r="AS63" s="88">
        <f t="shared" si="8"/>
        <v>5130593968.0936337</v>
      </c>
      <c r="AT63" s="88">
        <f t="shared" si="8"/>
        <v>5182168771.8406916</v>
      </c>
      <c r="AU63" s="88">
        <f t="shared" si="8"/>
        <v>5231035725.109931</v>
      </c>
      <c r="AV63" s="88">
        <f t="shared" si="8"/>
        <v>5277403410.0815315</v>
      </c>
      <c r="AW63" s="88">
        <f t="shared" si="8"/>
        <v>5321417767.1844282</v>
      </c>
      <c r="AX63" s="88">
        <f t="shared" si="8"/>
        <v>5362884994.4328184</v>
      </c>
      <c r="AY63" s="88">
        <f t="shared" si="8"/>
        <v>5401481492.0195827</v>
      </c>
      <c r="AZ63" s="88">
        <f t="shared" si="8"/>
        <v>5437123872.3479385</v>
      </c>
      <c r="BA63" s="88">
        <f t="shared" si="8"/>
        <v>5469972427.5501251</v>
      </c>
      <c r="BB63" s="88">
        <f t="shared" si="8"/>
        <v>5500166582.4709673</v>
      </c>
      <c r="BC63" s="88">
        <f t="shared" si="8"/>
        <v>5527579878.3307896</v>
      </c>
      <c r="BD63" s="88">
        <f t="shared" si="8"/>
        <v>5551970361.9277277</v>
      </c>
      <c r="BE63" s="88">
        <f t="shared" si="8"/>
        <v>5573287561.5348501</v>
      </c>
      <c r="BF63" s="88">
        <f t="shared" si="8"/>
        <v>5591884243.4328852</v>
      </c>
      <c r="BG63" s="88">
        <f t="shared" si="8"/>
        <v>5604691036.1358109</v>
      </c>
      <c r="BH63" s="88">
        <f t="shared" si="8"/>
        <v>5612920113.2277784</v>
      </c>
      <c r="BI63" s="88">
        <f t="shared" si="8"/>
        <v>5621161256.185565</v>
      </c>
      <c r="BJ63" s="88">
        <f t="shared" si="8"/>
        <v>5629414482.6766548</v>
      </c>
      <c r="BK63" s="88">
        <f t="shared" si="4"/>
        <v>5637679810.3943558</v>
      </c>
      <c r="BL63" s="88">
        <f t="shared" si="4"/>
        <v>5645957257.0578547</v>
      </c>
      <c r="BM63" s="88">
        <f t="shared" si="4"/>
        <v>5654246840.4122515</v>
      </c>
      <c r="BN63" s="88">
        <f t="shared" si="5"/>
        <v>5662548578.2285919</v>
      </c>
      <c r="BO63" s="88">
        <f t="shared" si="5"/>
        <v>5670862488.3039036</v>
      </c>
      <c r="BP63" s="88">
        <f t="shared" si="5"/>
        <v>5679188588.461236</v>
      </c>
    </row>
    <row r="64" spans="2:69">
      <c r="C64" s="37" t="str">
        <v>Llamadas entrantes Larga Distancia de otros operadores fijos</v>
      </c>
      <c r="G64" s="37" t="str">
        <v>Minutos</v>
      </c>
      <c r="S64" s="88">
        <f t="shared" si="2"/>
        <v>0</v>
      </c>
      <c r="T64" s="88">
        <f t="shared" si="8"/>
        <v>0</v>
      </c>
      <c r="U64" s="88">
        <f t="shared" si="8"/>
        <v>274224873.98432755</v>
      </c>
      <c r="V64" s="88">
        <f t="shared" si="8"/>
        <v>1033493351.8842816</v>
      </c>
      <c r="W64" s="88">
        <f t="shared" si="8"/>
        <v>2151277998.3717189</v>
      </c>
      <c r="X64" s="88">
        <f t="shared" si="8"/>
        <v>3125042815.2351346</v>
      </c>
      <c r="Y64" s="88">
        <f t="shared" si="8"/>
        <v>3642651950.2320676</v>
      </c>
      <c r="Z64" s="88">
        <f t="shared" si="8"/>
        <v>3238801785.2178588</v>
      </c>
      <c r="AA64" s="88">
        <f t="shared" si="8"/>
        <v>3077281512.8872333</v>
      </c>
      <c r="AB64" s="88">
        <f t="shared" si="8"/>
        <v>2925718024.6191511</v>
      </c>
      <c r="AC64" s="88">
        <f t="shared" si="8"/>
        <v>2709488049.1413913</v>
      </c>
      <c r="AD64" s="88">
        <f t="shared" si="8"/>
        <v>2610099601.3674588</v>
      </c>
      <c r="AE64" s="88">
        <f t="shared" si="8"/>
        <v>2518034615.4719253</v>
      </c>
      <c r="AF64" s="88">
        <f t="shared" si="8"/>
        <v>2463902595.932528</v>
      </c>
      <c r="AG64" s="88">
        <f t="shared" si="8"/>
        <v>2410191510.4738278</v>
      </c>
      <c r="AH64" s="88">
        <f t="shared" si="8"/>
        <v>2357045840.56991</v>
      </c>
      <c r="AI64" s="88">
        <f t="shared" si="8"/>
        <v>2370433802.1068149</v>
      </c>
      <c r="AJ64" s="88">
        <f t="shared" si="8"/>
        <v>2408576940.5040545</v>
      </c>
      <c r="AK64" s="88">
        <f t="shared" si="8"/>
        <v>2445250520.8734684</v>
      </c>
      <c r="AL64" s="88">
        <f t="shared" si="8"/>
        <v>2480787060.6883426</v>
      </c>
      <c r="AM64" s="88">
        <f t="shared" si="8"/>
        <v>2515838730.4304762</v>
      </c>
      <c r="AN64" s="88">
        <f t="shared" si="8"/>
        <v>2550626486.562501</v>
      </c>
      <c r="AO64" s="88">
        <f t="shared" si="8"/>
        <v>2584384311.9479361</v>
      </c>
      <c r="AP64" s="88">
        <f t="shared" si="8"/>
        <v>2616651543.891788</v>
      </c>
      <c r="AQ64" s="88">
        <f t="shared" si="8"/>
        <v>2647623788.6364894</v>
      </c>
      <c r="AR64" s="88">
        <f t="shared" si="8"/>
        <v>2677449708.7564034</v>
      </c>
      <c r="AS64" s="88">
        <f t="shared" si="8"/>
        <v>2706050832.3649735</v>
      </c>
      <c r="AT64" s="88">
        <f t="shared" si="8"/>
        <v>2733253148.7978692</v>
      </c>
      <c r="AU64" s="88">
        <f t="shared" si="8"/>
        <v>2759027252.2236562</v>
      </c>
      <c r="AV64" s="88">
        <f t="shared" si="8"/>
        <v>2783483156.0220337</v>
      </c>
      <c r="AW64" s="88">
        <f t="shared" si="8"/>
        <v>2806697834.1694374</v>
      </c>
      <c r="AX64" s="88">
        <f t="shared" si="8"/>
        <v>2828569068.8664737</v>
      </c>
      <c r="AY64" s="88">
        <f t="shared" si="8"/>
        <v>2848926182.500988</v>
      </c>
      <c r="AZ64" s="88">
        <f t="shared" si="8"/>
        <v>2867725193.6008382</v>
      </c>
      <c r="BA64" s="88">
        <f t="shared" si="8"/>
        <v>2885050645.7219095</v>
      </c>
      <c r="BB64" s="88">
        <f t="shared" si="8"/>
        <v>2900976076.2986078</v>
      </c>
      <c r="BC64" s="88">
        <f t="shared" si="8"/>
        <v>2915434786.6429977</v>
      </c>
      <c r="BD64" s="88">
        <f t="shared" si="8"/>
        <v>2928299162.3565574</v>
      </c>
      <c r="BE64" s="88">
        <f t="shared" si="8"/>
        <v>2939542582.9233141</v>
      </c>
      <c r="BF64" s="88">
        <f t="shared" si="8"/>
        <v>2949351109.3517079</v>
      </c>
      <c r="BG64" s="88">
        <f t="shared" si="8"/>
        <v>2956105850.0833263</v>
      </c>
      <c r="BH64" s="88">
        <f t="shared" si="8"/>
        <v>2960446146.9481339</v>
      </c>
      <c r="BI64" s="88">
        <f t="shared" si="8"/>
        <v>2964792807.7634783</v>
      </c>
      <c r="BJ64" s="88">
        <f t="shared" si="8"/>
        <v>2969145841.8477964</v>
      </c>
      <c r="BK64" s="88">
        <f t="shared" si="4"/>
        <v>2973505258.533145</v>
      </c>
      <c r="BL64" s="88">
        <f t="shared" si="4"/>
        <v>2977871067.1652284</v>
      </c>
      <c r="BM64" s="88">
        <f t="shared" si="4"/>
        <v>2982243277.1034198</v>
      </c>
      <c r="BN64" s="88">
        <f t="shared" si="5"/>
        <v>2986621897.7207766</v>
      </c>
      <c r="BO64" s="88">
        <f t="shared" si="5"/>
        <v>2991006938.4040618</v>
      </c>
      <c r="BP64" s="88">
        <f t="shared" si="5"/>
        <v>2995398408.5537596</v>
      </c>
    </row>
    <row r="65" spans="3:68">
      <c r="C65" s="37" t="str">
        <v>Llamadas entrantes de móvil</v>
      </c>
      <c r="G65" s="37" t="str">
        <v>Minutos</v>
      </c>
      <c r="S65" s="88">
        <f t="shared" si="2"/>
        <v>0</v>
      </c>
      <c r="T65" s="88">
        <f t="shared" si="8"/>
        <v>0</v>
      </c>
      <c r="U65" s="88">
        <f t="shared" si="8"/>
        <v>804557854.46330869</v>
      </c>
      <c r="V65" s="88">
        <f t="shared" si="8"/>
        <v>1692793023.9962602</v>
      </c>
      <c r="W65" s="88">
        <f t="shared" si="8"/>
        <v>2573559774.3266463</v>
      </c>
      <c r="X65" s="88">
        <f t="shared" si="8"/>
        <v>3352278030.5097313</v>
      </c>
      <c r="Y65" s="88">
        <f t="shared" si="8"/>
        <v>8428418379.4213848</v>
      </c>
      <c r="Z65" s="88">
        <f t="shared" si="8"/>
        <v>12510507156.741255</v>
      </c>
      <c r="AA65" s="88">
        <f t="shared" si="8"/>
        <v>13544258859.299028</v>
      </c>
      <c r="AB65" s="88">
        <f t="shared" si="8"/>
        <v>14295937844.676249</v>
      </c>
      <c r="AC65" s="88">
        <f t="shared" si="8"/>
        <v>14962142382.274683</v>
      </c>
      <c r="AD65" s="88">
        <f t="shared" si="8"/>
        <v>15719623884.792824</v>
      </c>
      <c r="AE65" s="88">
        <f t="shared" si="8"/>
        <v>16400272667.081692</v>
      </c>
      <c r="AF65" s="88">
        <f t="shared" si="8"/>
        <v>17078740647.905466</v>
      </c>
      <c r="AG65" s="88">
        <f t="shared" si="8"/>
        <v>17755098893.262547</v>
      </c>
      <c r="AH65" s="88">
        <f t="shared" si="8"/>
        <v>18429450462.763218</v>
      </c>
      <c r="AI65" s="88">
        <f t="shared" si="8"/>
        <v>18719457980.895042</v>
      </c>
      <c r="AJ65" s="88">
        <f t="shared" si="8"/>
        <v>18860294217.896923</v>
      </c>
      <c r="AK65" s="88">
        <f t="shared" si="8"/>
        <v>18997618148.260723</v>
      </c>
      <c r="AL65" s="88">
        <f t="shared" si="8"/>
        <v>19131307801.205975</v>
      </c>
      <c r="AM65" s="88">
        <f t="shared" si="8"/>
        <v>19261269384.372688</v>
      </c>
      <c r="AN65" s="88">
        <f t="shared" si="8"/>
        <v>19387730455.702599</v>
      </c>
      <c r="AO65" s="88">
        <f t="shared" si="8"/>
        <v>19510939061.332233</v>
      </c>
      <c r="AP65" s="88">
        <f t="shared" si="8"/>
        <v>19630836333.565323</v>
      </c>
      <c r="AQ65" s="88">
        <f t="shared" si="8"/>
        <v>19747307752.581711</v>
      </c>
      <c r="AR65" s="88">
        <f t="shared" si="8"/>
        <v>19860318978.529728</v>
      </c>
      <c r="AS65" s="88">
        <f t="shared" si="8"/>
        <v>19969856026.361946</v>
      </c>
      <c r="AT65" s="88">
        <f t="shared" si="8"/>
        <v>20075906659.904373</v>
      </c>
      <c r="AU65" s="88">
        <f t="shared" si="8"/>
        <v>20178448561.918201</v>
      </c>
      <c r="AV65" s="88">
        <f t="shared" si="8"/>
        <v>20277463970.031822</v>
      </c>
      <c r="AW65" s="88">
        <f t="shared" si="8"/>
        <v>20372958514.858147</v>
      </c>
      <c r="AX65" s="88">
        <f t="shared" si="8"/>
        <v>20464955658.76791</v>
      </c>
      <c r="AY65" s="88">
        <f t="shared" si="8"/>
        <v>20553471999.214596</v>
      </c>
      <c r="AZ65" s="88">
        <f t="shared" si="8"/>
        <v>20638513710.800816</v>
      </c>
      <c r="BA65" s="88">
        <f t="shared" si="8"/>
        <v>20720091729.173607</v>
      </c>
      <c r="BB65" s="88">
        <f t="shared" si="8"/>
        <v>20798235160.782303</v>
      </c>
      <c r="BC65" s="88">
        <f t="shared" si="8"/>
        <v>20872991014.879238</v>
      </c>
      <c r="BD65" s="88">
        <f t="shared" si="8"/>
        <v>20944406371.17403</v>
      </c>
      <c r="BE65" s="88">
        <f t="shared" si="8"/>
        <v>21012521134.629456</v>
      </c>
      <c r="BF65" s="88">
        <f t="shared" si="8"/>
        <v>21075785395.527382</v>
      </c>
      <c r="BG65" s="88">
        <f t="shared" si="8"/>
        <v>21119629063.828236</v>
      </c>
      <c r="BH65" s="88">
        <f t="shared" si="8"/>
        <v>21147279996.549191</v>
      </c>
      <c r="BI65" s="88">
        <f t="shared" si="8"/>
        <v>21174967131.330227</v>
      </c>
      <c r="BJ65" s="88">
        <f t="shared" si="8"/>
        <v>21202690515.568993</v>
      </c>
      <c r="BK65" s="88">
        <f t="shared" si="4"/>
        <v>21230450196.725201</v>
      </c>
      <c r="BL65" s="88">
        <f t="shared" si="4"/>
        <v>21258246222.320675</v>
      </c>
      <c r="BM65" s="88">
        <f t="shared" si="4"/>
        <v>21286078639.93948</v>
      </c>
      <c r="BN65" s="88">
        <f t="shared" si="5"/>
        <v>21313947497.227974</v>
      </c>
      <c r="BO65" s="88">
        <f t="shared" si="5"/>
        <v>21341852841.894901</v>
      </c>
      <c r="BP65" s="88">
        <f t="shared" si="5"/>
        <v>21369794721.71146</v>
      </c>
    </row>
    <row r="66" spans="3:68">
      <c r="C66" s="37" t="str">
        <v>Llamadas entrantes de internacional</v>
      </c>
      <c r="G66" s="37" t="str">
        <v>Minutos</v>
      </c>
      <c r="S66" s="88">
        <f t="shared" si="2"/>
        <v>0</v>
      </c>
      <c r="T66" s="88">
        <f t="shared" si="8"/>
        <v>0</v>
      </c>
      <c r="U66" s="88">
        <f t="shared" si="8"/>
        <v>2001039778.8175385</v>
      </c>
      <c r="V66" s="88">
        <f t="shared" si="8"/>
        <v>4403813311.4627762</v>
      </c>
      <c r="W66" s="88">
        <f t="shared" si="8"/>
        <v>7021904360.7380543</v>
      </c>
      <c r="X66" s="88">
        <f t="shared" si="8"/>
        <v>9924291496.5097847</v>
      </c>
      <c r="Y66" s="88">
        <f t="shared" si="8"/>
        <v>13149686232.875465</v>
      </c>
      <c r="Z66" s="88">
        <f t="shared" si="8"/>
        <v>13675673682.190485</v>
      </c>
      <c r="AA66" s="88">
        <f t="shared" si="8"/>
        <v>14085943892.6562</v>
      </c>
      <c r="AB66" s="88">
        <f t="shared" si="8"/>
        <v>14438092489.972603</v>
      </c>
      <c r="AC66" s="88">
        <f t="shared" si="8"/>
        <v>14726854339.772055</v>
      </c>
      <c r="AD66" s="88">
        <f t="shared" si="8"/>
        <v>14947757154.868633</v>
      </c>
      <c r="AE66" s="88">
        <f t="shared" si="8"/>
        <v>15097234726.417322</v>
      </c>
      <c r="AF66" s="88">
        <f t="shared" si="8"/>
        <v>15248207073.681494</v>
      </c>
      <c r="AG66" s="88">
        <f t="shared" si="8"/>
        <v>15400689144.41831</v>
      </c>
      <c r="AH66" s="88">
        <f t="shared" si="8"/>
        <v>15554696035.862494</v>
      </c>
      <c r="AI66" s="88">
        <f t="shared" si="8"/>
        <v>15693543916.817694</v>
      </c>
      <c r="AJ66" s="88">
        <f t="shared" si="8"/>
        <v>15902385771.663895</v>
      </c>
      <c r="AK66" s="88">
        <f t="shared" si="8"/>
        <v>16103556631.742167</v>
      </c>
      <c r="AL66" s="88">
        <f t="shared" si="8"/>
        <v>16298530484.184256</v>
      </c>
      <c r="AM66" s="88">
        <f t="shared" si="8"/>
        <v>16490198211.439886</v>
      </c>
      <c r="AN66" s="88">
        <f t="shared" si="8"/>
        <v>16679607291.20838</v>
      </c>
      <c r="AO66" s="88">
        <f t="shared" si="8"/>
        <v>16863431773.25219</v>
      </c>
      <c r="AP66" s="88">
        <f t="shared" si="8"/>
        <v>17039630977.312544</v>
      </c>
      <c r="AQ66" s="88">
        <f t="shared" si="8"/>
        <v>17209058463.922367</v>
      </c>
      <c r="AR66" s="88">
        <f t="shared" si="8"/>
        <v>17372376693.122147</v>
      </c>
      <c r="AS66" s="88">
        <f t="shared" si="8"/>
        <v>17529247664.040863</v>
      </c>
      <c r="AT66" s="88">
        <f t="shared" si="8"/>
        <v>17678913149.724579</v>
      </c>
      <c r="AU66" s="88">
        <f t="shared" si="8"/>
        <v>17821250408.190327</v>
      </c>
      <c r="AV66" s="88">
        <f t="shared" si="8"/>
        <v>17956750407.36998</v>
      </c>
      <c r="AW66" s="88">
        <f t="shared" si="8"/>
        <v>18085762739.831104</v>
      </c>
      <c r="AX66" s="88">
        <f t="shared" si="8"/>
        <v>18207852879.45393</v>
      </c>
      <c r="AY66" s="88">
        <f t="shared" si="8"/>
        <v>18322284049.339809</v>
      </c>
      <c r="AZ66" s="88">
        <f t="shared" si="8"/>
        <v>18428873165.683605</v>
      </c>
      <c r="BA66" s="88">
        <f t="shared" si="8"/>
        <v>18528001454.467731</v>
      </c>
      <c r="BB66" s="88">
        <f t="shared" si="8"/>
        <v>18620005291.55901</v>
      </c>
      <c r="BC66" s="88">
        <f t="shared" si="8"/>
        <v>18704609942.916134</v>
      </c>
      <c r="BD66" s="88">
        <f t="shared" si="8"/>
        <v>18781273090.474892</v>
      </c>
      <c r="BE66" s="88">
        <f t="shared" si="8"/>
        <v>18849892358.971466</v>
      </c>
      <c r="BF66" s="88">
        <f t="shared" si="8"/>
        <v>18910844857.710991</v>
      </c>
      <c r="BG66" s="88">
        <f t="shared" si="8"/>
        <v>18952898666.082462</v>
      </c>
      <c r="BH66" s="88">
        <f t="shared" si="8"/>
        <v>18979772524.39555</v>
      </c>
      <c r="BI66" s="88">
        <f t="shared" si="8"/>
        <v>19006684487.922691</v>
      </c>
      <c r="BJ66" s="88">
        <f t="shared" si="8"/>
        <v>19033634610.694363</v>
      </c>
      <c r="BK66" s="88">
        <f t="shared" si="4"/>
        <v>19060622946.81765</v>
      </c>
      <c r="BL66" s="88">
        <f t="shared" si="4"/>
        <v>19087649550.47636</v>
      </c>
      <c r="BM66" s="88">
        <f t="shared" si="4"/>
        <v>19114714475.931133</v>
      </c>
      <c r="BN66" s="88">
        <f t="shared" si="5"/>
        <v>19141817777.519531</v>
      </c>
      <c r="BO66" s="88">
        <f t="shared" si="5"/>
        <v>19168959509.656189</v>
      </c>
      <c r="BP66" s="88">
        <f t="shared" si="5"/>
        <v>19196139726.832874</v>
      </c>
    </row>
    <row r="67" spans="3:68">
      <c r="C67" s="37" t="str">
        <v>Llamadas entrantes de números no geográficos</v>
      </c>
      <c r="G67" s="37" t="str">
        <v>Minutos</v>
      </c>
      <c r="S67" s="88">
        <f t="shared" si="2"/>
        <v>0</v>
      </c>
      <c r="T67" s="88">
        <f t="shared" ref="T67:BJ67" si="9">T25*T$48</f>
        <v>0</v>
      </c>
      <c r="U67" s="88">
        <f t="shared" si="9"/>
        <v>0</v>
      </c>
      <c r="V67" s="88">
        <f t="shared" si="9"/>
        <v>0</v>
      </c>
      <c r="W67" s="88">
        <f t="shared" si="9"/>
        <v>0</v>
      </c>
      <c r="X67" s="88">
        <f t="shared" si="9"/>
        <v>0</v>
      </c>
      <c r="Y67" s="88">
        <f t="shared" si="9"/>
        <v>0</v>
      </c>
      <c r="Z67" s="88">
        <f t="shared" si="9"/>
        <v>0</v>
      </c>
      <c r="AA67" s="88">
        <f t="shared" si="9"/>
        <v>0</v>
      </c>
      <c r="AB67" s="88">
        <f t="shared" si="9"/>
        <v>0</v>
      </c>
      <c r="AC67" s="88">
        <f t="shared" si="9"/>
        <v>0</v>
      </c>
      <c r="AD67" s="88">
        <f t="shared" si="9"/>
        <v>0</v>
      </c>
      <c r="AE67" s="88">
        <f t="shared" si="9"/>
        <v>0</v>
      </c>
      <c r="AF67" s="88">
        <f t="shared" si="9"/>
        <v>0</v>
      </c>
      <c r="AG67" s="88">
        <f t="shared" si="9"/>
        <v>0</v>
      </c>
      <c r="AH67" s="88">
        <f t="shared" si="9"/>
        <v>0</v>
      </c>
      <c r="AI67" s="88">
        <f t="shared" si="9"/>
        <v>0</v>
      </c>
      <c r="AJ67" s="88">
        <f t="shared" si="9"/>
        <v>0</v>
      </c>
      <c r="AK67" s="88">
        <f t="shared" si="9"/>
        <v>0</v>
      </c>
      <c r="AL67" s="88">
        <f t="shared" si="9"/>
        <v>0</v>
      </c>
      <c r="AM67" s="88">
        <f t="shared" si="9"/>
        <v>0</v>
      </c>
      <c r="AN67" s="88">
        <f t="shared" si="9"/>
        <v>0</v>
      </c>
      <c r="AO67" s="88">
        <f t="shared" si="9"/>
        <v>0</v>
      </c>
      <c r="AP67" s="88">
        <f t="shared" si="9"/>
        <v>0</v>
      </c>
      <c r="AQ67" s="88">
        <f t="shared" si="9"/>
        <v>0</v>
      </c>
      <c r="AR67" s="88">
        <f t="shared" si="9"/>
        <v>0</v>
      </c>
      <c r="AS67" s="88">
        <f t="shared" si="9"/>
        <v>0</v>
      </c>
      <c r="AT67" s="88">
        <f t="shared" si="9"/>
        <v>0</v>
      </c>
      <c r="AU67" s="88">
        <f t="shared" si="9"/>
        <v>0</v>
      </c>
      <c r="AV67" s="88">
        <f t="shared" si="9"/>
        <v>0</v>
      </c>
      <c r="AW67" s="88">
        <f t="shared" si="9"/>
        <v>0</v>
      </c>
      <c r="AX67" s="88">
        <f t="shared" si="9"/>
        <v>0</v>
      </c>
      <c r="AY67" s="88">
        <f t="shared" si="9"/>
        <v>0</v>
      </c>
      <c r="AZ67" s="88">
        <f t="shared" si="9"/>
        <v>0</v>
      </c>
      <c r="BA67" s="88">
        <f t="shared" si="9"/>
        <v>0</v>
      </c>
      <c r="BB67" s="88">
        <f t="shared" si="9"/>
        <v>0</v>
      </c>
      <c r="BC67" s="88">
        <f t="shared" si="9"/>
        <v>0</v>
      </c>
      <c r="BD67" s="88">
        <f t="shared" si="9"/>
        <v>0</v>
      </c>
      <c r="BE67" s="88">
        <f t="shared" si="9"/>
        <v>0</v>
      </c>
      <c r="BF67" s="88">
        <f t="shared" si="9"/>
        <v>0</v>
      </c>
      <c r="BG67" s="88">
        <f t="shared" si="9"/>
        <v>0</v>
      </c>
      <c r="BH67" s="88">
        <f t="shared" si="9"/>
        <v>0</v>
      </c>
      <c r="BI67" s="88">
        <f t="shared" si="9"/>
        <v>0</v>
      </c>
      <c r="BJ67" s="88">
        <f t="shared" si="9"/>
        <v>0</v>
      </c>
      <c r="BK67" s="88">
        <f t="shared" si="4"/>
        <v>0</v>
      </c>
      <c r="BL67" s="88">
        <f t="shared" si="4"/>
        <v>0</v>
      </c>
      <c r="BM67" s="88">
        <f t="shared" si="4"/>
        <v>0</v>
      </c>
      <c r="BN67" s="88">
        <f t="shared" si="5"/>
        <v>0</v>
      </c>
      <c r="BO67" s="88">
        <f t="shared" si="5"/>
        <v>0</v>
      </c>
      <c r="BP67" s="88">
        <f t="shared" si="5"/>
        <v>0</v>
      </c>
    </row>
    <row r="68" spans="3:68">
      <c r="C68" s="37" t="str">
        <v>Fixed Service14</v>
      </c>
      <c r="G68" s="37" t="str">
        <v>Fixed Unit14</v>
      </c>
      <c r="S68" s="88">
        <f t="shared" si="2"/>
        <v>0</v>
      </c>
      <c r="T68" s="88">
        <f t="shared" ref="T68:BJ72" si="10">T26*T$48</f>
        <v>0</v>
      </c>
      <c r="U68" s="88">
        <f t="shared" si="10"/>
        <v>0</v>
      </c>
      <c r="V68" s="88">
        <f t="shared" si="10"/>
        <v>0</v>
      </c>
      <c r="W68" s="88">
        <f t="shared" si="10"/>
        <v>0</v>
      </c>
      <c r="X68" s="88">
        <f t="shared" si="10"/>
        <v>0</v>
      </c>
      <c r="Y68" s="88">
        <f t="shared" si="10"/>
        <v>0</v>
      </c>
      <c r="Z68" s="88">
        <f t="shared" si="10"/>
        <v>0</v>
      </c>
      <c r="AA68" s="88">
        <f t="shared" si="10"/>
        <v>0</v>
      </c>
      <c r="AB68" s="88">
        <f t="shared" si="10"/>
        <v>0</v>
      </c>
      <c r="AC68" s="88">
        <f t="shared" si="10"/>
        <v>0</v>
      </c>
      <c r="AD68" s="88">
        <f t="shared" si="10"/>
        <v>0</v>
      </c>
      <c r="AE68" s="88">
        <f t="shared" si="10"/>
        <v>0</v>
      </c>
      <c r="AF68" s="88">
        <f t="shared" si="10"/>
        <v>0</v>
      </c>
      <c r="AG68" s="88">
        <f t="shared" si="10"/>
        <v>0</v>
      </c>
      <c r="AH68" s="88">
        <f t="shared" si="10"/>
        <v>0</v>
      </c>
      <c r="AI68" s="88">
        <f t="shared" si="10"/>
        <v>0</v>
      </c>
      <c r="AJ68" s="88">
        <f t="shared" si="10"/>
        <v>0</v>
      </c>
      <c r="AK68" s="88">
        <f t="shared" si="10"/>
        <v>0</v>
      </c>
      <c r="AL68" s="88">
        <f t="shared" si="10"/>
        <v>0</v>
      </c>
      <c r="AM68" s="88">
        <f t="shared" si="10"/>
        <v>0</v>
      </c>
      <c r="AN68" s="88">
        <f t="shared" si="10"/>
        <v>0</v>
      </c>
      <c r="AO68" s="88">
        <f t="shared" si="10"/>
        <v>0</v>
      </c>
      <c r="AP68" s="88">
        <f t="shared" si="10"/>
        <v>0</v>
      </c>
      <c r="AQ68" s="88">
        <f t="shared" si="10"/>
        <v>0</v>
      </c>
      <c r="AR68" s="88">
        <f t="shared" si="10"/>
        <v>0</v>
      </c>
      <c r="AS68" s="88">
        <f t="shared" si="10"/>
        <v>0</v>
      </c>
      <c r="AT68" s="88">
        <f t="shared" si="10"/>
        <v>0</v>
      </c>
      <c r="AU68" s="88">
        <f t="shared" si="10"/>
        <v>0</v>
      </c>
      <c r="AV68" s="88">
        <f t="shared" si="10"/>
        <v>0</v>
      </c>
      <c r="AW68" s="88">
        <f t="shared" si="10"/>
        <v>0</v>
      </c>
      <c r="AX68" s="88">
        <f t="shared" si="10"/>
        <v>0</v>
      </c>
      <c r="AY68" s="88">
        <f t="shared" si="10"/>
        <v>0</v>
      </c>
      <c r="AZ68" s="88">
        <f t="shared" si="10"/>
        <v>0</v>
      </c>
      <c r="BA68" s="88">
        <f t="shared" si="10"/>
        <v>0</v>
      </c>
      <c r="BB68" s="88">
        <f t="shared" si="10"/>
        <v>0</v>
      </c>
      <c r="BC68" s="88">
        <f t="shared" si="10"/>
        <v>0</v>
      </c>
      <c r="BD68" s="88">
        <f t="shared" si="10"/>
        <v>0</v>
      </c>
      <c r="BE68" s="88">
        <f t="shared" si="10"/>
        <v>0</v>
      </c>
      <c r="BF68" s="88">
        <f t="shared" si="10"/>
        <v>0</v>
      </c>
      <c r="BG68" s="88">
        <f t="shared" si="10"/>
        <v>0</v>
      </c>
      <c r="BH68" s="88">
        <f t="shared" si="10"/>
        <v>0</v>
      </c>
      <c r="BI68" s="88">
        <f t="shared" si="10"/>
        <v>0</v>
      </c>
      <c r="BJ68" s="88">
        <f t="shared" si="10"/>
        <v>0</v>
      </c>
      <c r="BK68" s="88">
        <f t="shared" si="4"/>
        <v>0</v>
      </c>
      <c r="BL68" s="88">
        <f t="shared" si="4"/>
        <v>0</v>
      </c>
      <c r="BM68" s="88">
        <f t="shared" si="4"/>
        <v>0</v>
      </c>
      <c r="BN68" s="88">
        <f t="shared" si="5"/>
        <v>0</v>
      </c>
      <c r="BO68" s="88">
        <f t="shared" si="5"/>
        <v>0</v>
      </c>
      <c r="BP68" s="88">
        <f t="shared" si="5"/>
        <v>0</v>
      </c>
    </row>
    <row r="69" spans="3:68">
      <c r="C69" s="37" t="str">
        <v>Llamadas en tránsito Local</v>
      </c>
      <c r="G69" s="37" t="str">
        <v>Minutos</v>
      </c>
      <c r="S69" s="88">
        <f t="shared" si="2"/>
        <v>0</v>
      </c>
      <c r="T69" s="88">
        <f t="shared" si="10"/>
        <v>0</v>
      </c>
      <c r="U69" s="88">
        <f t="shared" si="10"/>
        <v>3447068099.4220309</v>
      </c>
      <c r="V69" s="88">
        <f t="shared" si="10"/>
        <v>8663615763.0911312</v>
      </c>
      <c r="W69" s="88">
        <f t="shared" si="10"/>
        <v>14136118089.235367</v>
      </c>
      <c r="X69" s="88">
        <f t="shared" si="10"/>
        <v>20701077566.668873</v>
      </c>
      <c r="Y69" s="88">
        <f t="shared" si="10"/>
        <v>36739121563.471245</v>
      </c>
      <c r="Z69" s="88">
        <f t="shared" si="10"/>
        <v>45499933600.644699</v>
      </c>
      <c r="AA69" s="88">
        <f t="shared" si="10"/>
        <v>47663203827.077644</v>
      </c>
      <c r="AB69" s="88">
        <f t="shared" si="10"/>
        <v>49049373940.65551</v>
      </c>
      <c r="AC69" s="88">
        <f t="shared" si="10"/>
        <v>49919119795.577209</v>
      </c>
      <c r="AD69" s="88">
        <f t="shared" si="10"/>
        <v>51440669586.11779</v>
      </c>
      <c r="AE69" s="88">
        <f t="shared" si="10"/>
        <v>52764282567.964302</v>
      </c>
      <c r="AF69" s="88">
        <f t="shared" si="10"/>
        <v>54217583587.747704</v>
      </c>
      <c r="AG69" s="88">
        <f t="shared" si="10"/>
        <v>55651270795.639061</v>
      </c>
      <c r="AH69" s="88">
        <f t="shared" si="10"/>
        <v>57066894399.598251</v>
      </c>
      <c r="AI69" s="88">
        <f t="shared" si="10"/>
        <v>57861393881.050575</v>
      </c>
      <c r="AJ69" s="88">
        <f t="shared" si="10"/>
        <v>58385431835.07869</v>
      </c>
      <c r="AK69" s="88">
        <f t="shared" si="10"/>
        <v>58893867331.981354</v>
      </c>
      <c r="AL69" s="88">
        <f t="shared" si="10"/>
        <v>59387882139.880974</v>
      </c>
      <c r="AM69" s="88">
        <f t="shared" si="10"/>
        <v>59870090007.661446</v>
      </c>
      <c r="AN69" s="88">
        <f t="shared" si="10"/>
        <v>60342029834.543701</v>
      </c>
      <c r="AO69" s="88">
        <f t="shared" si="10"/>
        <v>60801040549.230537</v>
      </c>
      <c r="AP69" s="88">
        <f t="shared" si="10"/>
        <v>61245023620.188614</v>
      </c>
      <c r="AQ69" s="88">
        <f t="shared" si="10"/>
        <v>61674562234.960472</v>
      </c>
      <c r="AR69" s="88">
        <f t="shared" si="10"/>
        <v>62090232234.870209</v>
      </c>
      <c r="AS69" s="88">
        <f t="shared" si="10"/>
        <v>62491685821.749237</v>
      </c>
      <c r="AT69" s="88">
        <f t="shared" si="10"/>
        <v>62878173916.569244</v>
      </c>
      <c r="AU69" s="88">
        <f t="shared" si="10"/>
        <v>63249538646.58651</v>
      </c>
      <c r="AV69" s="88">
        <f t="shared" si="10"/>
        <v>63606223071.806885</v>
      </c>
      <c r="AW69" s="88">
        <f t="shared" si="10"/>
        <v>63948585148.341553</v>
      </c>
      <c r="AX69" s="88">
        <f t="shared" si="10"/>
        <v>64276267288.953438</v>
      </c>
      <c r="AY69" s="88">
        <f t="shared" si="10"/>
        <v>64588605751.017502</v>
      </c>
      <c r="AZ69" s="88">
        <f t="shared" si="10"/>
        <v>64885445846.928406</v>
      </c>
      <c r="BA69" s="88">
        <f t="shared" si="10"/>
        <v>65167185345.744041</v>
      </c>
      <c r="BB69" s="88">
        <f t="shared" si="10"/>
        <v>65434218931.793243</v>
      </c>
      <c r="BC69" s="88">
        <f t="shared" si="10"/>
        <v>65686394028.621483</v>
      </c>
      <c r="BD69" s="88">
        <f t="shared" si="10"/>
        <v>65923300726.354515</v>
      </c>
      <c r="BE69" s="88">
        <f t="shared" si="10"/>
        <v>66144934581.293381</v>
      </c>
      <c r="BF69" s="88">
        <f t="shared" si="10"/>
        <v>66348115416.375259</v>
      </c>
      <c r="BG69" s="88">
        <f t="shared" si="10"/>
        <v>66488744253.814133</v>
      </c>
      <c r="BH69" s="88">
        <f t="shared" si="10"/>
        <v>66577772455.286186</v>
      </c>
      <c r="BI69" s="88">
        <f t="shared" si="10"/>
        <v>66666919963.379639</v>
      </c>
      <c r="BJ69" s="88">
        <f t="shared" si="10"/>
        <v>66756186938.112541</v>
      </c>
      <c r="BK69" s="88">
        <f t="shared" si="4"/>
        <v>66845573539.717918</v>
      </c>
      <c r="BL69" s="88">
        <f t="shared" si="4"/>
        <v>66935079928.643791</v>
      </c>
      <c r="BM69" s="88">
        <f t="shared" si="4"/>
        <v>67024706265.553619</v>
      </c>
      <c r="BN69" s="88">
        <f t="shared" si="5"/>
        <v>67114452711.326447</v>
      </c>
      <c r="BO69" s="88">
        <f t="shared" si="5"/>
        <v>67204319427.057465</v>
      </c>
      <c r="BP69" s="88">
        <f t="shared" si="5"/>
        <v>67294306574.057938</v>
      </c>
    </row>
    <row r="70" spans="3:68">
      <c r="C70" s="37" t="str">
        <v>Llamadas en tránsito Larga Distancia</v>
      </c>
      <c r="G70" s="37" t="str">
        <v>Minutos</v>
      </c>
      <c r="S70" s="88">
        <f t="shared" si="2"/>
        <v>0</v>
      </c>
      <c r="T70" s="88">
        <f t="shared" si="10"/>
        <v>0</v>
      </c>
      <c r="U70" s="88">
        <f t="shared" si="10"/>
        <v>383007566.60244775</v>
      </c>
      <c r="V70" s="88">
        <f t="shared" si="10"/>
        <v>962623973.67679203</v>
      </c>
      <c r="W70" s="88">
        <f t="shared" si="10"/>
        <v>1570679787.6928179</v>
      </c>
      <c r="X70" s="88">
        <f t="shared" si="10"/>
        <v>2300119729.6298742</v>
      </c>
      <c r="Y70" s="88">
        <f t="shared" si="10"/>
        <v>4082124618.1634712</v>
      </c>
      <c r="Z70" s="88">
        <f t="shared" si="10"/>
        <v>5055548177.8494101</v>
      </c>
      <c r="AA70" s="88">
        <f t="shared" si="10"/>
        <v>5295911536.341959</v>
      </c>
      <c r="AB70" s="88">
        <f t="shared" si="10"/>
        <v>5449930437.8506107</v>
      </c>
      <c r="AC70" s="88">
        <f t="shared" si="10"/>
        <v>5546568866.1752453</v>
      </c>
      <c r="AD70" s="88">
        <f t="shared" si="10"/>
        <v>5715629954.0130873</v>
      </c>
      <c r="AE70" s="88">
        <f t="shared" si="10"/>
        <v>5862698063.1071424</v>
      </c>
      <c r="AF70" s="88">
        <f t="shared" si="10"/>
        <v>6024175954.1941872</v>
      </c>
      <c r="AG70" s="88">
        <f t="shared" si="10"/>
        <v>6183474532.8487835</v>
      </c>
      <c r="AH70" s="88">
        <f t="shared" si="10"/>
        <v>6340766044.3998032</v>
      </c>
      <c r="AI70" s="88">
        <f t="shared" si="10"/>
        <v>6429043764.5611734</v>
      </c>
      <c r="AJ70" s="88">
        <f t="shared" si="10"/>
        <v>6487270203.8976307</v>
      </c>
      <c r="AK70" s="88">
        <f t="shared" si="10"/>
        <v>6543763036.8868141</v>
      </c>
      <c r="AL70" s="88">
        <f t="shared" si="10"/>
        <v>6598653571.0978842</v>
      </c>
      <c r="AM70" s="88">
        <f t="shared" si="10"/>
        <v>6652232223.0734911</v>
      </c>
      <c r="AN70" s="88">
        <f t="shared" si="10"/>
        <v>6704669981.6159649</v>
      </c>
      <c r="AO70" s="88">
        <f t="shared" si="10"/>
        <v>6755671172.1367245</v>
      </c>
      <c r="AP70" s="88">
        <f t="shared" si="10"/>
        <v>6805002624.4653997</v>
      </c>
      <c r="AQ70" s="88">
        <f t="shared" si="10"/>
        <v>6852729137.2178288</v>
      </c>
      <c r="AR70" s="88">
        <f t="shared" si="10"/>
        <v>6898914692.7633543</v>
      </c>
      <c r="AS70" s="88">
        <f t="shared" si="10"/>
        <v>6943520646.8610239</v>
      </c>
      <c r="AT70" s="88">
        <f t="shared" si="10"/>
        <v>6986463768.5076923</v>
      </c>
      <c r="AU70" s="88">
        <f t="shared" si="10"/>
        <v>7027726516.2873878</v>
      </c>
      <c r="AV70" s="88">
        <f t="shared" si="10"/>
        <v>7067358119.089653</v>
      </c>
      <c r="AW70" s="88">
        <f t="shared" si="10"/>
        <v>7105398349.8157263</v>
      </c>
      <c r="AX70" s="88">
        <f t="shared" si="10"/>
        <v>7141807476.5503817</v>
      </c>
      <c r="AY70" s="88">
        <f t="shared" si="10"/>
        <v>7176511750.1130533</v>
      </c>
      <c r="AZ70" s="88">
        <f t="shared" si="10"/>
        <v>7209493982.9920435</v>
      </c>
      <c r="BA70" s="88">
        <f t="shared" si="10"/>
        <v>7240798371.7493372</v>
      </c>
      <c r="BB70" s="88">
        <f t="shared" si="10"/>
        <v>7270468770.1992483</v>
      </c>
      <c r="BC70" s="88">
        <f t="shared" si="10"/>
        <v>7298488225.4023848</v>
      </c>
      <c r="BD70" s="88">
        <f t="shared" si="10"/>
        <v>7324811191.8171654</v>
      </c>
      <c r="BE70" s="88">
        <f t="shared" si="10"/>
        <v>7349437175.6992626</v>
      </c>
      <c r="BF70" s="88">
        <f t="shared" si="10"/>
        <v>7372012824.0416956</v>
      </c>
      <c r="BG70" s="88">
        <f t="shared" si="10"/>
        <v>7387638250.4237909</v>
      </c>
      <c r="BH70" s="88">
        <f t="shared" si="10"/>
        <v>7397530272.8095741</v>
      </c>
      <c r="BI70" s="88">
        <f t="shared" si="10"/>
        <v>7407435551.4866238</v>
      </c>
      <c r="BJ70" s="88">
        <f t="shared" si="10"/>
        <v>7417354104.234726</v>
      </c>
      <c r="BK70" s="88">
        <f t="shared" si="4"/>
        <v>7427285948.8575449</v>
      </c>
      <c r="BL70" s="88">
        <f t="shared" si="4"/>
        <v>7437231103.182642</v>
      </c>
      <c r="BM70" s="88">
        <f t="shared" si="4"/>
        <v>7447189585.0615101</v>
      </c>
      <c r="BN70" s="88">
        <f t="shared" si="5"/>
        <v>7457161412.3696041</v>
      </c>
      <c r="BO70" s="88">
        <f t="shared" si="5"/>
        <v>7467146603.006382</v>
      </c>
      <c r="BP70" s="88">
        <f t="shared" si="5"/>
        <v>7477145174.8953238</v>
      </c>
    </row>
    <row r="71" spans="3:68">
      <c r="C71" s="37" t="str">
        <v>Fixed Service17</v>
      </c>
      <c r="G71" s="37" t="str">
        <v>Fixed Unit17</v>
      </c>
      <c r="S71" s="88">
        <f t="shared" si="2"/>
        <v>0</v>
      </c>
      <c r="T71" s="88">
        <f t="shared" si="10"/>
        <v>0</v>
      </c>
      <c r="U71" s="88">
        <f t="shared" si="10"/>
        <v>0</v>
      </c>
      <c r="V71" s="88">
        <f t="shared" si="10"/>
        <v>0</v>
      </c>
      <c r="W71" s="88">
        <f t="shared" si="10"/>
        <v>0</v>
      </c>
      <c r="X71" s="88">
        <f t="shared" si="10"/>
        <v>0</v>
      </c>
      <c r="Y71" s="88">
        <f t="shared" si="10"/>
        <v>0</v>
      </c>
      <c r="Z71" s="88">
        <f t="shared" si="10"/>
        <v>0</v>
      </c>
      <c r="AA71" s="88">
        <f t="shared" si="10"/>
        <v>0</v>
      </c>
      <c r="AB71" s="88">
        <f t="shared" si="10"/>
        <v>0</v>
      </c>
      <c r="AC71" s="88">
        <f t="shared" si="10"/>
        <v>0</v>
      </c>
      <c r="AD71" s="88">
        <f t="shared" si="10"/>
        <v>0</v>
      </c>
      <c r="AE71" s="88">
        <f t="shared" si="10"/>
        <v>0</v>
      </c>
      <c r="AF71" s="88">
        <f t="shared" si="10"/>
        <v>0</v>
      </c>
      <c r="AG71" s="88">
        <f t="shared" si="10"/>
        <v>0</v>
      </c>
      <c r="AH71" s="88">
        <f t="shared" si="10"/>
        <v>0</v>
      </c>
      <c r="AI71" s="88">
        <f t="shared" si="10"/>
        <v>0</v>
      </c>
      <c r="AJ71" s="88">
        <f t="shared" si="10"/>
        <v>0</v>
      </c>
      <c r="AK71" s="88">
        <f t="shared" si="10"/>
        <v>0</v>
      </c>
      <c r="AL71" s="88">
        <f t="shared" si="10"/>
        <v>0</v>
      </c>
      <c r="AM71" s="88">
        <f t="shared" si="10"/>
        <v>0</v>
      </c>
      <c r="AN71" s="88">
        <f t="shared" si="10"/>
        <v>0</v>
      </c>
      <c r="AO71" s="88">
        <f t="shared" si="10"/>
        <v>0</v>
      </c>
      <c r="AP71" s="88">
        <f t="shared" si="10"/>
        <v>0</v>
      </c>
      <c r="AQ71" s="88">
        <f t="shared" si="10"/>
        <v>0</v>
      </c>
      <c r="AR71" s="88">
        <f t="shared" si="10"/>
        <v>0</v>
      </c>
      <c r="AS71" s="88">
        <f t="shared" si="10"/>
        <v>0</v>
      </c>
      <c r="AT71" s="88">
        <f t="shared" si="10"/>
        <v>0</v>
      </c>
      <c r="AU71" s="88">
        <f t="shared" si="10"/>
        <v>0</v>
      </c>
      <c r="AV71" s="88">
        <f t="shared" si="10"/>
        <v>0</v>
      </c>
      <c r="AW71" s="88">
        <f t="shared" si="10"/>
        <v>0</v>
      </c>
      <c r="AX71" s="88">
        <f t="shared" si="10"/>
        <v>0</v>
      </c>
      <c r="AY71" s="88">
        <f t="shared" si="10"/>
        <v>0</v>
      </c>
      <c r="AZ71" s="88">
        <f t="shared" si="10"/>
        <v>0</v>
      </c>
      <c r="BA71" s="88">
        <f t="shared" si="10"/>
        <v>0</v>
      </c>
      <c r="BB71" s="88">
        <f t="shared" si="10"/>
        <v>0</v>
      </c>
      <c r="BC71" s="88">
        <f t="shared" si="10"/>
        <v>0</v>
      </c>
      <c r="BD71" s="88">
        <f t="shared" si="10"/>
        <v>0</v>
      </c>
      <c r="BE71" s="88">
        <f t="shared" si="10"/>
        <v>0</v>
      </c>
      <c r="BF71" s="88">
        <f t="shared" si="10"/>
        <v>0</v>
      </c>
      <c r="BG71" s="88">
        <f t="shared" si="10"/>
        <v>0</v>
      </c>
      <c r="BH71" s="88">
        <f t="shared" si="10"/>
        <v>0</v>
      </c>
      <c r="BI71" s="88">
        <f t="shared" si="10"/>
        <v>0</v>
      </c>
      <c r="BJ71" s="88">
        <f t="shared" si="10"/>
        <v>0</v>
      </c>
      <c r="BK71" s="88">
        <f t="shared" si="4"/>
        <v>0</v>
      </c>
      <c r="BL71" s="88">
        <f t="shared" si="4"/>
        <v>0</v>
      </c>
      <c r="BM71" s="88">
        <f t="shared" si="4"/>
        <v>0</v>
      </c>
      <c r="BN71" s="88">
        <f t="shared" si="5"/>
        <v>0</v>
      </c>
      <c r="BO71" s="88">
        <f t="shared" si="5"/>
        <v>0</v>
      </c>
      <c r="BP71" s="88">
        <f t="shared" si="5"/>
        <v>0</v>
      </c>
    </row>
    <row r="72" spans="3:68">
      <c r="C72" s="37" t="str">
        <v>SMS on-net</v>
      </c>
      <c r="G72" s="37" t="str">
        <v>SMS</v>
      </c>
      <c r="S72" s="88">
        <f t="shared" si="2"/>
        <v>0</v>
      </c>
      <c r="T72" s="88">
        <f t="shared" si="10"/>
        <v>0</v>
      </c>
      <c r="U72" s="88">
        <f t="shared" si="10"/>
        <v>0</v>
      </c>
      <c r="V72" s="88">
        <f t="shared" si="10"/>
        <v>0</v>
      </c>
      <c r="W72" s="88">
        <f t="shared" si="10"/>
        <v>0</v>
      </c>
      <c r="X72" s="88">
        <f t="shared" si="10"/>
        <v>0</v>
      </c>
      <c r="Y72" s="88">
        <f t="shared" si="10"/>
        <v>0</v>
      </c>
      <c r="Z72" s="88">
        <f t="shared" si="10"/>
        <v>0</v>
      </c>
      <c r="AA72" s="88">
        <f t="shared" si="10"/>
        <v>0</v>
      </c>
      <c r="AB72" s="88">
        <f t="shared" si="10"/>
        <v>0</v>
      </c>
      <c r="AC72" s="88">
        <f t="shared" si="10"/>
        <v>0</v>
      </c>
      <c r="AD72" s="88">
        <f t="shared" si="10"/>
        <v>0</v>
      </c>
      <c r="AE72" s="88">
        <f t="shared" si="10"/>
        <v>0</v>
      </c>
      <c r="AF72" s="88">
        <f t="shared" si="10"/>
        <v>0</v>
      </c>
      <c r="AG72" s="88">
        <f t="shared" si="10"/>
        <v>0</v>
      </c>
      <c r="AH72" s="88">
        <f t="shared" si="10"/>
        <v>0</v>
      </c>
      <c r="AI72" s="88">
        <f t="shared" si="10"/>
        <v>0</v>
      </c>
      <c r="AJ72" s="88">
        <f t="shared" si="10"/>
        <v>0</v>
      </c>
      <c r="AK72" s="88">
        <f t="shared" si="10"/>
        <v>0</v>
      </c>
      <c r="AL72" s="88">
        <f t="shared" si="10"/>
        <v>0</v>
      </c>
      <c r="AM72" s="88">
        <f t="shared" si="10"/>
        <v>0</v>
      </c>
      <c r="AN72" s="88">
        <f t="shared" si="10"/>
        <v>0</v>
      </c>
      <c r="AO72" s="88">
        <f t="shared" si="10"/>
        <v>0</v>
      </c>
      <c r="AP72" s="88">
        <f t="shared" si="10"/>
        <v>0</v>
      </c>
      <c r="AQ72" s="88">
        <f t="shared" si="10"/>
        <v>0</v>
      </c>
      <c r="AR72" s="88">
        <f t="shared" si="10"/>
        <v>0</v>
      </c>
      <c r="AS72" s="88">
        <f t="shared" si="10"/>
        <v>0</v>
      </c>
      <c r="AT72" s="88">
        <f t="shared" si="10"/>
        <v>0</v>
      </c>
      <c r="AU72" s="88">
        <f t="shared" si="10"/>
        <v>0</v>
      </c>
      <c r="AV72" s="88">
        <f t="shared" si="10"/>
        <v>0</v>
      </c>
      <c r="AW72" s="88">
        <f t="shared" si="10"/>
        <v>0</v>
      </c>
      <c r="AX72" s="88">
        <f t="shared" si="10"/>
        <v>0</v>
      </c>
      <c r="AY72" s="88">
        <f t="shared" si="10"/>
        <v>0</v>
      </c>
      <c r="AZ72" s="88">
        <f t="shared" si="10"/>
        <v>0</v>
      </c>
      <c r="BA72" s="88">
        <f t="shared" si="10"/>
        <v>0</v>
      </c>
      <c r="BB72" s="88">
        <f t="shared" si="10"/>
        <v>0</v>
      </c>
      <c r="BC72" s="88">
        <f t="shared" si="10"/>
        <v>0</v>
      </c>
      <c r="BD72" s="88">
        <f t="shared" si="10"/>
        <v>0</v>
      </c>
      <c r="BE72" s="88">
        <f t="shared" si="10"/>
        <v>0</v>
      </c>
      <c r="BF72" s="88">
        <f t="shared" si="10"/>
        <v>0</v>
      </c>
      <c r="BG72" s="88">
        <f t="shared" si="10"/>
        <v>0</v>
      </c>
      <c r="BH72" s="88">
        <f t="shared" si="10"/>
        <v>0</v>
      </c>
      <c r="BI72" s="88">
        <f t="shared" si="10"/>
        <v>0</v>
      </c>
      <c r="BJ72" s="88">
        <f t="shared" si="10"/>
        <v>0</v>
      </c>
      <c r="BK72" s="88">
        <f t="shared" si="4"/>
        <v>0</v>
      </c>
      <c r="BL72" s="88">
        <f t="shared" si="4"/>
        <v>0</v>
      </c>
      <c r="BM72" s="88">
        <f t="shared" si="4"/>
        <v>0</v>
      </c>
      <c r="BN72" s="88">
        <f t="shared" si="5"/>
        <v>0</v>
      </c>
      <c r="BO72" s="88">
        <f t="shared" si="5"/>
        <v>0</v>
      </c>
      <c r="BP72" s="88">
        <f t="shared" si="5"/>
        <v>0</v>
      </c>
    </row>
    <row r="73" spans="3:68">
      <c r="C73" s="37" t="str">
        <v>SMS salientes</v>
      </c>
      <c r="G73" s="37" t="str">
        <v>SMS</v>
      </c>
      <c r="S73" s="88">
        <f t="shared" si="2"/>
        <v>0</v>
      </c>
      <c r="T73" s="88">
        <f t="shared" ref="T73:BJ73" si="11">T31*T$48</f>
        <v>0</v>
      </c>
      <c r="U73" s="88">
        <f t="shared" si="11"/>
        <v>162140127.40399998</v>
      </c>
      <c r="V73" s="88">
        <f t="shared" si="11"/>
        <v>150535217.60249999</v>
      </c>
      <c r="W73" s="88">
        <f t="shared" si="11"/>
        <v>241392866.74801198</v>
      </c>
      <c r="X73" s="88">
        <f t="shared" si="11"/>
        <v>250316109.06248796</v>
      </c>
      <c r="Y73" s="88">
        <f t="shared" si="11"/>
        <v>479163999.73279005</v>
      </c>
      <c r="Z73" s="88">
        <f t="shared" si="11"/>
        <v>631029642.89476001</v>
      </c>
      <c r="AA73" s="88">
        <f t="shared" si="11"/>
        <v>519636257.20764995</v>
      </c>
      <c r="AB73" s="88">
        <f t="shared" si="11"/>
        <v>407080568.44444537</v>
      </c>
      <c r="AC73" s="88">
        <f t="shared" si="11"/>
        <v>355642599.03859723</v>
      </c>
      <c r="AD73" s="88">
        <f t="shared" si="11"/>
        <v>330268158.39954066</v>
      </c>
      <c r="AE73" s="88">
        <f t="shared" si="11"/>
        <v>314603076.90053803</v>
      </c>
      <c r="AF73" s="88">
        <f t="shared" si="11"/>
        <v>307230800.32940257</v>
      </c>
      <c r="AG73" s="88">
        <f t="shared" si="11"/>
        <v>305847194.36619848</v>
      </c>
      <c r="AH73" s="88">
        <f t="shared" si="11"/>
        <v>313416228.57130432</v>
      </c>
      <c r="AI73" s="88">
        <f t="shared" si="11"/>
        <v>318348175.01071942</v>
      </c>
      <c r="AJ73" s="88">
        <f t="shared" si="11"/>
        <v>320743274.22089332</v>
      </c>
      <c r="AK73" s="88">
        <f t="shared" si="11"/>
        <v>323078642.19261724</v>
      </c>
      <c r="AL73" s="88">
        <f t="shared" si="11"/>
        <v>325352204.65774709</v>
      </c>
      <c r="AM73" s="88">
        <f t="shared" si="11"/>
        <v>327562366.55799299</v>
      </c>
      <c r="AN73" s="88">
        <f t="shared" si="11"/>
        <v>329712997.80537546</v>
      </c>
      <c r="AO73" s="88">
        <f t="shared" si="11"/>
        <v>331808316.73970777</v>
      </c>
      <c r="AP73" s="88">
        <f t="shared" si="11"/>
        <v>333847322.24099541</v>
      </c>
      <c r="AQ73" s="88">
        <f t="shared" si="11"/>
        <v>335828066.75414413</v>
      </c>
      <c r="AR73" s="88">
        <f t="shared" si="11"/>
        <v>337749966.28633112</v>
      </c>
      <c r="AS73" s="88">
        <f t="shared" si="11"/>
        <v>339612783.00405002</v>
      </c>
      <c r="AT73" s="88">
        <f t="shared" si="11"/>
        <v>341416308.81561029</v>
      </c>
      <c r="AU73" s="88">
        <f t="shared" si="11"/>
        <v>343160164.18800122</v>
      </c>
      <c r="AV73" s="88">
        <f t="shared" si="11"/>
        <v>344844047.04951817</v>
      </c>
      <c r="AW73" s="88">
        <f t="shared" si="11"/>
        <v>346468053.15588957</v>
      </c>
      <c r="AX73" s="88">
        <f t="shared" si="11"/>
        <v>348032581.51455057</v>
      </c>
      <c r="AY73" s="88">
        <f t="shared" si="11"/>
        <v>349537914.38629234</v>
      </c>
      <c r="AZ73" s="88">
        <f t="shared" si="11"/>
        <v>350984156.77808017</v>
      </c>
      <c r="BA73" s="88">
        <f t="shared" si="11"/>
        <v>352371494.66449076</v>
      </c>
      <c r="BB73" s="88">
        <f t="shared" si="11"/>
        <v>353700423.03768909</v>
      </c>
      <c r="BC73" s="88">
        <f t="shared" si="11"/>
        <v>354971741.34975863</v>
      </c>
      <c r="BD73" s="88">
        <f t="shared" si="11"/>
        <v>356186250.25099868</v>
      </c>
      <c r="BE73" s="88">
        <f t="shared" si="11"/>
        <v>357344628.37601984</v>
      </c>
      <c r="BF73" s="88">
        <f t="shared" si="11"/>
        <v>358420517.54016185</v>
      </c>
      <c r="BG73" s="88">
        <f t="shared" si="11"/>
        <v>359166134.84401733</v>
      </c>
      <c r="BH73" s="88">
        <f t="shared" si="11"/>
        <v>359636374.09870321</v>
      </c>
      <c r="BI73" s="88">
        <f t="shared" si="11"/>
        <v>360107229.01543289</v>
      </c>
      <c r="BJ73" s="88">
        <f t="shared" si="11"/>
        <v>360578700.40026361</v>
      </c>
      <c r="BK73" s="88">
        <f t="shared" si="4"/>
        <v>361050789.06030798</v>
      </c>
      <c r="BL73" s="88">
        <f t="shared" si="4"/>
        <v>361523495.80373514</v>
      </c>
      <c r="BM73" s="88">
        <f t="shared" si="4"/>
        <v>361996821.43977261</v>
      </c>
      <c r="BN73" s="88">
        <f t="shared" si="5"/>
        <v>362470766.77870715</v>
      </c>
      <c r="BO73" s="88">
        <f t="shared" si="5"/>
        <v>362945332.63188666</v>
      </c>
      <c r="BP73" s="88">
        <f t="shared" si="5"/>
        <v>363420519.81172097</v>
      </c>
    </row>
    <row r="74" spans="3:68">
      <c r="C74" s="37" t="str">
        <v>SMS entrantes</v>
      </c>
      <c r="G74" s="37" t="str">
        <v>SMS</v>
      </c>
      <c r="S74" s="88">
        <f t="shared" si="2"/>
        <v>0</v>
      </c>
      <c r="T74" s="88">
        <f t="shared" ref="T74:BJ78" si="12">T32*T$48</f>
        <v>0</v>
      </c>
      <c r="U74" s="88">
        <f t="shared" si="12"/>
        <v>162140127.40399998</v>
      </c>
      <c r="V74" s="88">
        <f t="shared" si="12"/>
        <v>150535217.60249999</v>
      </c>
      <c r="W74" s="88">
        <f t="shared" si="12"/>
        <v>241392866.74801198</v>
      </c>
      <c r="X74" s="88">
        <f t="shared" si="12"/>
        <v>250316109.06248796</v>
      </c>
      <c r="Y74" s="88">
        <f t="shared" si="12"/>
        <v>479163999.73279005</v>
      </c>
      <c r="Z74" s="88">
        <f t="shared" si="12"/>
        <v>631029642.89476001</v>
      </c>
      <c r="AA74" s="88">
        <f t="shared" si="12"/>
        <v>519636257.20764995</v>
      </c>
      <c r="AB74" s="88">
        <f t="shared" si="12"/>
        <v>407080568.44444537</v>
      </c>
      <c r="AC74" s="88">
        <f t="shared" si="12"/>
        <v>355642599.03859723</v>
      </c>
      <c r="AD74" s="88">
        <f t="shared" si="12"/>
        <v>330268158.39954066</v>
      </c>
      <c r="AE74" s="88">
        <f t="shared" si="12"/>
        <v>314603076.90053803</v>
      </c>
      <c r="AF74" s="88">
        <f t="shared" si="12"/>
        <v>307230800.32940257</v>
      </c>
      <c r="AG74" s="88">
        <f t="shared" si="12"/>
        <v>305847194.36619848</v>
      </c>
      <c r="AH74" s="88">
        <f t="shared" si="12"/>
        <v>313416228.57130432</v>
      </c>
      <c r="AI74" s="88">
        <f t="shared" si="12"/>
        <v>318348175.01071942</v>
      </c>
      <c r="AJ74" s="88">
        <f t="shared" si="12"/>
        <v>320743274.22089332</v>
      </c>
      <c r="AK74" s="88">
        <f t="shared" si="12"/>
        <v>323078642.19261724</v>
      </c>
      <c r="AL74" s="88">
        <f t="shared" si="12"/>
        <v>325352204.65774709</v>
      </c>
      <c r="AM74" s="88">
        <f t="shared" si="12"/>
        <v>327562366.55799299</v>
      </c>
      <c r="AN74" s="88">
        <f t="shared" si="12"/>
        <v>329712997.80537546</v>
      </c>
      <c r="AO74" s="88">
        <f t="shared" si="12"/>
        <v>331808316.73970777</v>
      </c>
      <c r="AP74" s="88">
        <f t="shared" si="12"/>
        <v>333847322.24099541</v>
      </c>
      <c r="AQ74" s="88">
        <f t="shared" si="12"/>
        <v>335828066.75414413</v>
      </c>
      <c r="AR74" s="88">
        <f t="shared" si="12"/>
        <v>337749966.28633112</v>
      </c>
      <c r="AS74" s="88">
        <f t="shared" si="12"/>
        <v>339612783.00405002</v>
      </c>
      <c r="AT74" s="88">
        <f t="shared" si="12"/>
        <v>341416308.81561029</v>
      </c>
      <c r="AU74" s="88">
        <f t="shared" si="12"/>
        <v>343160164.18800122</v>
      </c>
      <c r="AV74" s="88">
        <f t="shared" si="12"/>
        <v>344844047.04951817</v>
      </c>
      <c r="AW74" s="88">
        <f t="shared" si="12"/>
        <v>346468053.15588957</v>
      </c>
      <c r="AX74" s="88">
        <f t="shared" si="12"/>
        <v>348032581.51455057</v>
      </c>
      <c r="AY74" s="88">
        <f t="shared" si="12"/>
        <v>349537914.38629234</v>
      </c>
      <c r="AZ74" s="88">
        <f t="shared" si="12"/>
        <v>350984156.77808017</v>
      </c>
      <c r="BA74" s="88">
        <f t="shared" si="12"/>
        <v>352371494.66449076</v>
      </c>
      <c r="BB74" s="88">
        <f t="shared" si="12"/>
        <v>353700423.03768909</v>
      </c>
      <c r="BC74" s="88">
        <f t="shared" si="12"/>
        <v>354971741.34975863</v>
      </c>
      <c r="BD74" s="88">
        <f t="shared" si="12"/>
        <v>356186250.25099868</v>
      </c>
      <c r="BE74" s="88">
        <f t="shared" si="12"/>
        <v>357344628.37601984</v>
      </c>
      <c r="BF74" s="88">
        <f t="shared" si="12"/>
        <v>358420517.54016185</v>
      </c>
      <c r="BG74" s="88">
        <f t="shared" si="12"/>
        <v>359166134.84401733</v>
      </c>
      <c r="BH74" s="88">
        <f t="shared" si="12"/>
        <v>359636374.09870321</v>
      </c>
      <c r="BI74" s="88">
        <f t="shared" si="12"/>
        <v>360107229.01543289</v>
      </c>
      <c r="BJ74" s="88">
        <f t="shared" si="12"/>
        <v>360578700.40026361</v>
      </c>
      <c r="BK74" s="88">
        <f t="shared" si="4"/>
        <v>361050789.06030798</v>
      </c>
      <c r="BL74" s="88">
        <f t="shared" si="4"/>
        <v>361523495.80373514</v>
      </c>
      <c r="BM74" s="88">
        <f t="shared" si="4"/>
        <v>361996821.43977261</v>
      </c>
      <c r="BN74" s="88">
        <f t="shared" si="5"/>
        <v>362470766.77870715</v>
      </c>
      <c r="BO74" s="88">
        <f t="shared" si="5"/>
        <v>362945332.63188666</v>
      </c>
      <c r="BP74" s="88">
        <f t="shared" si="5"/>
        <v>363420519.81172097</v>
      </c>
    </row>
    <row r="75" spans="3:68">
      <c r="C75" s="37" t="str">
        <v>Enlaces dedicados locales</v>
      </c>
      <c r="G75" s="37" t="str">
        <v>Mbps</v>
      </c>
      <c r="S75" s="88">
        <f t="shared" si="2"/>
        <v>0</v>
      </c>
      <c r="T75" s="88">
        <f t="shared" si="12"/>
        <v>0</v>
      </c>
      <c r="U75" s="88">
        <f t="shared" si="12"/>
        <v>194249.99903191137</v>
      </c>
      <c r="V75" s="88">
        <f t="shared" si="12"/>
        <v>423548.45147310599</v>
      </c>
      <c r="W75" s="88">
        <f t="shared" si="12"/>
        <v>754831.42055507691</v>
      </c>
      <c r="X75" s="88">
        <f t="shared" si="12"/>
        <v>1405040.5663916401</v>
      </c>
      <c r="Y75" s="88">
        <f t="shared" si="12"/>
        <v>1682650.4940729002</v>
      </c>
      <c r="Z75" s="88">
        <f t="shared" si="12"/>
        <v>2067065.9114472533</v>
      </c>
      <c r="AA75" s="88">
        <f t="shared" si="12"/>
        <v>2288413.3936422747</v>
      </c>
      <c r="AB75" s="88">
        <f t="shared" si="12"/>
        <v>2472725.8551432011</v>
      </c>
      <c r="AC75" s="88">
        <f t="shared" si="12"/>
        <v>2727151.0139942062</v>
      </c>
      <c r="AD75" s="88">
        <f t="shared" si="12"/>
        <v>3027884.2776274555</v>
      </c>
      <c r="AE75" s="88">
        <f t="shared" si="12"/>
        <v>3331004.4498510393</v>
      </c>
      <c r="AF75" s="88">
        <f t="shared" si="12"/>
        <v>3590779.5789052527</v>
      </c>
      <c r="AG75" s="88">
        <f t="shared" si="12"/>
        <v>3779913.1278836918</v>
      </c>
      <c r="AH75" s="88">
        <f t="shared" si="12"/>
        <v>3904023.9414835973</v>
      </c>
      <c r="AI75" s="88">
        <f t="shared" si="12"/>
        <v>4002015.6843513139</v>
      </c>
      <c r="AJ75" s="88">
        <f t="shared" si="12"/>
        <v>4002015.6843513139</v>
      </c>
      <c r="AK75" s="88">
        <f t="shared" si="12"/>
        <v>4002015.6843513139</v>
      </c>
      <c r="AL75" s="88">
        <f t="shared" si="12"/>
        <v>4002015.6843513139</v>
      </c>
      <c r="AM75" s="88">
        <f t="shared" si="12"/>
        <v>4002015.6843513139</v>
      </c>
      <c r="AN75" s="88">
        <f t="shared" si="12"/>
        <v>4002015.6843513139</v>
      </c>
      <c r="AO75" s="88">
        <f t="shared" si="12"/>
        <v>4002015.6843513139</v>
      </c>
      <c r="AP75" s="88">
        <f t="shared" si="12"/>
        <v>4002015.6843513139</v>
      </c>
      <c r="AQ75" s="88">
        <f t="shared" si="12"/>
        <v>4002015.6843513139</v>
      </c>
      <c r="AR75" s="88">
        <f t="shared" si="12"/>
        <v>4002015.6843513139</v>
      </c>
      <c r="AS75" s="88">
        <f t="shared" si="12"/>
        <v>4002015.6843513139</v>
      </c>
      <c r="AT75" s="88">
        <f t="shared" si="12"/>
        <v>4002015.6843513139</v>
      </c>
      <c r="AU75" s="88">
        <f t="shared" si="12"/>
        <v>4002015.6843513139</v>
      </c>
      <c r="AV75" s="88">
        <f t="shared" si="12"/>
        <v>4002015.6843513139</v>
      </c>
      <c r="AW75" s="88">
        <f t="shared" si="12"/>
        <v>4002015.6843513139</v>
      </c>
      <c r="AX75" s="88">
        <f t="shared" si="12"/>
        <v>4002015.6843513139</v>
      </c>
      <c r="AY75" s="88">
        <f t="shared" si="12"/>
        <v>4002015.6843513139</v>
      </c>
      <c r="AZ75" s="88">
        <f t="shared" si="12"/>
        <v>4002015.6843513139</v>
      </c>
      <c r="BA75" s="88">
        <f t="shared" si="12"/>
        <v>4002015.6843513139</v>
      </c>
      <c r="BB75" s="88">
        <f t="shared" si="12"/>
        <v>4002015.6843513139</v>
      </c>
      <c r="BC75" s="88">
        <f t="shared" si="12"/>
        <v>4002015.6843513139</v>
      </c>
      <c r="BD75" s="88">
        <f t="shared" si="12"/>
        <v>4002015.6843513139</v>
      </c>
      <c r="BE75" s="88">
        <f t="shared" si="12"/>
        <v>4002015.6843513139</v>
      </c>
      <c r="BF75" s="88">
        <f t="shared" si="12"/>
        <v>4002015.6843513139</v>
      </c>
      <c r="BG75" s="88">
        <f t="shared" si="12"/>
        <v>4002015.6843513139</v>
      </c>
      <c r="BH75" s="88">
        <f t="shared" si="12"/>
        <v>4002015.6843513139</v>
      </c>
      <c r="BI75" s="88">
        <f t="shared" si="12"/>
        <v>4002015.6843513139</v>
      </c>
      <c r="BJ75" s="88">
        <f t="shared" si="12"/>
        <v>4002015.6843513139</v>
      </c>
      <c r="BK75" s="88">
        <f t="shared" si="4"/>
        <v>4002015.6843513139</v>
      </c>
      <c r="BL75" s="88">
        <f t="shared" si="4"/>
        <v>4002015.6843513139</v>
      </c>
      <c r="BM75" s="88">
        <f t="shared" si="4"/>
        <v>4002015.6843513139</v>
      </c>
      <c r="BN75" s="88">
        <f t="shared" si="5"/>
        <v>4002015.6843513139</v>
      </c>
      <c r="BO75" s="88">
        <f t="shared" si="5"/>
        <v>4002015.6843513139</v>
      </c>
      <c r="BP75" s="88">
        <f t="shared" si="5"/>
        <v>4002015.6843513139</v>
      </c>
    </row>
    <row r="76" spans="3:68">
      <c r="C76" s="37" t="str">
        <v>Enlaces dedicados larga distancia</v>
      </c>
      <c r="G76" s="37" t="str">
        <v>Mbps</v>
      </c>
      <c r="S76" s="88">
        <f t="shared" si="2"/>
        <v>0</v>
      </c>
      <c r="T76" s="88">
        <f t="shared" si="12"/>
        <v>0</v>
      </c>
      <c r="U76" s="88">
        <f t="shared" si="12"/>
        <v>119787.79843331997</v>
      </c>
      <c r="V76" s="88">
        <f t="shared" si="12"/>
        <v>305135.86015379993</v>
      </c>
      <c r="W76" s="88">
        <f t="shared" si="12"/>
        <v>539517.48952931992</v>
      </c>
      <c r="X76" s="88">
        <f t="shared" si="12"/>
        <v>812645.72274408001</v>
      </c>
      <c r="Y76" s="88">
        <f t="shared" si="12"/>
        <v>1255102.5045900003</v>
      </c>
      <c r="Z76" s="88">
        <f t="shared" si="12"/>
        <v>1451862.9401232882</v>
      </c>
      <c r="AA76" s="88">
        <f t="shared" si="12"/>
        <v>1544190.0360955559</v>
      </c>
      <c r="AB76" s="88">
        <f t="shared" si="12"/>
        <v>1598716.7174222537</v>
      </c>
      <c r="AC76" s="88">
        <f t="shared" si="12"/>
        <v>1666618.4657799031</v>
      </c>
      <c r="AD76" s="88">
        <f t="shared" si="12"/>
        <v>1742385.0950616442</v>
      </c>
      <c r="AE76" s="88">
        <f t="shared" si="12"/>
        <v>1818151.7243433848</v>
      </c>
      <c r="AF76" s="88">
        <f t="shared" si="12"/>
        <v>1886053.4727010345</v>
      </c>
      <c r="AG76" s="88">
        <f t="shared" si="12"/>
        <v>1940580.1540277326</v>
      </c>
      <c r="AH76" s="88">
        <f t="shared" si="12"/>
        <v>2032907.25</v>
      </c>
      <c r="AI76" s="88">
        <f t="shared" si="12"/>
        <v>2032907.25</v>
      </c>
      <c r="AJ76" s="88">
        <f t="shared" si="12"/>
        <v>2032907.25</v>
      </c>
      <c r="AK76" s="88">
        <f t="shared" si="12"/>
        <v>2032907.25</v>
      </c>
      <c r="AL76" s="88">
        <f t="shared" si="12"/>
        <v>2032907.25</v>
      </c>
      <c r="AM76" s="88">
        <f t="shared" si="12"/>
        <v>2032907.25</v>
      </c>
      <c r="AN76" s="88">
        <f t="shared" si="12"/>
        <v>2032907.25</v>
      </c>
      <c r="AO76" s="88">
        <f t="shared" si="12"/>
        <v>2032907.25</v>
      </c>
      <c r="AP76" s="88">
        <f t="shared" si="12"/>
        <v>2032907.25</v>
      </c>
      <c r="AQ76" s="88">
        <f t="shared" si="12"/>
        <v>2032907.25</v>
      </c>
      <c r="AR76" s="88">
        <f t="shared" si="12"/>
        <v>2032907.25</v>
      </c>
      <c r="AS76" s="88">
        <f t="shared" si="12"/>
        <v>2032907.25</v>
      </c>
      <c r="AT76" s="88">
        <f t="shared" si="12"/>
        <v>2032907.25</v>
      </c>
      <c r="AU76" s="88">
        <f t="shared" si="12"/>
        <v>2032907.25</v>
      </c>
      <c r="AV76" s="88">
        <f t="shared" si="12"/>
        <v>2032907.25</v>
      </c>
      <c r="AW76" s="88">
        <f t="shared" si="12"/>
        <v>2032907.25</v>
      </c>
      <c r="AX76" s="88">
        <f t="shared" si="12"/>
        <v>2032907.25</v>
      </c>
      <c r="AY76" s="88">
        <f t="shared" si="12"/>
        <v>2032907.25</v>
      </c>
      <c r="AZ76" s="88">
        <f t="shared" si="12"/>
        <v>2032907.25</v>
      </c>
      <c r="BA76" s="88">
        <f t="shared" si="12"/>
        <v>2032907.25</v>
      </c>
      <c r="BB76" s="88">
        <f t="shared" si="12"/>
        <v>2032907.25</v>
      </c>
      <c r="BC76" s="88">
        <f t="shared" si="12"/>
        <v>2032907.25</v>
      </c>
      <c r="BD76" s="88">
        <f t="shared" si="12"/>
        <v>2032907.25</v>
      </c>
      <c r="BE76" s="88">
        <f t="shared" si="12"/>
        <v>2032907.25</v>
      </c>
      <c r="BF76" s="88">
        <f t="shared" si="12"/>
        <v>2032907.25</v>
      </c>
      <c r="BG76" s="88">
        <f t="shared" si="12"/>
        <v>2032907.25</v>
      </c>
      <c r="BH76" s="88">
        <f t="shared" si="12"/>
        <v>2032907.25</v>
      </c>
      <c r="BI76" s="88">
        <f t="shared" si="12"/>
        <v>2032907.25</v>
      </c>
      <c r="BJ76" s="88">
        <f t="shared" si="12"/>
        <v>2032907.25</v>
      </c>
      <c r="BK76" s="88">
        <f t="shared" si="4"/>
        <v>2032907.25</v>
      </c>
      <c r="BL76" s="88">
        <f t="shared" si="4"/>
        <v>2032907.25</v>
      </c>
      <c r="BM76" s="88">
        <f t="shared" si="4"/>
        <v>2032907.25</v>
      </c>
      <c r="BN76" s="88">
        <f t="shared" si="5"/>
        <v>2032907.25</v>
      </c>
      <c r="BO76" s="88">
        <f t="shared" si="5"/>
        <v>2032907.25</v>
      </c>
      <c r="BP76" s="88">
        <f t="shared" si="5"/>
        <v>2032907.25</v>
      </c>
    </row>
    <row r="77" spans="3:68">
      <c r="C77" s="37" t="str">
        <v>xDSL propio (líneas)</v>
      </c>
      <c r="G77" s="37" t="str">
        <v># lineas</v>
      </c>
      <c r="S77" s="88">
        <f t="shared" si="2"/>
        <v>0</v>
      </c>
      <c r="T77" s="88">
        <f t="shared" si="12"/>
        <v>0</v>
      </c>
      <c r="U77" s="88">
        <f t="shared" si="12"/>
        <v>1120929.4641083332</v>
      </c>
      <c r="V77" s="88">
        <f t="shared" si="12"/>
        <v>2326381.30645</v>
      </c>
      <c r="W77" s="88">
        <f t="shared" si="12"/>
        <v>3616355.5270249997</v>
      </c>
      <c r="X77" s="88">
        <f t="shared" si="12"/>
        <v>5156501.6811999995</v>
      </c>
      <c r="Y77" s="88">
        <f t="shared" si="12"/>
        <v>6985189.7842499996</v>
      </c>
      <c r="Z77" s="88">
        <f t="shared" si="12"/>
        <v>7497035.4197499994</v>
      </c>
      <c r="AA77" s="88">
        <f t="shared" si="12"/>
        <v>7787114.6955020018</v>
      </c>
      <c r="AB77" s="88">
        <f t="shared" si="12"/>
        <v>7926883.0754545731</v>
      </c>
      <c r="AC77" s="88">
        <f t="shared" si="12"/>
        <v>8189452.6327120606</v>
      </c>
      <c r="AD77" s="88">
        <f t="shared" si="12"/>
        <v>8438655.7092718929</v>
      </c>
      <c r="AE77" s="88">
        <f t="shared" si="12"/>
        <v>8675572.8245204501</v>
      </c>
      <c r="AF77" s="88">
        <f t="shared" si="12"/>
        <v>8902049.9613256436</v>
      </c>
      <c r="AG77" s="88">
        <f t="shared" si="12"/>
        <v>9119324.0674503464</v>
      </c>
      <c r="AH77" s="88">
        <f t="shared" si="12"/>
        <v>9288744.6642748695</v>
      </c>
      <c r="AI77" s="88">
        <f t="shared" si="12"/>
        <v>9412354.6452429742</v>
      </c>
      <c r="AJ77" s="88">
        <f t="shared" si="12"/>
        <v>9531424.2934412453</v>
      </c>
      <c r="AK77" s="88">
        <f t="shared" si="12"/>
        <v>9646826.0370591264</v>
      </c>
      <c r="AL77" s="88">
        <f t="shared" si="12"/>
        <v>9760270.9407912623</v>
      </c>
      <c r="AM77" s="88">
        <f t="shared" si="12"/>
        <v>9872378.9890683275</v>
      </c>
      <c r="AN77" s="88">
        <f t="shared" si="12"/>
        <v>9981181.6078903079</v>
      </c>
      <c r="AO77" s="88">
        <f t="shared" si="12"/>
        <v>10085470.95293819</v>
      </c>
      <c r="AP77" s="88">
        <f t="shared" si="12"/>
        <v>10185752.232333727</v>
      </c>
      <c r="AQ77" s="88">
        <f t="shared" si="12"/>
        <v>10282417.545031682</v>
      </c>
      <c r="AR77" s="88">
        <f t="shared" si="12"/>
        <v>10375266.83400199</v>
      </c>
      <c r="AS77" s="88">
        <f t="shared" si="12"/>
        <v>10463851.317464704</v>
      </c>
      <c r="AT77" s="88">
        <f t="shared" si="12"/>
        <v>10548098.346504739</v>
      </c>
      <c r="AU77" s="88">
        <f t="shared" si="12"/>
        <v>10628298.516782437</v>
      </c>
      <c r="AV77" s="88">
        <f t="shared" si="12"/>
        <v>10704658.746258056</v>
      </c>
      <c r="AW77" s="88">
        <f t="shared" si="12"/>
        <v>10776921.846230447</v>
      </c>
      <c r="AX77" s="88">
        <f t="shared" si="12"/>
        <v>10844651.730846573</v>
      </c>
      <c r="AY77" s="88">
        <f t="shared" si="12"/>
        <v>10907740.035881819</v>
      </c>
      <c r="AZ77" s="88">
        <f t="shared" si="12"/>
        <v>10966412.402582593</v>
      </c>
      <c r="BA77" s="88">
        <f t="shared" si="12"/>
        <v>11020867.926166315</v>
      </c>
      <c r="BB77" s="88">
        <f t="shared" si="12"/>
        <v>11070943.996175213</v>
      </c>
      <c r="BC77" s="88">
        <f t="shared" si="12"/>
        <v>11116319.623669386</v>
      </c>
      <c r="BD77" s="88">
        <f t="shared" si="12"/>
        <v>11156934.21445222</v>
      </c>
      <c r="BE77" s="88">
        <f t="shared" si="12"/>
        <v>11193010.973178098</v>
      </c>
      <c r="BF77" s="88">
        <f t="shared" si="12"/>
        <v>11217901.914968774</v>
      </c>
      <c r="BG77" s="88">
        <f t="shared" si="12"/>
        <v>11233808.099660855</v>
      </c>
      <c r="BH77" s="88">
        <f t="shared" si="12"/>
        <v>11249736.838188168</v>
      </c>
      <c r="BI77" s="88">
        <f t="shared" si="12"/>
        <v>11265688.162530445</v>
      </c>
      <c r="BJ77" s="88">
        <f t="shared" si="12"/>
        <v>11281662.104712758</v>
      </c>
      <c r="BK77" s="88">
        <f t="shared" si="4"/>
        <v>11313700.685112882</v>
      </c>
      <c r="BL77" s="88">
        <f t="shared" si="4"/>
        <v>11305662.659341292</v>
      </c>
      <c r="BM77" s="88">
        <f t="shared" si="4"/>
        <v>11321693.282508522</v>
      </c>
      <c r="BN77" s="88">
        <f t="shared" si="5"/>
        <v>11337746.635955868</v>
      </c>
      <c r="BO77" s="88">
        <f t="shared" si="5"/>
        <v>11353822.751913246</v>
      </c>
      <c r="BP77" s="88">
        <f t="shared" si="5"/>
        <v>11369921.662656268</v>
      </c>
    </row>
    <row r="78" spans="3:68">
      <c r="C78" s="37" t="str">
        <v>xDSL propio (contendido)</v>
      </c>
      <c r="G78" s="37" t="str">
        <v>Mbps</v>
      </c>
      <c r="S78" s="88">
        <f t="shared" si="2"/>
        <v>0</v>
      </c>
      <c r="T78" s="88">
        <f t="shared" si="12"/>
        <v>0</v>
      </c>
      <c r="U78" s="88">
        <f t="shared" si="12"/>
        <v>186119.80869307695</v>
      </c>
      <c r="V78" s="88">
        <f t="shared" si="12"/>
        <v>423440.72944410262</v>
      </c>
      <c r="W78" s="88">
        <f t="shared" si="12"/>
        <v>716058.84673669236</v>
      </c>
      <c r="X78" s="88">
        <f t="shared" si="12"/>
        <v>1068070.2450544618</v>
      </c>
      <c r="Y78" s="88">
        <f t="shared" si="12"/>
        <v>1580412.2874030774</v>
      </c>
      <c r="Z78" s="88">
        <f t="shared" si="12"/>
        <v>1803009.3875</v>
      </c>
      <c r="AA78" s="88">
        <f t="shared" si="12"/>
        <v>1945508.322375</v>
      </c>
      <c r="AB78" s="88">
        <f t="shared" si="12"/>
        <v>1987010.0058835207</v>
      </c>
      <c r="AC78" s="88">
        <f t="shared" si="12"/>
        <v>2096814.3698502777</v>
      </c>
      <c r="AD78" s="88">
        <f t="shared" si="12"/>
        <v>2206605.6674802676</v>
      </c>
      <c r="AE78" s="88">
        <f t="shared" si="12"/>
        <v>2316398.382611881</v>
      </c>
      <c r="AF78" s="88">
        <f t="shared" si="12"/>
        <v>2426540.3558941972</v>
      </c>
      <c r="AG78" s="88">
        <f t="shared" si="12"/>
        <v>2537505.8974156603</v>
      </c>
      <c r="AH78" s="88">
        <f t="shared" si="12"/>
        <v>2649362.4121007016</v>
      </c>
      <c r="AI78" s="88">
        <f t="shared" si="12"/>
        <v>2685561.5210524318</v>
      </c>
      <c r="AJ78" s="88">
        <f t="shared" si="12"/>
        <v>2720356.9188589323</v>
      </c>
      <c r="AK78" s="88">
        <f t="shared" si="12"/>
        <v>2753948.3202211298</v>
      </c>
      <c r="AL78" s="88">
        <f t="shared" si="12"/>
        <v>2786637.0833167303</v>
      </c>
      <c r="AM78" s="88">
        <f t="shared" si="12"/>
        <v>2819104.5877136085</v>
      </c>
      <c r="AN78" s="88">
        <f t="shared" si="12"/>
        <v>2851025.537458729</v>
      </c>
      <c r="AO78" s="88">
        <f t="shared" si="12"/>
        <v>2881594.5921353674</v>
      </c>
      <c r="AP78" s="88">
        <f t="shared" si="12"/>
        <v>2910923.3754312452</v>
      </c>
      <c r="AQ78" s="88">
        <f t="shared" si="12"/>
        <v>2939190.4263229617</v>
      </c>
      <c r="AR78" s="88">
        <f t="shared" si="12"/>
        <v>2966442.4050587337</v>
      </c>
      <c r="AS78" s="88">
        <f t="shared" si="12"/>
        <v>2992517.7500687703</v>
      </c>
      <c r="AT78" s="88">
        <f t="shared" si="12"/>
        <v>3017320.2683235998</v>
      </c>
      <c r="AU78" s="88">
        <f t="shared" si="12"/>
        <v>3040904.4274689313</v>
      </c>
      <c r="AV78" s="88">
        <f t="shared" si="12"/>
        <v>3063382.6613941118</v>
      </c>
      <c r="AW78" s="88">
        <f t="shared" si="12"/>
        <v>3084761.3780574584</v>
      </c>
      <c r="AX78" s="88">
        <f t="shared" si="12"/>
        <v>3104886.4550132076</v>
      </c>
      <c r="AY78" s="88">
        <f t="shared" si="12"/>
        <v>3123661.5519225006</v>
      </c>
      <c r="AZ78" s="88">
        <f t="shared" si="12"/>
        <v>3141120.7709083441</v>
      </c>
      <c r="BA78" s="88">
        <f t="shared" si="12"/>
        <v>3157359.6052806219</v>
      </c>
      <c r="BB78" s="88">
        <f t="shared" si="12"/>
        <v>3172396.9106408232</v>
      </c>
      <c r="BC78" s="88">
        <f t="shared" si="12"/>
        <v>3186120.4372363337</v>
      </c>
      <c r="BD78" s="88">
        <f t="shared" si="12"/>
        <v>3198458.0771223963</v>
      </c>
      <c r="BE78" s="88">
        <f t="shared" si="12"/>
        <v>3209447.136401176</v>
      </c>
      <c r="BF78" s="88">
        <f t="shared" si="12"/>
        <v>3219178.504964225</v>
      </c>
      <c r="BG78" s="88">
        <f t="shared" si="12"/>
        <v>3223743.0704457969</v>
      </c>
      <c r="BH78" s="88">
        <f t="shared" si="12"/>
        <v>3228314.1081556124</v>
      </c>
      <c r="BI78" s="88">
        <f t="shared" si="12"/>
        <v>3232891.6272708266</v>
      </c>
      <c r="BJ78" s="88">
        <f t="shared" si="12"/>
        <v>3237475.6369816102</v>
      </c>
      <c r="BK78" s="88">
        <f t="shared" si="4"/>
        <v>3242066.1464911671</v>
      </c>
      <c r="BL78" s="88">
        <f t="shared" si="4"/>
        <v>3246663.1650157468</v>
      </c>
      <c r="BM78" s="88">
        <f t="shared" si="4"/>
        <v>3251266.7017846676</v>
      </c>
      <c r="BN78" s="88">
        <f t="shared" si="5"/>
        <v>3255876.7660403368</v>
      </c>
      <c r="BO78" s="88">
        <f t="shared" si="5"/>
        <v>3260493.3670382635</v>
      </c>
      <c r="BP78" s="88">
        <f t="shared" si="5"/>
        <v>3265116.514047082</v>
      </c>
    </row>
    <row r="79" spans="3:68">
      <c r="C79" s="37" t="str">
        <v>xDSL ajeno (líneas)</v>
      </c>
      <c r="G79" s="37" t="str">
        <v># lineas</v>
      </c>
      <c r="S79" s="88">
        <f t="shared" si="2"/>
        <v>0</v>
      </c>
      <c r="T79" s="88">
        <f t="shared" ref="T79:BJ79" si="13">T37*T$48</f>
        <v>0</v>
      </c>
      <c r="U79" s="88">
        <f t="shared" si="13"/>
        <v>0</v>
      </c>
      <c r="V79" s="88">
        <f t="shared" si="13"/>
        <v>0</v>
      </c>
      <c r="W79" s="88">
        <f t="shared" si="13"/>
        <v>0</v>
      </c>
      <c r="X79" s="88">
        <f t="shared" si="13"/>
        <v>0</v>
      </c>
      <c r="Y79" s="88">
        <f t="shared" si="13"/>
        <v>0</v>
      </c>
      <c r="Z79" s="88">
        <f t="shared" si="13"/>
        <v>0</v>
      </c>
      <c r="AA79" s="88">
        <f t="shared" si="13"/>
        <v>0</v>
      </c>
      <c r="AB79" s="88">
        <f t="shared" si="13"/>
        <v>0</v>
      </c>
      <c r="AC79" s="88">
        <f t="shared" si="13"/>
        <v>0</v>
      </c>
      <c r="AD79" s="88">
        <f t="shared" si="13"/>
        <v>0</v>
      </c>
      <c r="AE79" s="88">
        <f t="shared" si="13"/>
        <v>0</v>
      </c>
      <c r="AF79" s="88">
        <f t="shared" si="13"/>
        <v>0</v>
      </c>
      <c r="AG79" s="88">
        <f t="shared" si="13"/>
        <v>0</v>
      </c>
      <c r="AH79" s="88">
        <f t="shared" si="13"/>
        <v>0</v>
      </c>
      <c r="AI79" s="88">
        <f t="shared" si="13"/>
        <v>0</v>
      </c>
      <c r="AJ79" s="88">
        <f t="shared" si="13"/>
        <v>0</v>
      </c>
      <c r="AK79" s="88">
        <f t="shared" si="13"/>
        <v>0</v>
      </c>
      <c r="AL79" s="88">
        <f t="shared" si="13"/>
        <v>0</v>
      </c>
      <c r="AM79" s="88">
        <f t="shared" si="13"/>
        <v>0</v>
      </c>
      <c r="AN79" s="88">
        <f t="shared" si="13"/>
        <v>0</v>
      </c>
      <c r="AO79" s="88">
        <f t="shared" si="13"/>
        <v>0</v>
      </c>
      <c r="AP79" s="88">
        <f t="shared" si="13"/>
        <v>0</v>
      </c>
      <c r="AQ79" s="88">
        <f t="shared" si="13"/>
        <v>0</v>
      </c>
      <c r="AR79" s="88">
        <f t="shared" si="13"/>
        <v>0</v>
      </c>
      <c r="AS79" s="88">
        <f t="shared" si="13"/>
        <v>0</v>
      </c>
      <c r="AT79" s="88">
        <f t="shared" si="13"/>
        <v>0</v>
      </c>
      <c r="AU79" s="88">
        <f t="shared" si="13"/>
        <v>0</v>
      </c>
      <c r="AV79" s="88">
        <f t="shared" si="13"/>
        <v>0</v>
      </c>
      <c r="AW79" s="88">
        <f t="shared" si="13"/>
        <v>0</v>
      </c>
      <c r="AX79" s="88">
        <f t="shared" si="13"/>
        <v>0</v>
      </c>
      <c r="AY79" s="88">
        <f t="shared" si="13"/>
        <v>0</v>
      </c>
      <c r="AZ79" s="88">
        <f t="shared" si="13"/>
        <v>0</v>
      </c>
      <c r="BA79" s="88">
        <f t="shared" si="13"/>
        <v>0</v>
      </c>
      <c r="BB79" s="88">
        <f t="shared" si="13"/>
        <v>0</v>
      </c>
      <c r="BC79" s="88">
        <f t="shared" si="13"/>
        <v>0</v>
      </c>
      <c r="BD79" s="88">
        <f t="shared" si="13"/>
        <v>0</v>
      </c>
      <c r="BE79" s="88">
        <f t="shared" si="13"/>
        <v>0</v>
      </c>
      <c r="BF79" s="88">
        <f t="shared" si="13"/>
        <v>0</v>
      </c>
      <c r="BG79" s="88">
        <f t="shared" si="13"/>
        <v>0</v>
      </c>
      <c r="BH79" s="88">
        <f t="shared" si="13"/>
        <v>0</v>
      </c>
      <c r="BI79" s="88">
        <f t="shared" si="13"/>
        <v>0</v>
      </c>
      <c r="BJ79" s="88">
        <f t="shared" si="13"/>
        <v>0</v>
      </c>
      <c r="BK79" s="88">
        <f t="shared" si="4"/>
        <v>0</v>
      </c>
      <c r="BL79" s="88">
        <f t="shared" si="4"/>
        <v>0</v>
      </c>
      <c r="BM79" s="88">
        <f t="shared" si="4"/>
        <v>0</v>
      </c>
      <c r="BN79" s="88">
        <f t="shared" si="5"/>
        <v>0</v>
      </c>
      <c r="BO79" s="88">
        <f t="shared" si="5"/>
        <v>0</v>
      </c>
      <c r="BP79" s="88">
        <f t="shared" si="5"/>
        <v>0</v>
      </c>
    </row>
    <row r="80" spans="3:68">
      <c r="C80" s="37" t="str">
        <v>xDSL ajeno (bitstream)</v>
      </c>
      <c r="G80" s="37" t="str">
        <v>Mbps</v>
      </c>
      <c r="S80" s="88">
        <f t="shared" si="2"/>
        <v>0</v>
      </c>
      <c r="T80" s="88">
        <f t="shared" ref="T80:BJ84" si="14">T38*T$48</f>
        <v>0</v>
      </c>
      <c r="U80" s="88">
        <f t="shared" si="14"/>
        <v>0</v>
      </c>
      <c r="V80" s="88">
        <f t="shared" si="14"/>
        <v>0</v>
      </c>
      <c r="W80" s="88">
        <f t="shared" si="14"/>
        <v>0</v>
      </c>
      <c r="X80" s="88">
        <f t="shared" si="14"/>
        <v>0</v>
      </c>
      <c r="Y80" s="88">
        <f t="shared" si="14"/>
        <v>0</v>
      </c>
      <c r="Z80" s="88">
        <f t="shared" si="14"/>
        <v>0</v>
      </c>
      <c r="AA80" s="88">
        <f t="shared" si="14"/>
        <v>0</v>
      </c>
      <c r="AB80" s="88">
        <f t="shared" si="14"/>
        <v>0</v>
      </c>
      <c r="AC80" s="88">
        <f t="shared" si="14"/>
        <v>0</v>
      </c>
      <c r="AD80" s="88">
        <f t="shared" si="14"/>
        <v>0</v>
      </c>
      <c r="AE80" s="88">
        <f t="shared" si="14"/>
        <v>0</v>
      </c>
      <c r="AF80" s="88">
        <f t="shared" si="14"/>
        <v>0</v>
      </c>
      <c r="AG80" s="88">
        <f t="shared" si="14"/>
        <v>0</v>
      </c>
      <c r="AH80" s="88">
        <f t="shared" si="14"/>
        <v>0</v>
      </c>
      <c r="AI80" s="88">
        <f t="shared" si="14"/>
        <v>0</v>
      </c>
      <c r="AJ80" s="88">
        <f t="shared" si="14"/>
        <v>0</v>
      </c>
      <c r="AK80" s="88">
        <f t="shared" si="14"/>
        <v>0</v>
      </c>
      <c r="AL80" s="88">
        <f t="shared" si="14"/>
        <v>0</v>
      </c>
      <c r="AM80" s="88">
        <f t="shared" si="14"/>
        <v>0</v>
      </c>
      <c r="AN80" s="88">
        <f t="shared" si="14"/>
        <v>0</v>
      </c>
      <c r="AO80" s="88">
        <f t="shared" si="14"/>
        <v>0</v>
      </c>
      <c r="AP80" s="88">
        <f t="shared" si="14"/>
        <v>0</v>
      </c>
      <c r="AQ80" s="88">
        <f t="shared" si="14"/>
        <v>0</v>
      </c>
      <c r="AR80" s="88">
        <f t="shared" si="14"/>
        <v>0</v>
      </c>
      <c r="AS80" s="88">
        <f t="shared" si="14"/>
        <v>0</v>
      </c>
      <c r="AT80" s="88">
        <f t="shared" si="14"/>
        <v>0</v>
      </c>
      <c r="AU80" s="88">
        <f t="shared" si="14"/>
        <v>0</v>
      </c>
      <c r="AV80" s="88">
        <f t="shared" si="14"/>
        <v>0</v>
      </c>
      <c r="AW80" s="88">
        <f t="shared" si="14"/>
        <v>0</v>
      </c>
      <c r="AX80" s="88">
        <f t="shared" si="14"/>
        <v>0</v>
      </c>
      <c r="AY80" s="88">
        <f t="shared" si="14"/>
        <v>0</v>
      </c>
      <c r="AZ80" s="88">
        <f t="shared" si="14"/>
        <v>0</v>
      </c>
      <c r="BA80" s="88">
        <f t="shared" si="14"/>
        <v>0</v>
      </c>
      <c r="BB80" s="88">
        <f t="shared" si="14"/>
        <v>0</v>
      </c>
      <c r="BC80" s="88">
        <f t="shared" si="14"/>
        <v>0</v>
      </c>
      <c r="BD80" s="88">
        <f t="shared" si="14"/>
        <v>0</v>
      </c>
      <c r="BE80" s="88">
        <f t="shared" si="14"/>
        <v>0</v>
      </c>
      <c r="BF80" s="88">
        <f t="shared" si="14"/>
        <v>0</v>
      </c>
      <c r="BG80" s="88">
        <f t="shared" si="14"/>
        <v>0</v>
      </c>
      <c r="BH80" s="88">
        <f t="shared" si="14"/>
        <v>0</v>
      </c>
      <c r="BI80" s="88">
        <f t="shared" si="14"/>
        <v>0</v>
      </c>
      <c r="BJ80" s="88">
        <f t="shared" si="14"/>
        <v>0</v>
      </c>
      <c r="BK80" s="88">
        <f t="shared" si="4"/>
        <v>0</v>
      </c>
      <c r="BL80" s="88">
        <f t="shared" si="4"/>
        <v>0</v>
      </c>
      <c r="BM80" s="88">
        <f t="shared" si="4"/>
        <v>0</v>
      </c>
      <c r="BN80" s="88">
        <f t="shared" si="5"/>
        <v>0</v>
      </c>
      <c r="BO80" s="88">
        <f t="shared" si="5"/>
        <v>0</v>
      </c>
      <c r="BP80" s="88">
        <f t="shared" si="5"/>
        <v>0</v>
      </c>
    </row>
    <row r="81" spans="1:79">
      <c r="C81" s="37" t="str">
        <v>Fixed Service27</v>
      </c>
      <c r="G81" s="37" t="str">
        <v>Fixed Unit27</v>
      </c>
      <c r="S81" s="88">
        <f t="shared" si="2"/>
        <v>0</v>
      </c>
      <c r="T81" s="88">
        <f t="shared" si="14"/>
        <v>0</v>
      </c>
      <c r="U81" s="88">
        <f t="shared" si="14"/>
        <v>0</v>
      </c>
      <c r="V81" s="88">
        <f t="shared" si="14"/>
        <v>0</v>
      </c>
      <c r="W81" s="88">
        <f t="shared" si="14"/>
        <v>0</v>
      </c>
      <c r="X81" s="88">
        <f t="shared" si="14"/>
        <v>0</v>
      </c>
      <c r="Y81" s="88">
        <f t="shared" si="14"/>
        <v>0</v>
      </c>
      <c r="Z81" s="88">
        <f t="shared" si="14"/>
        <v>0</v>
      </c>
      <c r="AA81" s="88">
        <f t="shared" si="14"/>
        <v>0</v>
      </c>
      <c r="AB81" s="88">
        <f t="shared" si="14"/>
        <v>0</v>
      </c>
      <c r="AC81" s="88">
        <f t="shared" si="14"/>
        <v>0</v>
      </c>
      <c r="AD81" s="88">
        <f t="shared" si="14"/>
        <v>0</v>
      </c>
      <c r="AE81" s="88">
        <f t="shared" si="14"/>
        <v>0</v>
      </c>
      <c r="AF81" s="88">
        <f t="shared" si="14"/>
        <v>0</v>
      </c>
      <c r="AG81" s="88">
        <f t="shared" si="14"/>
        <v>0</v>
      </c>
      <c r="AH81" s="88">
        <f t="shared" si="14"/>
        <v>0</v>
      </c>
      <c r="AI81" s="88">
        <f t="shared" si="14"/>
        <v>0</v>
      </c>
      <c r="AJ81" s="88">
        <f t="shared" si="14"/>
        <v>0</v>
      </c>
      <c r="AK81" s="88">
        <f t="shared" si="14"/>
        <v>0</v>
      </c>
      <c r="AL81" s="88">
        <f t="shared" si="14"/>
        <v>0</v>
      </c>
      <c r="AM81" s="88">
        <f t="shared" si="14"/>
        <v>0</v>
      </c>
      <c r="AN81" s="88">
        <f t="shared" si="14"/>
        <v>0</v>
      </c>
      <c r="AO81" s="88">
        <f t="shared" si="14"/>
        <v>0</v>
      </c>
      <c r="AP81" s="88">
        <f t="shared" si="14"/>
        <v>0</v>
      </c>
      <c r="AQ81" s="88">
        <f t="shared" si="14"/>
        <v>0</v>
      </c>
      <c r="AR81" s="88">
        <f t="shared" si="14"/>
        <v>0</v>
      </c>
      <c r="AS81" s="88">
        <f t="shared" si="14"/>
        <v>0</v>
      </c>
      <c r="AT81" s="88">
        <f t="shared" si="14"/>
        <v>0</v>
      </c>
      <c r="AU81" s="88">
        <f t="shared" si="14"/>
        <v>0</v>
      </c>
      <c r="AV81" s="88">
        <f t="shared" si="14"/>
        <v>0</v>
      </c>
      <c r="AW81" s="88">
        <f t="shared" si="14"/>
        <v>0</v>
      </c>
      <c r="AX81" s="88">
        <f t="shared" si="14"/>
        <v>0</v>
      </c>
      <c r="AY81" s="88">
        <f t="shared" si="14"/>
        <v>0</v>
      </c>
      <c r="AZ81" s="88">
        <f t="shared" si="14"/>
        <v>0</v>
      </c>
      <c r="BA81" s="88">
        <f t="shared" si="14"/>
        <v>0</v>
      </c>
      <c r="BB81" s="88">
        <f t="shared" si="14"/>
        <v>0</v>
      </c>
      <c r="BC81" s="88">
        <f t="shared" si="14"/>
        <v>0</v>
      </c>
      <c r="BD81" s="88">
        <f t="shared" si="14"/>
        <v>0</v>
      </c>
      <c r="BE81" s="88">
        <f t="shared" si="14"/>
        <v>0</v>
      </c>
      <c r="BF81" s="88">
        <f t="shared" si="14"/>
        <v>0</v>
      </c>
      <c r="BG81" s="88">
        <f t="shared" si="14"/>
        <v>0</v>
      </c>
      <c r="BH81" s="88">
        <f t="shared" si="14"/>
        <v>0</v>
      </c>
      <c r="BI81" s="88">
        <f t="shared" si="14"/>
        <v>0</v>
      </c>
      <c r="BJ81" s="88">
        <f t="shared" si="14"/>
        <v>0</v>
      </c>
      <c r="BK81" s="88">
        <f t="shared" si="4"/>
        <v>0</v>
      </c>
      <c r="BL81" s="88">
        <f t="shared" si="4"/>
        <v>0</v>
      </c>
      <c r="BM81" s="88">
        <f t="shared" si="4"/>
        <v>0</v>
      </c>
      <c r="BN81" s="88">
        <f t="shared" si="5"/>
        <v>0</v>
      </c>
      <c r="BO81" s="88">
        <f t="shared" si="5"/>
        <v>0</v>
      </c>
      <c r="BP81" s="88">
        <f t="shared" si="5"/>
        <v>0</v>
      </c>
    </row>
    <row r="82" spans="1:79">
      <c r="C82" s="37" t="str">
        <v>Fixed Service28</v>
      </c>
      <c r="G82" s="37" t="str">
        <v>Fixed Unit28</v>
      </c>
      <c r="S82" s="88">
        <f t="shared" si="2"/>
        <v>0</v>
      </c>
      <c r="T82" s="88">
        <f t="shared" si="14"/>
        <v>0</v>
      </c>
      <c r="U82" s="88">
        <f t="shared" si="14"/>
        <v>0</v>
      </c>
      <c r="V82" s="88">
        <f t="shared" si="14"/>
        <v>0</v>
      </c>
      <c r="W82" s="88">
        <f t="shared" si="14"/>
        <v>0</v>
      </c>
      <c r="X82" s="88">
        <f t="shared" si="14"/>
        <v>0</v>
      </c>
      <c r="Y82" s="88">
        <f t="shared" si="14"/>
        <v>0</v>
      </c>
      <c r="Z82" s="88">
        <f t="shared" si="14"/>
        <v>0</v>
      </c>
      <c r="AA82" s="88">
        <f t="shared" si="14"/>
        <v>0</v>
      </c>
      <c r="AB82" s="88">
        <f t="shared" si="14"/>
        <v>0</v>
      </c>
      <c r="AC82" s="88">
        <f t="shared" si="14"/>
        <v>0</v>
      </c>
      <c r="AD82" s="88">
        <f t="shared" si="14"/>
        <v>0</v>
      </c>
      <c r="AE82" s="88">
        <f t="shared" si="14"/>
        <v>0</v>
      </c>
      <c r="AF82" s="88">
        <f t="shared" si="14"/>
        <v>0</v>
      </c>
      <c r="AG82" s="88">
        <f t="shared" si="14"/>
        <v>0</v>
      </c>
      <c r="AH82" s="88">
        <f t="shared" si="14"/>
        <v>0</v>
      </c>
      <c r="AI82" s="88">
        <f t="shared" si="14"/>
        <v>0</v>
      </c>
      <c r="AJ82" s="88">
        <f t="shared" si="14"/>
        <v>0</v>
      </c>
      <c r="AK82" s="88">
        <f t="shared" si="14"/>
        <v>0</v>
      </c>
      <c r="AL82" s="88">
        <f t="shared" si="14"/>
        <v>0</v>
      </c>
      <c r="AM82" s="88">
        <f t="shared" si="14"/>
        <v>0</v>
      </c>
      <c r="AN82" s="88">
        <f t="shared" si="14"/>
        <v>0</v>
      </c>
      <c r="AO82" s="88">
        <f t="shared" si="14"/>
        <v>0</v>
      </c>
      <c r="AP82" s="88">
        <f t="shared" si="14"/>
        <v>0</v>
      </c>
      <c r="AQ82" s="88">
        <f t="shared" si="14"/>
        <v>0</v>
      </c>
      <c r="AR82" s="88">
        <f t="shared" si="14"/>
        <v>0</v>
      </c>
      <c r="AS82" s="88">
        <f t="shared" si="14"/>
        <v>0</v>
      </c>
      <c r="AT82" s="88">
        <f t="shared" si="14"/>
        <v>0</v>
      </c>
      <c r="AU82" s="88">
        <f t="shared" si="14"/>
        <v>0</v>
      </c>
      <c r="AV82" s="88">
        <f t="shared" si="14"/>
        <v>0</v>
      </c>
      <c r="AW82" s="88">
        <f t="shared" si="14"/>
        <v>0</v>
      </c>
      <c r="AX82" s="88">
        <f t="shared" si="14"/>
        <v>0</v>
      </c>
      <c r="AY82" s="88">
        <f t="shared" si="14"/>
        <v>0</v>
      </c>
      <c r="AZ82" s="88">
        <f t="shared" si="14"/>
        <v>0</v>
      </c>
      <c r="BA82" s="88">
        <f t="shared" si="14"/>
        <v>0</v>
      </c>
      <c r="BB82" s="88">
        <f t="shared" si="14"/>
        <v>0</v>
      </c>
      <c r="BC82" s="88">
        <f t="shared" si="14"/>
        <v>0</v>
      </c>
      <c r="BD82" s="88">
        <f t="shared" si="14"/>
        <v>0</v>
      </c>
      <c r="BE82" s="88">
        <f t="shared" si="14"/>
        <v>0</v>
      </c>
      <c r="BF82" s="88">
        <f t="shared" si="14"/>
        <v>0</v>
      </c>
      <c r="BG82" s="88">
        <f t="shared" si="14"/>
        <v>0</v>
      </c>
      <c r="BH82" s="88">
        <f t="shared" si="14"/>
        <v>0</v>
      </c>
      <c r="BI82" s="88">
        <f t="shared" si="14"/>
        <v>0</v>
      </c>
      <c r="BJ82" s="88">
        <f t="shared" si="14"/>
        <v>0</v>
      </c>
      <c r="BK82" s="88">
        <f t="shared" si="4"/>
        <v>0</v>
      </c>
      <c r="BL82" s="88">
        <f t="shared" si="4"/>
        <v>0</v>
      </c>
      <c r="BM82" s="88">
        <f t="shared" si="4"/>
        <v>0</v>
      </c>
      <c r="BN82" s="88">
        <f t="shared" si="5"/>
        <v>0</v>
      </c>
      <c r="BO82" s="88">
        <f t="shared" si="5"/>
        <v>0</v>
      </c>
      <c r="BP82" s="88">
        <f t="shared" si="5"/>
        <v>0</v>
      </c>
    </row>
    <row r="83" spans="1:79">
      <c r="C83" s="37" t="str">
        <v>Fixed Service29</v>
      </c>
      <c r="G83" s="37" t="str">
        <v>Fixed Unit29</v>
      </c>
      <c r="S83" s="88">
        <f t="shared" si="2"/>
        <v>0</v>
      </c>
      <c r="T83" s="88">
        <f t="shared" si="14"/>
        <v>0</v>
      </c>
      <c r="U83" s="88">
        <f t="shared" si="14"/>
        <v>0</v>
      </c>
      <c r="V83" s="88">
        <f t="shared" si="14"/>
        <v>0</v>
      </c>
      <c r="W83" s="88">
        <f t="shared" si="14"/>
        <v>0</v>
      </c>
      <c r="X83" s="88">
        <f t="shared" si="14"/>
        <v>0</v>
      </c>
      <c r="Y83" s="88">
        <f t="shared" si="14"/>
        <v>0</v>
      </c>
      <c r="Z83" s="88">
        <f t="shared" si="14"/>
        <v>0</v>
      </c>
      <c r="AA83" s="88">
        <f t="shared" si="14"/>
        <v>0</v>
      </c>
      <c r="AB83" s="88">
        <f t="shared" si="14"/>
        <v>0</v>
      </c>
      <c r="AC83" s="88">
        <f t="shared" si="14"/>
        <v>0</v>
      </c>
      <c r="AD83" s="88">
        <f t="shared" si="14"/>
        <v>0</v>
      </c>
      <c r="AE83" s="88">
        <f t="shared" si="14"/>
        <v>0</v>
      </c>
      <c r="AF83" s="88">
        <f t="shared" si="14"/>
        <v>0</v>
      </c>
      <c r="AG83" s="88">
        <f t="shared" si="14"/>
        <v>0</v>
      </c>
      <c r="AH83" s="88">
        <f t="shared" si="14"/>
        <v>0</v>
      </c>
      <c r="AI83" s="88">
        <f t="shared" si="14"/>
        <v>0</v>
      </c>
      <c r="AJ83" s="88">
        <f t="shared" si="14"/>
        <v>0</v>
      </c>
      <c r="AK83" s="88">
        <f t="shared" si="14"/>
        <v>0</v>
      </c>
      <c r="AL83" s="88">
        <f t="shared" si="14"/>
        <v>0</v>
      </c>
      <c r="AM83" s="88">
        <f t="shared" si="14"/>
        <v>0</v>
      </c>
      <c r="AN83" s="88">
        <f t="shared" si="14"/>
        <v>0</v>
      </c>
      <c r="AO83" s="88">
        <f t="shared" si="14"/>
        <v>0</v>
      </c>
      <c r="AP83" s="88">
        <f t="shared" si="14"/>
        <v>0</v>
      </c>
      <c r="AQ83" s="88">
        <f t="shared" si="14"/>
        <v>0</v>
      </c>
      <c r="AR83" s="88">
        <f t="shared" si="14"/>
        <v>0</v>
      </c>
      <c r="AS83" s="88">
        <f t="shared" si="14"/>
        <v>0</v>
      </c>
      <c r="AT83" s="88">
        <f t="shared" si="14"/>
        <v>0</v>
      </c>
      <c r="AU83" s="88">
        <f t="shared" si="14"/>
        <v>0</v>
      </c>
      <c r="AV83" s="88">
        <f t="shared" si="14"/>
        <v>0</v>
      </c>
      <c r="AW83" s="88">
        <f t="shared" si="14"/>
        <v>0</v>
      </c>
      <c r="AX83" s="88">
        <f t="shared" si="14"/>
        <v>0</v>
      </c>
      <c r="AY83" s="88">
        <f t="shared" si="14"/>
        <v>0</v>
      </c>
      <c r="AZ83" s="88">
        <f t="shared" si="14"/>
        <v>0</v>
      </c>
      <c r="BA83" s="88">
        <f t="shared" si="14"/>
        <v>0</v>
      </c>
      <c r="BB83" s="88">
        <f t="shared" si="14"/>
        <v>0</v>
      </c>
      <c r="BC83" s="88">
        <f t="shared" si="14"/>
        <v>0</v>
      </c>
      <c r="BD83" s="88">
        <f t="shared" si="14"/>
        <v>0</v>
      </c>
      <c r="BE83" s="88">
        <f t="shared" si="14"/>
        <v>0</v>
      </c>
      <c r="BF83" s="88">
        <f t="shared" si="14"/>
        <v>0</v>
      </c>
      <c r="BG83" s="88">
        <f t="shared" si="14"/>
        <v>0</v>
      </c>
      <c r="BH83" s="88">
        <f t="shared" si="14"/>
        <v>0</v>
      </c>
      <c r="BI83" s="88">
        <f t="shared" si="14"/>
        <v>0</v>
      </c>
      <c r="BJ83" s="88">
        <f t="shared" si="14"/>
        <v>0</v>
      </c>
      <c r="BK83" s="88">
        <f t="shared" si="4"/>
        <v>0</v>
      </c>
      <c r="BL83" s="88">
        <f t="shared" si="4"/>
        <v>0</v>
      </c>
      <c r="BM83" s="88">
        <f t="shared" si="4"/>
        <v>0</v>
      </c>
      <c r="BN83" s="88">
        <f t="shared" si="5"/>
        <v>0</v>
      </c>
      <c r="BO83" s="88">
        <f t="shared" si="5"/>
        <v>0</v>
      </c>
      <c r="BP83" s="88">
        <f t="shared" si="5"/>
        <v>0</v>
      </c>
    </row>
    <row r="84" spans="1:79">
      <c r="C84" s="37" t="str">
        <v>Televisión</v>
      </c>
      <c r="G84" s="37" t="str">
        <v>#</v>
      </c>
      <c r="S84" s="88">
        <f t="shared" si="2"/>
        <v>0</v>
      </c>
      <c r="T84" s="88">
        <f t="shared" si="14"/>
        <v>0</v>
      </c>
      <c r="U84" s="88">
        <f t="shared" si="14"/>
        <v>495644.10689999996</v>
      </c>
      <c r="V84" s="88">
        <f t="shared" si="14"/>
        <v>1145544.9383999999</v>
      </c>
      <c r="W84" s="88">
        <f t="shared" si="14"/>
        <v>1842544.8815999997</v>
      </c>
      <c r="X84" s="88">
        <f t="shared" si="14"/>
        <v>2767606.8684</v>
      </c>
      <c r="Y84" s="88">
        <f t="shared" si="14"/>
        <v>3663688.6680000001</v>
      </c>
      <c r="Z84" s="88">
        <f t="shared" si="14"/>
        <v>3754965.3415000001</v>
      </c>
      <c r="AA84" s="88">
        <f t="shared" si="14"/>
        <v>3834692.1414999999</v>
      </c>
      <c r="AB84" s="88">
        <f t="shared" si="14"/>
        <v>4026774.5074485568</v>
      </c>
      <c r="AC84" s="88">
        <f t="shared" si="14"/>
        <v>4149228.6032750155</v>
      </c>
      <c r="AD84" s="88">
        <f t="shared" si="14"/>
        <v>4263212.1625346923</v>
      </c>
      <c r="AE84" s="88">
        <f t="shared" si="14"/>
        <v>4369299.9438504232</v>
      </c>
      <c r="AF84" s="88">
        <f t="shared" si="14"/>
        <v>4468661.0937128477</v>
      </c>
      <c r="AG84" s="88">
        <f t="shared" si="14"/>
        <v>4562600.5804726267</v>
      </c>
      <c r="AH84" s="88">
        <f t="shared" si="14"/>
        <v>4651592.9789806707</v>
      </c>
      <c r="AI84" s="88">
        <f t="shared" si="14"/>
        <v>4715149.2219001567</v>
      </c>
      <c r="AJ84" s="88">
        <f t="shared" si="14"/>
        <v>4776240.91226245</v>
      </c>
      <c r="AK84" s="88">
        <f t="shared" si="14"/>
        <v>4835218.6972634178</v>
      </c>
      <c r="AL84" s="88">
        <f t="shared" si="14"/>
        <v>4892611.6836712295</v>
      </c>
      <c r="AM84" s="88">
        <f t="shared" si="14"/>
        <v>4949616.1972129568</v>
      </c>
      <c r="AN84" s="88">
        <f t="shared" si="14"/>
        <v>5005661.1025979705</v>
      </c>
      <c r="AO84" s="88">
        <f t="shared" si="14"/>
        <v>5059332.4310121089</v>
      </c>
      <c r="AP84" s="88">
        <f t="shared" si="14"/>
        <v>5110826.1646885732</v>
      </c>
      <c r="AQ84" s="88">
        <f t="shared" si="14"/>
        <v>5160455.7717456687</v>
      </c>
      <c r="AR84" s="88">
        <f t="shared" si="14"/>
        <v>5208303.1754725669</v>
      </c>
      <c r="AS84" s="88">
        <f t="shared" si="14"/>
        <v>5254084.7156722741</v>
      </c>
      <c r="AT84" s="88">
        <f t="shared" si="14"/>
        <v>5297631.5023437627</v>
      </c>
      <c r="AU84" s="88">
        <f t="shared" si="14"/>
        <v>5339039.1665404467</v>
      </c>
      <c r="AV84" s="88">
        <f t="shared" si="14"/>
        <v>5378505.1129993703</v>
      </c>
      <c r="AW84" s="88">
        <f t="shared" si="14"/>
        <v>5416040.592432701</v>
      </c>
      <c r="AX84" s="88">
        <f t="shared" si="14"/>
        <v>5451375.005815044</v>
      </c>
      <c r="AY84" s="88">
        <f t="shared" si="14"/>
        <v>5484339.2045083074</v>
      </c>
      <c r="AZ84" s="88">
        <f t="shared" si="14"/>
        <v>5514993.0629921826</v>
      </c>
      <c r="BA84" s="88">
        <f t="shared" si="14"/>
        <v>5543504.2427416621</v>
      </c>
      <c r="BB84" s="88">
        <f t="shared" si="14"/>
        <v>5569905.8493005922</v>
      </c>
      <c r="BC84" s="88">
        <f t="shared" si="14"/>
        <v>5594000.8012282588</v>
      </c>
      <c r="BD84" s="88">
        <f t="shared" si="14"/>
        <v>5615662.4956831504</v>
      </c>
      <c r="BE84" s="88">
        <f t="shared" si="14"/>
        <v>5634956.4325010451</v>
      </c>
      <c r="BF84" s="88">
        <f t="shared" si="14"/>
        <v>5652042.1907487651</v>
      </c>
      <c r="BG84" s="88">
        <f t="shared" si="14"/>
        <v>5660056.3833896834</v>
      </c>
      <c r="BH84" s="88">
        <f t="shared" si="14"/>
        <v>5668081.9395840773</v>
      </c>
      <c r="BI84" s="88">
        <f t="shared" si="14"/>
        <v>5676118.8754446534</v>
      </c>
      <c r="BJ84" s="88">
        <f t="shared" si="14"/>
        <v>5684167.207106973</v>
      </c>
      <c r="BK84" s="88">
        <f t="shared" si="4"/>
        <v>5692226.9507294651</v>
      </c>
      <c r="BL84" s="88">
        <f t="shared" si="4"/>
        <v>5700298.1224934747</v>
      </c>
      <c r="BM84" s="88">
        <f t="shared" si="4"/>
        <v>5708380.738603292</v>
      </c>
      <c r="BN84" s="88">
        <f t="shared" si="5"/>
        <v>5716474.8152861856</v>
      </c>
      <c r="BO84" s="88">
        <f t="shared" si="5"/>
        <v>5724580.3687924296</v>
      </c>
      <c r="BP84" s="88">
        <f t="shared" si="5"/>
        <v>5732697.4153953381</v>
      </c>
    </row>
    <row r="85" spans="1:79">
      <c r="BQ85" s="18" t="s">
        <v>509</v>
      </c>
    </row>
    <row r="88" spans="1:79" s="70" customFormat="1" ht="18" customHeight="1">
      <c r="A88" s="68">
        <v>3</v>
      </c>
      <c r="B88" s="68" t="s">
        <v>326</v>
      </c>
      <c r="C88" s="69"/>
      <c r="D88" s="69"/>
      <c r="E88" s="69"/>
      <c r="F88" s="69"/>
      <c r="G88" s="69"/>
      <c r="H88" s="69"/>
      <c r="I88" s="68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  <c r="BM88" s="69"/>
      <c r="BN88" s="69"/>
      <c r="BO88" s="69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69"/>
      <c r="CA88" s="69"/>
    </row>
    <row r="90" spans="1:79" ht="15.75">
      <c r="A90" s="212"/>
      <c r="B90" s="16" t="s">
        <v>448</v>
      </c>
    </row>
    <row r="91" spans="1:79">
      <c r="A91" s="212"/>
    </row>
    <row r="92" spans="1:79">
      <c r="A92" s="212"/>
      <c r="C92" s="229" t="str">
        <f t="array" ref="C92:C121">Fixed.Retail.Services</f>
        <v>Llamadas salientes Local on-net</v>
      </c>
      <c r="G92" t="s">
        <v>70</v>
      </c>
      <c r="M92" s="210"/>
      <c r="N92" s="289">
        <f t="array" ref="N92:BP121">Market.Retail.Services.Proporcion.Urbano</f>
        <v>0.995</v>
      </c>
      <c r="O92" s="289">
        <v>0.995</v>
      </c>
      <c r="P92" s="289">
        <v>0.995</v>
      </c>
      <c r="Q92" s="289">
        <v>0.995</v>
      </c>
      <c r="R92" s="289">
        <v>0.995</v>
      </c>
      <c r="S92" s="224">
        <v>0.995</v>
      </c>
      <c r="T92" s="224">
        <v>0.995</v>
      </c>
      <c r="U92" s="224">
        <v>0.995</v>
      </c>
      <c r="V92" s="224">
        <v>0.995</v>
      </c>
      <c r="W92" s="224">
        <v>0.995</v>
      </c>
      <c r="X92" s="224">
        <v>0.995</v>
      </c>
      <c r="Y92" s="224">
        <v>0.995</v>
      </c>
      <c r="Z92" s="224">
        <v>0.995</v>
      </c>
      <c r="AA92" s="224">
        <v>0.995</v>
      </c>
      <c r="AB92" s="224">
        <v>0.995</v>
      </c>
      <c r="AC92" s="224">
        <v>0.995</v>
      </c>
      <c r="AD92" s="224">
        <v>0.995</v>
      </c>
      <c r="AE92" s="224">
        <v>0.995</v>
      </c>
      <c r="AF92" s="224">
        <v>0.995</v>
      </c>
      <c r="AG92" s="224">
        <v>0.995</v>
      </c>
      <c r="AH92" s="224">
        <v>0.995</v>
      </c>
      <c r="AI92" s="224">
        <v>0.995</v>
      </c>
      <c r="AJ92" s="224">
        <v>0.995</v>
      </c>
      <c r="AK92" s="224">
        <v>0.995</v>
      </c>
      <c r="AL92" s="224">
        <v>0.995</v>
      </c>
      <c r="AM92" s="224">
        <v>0.995</v>
      </c>
      <c r="AN92" s="224">
        <v>0.995</v>
      </c>
      <c r="AO92" s="224">
        <v>0.995</v>
      </c>
      <c r="AP92" s="224">
        <v>0.995</v>
      </c>
      <c r="AQ92" s="224">
        <v>0.995</v>
      </c>
      <c r="AR92" s="224">
        <v>0.995</v>
      </c>
      <c r="AS92" s="224">
        <v>0.995</v>
      </c>
      <c r="AT92" s="224">
        <v>0.995</v>
      </c>
      <c r="AU92" s="224">
        <v>0.995</v>
      </c>
      <c r="AV92" s="224">
        <v>0.995</v>
      </c>
      <c r="AW92" s="224">
        <v>0.995</v>
      </c>
      <c r="AX92" s="224">
        <v>0.995</v>
      </c>
      <c r="AY92" s="224">
        <v>0.995</v>
      </c>
      <c r="AZ92" s="224">
        <v>0.995</v>
      </c>
      <c r="BA92" s="224">
        <v>0.995</v>
      </c>
      <c r="BB92" s="224">
        <v>0.995</v>
      </c>
      <c r="BC92" s="224">
        <v>0.995</v>
      </c>
      <c r="BD92" s="224">
        <v>0.995</v>
      </c>
      <c r="BE92" s="224">
        <v>0.995</v>
      </c>
      <c r="BF92" s="224">
        <v>0.995</v>
      </c>
      <c r="BG92" s="224">
        <v>0.995</v>
      </c>
      <c r="BH92" s="224">
        <v>0.995</v>
      </c>
      <c r="BI92" s="224">
        <v>0.995</v>
      </c>
      <c r="BJ92" s="224">
        <v>0.995</v>
      </c>
      <c r="BK92" s="224">
        <v>0.995</v>
      </c>
      <c r="BL92" s="224">
        <v>0.995</v>
      </c>
      <c r="BM92" s="224">
        <v>0.995</v>
      </c>
      <c r="BN92" s="288">
        <v>0.995</v>
      </c>
      <c r="BO92" s="288">
        <v>0.995</v>
      </c>
      <c r="BP92" s="288">
        <v>0.995</v>
      </c>
    </row>
    <row r="93" spans="1:79">
      <c r="A93" s="212"/>
      <c r="C93" s="229" t="str">
        <v>Llamadas salientes Larga Distancia on-net</v>
      </c>
      <c r="G93" t="s">
        <v>70</v>
      </c>
      <c r="N93" s="290">
        <v>0.995</v>
      </c>
      <c r="O93" s="290">
        <v>0.995</v>
      </c>
      <c r="P93" s="290">
        <v>0.995</v>
      </c>
      <c r="Q93" s="290">
        <v>0.995</v>
      </c>
      <c r="R93" s="290">
        <v>0.995</v>
      </c>
      <c r="S93" s="225">
        <v>0.995</v>
      </c>
      <c r="T93" s="225">
        <v>0.995</v>
      </c>
      <c r="U93" s="225">
        <v>0.995</v>
      </c>
      <c r="V93" s="225">
        <v>0.995</v>
      </c>
      <c r="W93" s="225">
        <v>0.995</v>
      </c>
      <c r="X93" s="225">
        <v>0.995</v>
      </c>
      <c r="Y93" s="225">
        <v>0.995</v>
      </c>
      <c r="Z93" s="225">
        <v>0.995</v>
      </c>
      <c r="AA93" s="225">
        <v>0.995</v>
      </c>
      <c r="AB93" s="225">
        <v>0.995</v>
      </c>
      <c r="AC93" s="225">
        <v>0.995</v>
      </c>
      <c r="AD93" s="225">
        <v>0.995</v>
      </c>
      <c r="AE93" s="225">
        <v>0.995</v>
      </c>
      <c r="AF93" s="225">
        <v>0.995</v>
      </c>
      <c r="AG93" s="225">
        <v>0.995</v>
      </c>
      <c r="AH93" s="225">
        <v>0.995</v>
      </c>
      <c r="AI93" s="225">
        <v>0.995</v>
      </c>
      <c r="AJ93" s="225">
        <v>0.995</v>
      </c>
      <c r="AK93" s="225">
        <v>0.995</v>
      </c>
      <c r="AL93" s="225">
        <v>0.995</v>
      </c>
      <c r="AM93" s="225">
        <v>0.995</v>
      </c>
      <c r="AN93" s="225">
        <v>0.995</v>
      </c>
      <c r="AO93" s="225">
        <v>0.995</v>
      </c>
      <c r="AP93" s="225">
        <v>0.995</v>
      </c>
      <c r="AQ93" s="225">
        <v>0.995</v>
      </c>
      <c r="AR93" s="225">
        <v>0.995</v>
      </c>
      <c r="AS93" s="225">
        <v>0.995</v>
      </c>
      <c r="AT93" s="225">
        <v>0.995</v>
      </c>
      <c r="AU93" s="225">
        <v>0.995</v>
      </c>
      <c r="AV93" s="225">
        <v>0.995</v>
      </c>
      <c r="AW93" s="225">
        <v>0.995</v>
      </c>
      <c r="AX93" s="225">
        <v>0.995</v>
      </c>
      <c r="AY93" s="225">
        <v>0.995</v>
      </c>
      <c r="AZ93" s="225">
        <v>0.995</v>
      </c>
      <c r="BA93" s="225">
        <v>0.995</v>
      </c>
      <c r="BB93" s="225">
        <v>0.995</v>
      </c>
      <c r="BC93" s="225">
        <v>0.995</v>
      </c>
      <c r="BD93" s="225">
        <v>0.995</v>
      </c>
      <c r="BE93" s="225">
        <v>0.995</v>
      </c>
      <c r="BF93" s="225">
        <v>0.995</v>
      </c>
      <c r="BG93" s="225">
        <v>0.995</v>
      </c>
      <c r="BH93" s="225">
        <v>0.995</v>
      </c>
      <c r="BI93" s="225">
        <v>0.995</v>
      </c>
      <c r="BJ93" s="225">
        <v>0.995</v>
      </c>
      <c r="BK93" s="225">
        <v>0.995</v>
      </c>
      <c r="BL93" s="225">
        <v>0.995</v>
      </c>
      <c r="BM93" s="225">
        <v>0.995</v>
      </c>
      <c r="BN93" s="288">
        <v>0.995</v>
      </c>
      <c r="BO93" s="288">
        <v>0.995</v>
      </c>
      <c r="BP93" s="288">
        <v>0.995</v>
      </c>
    </row>
    <row r="94" spans="1:79">
      <c r="A94" s="212"/>
      <c r="C94" s="229" t="str">
        <v>Llamadas salientes Local a otros operadores fijos</v>
      </c>
      <c r="G94" t="s">
        <v>70</v>
      </c>
      <c r="N94" s="290">
        <v>0.995</v>
      </c>
      <c r="O94" s="290">
        <v>0.995</v>
      </c>
      <c r="P94" s="290">
        <v>0.995</v>
      </c>
      <c r="Q94" s="290">
        <v>0.995</v>
      </c>
      <c r="R94" s="290">
        <v>0.995</v>
      </c>
      <c r="S94" s="225">
        <v>0.995</v>
      </c>
      <c r="T94" s="225">
        <v>0.995</v>
      </c>
      <c r="U94" s="225">
        <v>0.995</v>
      </c>
      <c r="V94" s="225">
        <v>0.995</v>
      </c>
      <c r="W94" s="225">
        <v>0.995</v>
      </c>
      <c r="X94" s="225">
        <v>0.995</v>
      </c>
      <c r="Y94" s="225">
        <v>0.995</v>
      </c>
      <c r="Z94" s="225">
        <v>0.995</v>
      </c>
      <c r="AA94" s="225">
        <v>0.995</v>
      </c>
      <c r="AB94" s="225">
        <v>0.995</v>
      </c>
      <c r="AC94" s="225">
        <v>0.995</v>
      </c>
      <c r="AD94" s="225">
        <v>0.995</v>
      </c>
      <c r="AE94" s="225">
        <v>0.995</v>
      </c>
      <c r="AF94" s="225">
        <v>0.995</v>
      </c>
      <c r="AG94" s="225">
        <v>0.995</v>
      </c>
      <c r="AH94" s="225">
        <v>0.995</v>
      </c>
      <c r="AI94" s="225">
        <v>0.995</v>
      </c>
      <c r="AJ94" s="225">
        <v>0.995</v>
      </c>
      <c r="AK94" s="225">
        <v>0.995</v>
      </c>
      <c r="AL94" s="225">
        <v>0.995</v>
      </c>
      <c r="AM94" s="225">
        <v>0.995</v>
      </c>
      <c r="AN94" s="225">
        <v>0.995</v>
      </c>
      <c r="AO94" s="225">
        <v>0.995</v>
      </c>
      <c r="AP94" s="225">
        <v>0.995</v>
      </c>
      <c r="AQ94" s="225">
        <v>0.995</v>
      </c>
      <c r="AR94" s="225">
        <v>0.995</v>
      </c>
      <c r="AS94" s="225">
        <v>0.995</v>
      </c>
      <c r="AT94" s="225">
        <v>0.995</v>
      </c>
      <c r="AU94" s="225">
        <v>0.995</v>
      </c>
      <c r="AV94" s="225">
        <v>0.995</v>
      </c>
      <c r="AW94" s="225">
        <v>0.995</v>
      </c>
      <c r="AX94" s="225">
        <v>0.995</v>
      </c>
      <c r="AY94" s="225">
        <v>0.995</v>
      </c>
      <c r="AZ94" s="225">
        <v>0.995</v>
      </c>
      <c r="BA94" s="225">
        <v>0.995</v>
      </c>
      <c r="BB94" s="225">
        <v>0.995</v>
      </c>
      <c r="BC94" s="225">
        <v>0.995</v>
      </c>
      <c r="BD94" s="225">
        <v>0.995</v>
      </c>
      <c r="BE94" s="225">
        <v>0.995</v>
      </c>
      <c r="BF94" s="225">
        <v>0.995</v>
      </c>
      <c r="BG94" s="225">
        <v>0.995</v>
      </c>
      <c r="BH94" s="225">
        <v>0.995</v>
      </c>
      <c r="BI94" s="225">
        <v>0.995</v>
      </c>
      <c r="BJ94" s="225">
        <v>0.995</v>
      </c>
      <c r="BK94" s="225">
        <v>0.995</v>
      </c>
      <c r="BL94" s="225">
        <v>0.995</v>
      </c>
      <c r="BM94" s="225">
        <v>0.995</v>
      </c>
      <c r="BN94" s="288">
        <v>0.995</v>
      </c>
      <c r="BO94" s="288">
        <v>0.995</v>
      </c>
      <c r="BP94" s="288">
        <v>0.995</v>
      </c>
    </row>
    <row r="95" spans="1:79">
      <c r="A95" s="212"/>
      <c r="C95" s="229" t="str">
        <v>Llamadas salientes larga Distancia a otros operadores fijos</v>
      </c>
      <c r="G95" t="s">
        <v>70</v>
      </c>
      <c r="N95" s="290">
        <v>0.995</v>
      </c>
      <c r="O95" s="290">
        <v>0.995</v>
      </c>
      <c r="P95" s="290">
        <v>0.995</v>
      </c>
      <c r="Q95" s="290">
        <v>0.995</v>
      </c>
      <c r="R95" s="290">
        <v>0.995</v>
      </c>
      <c r="S95" s="225">
        <v>0.995</v>
      </c>
      <c r="T95" s="225">
        <v>0.995</v>
      </c>
      <c r="U95" s="225">
        <v>0.995</v>
      </c>
      <c r="V95" s="225">
        <v>0.995</v>
      </c>
      <c r="W95" s="225">
        <v>0.995</v>
      </c>
      <c r="X95" s="225">
        <v>0.995</v>
      </c>
      <c r="Y95" s="225">
        <v>0.995</v>
      </c>
      <c r="Z95" s="225">
        <v>0.995</v>
      </c>
      <c r="AA95" s="225">
        <v>0.995</v>
      </c>
      <c r="AB95" s="225">
        <v>0.995</v>
      </c>
      <c r="AC95" s="225">
        <v>0.995</v>
      </c>
      <c r="AD95" s="225">
        <v>0.995</v>
      </c>
      <c r="AE95" s="225">
        <v>0.995</v>
      </c>
      <c r="AF95" s="225">
        <v>0.995</v>
      </c>
      <c r="AG95" s="225">
        <v>0.995</v>
      </c>
      <c r="AH95" s="225">
        <v>0.995</v>
      </c>
      <c r="AI95" s="225">
        <v>0.995</v>
      </c>
      <c r="AJ95" s="225">
        <v>0.995</v>
      </c>
      <c r="AK95" s="225">
        <v>0.995</v>
      </c>
      <c r="AL95" s="225">
        <v>0.995</v>
      </c>
      <c r="AM95" s="225">
        <v>0.995</v>
      </c>
      <c r="AN95" s="225">
        <v>0.995</v>
      </c>
      <c r="AO95" s="225">
        <v>0.995</v>
      </c>
      <c r="AP95" s="225">
        <v>0.995</v>
      </c>
      <c r="AQ95" s="225">
        <v>0.995</v>
      </c>
      <c r="AR95" s="225">
        <v>0.995</v>
      </c>
      <c r="AS95" s="225">
        <v>0.995</v>
      </c>
      <c r="AT95" s="225">
        <v>0.995</v>
      </c>
      <c r="AU95" s="225">
        <v>0.995</v>
      </c>
      <c r="AV95" s="225">
        <v>0.995</v>
      </c>
      <c r="AW95" s="225">
        <v>0.995</v>
      </c>
      <c r="AX95" s="225">
        <v>0.995</v>
      </c>
      <c r="AY95" s="225">
        <v>0.995</v>
      </c>
      <c r="AZ95" s="225">
        <v>0.995</v>
      </c>
      <c r="BA95" s="225">
        <v>0.995</v>
      </c>
      <c r="BB95" s="225">
        <v>0.995</v>
      </c>
      <c r="BC95" s="225">
        <v>0.995</v>
      </c>
      <c r="BD95" s="225">
        <v>0.995</v>
      </c>
      <c r="BE95" s="225">
        <v>0.995</v>
      </c>
      <c r="BF95" s="225">
        <v>0.995</v>
      </c>
      <c r="BG95" s="225">
        <v>0.995</v>
      </c>
      <c r="BH95" s="225">
        <v>0.995</v>
      </c>
      <c r="BI95" s="225">
        <v>0.995</v>
      </c>
      <c r="BJ95" s="225">
        <v>0.995</v>
      </c>
      <c r="BK95" s="225">
        <v>0.995</v>
      </c>
      <c r="BL95" s="225">
        <v>0.995</v>
      </c>
      <c r="BM95" s="225">
        <v>0.995</v>
      </c>
      <c r="BN95" s="288">
        <v>0.995</v>
      </c>
      <c r="BO95" s="288">
        <v>0.995</v>
      </c>
      <c r="BP95" s="288">
        <v>0.995</v>
      </c>
    </row>
    <row r="96" spans="1:79">
      <c r="A96" s="212"/>
      <c r="C96" s="229" t="str">
        <v>Llamadas salientes a móvil</v>
      </c>
      <c r="G96" t="s">
        <v>70</v>
      </c>
      <c r="N96" s="290">
        <v>0.995</v>
      </c>
      <c r="O96" s="290">
        <v>0.995</v>
      </c>
      <c r="P96" s="290">
        <v>0.995</v>
      </c>
      <c r="Q96" s="290">
        <v>0.995</v>
      </c>
      <c r="R96" s="290">
        <v>0.995</v>
      </c>
      <c r="S96" s="225">
        <v>0.995</v>
      </c>
      <c r="T96" s="225">
        <v>0.995</v>
      </c>
      <c r="U96" s="225">
        <v>0.995</v>
      </c>
      <c r="V96" s="225">
        <v>0.995</v>
      </c>
      <c r="W96" s="225">
        <v>0.995</v>
      </c>
      <c r="X96" s="225">
        <v>0.995</v>
      </c>
      <c r="Y96" s="225">
        <v>0.995</v>
      </c>
      <c r="Z96" s="225">
        <v>0.995</v>
      </c>
      <c r="AA96" s="225">
        <v>0.995</v>
      </c>
      <c r="AB96" s="225">
        <v>0.995</v>
      </c>
      <c r="AC96" s="225">
        <v>0.995</v>
      </c>
      <c r="AD96" s="225">
        <v>0.995</v>
      </c>
      <c r="AE96" s="225">
        <v>0.995</v>
      </c>
      <c r="AF96" s="225">
        <v>0.995</v>
      </c>
      <c r="AG96" s="225">
        <v>0.995</v>
      </c>
      <c r="AH96" s="225">
        <v>0.995</v>
      </c>
      <c r="AI96" s="225">
        <v>0.995</v>
      </c>
      <c r="AJ96" s="225">
        <v>0.995</v>
      </c>
      <c r="AK96" s="225">
        <v>0.995</v>
      </c>
      <c r="AL96" s="225">
        <v>0.995</v>
      </c>
      <c r="AM96" s="225">
        <v>0.995</v>
      </c>
      <c r="AN96" s="225">
        <v>0.995</v>
      </c>
      <c r="AO96" s="225">
        <v>0.995</v>
      </c>
      <c r="AP96" s="225">
        <v>0.995</v>
      </c>
      <c r="AQ96" s="225">
        <v>0.995</v>
      </c>
      <c r="AR96" s="225">
        <v>0.995</v>
      </c>
      <c r="AS96" s="225">
        <v>0.995</v>
      </c>
      <c r="AT96" s="225">
        <v>0.995</v>
      </c>
      <c r="AU96" s="225">
        <v>0.995</v>
      </c>
      <c r="AV96" s="225">
        <v>0.995</v>
      </c>
      <c r="AW96" s="225">
        <v>0.995</v>
      </c>
      <c r="AX96" s="225">
        <v>0.995</v>
      </c>
      <c r="AY96" s="225">
        <v>0.995</v>
      </c>
      <c r="AZ96" s="225">
        <v>0.995</v>
      </c>
      <c r="BA96" s="225">
        <v>0.995</v>
      </c>
      <c r="BB96" s="225">
        <v>0.995</v>
      </c>
      <c r="BC96" s="225">
        <v>0.995</v>
      </c>
      <c r="BD96" s="225">
        <v>0.995</v>
      </c>
      <c r="BE96" s="225">
        <v>0.995</v>
      </c>
      <c r="BF96" s="225">
        <v>0.995</v>
      </c>
      <c r="BG96" s="225">
        <v>0.995</v>
      </c>
      <c r="BH96" s="225">
        <v>0.995</v>
      </c>
      <c r="BI96" s="225">
        <v>0.995</v>
      </c>
      <c r="BJ96" s="225">
        <v>0.995</v>
      </c>
      <c r="BK96" s="225">
        <v>0.995</v>
      </c>
      <c r="BL96" s="225">
        <v>0.995</v>
      </c>
      <c r="BM96" s="225">
        <v>0.995</v>
      </c>
      <c r="BN96" s="288">
        <v>0.995</v>
      </c>
      <c r="BO96" s="288">
        <v>0.995</v>
      </c>
      <c r="BP96" s="288">
        <v>0.995</v>
      </c>
    </row>
    <row r="97" spans="1:68">
      <c r="A97" s="212"/>
      <c r="C97" s="229" t="str">
        <v>Llamadas salientes a internacional</v>
      </c>
      <c r="G97" t="s">
        <v>70</v>
      </c>
      <c r="N97" s="290">
        <v>0.995</v>
      </c>
      <c r="O97" s="290">
        <v>0.995</v>
      </c>
      <c r="P97" s="290">
        <v>0.995</v>
      </c>
      <c r="Q97" s="290">
        <v>0.995</v>
      </c>
      <c r="R97" s="290">
        <v>0.995</v>
      </c>
      <c r="S97" s="225">
        <v>0.995</v>
      </c>
      <c r="T97" s="225">
        <v>0.995</v>
      </c>
      <c r="U97" s="225">
        <v>0.995</v>
      </c>
      <c r="V97" s="225">
        <v>0.995</v>
      </c>
      <c r="W97" s="225">
        <v>0.995</v>
      </c>
      <c r="X97" s="225">
        <v>0.995</v>
      </c>
      <c r="Y97" s="225">
        <v>0.995</v>
      </c>
      <c r="Z97" s="225">
        <v>0.995</v>
      </c>
      <c r="AA97" s="225">
        <v>0.995</v>
      </c>
      <c r="AB97" s="225">
        <v>0.995</v>
      </c>
      <c r="AC97" s="225">
        <v>0.995</v>
      </c>
      <c r="AD97" s="225">
        <v>0.995</v>
      </c>
      <c r="AE97" s="225">
        <v>0.995</v>
      </c>
      <c r="AF97" s="225">
        <v>0.995</v>
      </c>
      <c r="AG97" s="225">
        <v>0.995</v>
      </c>
      <c r="AH97" s="225">
        <v>0.995</v>
      </c>
      <c r="AI97" s="225">
        <v>0.995</v>
      </c>
      <c r="AJ97" s="225">
        <v>0.995</v>
      </c>
      <c r="AK97" s="225">
        <v>0.995</v>
      </c>
      <c r="AL97" s="225">
        <v>0.995</v>
      </c>
      <c r="AM97" s="225">
        <v>0.995</v>
      </c>
      <c r="AN97" s="225">
        <v>0.995</v>
      </c>
      <c r="AO97" s="225">
        <v>0.995</v>
      </c>
      <c r="AP97" s="225">
        <v>0.995</v>
      </c>
      <c r="AQ97" s="225">
        <v>0.995</v>
      </c>
      <c r="AR97" s="225">
        <v>0.995</v>
      </c>
      <c r="AS97" s="225">
        <v>0.995</v>
      </c>
      <c r="AT97" s="225">
        <v>0.995</v>
      </c>
      <c r="AU97" s="225">
        <v>0.995</v>
      </c>
      <c r="AV97" s="225">
        <v>0.995</v>
      </c>
      <c r="AW97" s="225">
        <v>0.995</v>
      </c>
      <c r="AX97" s="225">
        <v>0.995</v>
      </c>
      <c r="AY97" s="225">
        <v>0.995</v>
      </c>
      <c r="AZ97" s="225">
        <v>0.995</v>
      </c>
      <c r="BA97" s="225">
        <v>0.995</v>
      </c>
      <c r="BB97" s="225">
        <v>0.995</v>
      </c>
      <c r="BC97" s="225">
        <v>0.995</v>
      </c>
      <c r="BD97" s="225">
        <v>0.995</v>
      </c>
      <c r="BE97" s="225">
        <v>0.995</v>
      </c>
      <c r="BF97" s="225">
        <v>0.995</v>
      </c>
      <c r="BG97" s="225">
        <v>0.995</v>
      </c>
      <c r="BH97" s="225">
        <v>0.995</v>
      </c>
      <c r="BI97" s="225">
        <v>0.995</v>
      </c>
      <c r="BJ97" s="225">
        <v>0.995</v>
      </c>
      <c r="BK97" s="225">
        <v>0.995</v>
      </c>
      <c r="BL97" s="225">
        <v>0.995</v>
      </c>
      <c r="BM97" s="225">
        <v>0.995</v>
      </c>
      <c r="BN97" s="288">
        <v>0.995</v>
      </c>
      <c r="BO97" s="288">
        <v>0.995</v>
      </c>
      <c r="BP97" s="288">
        <v>0.995</v>
      </c>
    </row>
    <row r="98" spans="1:68">
      <c r="A98" s="212"/>
      <c r="C98" s="229" t="str">
        <v>Llamadas salientes a números no geográficos</v>
      </c>
      <c r="G98" t="s">
        <v>70</v>
      </c>
      <c r="N98" s="290">
        <v>0.995</v>
      </c>
      <c r="O98" s="290">
        <v>0.995</v>
      </c>
      <c r="P98" s="290">
        <v>0.995</v>
      </c>
      <c r="Q98" s="290">
        <v>0.995</v>
      </c>
      <c r="R98" s="290">
        <v>0.995</v>
      </c>
      <c r="S98" s="225">
        <v>0.995</v>
      </c>
      <c r="T98" s="225">
        <v>0.995</v>
      </c>
      <c r="U98" s="225">
        <v>0.995</v>
      </c>
      <c r="V98" s="225">
        <v>0.995</v>
      </c>
      <c r="W98" s="225">
        <v>0.995</v>
      </c>
      <c r="X98" s="225">
        <v>0.995</v>
      </c>
      <c r="Y98" s="225">
        <v>0.995</v>
      </c>
      <c r="Z98" s="225">
        <v>0.995</v>
      </c>
      <c r="AA98" s="225">
        <v>0.995</v>
      </c>
      <c r="AB98" s="225">
        <v>0.995</v>
      </c>
      <c r="AC98" s="225">
        <v>0.995</v>
      </c>
      <c r="AD98" s="225">
        <v>0.995</v>
      </c>
      <c r="AE98" s="225">
        <v>0.995</v>
      </c>
      <c r="AF98" s="225">
        <v>0.995</v>
      </c>
      <c r="AG98" s="225">
        <v>0.995</v>
      </c>
      <c r="AH98" s="225">
        <v>0.995</v>
      </c>
      <c r="AI98" s="225">
        <v>0.995</v>
      </c>
      <c r="AJ98" s="225">
        <v>0.995</v>
      </c>
      <c r="AK98" s="225">
        <v>0.995</v>
      </c>
      <c r="AL98" s="225">
        <v>0.995</v>
      </c>
      <c r="AM98" s="225">
        <v>0.995</v>
      </c>
      <c r="AN98" s="225">
        <v>0.995</v>
      </c>
      <c r="AO98" s="225">
        <v>0.995</v>
      </c>
      <c r="AP98" s="225">
        <v>0.995</v>
      </c>
      <c r="AQ98" s="225">
        <v>0.995</v>
      </c>
      <c r="AR98" s="225">
        <v>0.995</v>
      </c>
      <c r="AS98" s="225">
        <v>0.995</v>
      </c>
      <c r="AT98" s="225">
        <v>0.995</v>
      </c>
      <c r="AU98" s="225">
        <v>0.995</v>
      </c>
      <c r="AV98" s="225">
        <v>0.995</v>
      </c>
      <c r="AW98" s="225">
        <v>0.995</v>
      </c>
      <c r="AX98" s="225">
        <v>0.995</v>
      </c>
      <c r="AY98" s="225">
        <v>0.995</v>
      </c>
      <c r="AZ98" s="225">
        <v>0.995</v>
      </c>
      <c r="BA98" s="225">
        <v>0.995</v>
      </c>
      <c r="BB98" s="225">
        <v>0.995</v>
      </c>
      <c r="BC98" s="225">
        <v>0.995</v>
      </c>
      <c r="BD98" s="225">
        <v>0.995</v>
      </c>
      <c r="BE98" s="225">
        <v>0.995</v>
      </c>
      <c r="BF98" s="225">
        <v>0.995</v>
      </c>
      <c r="BG98" s="225">
        <v>0.995</v>
      </c>
      <c r="BH98" s="225">
        <v>0.995</v>
      </c>
      <c r="BI98" s="225">
        <v>0.995</v>
      </c>
      <c r="BJ98" s="225">
        <v>0.995</v>
      </c>
      <c r="BK98" s="225">
        <v>0.995</v>
      </c>
      <c r="BL98" s="225">
        <v>0.995</v>
      </c>
      <c r="BM98" s="225">
        <v>0.995</v>
      </c>
      <c r="BN98" s="288">
        <v>0.995</v>
      </c>
      <c r="BO98" s="288">
        <v>0.995</v>
      </c>
      <c r="BP98" s="288">
        <v>0.995</v>
      </c>
    </row>
    <row r="99" spans="1:68">
      <c r="A99" s="212"/>
      <c r="C99" s="229" t="str">
        <v>Fixed Service8</v>
      </c>
      <c r="G99" t="s">
        <v>70</v>
      </c>
      <c r="N99" s="291">
        <v>0</v>
      </c>
      <c r="O99" s="291">
        <v>0</v>
      </c>
      <c r="P99" s="291">
        <v>0</v>
      </c>
      <c r="Q99" s="291">
        <v>0</v>
      </c>
      <c r="R99" s="291">
        <v>0</v>
      </c>
      <c r="S99" s="226">
        <v>0</v>
      </c>
      <c r="T99" s="226">
        <v>0</v>
      </c>
      <c r="U99" s="226">
        <v>0</v>
      </c>
      <c r="V99" s="226">
        <v>0</v>
      </c>
      <c r="W99" s="226">
        <v>0</v>
      </c>
      <c r="X99" s="226">
        <v>0</v>
      </c>
      <c r="Y99" s="226">
        <v>0</v>
      </c>
      <c r="Z99" s="226">
        <v>0</v>
      </c>
      <c r="AA99" s="226">
        <v>0</v>
      </c>
      <c r="AB99" s="226">
        <v>0</v>
      </c>
      <c r="AC99" s="226">
        <v>0</v>
      </c>
      <c r="AD99" s="226">
        <v>0</v>
      </c>
      <c r="AE99" s="226">
        <v>0</v>
      </c>
      <c r="AF99" s="226">
        <v>0</v>
      </c>
      <c r="AG99" s="226">
        <v>0</v>
      </c>
      <c r="AH99" s="226">
        <v>0</v>
      </c>
      <c r="AI99" s="226">
        <v>0</v>
      </c>
      <c r="AJ99" s="226">
        <v>0</v>
      </c>
      <c r="AK99" s="226">
        <v>0</v>
      </c>
      <c r="AL99" s="226">
        <v>0</v>
      </c>
      <c r="AM99" s="226">
        <v>0</v>
      </c>
      <c r="AN99" s="226">
        <v>0</v>
      </c>
      <c r="AO99" s="226">
        <v>0</v>
      </c>
      <c r="AP99" s="226">
        <v>0</v>
      </c>
      <c r="AQ99" s="226">
        <v>0</v>
      </c>
      <c r="AR99" s="226">
        <v>0</v>
      </c>
      <c r="AS99" s="226">
        <v>0</v>
      </c>
      <c r="AT99" s="226">
        <v>0</v>
      </c>
      <c r="AU99" s="226">
        <v>0</v>
      </c>
      <c r="AV99" s="226">
        <v>0</v>
      </c>
      <c r="AW99" s="226">
        <v>0</v>
      </c>
      <c r="AX99" s="226">
        <v>0</v>
      </c>
      <c r="AY99" s="226">
        <v>0</v>
      </c>
      <c r="AZ99" s="226">
        <v>0</v>
      </c>
      <c r="BA99" s="226">
        <v>0</v>
      </c>
      <c r="BB99" s="226">
        <v>0</v>
      </c>
      <c r="BC99" s="226">
        <v>0</v>
      </c>
      <c r="BD99" s="226">
        <v>0</v>
      </c>
      <c r="BE99" s="226">
        <v>0</v>
      </c>
      <c r="BF99" s="226">
        <v>0</v>
      </c>
      <c r="BG99" s="226">
        <v>0</v>
      </c>
      <c r="BH99" s="226">
        <v>0</v>
      </c>
      <c r="BI99" s="226">
        <v>0</v>
      </c>
      <c r="BJ99" s="226">
        <v>0</v>
      </c>
      <c r="BK99" s="226">
        <v>0</v>
      </c>
      <c r="BL99" s="226">
        <v>0</v>
      </c>
      <c r="BM99" s="226">
        <v>0</v>
      </c>
      <c r="BN99" s="288">
        <v>0</v>
      </c>
      <c r="BO99" s="288">
        <v>0</v>
      </c>
      <c r="BP99" s="288">
        <v>0</v>
      </c>
    </row>
    <row r="100" spans="1:68">
      <c r="A100" s="212"/>
      <c r="C100" s="229" t="str">
        <v>Llamadas entrantes Local de otros operadores fijos</v>
      </c>
      <c r="G100" t="s">
        <v>70</v>
      </c>
      <c r="N100" s="289">
        <v>0.92</v>
      </c>
      <c r="O100" s="289">
        <v>0.92</v>
      </c>
      <c r="P100" s="289">
        <v>0.92</v>
      </c>
      <c r="Q100" s="289">
        <v>0.92</v>
      </c>
      <c r="R100" s="289">
        <v>0.92</v>
      </c>
      <c r="S100" s="224">
        <v>0.92</v>
      </c>
      <c r="T100" s="224">
        <v>0.92</v>
      </c>
      <c r="U100" s="224">
        <v>0.92</v>
      </c>
      <c r="V100" s="224">
        <v>0.92</v>
      </c>
      <c r="W100" s="224">
        <v>0.92</v>
      </c>
      <c r="X100" s="224">
        <v>0.92</v>
      </c>
      <c r="Y100" s="224">
        <v>0.92</v>
      </c>
      <c r="Z100" s="224">
        <v>0.92</v>
      </c>
      <c r="AA100" s="224">
        <v>0.92</v>
      </c>
      <c r="AB100" s="224">
        <v>0.92</v>
      </c>
      <c r="AC100" s="224">
        <v>0.92</v>
      </c>
      <c r="AD100" s="224">
        <v>0.92</v>
      </c>
      <c r="AE100" s="224">
        <v>0.92</v>
      </c>
      <c r="AF100" s="224">
        <v>0.92</v>
      </c>
      <c r="AG100" s="224">
        <v>0.92</v>
      </c>
      <c r="AH100" s="224">
        <v>0.92</v>
      </c>
      <c r="AI100" s="224">
        <v>0.92</v>
      </c>
      <c r="AJ100" s="224">
        <v>0.92</v>
      </c>
      <c r="AK100" s="224">
        <v>0.92</v>
      </c>
      <c r="AL100" s="224">
        <v>0.92</v>
      </c>
      <c r="AM100" s="224">
        <v>0.92</v>
      </c>
      <c r="AN100" s="224">
        <v>0.92</v>
      </c>
      <c r="AO100" s="224">
        <v>0.92</v>
      </c>
      <c r="AP100" s="224">
        <v>0.92</v>
      </c>
      <c r="AQ100" s="224">
        <v>0.92</v>
      </c>
      <c r="AR100" s="224">
        <v>0.92</v>
      </c>
      <c r="AS100" s="224">
        <v>0.92</v>
      </c>
      <c r="AT100" s="224">
        <v>0.92</v>
      </c>
      <c r="AU100" s="224">
        <v>0.92</v>
      </c>
      <c r="AV100" s="224">
        <v>0.92</v>
      </c>
      <c r="AW100" s="224">
        <v>0.92</v>
      </c>
      <c r="AX100" s="224">
        <v>0.92</v>
      </c>
      <c r="AY100" s="224">
        <v>0.92</v>
      </c>
      <c r="AZ100" s="224">
        <v>0.92</v>
      </c>
      <c r="BA100" s="224">
        <v>0.92</v>
      </c>
      <c r="BB100" s="224">
        <v>0.92</v>
      </c>
      <c r="BC100" s="224">
        <v>0.92</v>
      </c>
      <c r="BD100" s="224">
        <v>0.92</v>
      </c>
      <c r="BE100" s="224">
        <v>0.92</v>
      </c>
      <c r="BF100" s="224">
        <v>0.92</v>
      </c>
      <c r="BG100" s="224">
        <v>0.92</v>
      </c>
      <c r="BH100" s="224">
        <v>0.92</v>
      </c>
      <c r="BI100" s="224">
        <v>0.92</v>
      </c>
      <c r="BJ100" s="224">
        <v>0.92</v>
      </c>
      <c r="BK100" s="224">
        <v>0.92</v>
      </c>
      <c r="BL100" s="224">
        <v>0.92</v>
      </c>
      <c r="BM100" s="224">
        <v>0.92</v>
      </c>
      <c r="BN100" s="288">
        <v>0.92</v>
      </c>
      <c r="BO100" s="288">
        <v>0.92</v>
      </c>
      <c r="BP100" s="288">
        <v>0.92</v>
      </c>
    </row>
    <row r="101" spans="1:68">
      <c r="A101" s="212"/>
      <c r="C101" s="229" t="str">
        <v>Llamadas entrantes Larga Distancia de otros operadores fijos</v>
      </c>
      <c r="G101" t="s">
        <v>70</v>
      </c>
      <c r="N101" s="290">
        <v>0.92</v>
      </c>
      <c r="O101" s="290">
        <v>0.92</v>
      </c>
      <c r="P101" s="290">
        <v>0.92</v>
      </c>
      <c r="Q101" s="290">
        <v>0.92</v>
      </c>
      <c r="R101" s="290">
        <v>0.92</v>
      </c>
      <c r="S101" s="225">
        <v>0.92</v>
      </c>
      <c r="T101" s="225">
        <v>0.92</v>
      </c>
      <c r="U101" s="225">
        <v>0.92</v>
      </c>
      <c r="V101" s="225">
        <v>0.92</v>
      </c>
      <c r="W101" s="225">
        <v>0.92</v>
      </c>
      <c r="X101" s="225">
        <v>0.92</v>
      </c>
      <c r="Y101" s="225">
        <v>0.92</v>
      </c>
      <c r="Z101" s="225">
        <v>0.92</v>
      </c>
      <c r="AA101" s="225">
        <v>0.92</v>
      </c>
      <c r="AB101" s="225">
        <v>0.92</v>
      </c>
      <c r="AC101" s="225">
        <v>0.92</v>
      </c>
      <c r="AD101" s="225">
        <v>0.92</v>
      </c>
      <c r="AE101" s="225">
        <v>0.92</v>
      </c>
      <c r="AF101" s="225">
        <v>0.92</v>
      </c>
      <c r="AG101" s="225">
        <v>0.92</v>
      </c>
      <c r="AH101" s="225">
        <v>0.92</v>
      </c>
      <c r="AI101" s="225">
        <v>0.92</v>
      </c>
      <c r="AJ101" s="225">
        <v>0.92</v>
      </c>
      <c r="AK101" s="225">
        <v>0.92</v>
      </c>
      <c r="AL101" s="225">
        <v>0.92</v>
      </c>
      <c r="AM101" s="225">
        <v>0.92</v>
      </c>
      <c r="AN101" s="225">
        <v>0.92</v>
      </c>
      <c r="AO101" s="225">
        <v>0.92</v>
      </c>
      <c r="AP101" s="225">
        <v>0.92</v>
      </c>
      <c r="AQ101" s="225">
        <v>0.92</v>
      </c>
      <c r="AR101" s="225">
        <v>0.92</v>
      </c>
      <c r="AS101" s="225">
        <v>0.92</v>
      </c>
      <c r="AT101" s="225">
        <v>0.92</v>
      </c>
      <c r="AU101" s="225">
        <v>0.92</v>
      </c>
      <c r="AV101" s="225">
        <v>0.92</v>
      </c>
      <c r="AW101" s="225">
        <v>0.92</v>
      </c>
      <c r="AX101" s="225">
        <v>0.92</v>
      </c>
      <c r="AY101" s="225">
        <v>0.92</v>
      </c>
      <c r="AZ101" s="225">
        <v>0.92</v>
      </c>
      <c r="BA101" s="225">
        <v>0.92</v>
      </c>
      <c r="BB101" s="225">
        <v>0.92</v>
      </c>
      <c r="BC101" s="225">
        <v>0.92</v>
      </c>
      <c r="BD101" s="225">
        <v>0.92</v>
      </c>
      <c r="BE101" s="225">
        <v>0.92</v>
      </c>
      <c r="BF101" s="225">
        <v>0.92</v>
      </c>
      <c r="BG101" s="225">
        <v>0.92</v>
      </c>
      <c r="BH101" s="225">
        <v>0.92</v>
      </c>
      <c r="BI101" s="225">
        <v>0.92</v>
      </c>
      <c r="BJ101" s="225">
        <v>0.92</v>
      </c>
      <c r="BK101" s="225">
        <v>0.92</v>
      </c>
      <c r="BL101" s="225">
        <v>0.92</v>
      </c>
      <c r="BM101" s="225">
        <v>0.92</v>
      </c>
      <c r="BN101" s="288">
        <v>0.92</v>
      </c>
      <c r="BO101" s="288">
        <v>0.92</v>
      </c>
      <c r="BP101" s="288">
        <v>0.92</v>
      </c>
    </row>
    <row r="102" spans="1:68">
      <c r="A102" s="212"/>
      <c r="C102" s="229" t="str">
        <v>Llamadas entrantes de móvil</v>
      </c>
      <c r="G102" t="s">
        <v>70</v>
      </c>
      <c r="N102" s="290">
        <v>0.92</v>
      </c>
      <c r="O102" s="290">
        <v>0.92</v>
      </c>
      <c r="P102" s="290">
        <v>0.92</v>
      </c>
      <c r="Q102" s="290">
        <v>0.92</v>
      </c>
      <c r="R102" s="290">
        <v>0.92</v>
      </c>
      <c r="S102" s="225">
        <v>0.92</v>
      </c>
      <c r="T102" s="225">
        <v>0.92</v>
      </c>
      <c r="U102" s="225">
        <v>0.92</v>
      </c>
      <c r="V102" s="225">
        <v>0.92</v>
      </c>
      <c r="W102" s="225">
        <v>0.92</v>
      </c>
      <c r="X102" s="225">
        <v>0.92</v>
      </c>
      <c r="Y102" s="225">
        <v>0.92</v>
      </c>
      <c r="Z102" s="225">
        <v>0.92</v>
      </c>
      <c r="AA102" s="225">
        <v>0.92</v>
      </c>
      <c r="AB102" s="225">
        <v>0.92</v>
      </c>
      <c r="AC102" s="225">
        <v>0.92</v>
      </c>
      <c r="AD102" s="225">
        <v>0.92</v>
      </c>
      <c r="AE102" s="225">
        <v>0.92</v>
      </c>
      <c r="AF102" s="225">
        <v>0.92</v>
      </c>
      <c r="AG102" s="225">
        <v>0.92</v>
      </c>
      <c r="AH102" s="225">
        <v>0.92</v>
      </c>
      <c r="AI102" s="225">
        <v>0.92</v>
      </c>
      <c r="AJ102" s="225">
        <v>0.92</v>
      </c>
      <c r="AK102" s="225">
        <v>0.92</v>
      </c>
      <c r="AL102" s="225">
        <v>0.92</v>
      </c>
      <c r="AM102" s="225">
        <v>0.92</v>
      </c>
      <c r="AN102" s="225">
        <v>0.92</v>
      </c>
      <c r="AO102" s="225">
        <v>0.92</v>
      </c>
      <c r="AP102" s="225">
        <v>0.92</v>
      </c>
      <c r="AQ102" s="225">
        <v>0.92</v>
      </c>
      <c r="AR102" s="225">
        <v>0.92</v>
      </c>
      <c r="AS102" s="225">
        <v>0.92</v>
      </c>
      <c r="AT102" s="225">
        <v>0.92</v>
      </c>
      <c r="AU102" s="225">
        <v>0.92</v>
      </c>
      <c r="AV102" s="225">
        <v>0.92</v>
      </c>
      <c r="AW102" s="225">
        <v>0.92</v>
      </c>
      <c r="AX102" s="225">
        <v>0.92</v>
      </c>
      <c r="AY102" s="225">
        <v>0.92</v>
      </c>
      <c r="AZ102" s="225">
        <v>0.92</v>
      </c>
      <c r="BA102" s="225">
        <v>0.92</v>
      </c>
      <c r="BB102" s="225">
        <v>0.92</v>
      </c>
      <c r="BC102" s="225">
        <v>0.92</v>
      </c>
      <c r="BD102" s="225">
        <v>0.92</v>
      </c>
      <c r="BE102" s="225">
        <v>0.92</v>
      </c>
      <c r="BF102" s="225">
        <v>0.92</v>
      </c>
      <c r="BG102" s="225">
        <v>0.92</v>
      </c>
      <c r="BH102" s="225">
        <v>0.92</v>
      </c>
      <c r="BI102" s="225">
        <v>0.92</v>
      </c>
      <c r="BJ102" s="225">
        <v>0.92</v>
      </c>
      <c r="BK102" s="225">
        <v>0.92</v>
      </c>
      <c r="BL102" s="225">
        <v>0.92</v>
      </c>
      <c r="BM102" s="225">
        <v>0.92</v>
      </c>
      <c r="BN102" s="288">
        <v>0.92</v>
      </c>
      <c r="BO102" s="288">
        <v>0.92</v>
      </c>
      <c r="BP102" s="288">
        <v>0.92</v>
      </c>
    </row>
    <row r="103" spans="1:68">
      <c r="A103" s="212"/>
      <c r="C103" s="229" t="str">
        <v>Llamadas entrantes de internacional</v>
      </c>
      <c r="G103" t="s">
        <v>70</v>
      </c>
      <c r="N103" s="290">
        <v>0.92</v>
      </c>
      <c r="O103" s="290">
        <v>0.92</v>
      </c>
      <c r="P103" s="290">
        <v>0.92</v>
      </c>
      <c r="Q103" s="290">
        <v>0.92</v>
      </c>
      <c r="R103" s="290">
        <v>0.92</v>
      </c>
      <c r="S103" s="225">
        <v>0.92</v>
      </c>
      <c r="T103" s="225">
        <v>0.92</v>
      </c>
      <c r="U103" s="225">
        <v>0.92</v>
      </c>
      <c r="V103" s="225">
        <v>0.92</v>
      </c>
      <c r="W103" s="225">
        <v>0.92</v>
      </c>
      <c r="X103" s="225">
        <v>0.92</v>
      </c>
      <c r="Y103" s="225">
        <v>0.92</v>
      </c>
      <c r="Z103" s="225">
        <v>0.92</v>
      </c>
      <c r="AA103" s="225">
        <v>0.92</v>
      </c>
      <c r="AB103" s="225">
        <v>0.92</v>
      </c>
      <c r="AC103" s="225">
        <v>0.92</v>
      </c>
      <c r="AD103" s="225">
        <v>0.92</v>
      </c>
      <c r="AE103" s="225">
        <v>0.92</v>
      </c>
      <c r="AF103" s="225">
        <v>0.92</v>
      </c>
      <c r="AG103" s="225">
        <v>0.92</v>
      </c>
      <c r="AH103" s="225">
        <v>0.92</v>
      </c>
      <c r="AI103" s="225">
        <v>0.92</v>
      </c>
      <c r="AJ103" s="225">
        <v>0.92</v>
      </c>
      <c r="AK103" s="225">
        <v>0.92</v>
      </c>
      <c r="AL103" s="225">
        <v>0.92</v>
      </c>
      <c r="AM103" s="225">
        <v>0.92</v>
      </c>
      <c r="AN103" s="225">
        <v>0.92</v>
      </c>
      <c r="AO103" s="225">
        <v>0.92</v>
      </c>
      <c r="AP103" s="225">
        <v>0.92</v>
      </c>
      <c r="AQ103" s="225">
        <v>0.92</v>
      </c>
      <c r="AR103" s="225">
        <v>0.92</v>
      </c>
      <c r="AS103" s="225">
        <v>0.92</v>
      </c>
      <c r="AT103" s="225">
        <v>0.92</v>
      </c>
      <c r="AU103" s="225">
        <v>0.92</v>
      </c>
      <c r="AV103" s="225">
        <v>0.92</v>
      </c>
      <c r="AW103" s="225">
        <v>0.92</v>
      </c>
      <c r="AX103" s="225">
        <v>0.92</v>
      </c>
      <c r="AY103" s="225">
        <v>0.92</v>
      </c>
      <c r="AZ103" s="225">
        <v>0.92</v>
      </c>
      <c r="BA103" s="225">
        <v>0.92</v>
      </c>
      <c r="BB103" s="225">
        <v>0.92</v>
      </c>
      <c r="BC103" s="225">
        <v>0.92</v>
      </c>
      <c r="BD103" s="225">
        <v>0.92</v>
      </c>
      <c r="BE103" s="225">
        <v>0.92</v>
      </c>
      <c r="BF103" s="225">
        <v>0.92</v>
      </c>
      <c r="BG103" s="225">
        <v>0.92</v>
      </c>
      <c r="BH103" s="225">
        <v>0.92</v>
      </c>
      <c r="BI103" s="225">
        <v>0.92</v>
      </c>
      <c r="BJ103" s="225">
        <v>0.92</v>
      </c>
      <c r="BK103" s="225">
        <v>0.92</v>
      </c>
      <c r="BL103" s="225">
        <v>0.92</v>
      </c>
      <c r="BM103" s="225">
        <v>0.92</v>
      </c>
      <c r="BN103" s="288">
        <v>0.92</v>
      </c>
      <c r="BO103" s="288">
        <v>0.92</v>
      </c>
      <c r="BP103" s="288">
        <v>0.92</v>
      </c>
    </row>
    <row r="104" spans="1:68">
      <c r="A104" s="212"/>
      <c r="C104" s="229" t="str">
        <v>Llamadas entrantes de números no geográficos</v>
      </c>
      <c r="G104" t="s">
        <v>70</v>
      </c>
      <c r="N104" s="290">
        <v>0.92</v>
      </c>
      <c r="O104" s="290">
        <v>0.92</v>
      </c>
      <c r="P104" s="290">
        <v>0.92</v>
      </c>
      <c r="Q104" s="290">
        <v>0.92</v>
      </c>
      <c r="R104" s="290">
        <v>0.92</v>
      </c>
      <c r="S104" s="225">
        <v>0.92</v>
      </c>
      <c r="T104" s="225">
        <v>0.92</v>
      </c>
      <c r="U104" s="225">
        <v>0.92</v>
      </c>
      <c r="V104" s="225">
        <v>0.92</v>
      </c>
      <c r="W104" s="225">
        <v>0.92</v>
      </c>
      <c r="X104" s="225">
        <v>0.92</v>
      </c>
      <c r="Y104" s="225">
        <v>0.92</v>
      </c>
      <c r="Z104" s="225">
        <v>0.92</v>
      </c>
      <c r="AA104" s="225">
        <v>0.92</v>
      </c>
      <c r="AB104" s="225">
        <v>0.92</v>
      </c>
      <c r="AC104" s="225">
        <v>0.92</v>
      </c>
      <c r="AD104" s="225">
        <v>0.92</v>
      </c>
      <c r="AE104" s="225">
        <v>0.92</v>
      </c>
      <c r="AF104" s="225">
        <v>0.92</v>
      </c>
      <c r="AG104" s="225">
        <v>0.92</v>
      </c>
      <c r="AH104" s="225">
        <v>0.92</v>
      </c>
      <c r="AI104" s="225">
        <v>0.92</v>
      </c>
      <c r="AJ104" s="225">
        <v>0.92</v>
      </c>
      <c r="AK104" s="225">
        <v>0.92</v>
      </c>
      <c r="AL104" s="225">
        <v>0.92</v>
      </c>
      <c r="AM104" s="225">
        <v>0.92</v>
      </c>
      <c r="AN104" s="225">
        <v>0.92</v>
      </c>
      <c r="AO104" s="225">
        <v>0.92</v>
      </c>
      <c r="AP104" s="225">
        <v>0.92</v>
      </c>
      <c r="AQ104" s="225">
        <v>0.92</v>
      </c>
      <c r="AR104" s="225">
        <v>0.92</v>
      </c>
      <c r="AS104" s="225">
        <v>0.92</v>
      </c>
      <c r="AT104" s="225">
        <v>0.92</v>
      </c>
      <c r="AU104" s="225">
        <v>0.92</v>
      </c>
      <c r="AV104" s="225">
        <v>0.92</v>
      </c>
      <c r="AW104" s="225">
        <v>0.92</v>
      </c>
      <c r="AX104" s="225">
        <v>0.92</v>
      </c>
      <c r="AY104" s="225">
        <v>0.92</v>
      </c>
      <c r="AZ104" s="225">
        <v>0.92</v>
      </c>
      <c r="BA104" s="225">
        <v>0.92</v>
      </c>
      <c r="BB104" s="225">
        <v>0.92</v>
      </c>
      <c r="BC104" s="225">
        <v>0.92</v>
      </c>
      <c r="BD104" s="225">
        <v>0.92</v>
      </c>
      <c r="BE104" s="225">
        <v>0.92</v>
      </c>
      <c r="BF104" s="225">
        <v>0.92</v>
      </c>
      <c r="BG104" s="225">
        <v>0.92</v>
      </c>
      <c r="BH104" s="225">
        <v>0.92</v>
      </c>
      <c r="BI104" s="225">
        <v>0.92</v>
      </c>
      <c r="BJ104" s="225">
        <v>0.92</v>
      </c>
      <c r="BK104" s="225">
        <v>0.92</v>
      </c>
      <c r="BL104" s="225">
        <v>0.92</v>
      </c>
      <c r="BM104" s="225">
        <v>0.92</v>
      </c>
      <c r="BN104" s="288">
        <v>0.92</v>
      </c>
      <c r="BO104" s="288">
        <v>0.92</v>
      </c>
      <c r="BP104" s="288">
        <v>0.92</v>
      </c>
    </row>
    <row r="105" spans="1:68">
      <c r="A105" s="212"/>
      <c r="C105" s="229" t="str">
        <v>Fixed Service14</v>
      </c>
      <c r="G105" t="s">
        <v>70</v>
      </c>
      <c r="N105" s="291">
        <v>0</v>
      </c>
      <c r="O105" s="291">
        <v>0</v>
      </c>
      <c r="P105" s="291">
        <v>0</v>
      </c>
      <c r="Q105" s="291">
        <v>0</v>
      </c>
      <c r="R105" s="291">
        <v>0</v>
      </c>
      <c r="S105" s="226">
        <v>0</v>
      </c>
      <c r="T105" s="226">
        <v>0</v>
      </c>
      <c r="U105" s="226">
        <v>0</v>
      </c>
      <c r="V105" s="226">
        <v>0</v>
      </c>
      <c r="W105" s="226">
        <v>0</v>
      </c>
      <c r="X105" s="226">
        <v>0</v>
      </c>
      <c r="Y105" s="226">
        <v>0</v>
      </c>
      <c r="Z105" s="226">
        <v>0</v>
      </c>
      <c r="AA105" s="226">
        <v>0</v>
      </c>
      <c r="AB105" s="226">
        <v>0</v>
      </c>
      <c r="AC105" s="226">
        <v>0</v>
      </c>
      <c r="AD105" s="226">
        <v>0</v>
      </c>
      <c r="AE105" s="226">
        <v>0</v>
      </c>
      <c r="AF105" s="226">
        <v>0</v>
      </c>
      <c r="AG105" s="226">
        <v>0</v>
      </c>
      <c r="AH105" s="226">
        <v>0</v>
      </c>
      <c r="AI105" s="226">
        <v>0</v>
      </c>
      <c r="AJ105" s="226">
        <v>0</v>
      </c>
      <c r="AK105" s="226">
        <v>0</v>
      </c>
      <c r="AL105" s="226">
        <v>0</v>
      </c>
      <c r="AM105" s="226">
        <v>0</v>
      </c>
      <c r="AN105" s="226">
        <v>0</v>
      </c>
      <c r="AO105" s="226">
        <v>0</v>
      </c>
      <c r="AP105" s="226">
        <v>0</v>
      </c>
      <c r="AQ105" s="226">
        <v>0</v>
      </c>
      <c r="AR105" s="226">
        <v>0</v>
      </c>
      <c r="AS105" s="226">
        <v>0</v>
      </c>
      <c r="AT105" s="226">
        <v>0</v>
      </c>
      <c r="AU105" s="226">
        <v>0</v>
      </c>
      <c r="AV105" s="226">
        <v>0</v>
      </c>
      <c r="AW105" s="226">
        <v>0</v>
      </c>
      <c r="AX105" s="226">
        <v>0</v>
      </c>
      <c r="AY105" s="226">
        <v>0</v>
      </c>
      <c r="AZ105" s="226">
        <v>0</v>
      </c>
      <c r="BA105" s="226">
        <v>0</v>
      </c>
      <c r="BB105" s="226">
        <v>0</v>
      </c>
      <c r="BC105" s="226">
        <v>0</v>
      </c>
      <c r="BD105" s="226">
        <v>0</v>
      </c>
      <c r="BE105" s="226">
        <v>0</v>
      </c>
      <c r="BF105" s="226">
        <v>0</v>
      </c>
      <c r="BG105" s="226">
        <v>0</v>
      </c>
      <c r="BH105" s="226">
        <v>0</v>
      </c>
      <c r="BI105" s="226">
        <v>0</v>
      </c>
      <c r="BJ105" s="226">
        <v>0</v>
      </c>
      <c r="BK105" s="226">
        <v>0</v>
      </c>
      <c r="BL105" s="226">
        <v>0</v>
      </c>
      <c r="BM105" s="226">
        <v>0</v>
      </c>
      <c r="BN105" s="288">
        <v>0</v>
      </c>
      <c r="BO105" s="288">
        <v>0</v>
      </c>
      <c r="BP105" s="288">
        <v>0</v>
      </c>
    </row>
    <row r="106" spans="1:68">
      <c r="A106" s="212"/>
      <c r="C106" s="229" t="str">
        <v>Llamadas en tránsito Local</v>
      </c>
      <c r="G106" t="s">
        <v>70</v>
      </c>
      <c r="N106" s="289">
        <v>0.93034507523172583</v>
      </c>
      <c r="O106" s="289">
        <v>0.93034507523172583</v>
      </c>
      <c r="P106" s="289">
        <v>0.93034507523172583</v>
      </c>
      <c r="Q106" s="289">
        <v>0.93034507523172583</v>
      </c>
      <c r="R106" s="289">
        <v>0.93034507523172583</v>
      </c>
      <c r="S106" s="224">
        <v>0.93034507523172583</v>
      </c>
      <c r="T106" s="224">
        <v>0.93034507523172583</v>
      </c>
      <c r="U106" s="224">
        <v>0.93034507523172583</v>
      </c>
      <c r="V106" s="224">
        <v>0.93034507523172583</v>
      </c>
      <c r="W106" s="224">
        <v>0.93034507523172583</v>
      </c>
      <c r="X106" s="224">
        <v>0.93034507523172583</v>
      </c>
      <c r="Y106" s="224">
        <v>0.93034507523172583</v>
      </c>
      <c r="Z106" s="224">
        <v>0.93034507523172583</v>
      </c>
      <c r="AA106" s="224">
        <v>0.93034507523172583</v>
      </c>
      <c r="AB106" s="224">
        <v>0.93034507523172583</v>
      </c>
      <c r="AC106" s="224">
        <v>0.93034507523172583</v>
      </c>
      <c r="AD106" s="224">
        <v>0.93034507523172583</v>
      </c>
      <c r="AE106" s="224">
        <v>0.93034507523172583</v>
      </c>
      <c r="AF106" s="224">
        <v>0.93034507523172583</v>
      </c>
      <c r="AG106" s="224">
        <v>0.93034507523172583</v>
      </c>
      <c r="AH106" s="224">
        <v>0.93034507523172583</v>
      </c>
      <c r="AI106" s="224">
        <v>0.93034507523172583</v>
      </c>
      <c r="AJ106" s="224">
        <v>0.93034507523172583</v>
      </c>
      <c r="AK106" s="224">
        <v>0.93034507523172583</v>
      </c>
      <c r="AL106" s="224">
        <v>0.93034507523172583</v>
      </c>
      <c r="AM106" s="224">
        <v>0.93034507523172583</v>
      </c>
      <c r="AN106" s="224">
        <v>0.93034507523172583</v>
      </c>
      <c r="AO106" s="224">
        <v>0.93034507523172583</v>
      </c>
      <c r="AP106" s="224">
        <v>0.93034507523172583</v>
      </c>
      <c r="AQ106" s="224">
        <v>0.93034507523172583</v>
      </c>
      <c r="AR106" s="224">
        <v>0.93034507523172583</v>
      </c>
      <c r="AS106" s="224">
        <v>0.93034507523172583</v>
      </c>
      <c r="AT106" s="224">
        <v>0.93034507523172583</v>
      </c>
      <c r="AU106" s="224">
        <v>0.93034507523172583</v>
      </c>
      <c r="AV106" s="224">
        <v>0.93034507523172583</v>
      </c>
      <c r="AW106" s="224">
        <v>0.93034507523172583</v>
      </c>
      <c r="AX106" s="224">
        <v>0.93034507523172583</v>
      </c>
      <c r="AY106" s="224">
        <v>0.93034507523172583</v>
      </c>
      <c r="AZ106" s="224">
        <v>0.93034507523172583</v>
      </c>
      <c r="BA106" s="224">
        <v>0.93034507523172583</v>
      </c>
      <c r="BB106" s="224">
        <v>0.93034507523172583</v>
      </c>
      <c r="BC106" s="224">
        <v>0.93034507523172583</v>
      </c>
      <c r="BD106" s="224">
        <v>0.93034507523172583</v>
      </c>
      <c r="BE106" s="224">
        <v>0.93034507523172583</v>
      </c>
      <c r="BF106" s="224">
        <v>0.93034507523172583</v>
      </c>
      <c r="BG106" s="224">
        <v>0.93034507523172583</v>
      </c>
      <c r="BH106" s="224">
        <v>0.93034507523172583</v>
      </c>
      <c r="BI106" s="224">
        <v>0.93034507523172583</v>
      </c>
      <c r="BJ106" s="224">
        <v>0.93034507523172583</v>
      </c>
      <c r="BK106" s="224">
        <v>0.93034507523172583</v>
      </c>
      <c r="BL106" s="224">
        <v>0.93034507523172583</v>
      </c>
      <c r="BM106" s="224">
        <v>0.93034507523172583</v>
      </c>
      <c r="BN106" s="288">
        <v>0.93034507523172583</v>
      </c>
      <c r="BO106" s="288">
        <v>0.93034507523172583</v>
      </c>
      <c r="BP106" s="288">
        <v>0.93034507523172583</v>
      </c>
    </row>
    <row r="107" spans="1:68">
      <c r="A107" s="212"/>
      <c r="C107" s="229" t="str">
        <v>Llamadas en tránsito Larga Distancia</v>
      </c>
      <c r="G107" t="s">
        <v>70</v>
      </c>
      <c r="N107" s="290">
        <v>0.93034507523172583</v>
      </c>
      <c r="O107" s="290">
        <v>0.93034507523172583</v>
      </c>
      <c r="P107" s="290">
        <v>0.93034507523172583</v>
      </c>
      <c r="Q107" s="290">
        <v>0.93034507523172583</v>
      </c>
      <c r="R107" s="290">
        <v>0.93034507523172583</v>
      </c>
      <c r="S107" s="225">
        <v>0.93034507523172583</v>
      </c>
      <c r="T107" s="225">
        <v>0.93034507523172583</v>
      </c>
      <c r="U107" s="225">
        <v>0.93034507523172583</v>
      </c>
      <c r="V107" s="225">
        <v>0.93034507523172583</v>
      </c>
      <c r="W107" s="225">
        <v>0.93034507523172583</v>
      </c>
      <c r="X107" s="225">
        <v>0.93034507523172583</v>
      </c>
      <c r="Y107" s="225">
        <v>0.93034507523172583</v>
      </c>
      <c r="Z107" s="225">
        <v>0.93034507523172583</v>
      </c>
      <c r="AA107" s="225">
        <v>0.93034507523172583</v>
      </c>
      <c r="AB107" s="225">
        <v>0.93034507523172583</v>
      </c>
      <c r="AC107" s="225">
        <v>0.93034507523172583</v>
      </c>
      <c r="AD107" s="225">
        <v>0.93034507523172583</v>
      </c>
      <c r="AE107" s="225">
        <v>0.93034507523172583</v>
      </c>
      <c r="AF107" s="225">
        <v>0.93034507523172583</v>
      </c>
      <c r="AG107" s="225">
        <v>0.93034507523172583</v>
      </c>
      <c r="AH107" s="225">
        <v>0.93034507523172583</v>
      </c>
      <c r="AI107" s="225">
        <v>0.93034507523172583</v>
      </c>
      <c r="AJ107" s="225">
        <v>0.93034507523172583</v>
      </c>
      <c r="AK107" s="225">
        <v>0.93034507523172583</v>
      </c>
      <c r="AL107" s="225">
        <v>0.93034507523172583</v>
      </c>
      <c r="AM107" s="225">
        <v>0.93034507523172583</v>
      </c>
      <c r="AN107" s="225">
        <v>0.93034507523172583</v>
      </c>
      <c r="AO107" s="225">
        <v>0.93034507523172583</v>
      </c>
      <c r="AP107" s="225">
        <v>0.93034507523172583</v>
      </c>
      <c r="AQ107" s="225">
        <v>0.93034507523172583</v>
      </c>
      <c r="AR107" s="225">
        <v>0.93034507523172583</v>
      </c>
      <c r="AS107" s="225">
        <v>0.93034507523172583</v>
      </c>
      <c r="AT107" s="225">
        <v>0.93034507523172583</v>
      </c>
      <c r="AU107" s="225">
        <v>0.93034507523172583</v>
      </c>
      <c r="AV107" s="225">
        <v>0.93034507523172583</v>
      </c>
      <c r="AW107" s="225">
        <v>0.93034507523172583</v>
      </c>
      <c r="AX107" s="225">
        <v>0.93034507523172583</v>
      </c>
      <c r="AY107" s="225">
        <v>0.93034507523172583</v>
      </c>
      <c r="AZ107" s="225">
        <v>0.93034507523172583</v>
      </c>
      <c r="BA107" s="225">
        <v>0.93034507523172583</v>
      </c>
      <c r="BB107" s="225">
        <v>0.93034507523172583</v>
      </c>
      <c r="BC107" s="225">
        <v>0.93034507523172583</v>
      </c>
      <c r="BD107" s="225">
        <v>0.93034507523172583</v>
      </c>
      <c r="BE107" s="225">
        <v>0.93034507523172583</v>
      </c>
      <c r="BF107" s="225">
        <v>0.93034507523172583</v>
      </c>
      <c r="BG107" s="225">
        <v>0.93034507523172583</v>
      </c>
      <c r="BH107" s="225">
        <v>0.93034507523172583</v>
      </c>
      <c r="BI107" s="225">
        <v>0.93034507523172583</v>
      </c>
      <c r="BJ107" s="225">
        <v>0.93034507523172583</v>
      </c>
      <c r="BK107" s="225">
        <v>0.93034507523172583</v>
      </c>
      <c r="BL107" s="225">
        <v>0.93034507523172583</v>
      </c>
      <c r="BM107" s="225">
        <v>0.93034507523172583</v>
      </c>
      <c r="BN107" s="288">
        <v>0.93034507523172583</v>
      </c>
      <c r="BO107" s="288">
        <v>0.93034507523172583</v>
      </c>
      <c r="BP107" s="288">
        <v>0.93034507523172583</v>
      </c>
    </row>
    <row r="108" spans="1:68">
      <c r="A108" s="212"/>
      <c r="C108" s="229" t="str">
        <v>Fixed Service17</v>
      </c>
      <c r="G108" t="s">
        <v>70</v>
      </c>
      <c r="N108" s="291">
        <v>0</v>
      </c>
      <c r="O108" s="291">
        <v>0</v>
      </c>
      <c r="P108" s="291">
        <v>0</v>
      </c>
      <c r="Q108" s="291">
        <v>0</v>
      </c>
      <c r="R108" s="291">
        <v>0</v>
      </c>
      <c r="S108" s="226">
        <v>0</v>
      </c>
      <c r="T108" s="226">
        <v>0</v>
      </c>
      <c r="U108" s="226">
        <v>0</v>
      </c>
      <c r="V108" s="226">
        <v>0</v>
      </c>
      <c r="W108" s="226">
        <v>0</v>
      </c>
      <c r="X108" s="226">
        <v>0</v>
      </c>
      <c r="Y108" s="226">
        <v>0</v>
      </c>
      <c r="Z108" s="226">
        <v>0</v>
      </c>
      <c r="AA108" s="226">
        <v>0</v>
      </c>
      <c r="AB108" s="226">
        <v>0</v>
      </c>
      <c r="AC108" s="226">
        <v>0</v>
      </c>
      <c r="AD108" s="226">
        <v>0</v>
      </c>
      <c r="AE108" s="226">
        <v>0</v>
      </c>
      <c r="AF108" s="226">
        <v>0</v>
      </c>
      <c r="AG108" s="226">
        <v>0</v>
      </c>
      <c r="AH108" s="226">
        <v>0</v>
      </c>
      <c r="AI108" s="226">
        <v>0</v>
      </c>
      <c r="AJ108" s="226">
        <v>0</v>
      </c>
      <c r="AK108" s="226">
        <v>0</v>
      </c>
      <c r="AL108" s="226">
        <v>0</v>
      </c>
      <c r="AM108" s="226">
        <v>0</v>
      </c>
      <c r="AN108" s="226">
        <v>0</v>
      </c>
      <c r="AO108" s="226">
        <v>0</v>
      </c>
      <c r="AP108" s="226">
        <v>0</v>
      </c>
      <c r="AQ108" s="226">
        <v>0</v>
      </c>
      <c r="AR108" s="226">
        <v>0</v>
      </c>
      <c r="AS108" s="226">
        <v>0</v>
      </c>
      <c r="AT108" s="226">
        <v>0</v>
      </c>
      <c r="AU108" s="226">
        <v>0</v>
      </c>
      <c r="AV108" s="226">
        <v>0</v>
      </c>
      <c r="AW108" s="226">
        <v>0</v>
      </c>
      <c r="AX108" s="226">
        <v>0</v>
      </c>
      <c r="AY108" s="226">
        <v>0</v>
      </c>
      <c r="AZ108" s="226">
        <v>0</v>
      </c>
      <c r="BA108" s="226">
        <v>0</v>
      </c>
      <c r="BB108" s="226">
        <v>0</v>
      </c>
      <c r="BC108" s="226">
        <v>0</v>
      </c>
      <c r="BD108" s="226">
        <v>0</v>
      </c>
      <c r="BE108" s="226">
        <v>0</v>
      </c>
      <c r="BF108" s="226">
        <v>0</v>
      </c>
      <c r="BG108" s="226">
        <v>0</v>
      </c>
      <c r="BH108" s="226">
        <v>0</v>
      </c>
      <c r="BI108" s="226">
        <v>0</v>
      </c>
      <c r="BJ108" s="226">
        <v>0</v>
      </c>
      <c r="BK108" s="226">
        <v>0</v>
      </c>
      <c r="BL108" s="226">
        <v>0</v>
      </c>
      <c r="BM108" s="226">
        <v>0</v>
      </c>
      <c r="BN108" s="288">
        <v>0</v>
      </c>
      <c r="BO108" s="288">
        <v>0</v>
      </c>
      <c r="BP108" s="288">
        <v>0</v>
      </c>
    </row>
    <row r="109" spans="1:68">
      <c r="A109" s="212"/>
      <c r="C109" s="229" t="str">
        <v>SMS on-net</v>
      </c>
      <c r="G109" t="s">
        <v>70</v>
      </c>
      <c r="N109" s="316">
        <v>0.995</v>
      </c>
      <c r="O109" s="316">
        <v>0.995</v>
      </c>
      <c r="P109" s="316">
        <v>0.995</v>
      </c>
      <c r="Q109" s="316">
        <v>0.995</v>
      </c>
      <c r="R109" s="316">
        <v>0.995</v>
      </c>
      <c r="S109" s="317">
        <v>0.995</v>
      </c>
      <c r="T109" s="317">
        <v>0.995</v>
      </c>
      <c r="U109" s="317">
        <v>0.995</v>
      </c>
      <c r="V109" s="317">
        <v>0.995</v>
      </c>
      <c r="W109" s="317">
        <v>0.995</v>
      </c>
      <c r="X109" s="317">
        <v>0.995</v>
      </c>
      <c r="Y109" s="317">
        <v>0.995</v>
      </c>
      <c r="Z109" s="317">
        <v>0.995</v>
      </c>
      <c r="AA109" s="317">
        <v>0.995</v>
      </c>
      <c r="AB109" s="317">
        <v>0.995</v>
      </c>
      <c r="AC109" s="317">
        <v>0.995</v>
      </c>
      <c r="AD109" s="317">
        <v>0.995</v>
      </c>
      <c r="AE109" s="317">
        <v>0.995</v>
      </c>
      <c r="AF109" s="317">
        <v>0.995</v>
      </c>
      <c r="AG109" s="317">
        <v>0.995</v>
      </c>
      <c r="AH109" s="317">
        <v>0.995</v>
      </c>
      <c r="AI109" s="317">
        <v>0.995</v>
      </c>
      <c r="AJ109" s="317">
        <v>0.995</v>
      </c>
      <c r="AK109" s="317">
        <v>0.995</v>
      </c>
      <c r="AL109" s="317">
        <v>0.995</v>
      </c>
      <c r="AM109" s="317">
        <v>0.995</v>
      </c>
      <c r="AN109" s="317">
        <v>0.995</v>
      </c>
      <c r="AO109" s="317">
        <v>0.995</v>
      </c>
      <c r="AP109" s="317">
        <v>0.995</v>
      </c>
      <c r="AQ109" s="317">
        <v>0.995</v>
      </c>
      <c r="AR109" s="317">
        <v>0.995</v>
      </c>
      <c r="AS109" s="317">
        <v>0.995</v>
      </c>
      <c r="AT109" s="317">
        <v>0.995</v>
      </c>
      <c r="AU109" s="317">
        <v>0.995</v>
      </c>
      <c r="AV109" s="317">
        <v>0.995</v>
      </c>
      <c r="AW109" s="317">
        <v>0.995</v>
      </c>
      <c r="AX109" s="317">
        <v>0.995</v>
      </c>
      <c r="AY109" s="317">
        <v>0.995</v>
      </c>
      <c r="AZ109" s="317">
        <v>0.995</v>
      </c>
      <c r="BA109" s="317">
        <v>0.995</v>
      </c>
      <c r="BB109" s="317">
        <v>0.995</v>
      </c>
      <c r="BC109" s="317">
        <v>0.995</v>
      </c>
      <c r="BD109" s="317">
        <v>0.995</v>
      </c>
      <c r="BE109" s="317">
        <v>0.995</v>
      </c>
      <c r="BF109" s="317">
        <v>0.995</v>
      </c>
      <c r="BG109" s="317">
        <v>0.995</v>
      </c>
      <c r="BH109" s="317">
        <v>0.995</v>
      </c>
      <c r="BI109" s="317">
        <v>0.995</v>
      </c>
      <c r="BJ109" s="317">
        <v>0.995</v>
      </c>
      <c r="BK109" s="317">
        <v>0.995</v>
      </c>
      <c r="BL109" s="317">
        <v>0.995</v>
      </c>
      <c r="BM109" s="317">
        <v>0.995</v>
      </c>
      <c r="BN109" s="318">
        <v>0.995</v>
      </c>
      <c r="BO109" s="318">
        <v>0.995</v>
      </c>
      <c r="BP109" s="318">
        <v>0.995</v>
      </c>
    </row>
    <row r="110" spans="1:68">
      <c r="A110" s="212"/>
      <c r="C110" s="229" t="str">
        <v>SMS salientes</v>
      </c>
      <c r="G110" t="s">
        <v>70</v>
      </c>
      <c r="N110" s="289">
        <v>0.92</v>
      </c>
      <c r="O110" s="289">
        <v>0.92</v>
      </c>
      <c r="P110" s="289">
        <v>0.92</v>
      </c>
      <c r="Q110" s="289">
        <v>0.92</v>
      </c>
      <c r="R110" s="289">
        <v>0.92</v>
      </c>
      <c r="S110" s="224">
        <v>0.92</v>
      </c>
      <c r="T110" s="224">
        <v>0.92</v>
      </c>
      <c r="U110" s="224">
        <v>0.92</v>
      </c>
      <c r="V110" s="224">
        <v>0.92</v>
      </c>
      <c r="W110" s="224">
        <v>0.92</v>
      </c>
      <c r="X110" s="224">
        <v>0.92</v>
      </c>
      <c r="Y110" s="224">
        <v>0.92</v>
      </c>
      <c r="Z110" s="224">
        <v>0.92</v>
      </c>
      <c r="AA110" s="224">
        <v>0.92</v>
      </c>
      <c r="AB110" s="224">
        <v>0.92</v>
      </c>
      <c r="AC110" s="224">
        <v>0.92</v>
      </c>
      <c r="AD110" s="224">
        <v>0.92</v>
      </c>
      <c r="AE110" s="224">
        <v>0.92</v>
      </c>
      <c r="AF110" s="224">
        <v>0.92</v>
      </c>
      <c r="AG110" s="224">
        <v>0.92</v>
      </c>
      <c r="AH110" s="224">
        <v>0.92</v>
      </c>
      <c r="AI110" s="224">
        <v>0.92</v>
      </c>
      <c r="AJ110" s="224">
        <v>0.92</v>
      </c>
      <c r="AK110" s="224">
        <v>0.92</v>
      </c>
      <c r="AL110" s="224">
        <v>0.92</v>
      </c>
      <c r="AM110" s="224">
        <v>0.92</v>
      </c>
      <c r="AN110" s="224">
        <v>0.92</v>
      </c>
      <c r="AO110" s="224">
        <v>0.92</v>
      </c>
      <c r="AP110" s="224">
        <v>0.92</v>
      </c>
      <c r="AQ110" s="224">
        <v>0.92</v>
      </c>
      <c r="AR110" s="224">
        <v>0.92</v>
      </c>
      <c r="AS110" s="224">
        <v>0.92</v>
      </c>
      <c r="AT110" s="224">
        <v>0.92</v>
      </c>
      <c r="AU110" s="224">
        <v>0.92</v>
      </c>
      <c r="AV110" s="224">
        <v>0.92</v>
      </c>
      <c r="AW110" s="224">
        <v>0.92</v>
      </c>
      <c r="AX110" s="224">
        <v>0.92</v>
      </c>
      <c r="AY110" s="224">
        <v>0.92</v>
      </c>
      <c r="AZ110" s="224">
        <v>0.92</v>
      </c>
      <c r="BA110" s="224">
        <v>0.92</v>
      </c>
      <c r="BB110" s="224">
        <v>0.92</v>
      </c>
      <c r="BC110" s="224">
        <v>0.92</v>
      </c>
      <c r="BD110" s="224">
        <v>0.92</v>
      </c>
      <c r="BE110" s="224">
        <v>0.92</v>
      </c>
      <c r="BF110" s="224">
        <v>0.92</v>
      </c>
      <c r="BG110" s="224">
        <v>0.92</v>
      </c>
      <c r="BH110" s="224">
        <v>0.92</v>
      </c>
      <c r="BI110" s="224">
        <v>0.92</v>
      </c>
      <c r="BJ110" s="224">
        <v>0.92</v>
      </c>
      <c r="BK110" s="224">
        <v>0.92</v>
      </c>
      <c r="BL110" s="224">
        <v>0.92</v>
      </c>
      <c r="BM110" s="224">
        <v>0.92</v>
      </c>
      <c r="BN110" s="288">
        <v>0.92</v>
      </c>
      <c r="BO110" s="288">
        <v>0.92</v>
      </c>
      <c r="BP110" s="288">
        <v>0.92</v>
      </c>
    </row>
    <row r="111" spans="1:68">
      <c r="A111" s="212"/>
      <c r="C111" s="229" t="str">
        <v>SMS entrantes</v>
      </c>
      <c r="G111" t="s">
        <v>70</v>
      </c>
      <c r="N111" s="289">
        <v>0.93034507523172583</v>
      </c>
      <c r="O111" s="289">
        <v>0.93034507523172583</v>
      </c>
      <c r="P111" s="289">
        <v>0.93034507523172583</v>
      </c>
      <c r="Q111" s="289">
        <v>0.93034507523172583</v>
      </c>
      <c r="R111" s="289">
        <v>0.93034507523172583</v>
      </c>
      <c r="S111" s="224">
        <v>0.93034507523172583</v>
      </c>
      <c r="T111" s="224">
        <v>0.93034507523172583</v>
      </c>
      <c r="U111" s="224">
        <v>0.93034507523172583</v>
      </c>
      <c r="V111" s="224">
        <v>0.93034507523172583</v>
      </c>
      <c r="W111" s="224">
        <v>0.93034507523172583</v>
      </c>
      <c r="X111" s="224">
        <v>0.93034507523172583</v>
      </c>
      <c r="Y111" s="224">
        <v>0.93034507523172583</v>
      </c>
      <c r="Z111" s="224">
        <v>0.93034507523172583</v>
      </c>
      <c r="AA111" s="224">
        <v>0.93034507523172583</v>
      </c>
      <c r="AB111" s="224">
        <v>0.93034507523172583</v>
      </c>
      <c r="AC111" s="224">
        <v>0.93034507523172583</v>
      </c>
      <c r="AD111" s="224">
        <v>0.93034507523172583</v>
      </c>
      <c r="AE111" s="224">
        <v>0.93034507523172583</v>
      </c>
      <c r="AF111" s="224">
        <v>0.93034507523172583</v>
      </c>
      <c r="AG111" s="224">
        <v>0.93034507523172583</v>
      </c>
      <c r="AH111" s="224">
        <v>0.93034507523172583</v>
      </c>
      <c r="AI111" s="224">
        <v>0.93034507523172583</v>
      </c>
      <c r="AJ111" s="224">
        <v>0.93034507523172583</v>
      </c>
      <c r="AK111" s="224">
        <v>0.93034507523172583</v>
      </c>
      <c r="AL111" s="224">
        <v>0.93034507523172583</v>
      </c>
      <c r="AM111" s="224">
        <v>0.93034507523172583</v>
      </c>
      <c r="AN111" s="224">
        <v>0.93034507523172583</v>
      </c>
      <c r="AO111" s="224">
        <v>0.93034507523172583</v>
      </c>
      <c r="AP111" s="224">
        <v>0.93034507523172583</v>
      </c>
      <c r="AQ111" s="224">
        <v>0.93034507523172583</v>
      </c>
      <c r="AR111" s="224">
        <v>0.93034507523172583</v>
      </c>
      <c r="AS111" s="224">
        <v>0.93034507523172583</v>
      </c>
      <c r="AT111" s="224">
        <v>0.93034507523172583</v>
      </c>
      <c r="AU111" s="224">
        <v>0.93034507523172583</v>
      </c>
      <c r="AV111" s="224">
        <v>0.93034507523172583</v>
      </c>
      <c r="AW111" s="224">
        <v>0.93034507523172583</v>
      </c>
      <c r="AX111" s="224">
        <v>0.93034507523172583</v>
      </c>
      <c r="AY111" s="224">
        <v>0.93034507523172583</v>
      </c>
      <c r="AZ111" s="224">
        <v>0.93034507523172583</v>
      </c>
      <c r="BA111" s="224">
        <v>0.93034507523172583</v>
      </c>
      <c r="BB111" s="224">
        <v>0.93034507523172583</v>
      </c>
      <c r="BC111" s="224">
        <v>0.93034507523172583</v>
      </c>
      <c r="BD111" s="224">
        <v>0.93034507523172583</v>
      </c>
      <c r="BE111" s="224">
        <v>0.93034507523172583</v>
      </c>
      <c r="BF111" s="224">
        <v>0.93034507523172583</v>
      </c>
      <c r="BG111" s="224">
        <v>0.93034507523172583</v>
      </c>
      <c r="BH111" s="224">
        <v>0.93034507523172583</v>
      </c>
      <c r="BI111" s="224">
        <v>0.93034507523172583</v>
      </c>
      <c r="BJ111" s="224">
        <v>0.93034507523172583</v>
      </c>
      <c r="BK111" s="224">
        <v>0.93034507523172583</v>
      </c>
      <c r="BL111" s="224">
        <v>0.93034507523172583</v>
      </c>
      <c r="BM111" s="224">
        <v>0.93034507523172583</v>
      </c>
      <c r="BN111" s="288">
        <v>0.93034507523172583</v>
      </c>
      <c r="BO111" s="288">
        <v>0.93034507523172583</v>
      </c>
      <c r="BP111" s="288">
        <v>0.93034507523172583</v>
      </c>
    </row>
    <row r="112" spans="1:68">
      <c r="A112" s="212"/>
      <c r="C112" s="229" t="str">
        <v>Enlaces dedicados locales</v>
      </c>
      <c r="G112" t="s">
        <v>70</v>
      </c>
      <c r="N112" s="291">
        <v>0.99</v>
      </c>
      <c r="O112" s="291">
        <v>0.99</v>
      </c>
      <c r="P112" s="291">
        <v>0.99</v>
      </c>
      <c r="Q112" s="291">
        <v>0.99</v>
      </c>
      <c r="R112" s="291">
        <v>0.99</v>
      </c>
      <c r="S112" s="226">
        <v>0.99</v>
      </c>
      <c r="T112" s="226">
        <v>0.99</v>
      </c>
      <c r="U112" s="226">
        <v>0.99</v>
      </c>
      <c r="V112" s="226">
        <v>0.99</v>
      </c>
      <c r="W112" s="226">
        <v>0.99</v>
      </c>
      <c r="X112" s="226">
        <v>0.99</v>
      </c>
      <c r="Y112" s="226">
        <v>0.99</v>
      </c>
      <c r="Z112" s="226">
        <v>0.99</v>
      </c>
      <c r="AA112" s="226">
        <v>0.99</v>
      </c>
      <c r="AB112" s="226">
        <v>0.99</v>
      </c>
      <c r="AC112" s="226">
        <v>0.99</v>
      </c>
      <c r="AD112" s="226">
        <v>0.99</v>
      </c>
      <c r="AE112" s="226">
        <v>0.99</v>
      </c>
      <c r="AF112" s="226">
        <v>0.99</v>
      </c>
      <c r="AG112" s="226">
        <v>0.99</v>
      </c>
      <c r="AH112" s="226">
        <v>0.99</v>
      </c>
      <c r="AI112" s="226">
        <v>0.99</v>
      </c>
      <c r="AJ112" s="226">
        <v>0.99</v>
      </c>
      <c r="AK112" s="226">
        <v>0.99</v>
      </c>
      <c r="AL112" s="226">
        <v>0.99</v>
      </c>
      <c r="AM112" s="226">
        <v>0.99</v>
      </c>
      <c r="AN112" s="226">
        <v>0.99</v>
      </c>
      <c r="AO112" s="226">
        <v>0.99</v>
      </c>
      <c r="AP112" s="226">
        <v>0.99</v>
      </c>
      <c r="AQ112" s="226">
        <v>0.99</v>
      </c>
      <c r="AR112" s="226">
        <v>0.99</v>
      </c>
      <c r="AS112" s="226">
        <v>0.99</v>
      </c>
      <c r="AT112" s="226">
        <v>0.99</v>
      </c>
      <c r="AU112" s="226">
        <v>0.99</v>
      </c>
      <c r="AV112" s="226">
        <v>0.99</v>
      </c>
      <c r="AW112" s="226">
        <v>0.99</v>
      </c>
      <c r="AX112" s="226">
        <v>0.99</v>
      </c>
      <c r="AY112" s="226">
        <v>0.99</v>
      </c>
      <c r="AZ112" s="226">
        <v>0.99</v>
      </c>
      <c r="BA112" s="226">
        <v>0.99</v>
      </c>
      <c r="BB112" s="226">
        <v>0.99</v>
      </c>
      <c r="BC112" s="226">
        <v>0.99</v>
      </c>
      <c r="BD112" s="226">
        <v>0.99</v>
      </c>
      <c r="BE112" s="226">
        <v>0.99</v>
      </c>
      <c r="BF112" s="226">
        <v>0.99</v>
      </c>
      <c r="BG112" s="226">
        <v>0.99</v>
      </c>
      <c r="BH112" s="226">
        <v>0.99</v>
      </c>
      <c r="BI112" s="226">
        <v>0.99</v>
      </c>
      <c r="BJ112" s="226">
        <v>0.99</v>
      </c>
      <c r="BK112" s="226">
        <v>0.99</v>
      </c>
      <c r="BL112" s="226">
        <v>0.99</v>
      </c>
      <c r="BM112" s="226">
        <v>0.99</v>
      </c>
      <c r="BN112" s="288">
        <v>0.99</v>
      </c>
      <c r="BO112" s="288">
        <v>0.99</v>
      </c>
      <c r="BP112" s="288">
        <v>0.99</v>
      </c>
    </row>
    <row r="113" spans="1:69">
      <c r="A113" s="212"/>
      <c r="C113" s="229" t="str">
        <v>Enlaces dedicados larga distancia</v>
      </c>
      <c r="G113" t="s">
        <v>70</v>
      </c>
      <c r="N113" s="289">
        <v>0.99</v>
      </c>
      <c r="O113" s="289">
        <v>0.99</v>
      </c>
      <c r="P113" s="289">
        <v>0.99</v>
      </c>
      <c r="Q113" s="289">
        <v>0.99</v>
      </c>
      <c r="R113" s="289">
        <v>0.99</v>
      </c>
      <c r="S113" s="224">
        <v>0.99</v>
      </c>
      <c r="T113" s="224">
        <v>0.99</v>
      </c>
      <c r="U113" s="224">
        <v>0.99</v>
      </c>
      <c r="V113" s="224">
        <v>0.99</v>
      </c>
      <c r="W113" s="224">
        <v>0.99</v>
      </c>
      <c r="X113" s="224">
        <v>0.99</v>
      </c>
      <c r="Y113" s="224">
        <v>0.99</v>
      </c>
      <c r="Z113" s="224">
        <v>0.99</v>
      </c>
      <c r="AA113" s="224">
        <v>0.99</v>
      </c>
      <c r="AB113" s="224">
        <v>0.99</v>
      </c>
      <c r="AC113" s="224">
        <v>0.99</v>
      </c>
      <c r="AD113" s="224">
        <v>0.99</v>
      </c>
      <c r="AE113" s="224">
        <v>0.99</v>
      </c>
      <c r="AF113" s="224">
        <v>0.99</v>
      </c>
      <c r="AG113" s="224">
        <v>0.99</v>
      </c>
      <c r="AH113" s="224">
        <v>0.99</v>
      </c>
      <c r="AI113" s="224">
        <v>0.99</v>
      </c>
      <c r="AJ113" s="224">
        <v>0.99</v>
      </c>
      <c r="AK113" s="224">
        <v>0.99</v>
      </c>
      <c r="AL113" s="224">
        <v>0.99</v>
      </c>
      <c r="AM113" s="224">
        <v>0.99</v>
      </c>
      <c r="AN113" s="224">
        <v>0.99</v>
      </c>
      <c r="AO113" s="224">
        <v>0.99</v>
      </c>
      <c r="AP113" s="224">
        <v>0.99</v>
      </c>
      <c r="AQ113" s="224">
        <v>0.99</v>
      </c>
      <c r="AR113" s="224">
        <v>0.99</v>
      </c>
      <c r="AS113" s="224">
        <v>0.99</v>
      </c>
      <c r="AT113" s="224">
        <v>0.99</v>
      </c>
      <c r="AU113" s="224">
        <v>0.99</v>
      </c>
      <c r="AV113" s="224">
        <v>0.99</v>
      </c>
      <c r="AW113" s="224">
        <v>0.99</v>
      </c>
      <c r="AX113" s="224">
        <v>0.99</v>
      </c>
      <c r="AY113" s="224">
        <v>0.99</v>
      </c>
      <c r="AZ113" s="224">
        <v>0.99</v>
      </c>
      <c r="BA113" s="224">
        <v>0.99</v>
      </c>
      <c r="BB113" s="224">
        <v>0.99</v>
      </c>
      <c r="BC113" s="224">
        <v>0.99</v>
      </c>
      <c r="BD113" s="224">
        <v>0.99</v>
      </c>
      <c r="BE113" s="224">
        <v>0.99</v>
      </c>
      <c r="BF113" s="224">
        <v>0.99</v>
      </c>
      <c r="BG113" s="224">
        <v>0.99</v>
      </c>
      <c r="BH113" s="224">
        <v>0.99</v>
      </c>
      <c r="BI113" s="224">
        <v>0.99</v>
      </c>
      <c r="BJ113" s="224">
        <v>0.99</v>
      </c>
      <c r="BK113" s="224">
        <v>0.99</v>
      </c>
      <c r="BL113" s="224">
        <v>0.99</v>
      </c>
      <c r="BM113" s="224">
        <v>0.99</v>
      </c>
      <c r="BN113" s="288">
        <v>0.99</v>
      </c>
      <c r="BO113" s="288">
        <v>0.99</v>
      </c>
      <c r="BP113" s="288">
        <v>0.99</v>
      </c>
    </row>
    <row r="114" spans="1:69">
      <c r="A114" s="212"/>
      <c r="C114" s="229" t="str">
        <v>xDSL propio (líneas)</v>
      </c>
      <c r="G114" t="s">
        <v>70</v>
      </c>
      <c r="N114" s="289">
        <v>0.97932753013929186</v>
      </c>
      <c r="O114" s="289">
        <v>0.97932753013929186</v>
      </c>
      <c r="P114" s="289">
        <v>0.97932753013929186</v>
      </c>
      <c r="Q114" s="289">
        <v>0.97932753013929186</v>
      </c>
      <c r="R114" s="289">
        <v>0.97932753013929186</v>
      </c>
      <c r="S114" s="224">
        <v>0.97932753013929186</v>
      </c>
      <c r="T114" s="224">
        <v>0.97932753013929186</v>
      </c>
      <c r="U114" s="224">
        <v>0.97932753013929186</v>
      </c>
      <c r="V114" s="224">
        <v>0.97932753013929186</v>
      </c>
      <c r="W114" s="224">
        <v>0.97932753013929186</v>
      </c>
      <c r="X114" s="224">
        <v>0.97932753013929186</v>
      </c>
      <c r="Y114" s="224">
        <v>0.97932753013929186</v>
      </c>
      <c r="Z114" s="224">
        <v>0.97932753013929186</v>
      </c>
      <c r="AA114" s="224">
        <v>0.97932753013929186</v>
      </c>
      <c r="AB114" s="224">
        <v>0.97932753013929186</v>
      </c>
      <c r="AC114" s="224">
        <v>0.97932753013929186</v>
      </c>
      <c r="AD114" s="224">
        <v>0.97932753013929186</v>
      </c>
      <c r="AE114" s="224">
        <v>0.97932753013929186</v>
      </c>
      <c r="AF114" s="224">
        <v>0.97932753013929186</v>
      </c>
      <c r="AG114" s="224">
        <v>0.97932753013929186</v>
      </c>
      <c r="AH114" s="224">
        <v>0.97932753013929186</v>
      </c>
      <c r="AI114" s="224">
        <v>0.97932753013929186</v>
      </c>
      <c r="AJ114" s="224">
        <v>0.97932753013929186</v>
      </c>
      <c r="AK114" s="224">
        <v>0.97932753013929186</v>
      </c>
      <c r="AL114" s="224">
        <v>0.97932753013929186</v>
      </c>
      <c r="AM114" s="224">
        <v>0.97932753013929186</v>
      </c>
      <c r="AN114" s="224">
        <v>0.97932753013929186</v>
      </c>
      <c r="AO114" s="224">
        <v>0.97932753013929186</v>
      </c>
      <c r="AP114" s="224">
        <v>0.97932753013929186</v>
      </c>
      <c r="AQ114" s="224">
        <v>0.97932753013929186</v>
      </c>
      <c r="AR114" s="224">
        <v>0.97932753013929186</v>
      </c>
      <c r="AS114" s="224">
        <v>0.97932753013929186</v>
      </c>
      <c r="AT114" s="224">
        <v>0.97932753013929186</v>
      </c>
      <c r="AU114" s="224">
        <v>0.97932753013929186</v>
      </c>
      <c r="AV114" s="224">
        <v>0.97932753013929186</v>
      </c>
      <c r="AW114" s="224">
        <v>0.97932753013929186</v>
      </c>
      <c r="AX114" s="224">
        <v>0.97932753013929186</v>
      </c>
      <c r="AY114" s="224">
        <v>0.97932753013929186</v>
      </c>
      <c r="AZ114" s="224">
        <v>0.97932753013929186</v>
      </c>
      <c r="BA114" s="224">
        <v>0.97932753013929186</v>
      </c>
      <c r="BB114" s="224">
        <v>0.97932753013929186</v>
      </c>
      <c r="BC114" s="224">
        <v>0.97932753013929186</v>
      </c>
      <c r="BD114" s="224">
        <v>0.97932753013929186</v>
      </c>
      <c r="BE114" s="224">
        <v>0.97932753013929186</v>
      </c>
      <c r="BF114" s="224">
        <v>0.97932753013929186</v>
      </c>
      <c r="BG114" s="224">
        <v>0.97932753013929186</v>
      </c>
      <c r="BH114" s="224">
        <v>0.97932753013929186</v>
      </c>
      <c r="BI114" s="224">
        <v>0.97932753013929186</v>
      </c>
      <c r="BJ114" s="224">
        <v>0.97932753013929186</v>
      </c>
      <c r="BK114" s="224">
        <v>0.97932753013929186</v>
      </c>
      <c r="BL114" s="224">
        <v>0.97932753013929186</v>
      </c>
      <c r="BM114" s="224">
        <v>0.97932753013929186</v>
      </c>
      <c r="BN114" s="288">
        <v>0.97932753013929186</v>
      </c>
      <c r="BO114" s="288">
        <v>0.97932753013929186</v>
      </c>
      <c r="BP114" s="288">
        <v>0.97932753013929186</v>
      </c>
    </row>
    <row r="115" spans="1:69">
      <c r="A115" s="212"/>
      <c r="C115" s="229" t="str">
        <v>xDSL propio (contendido)</v>
      </c>
      <c r="G115" t="s">
        <v>70</v>
      </c>
      <c r="N115" s="290">
        <v>0.99</v>
      </c>
      <c r="O115" s="290">
        <v>0.97932753013929186</v>
      </c>
      <c r="P115" s="290">
        <v>0.97932753013929186</v>
      </c>
      <c r="Q115" s="290">
        <v>0.97932753013929186</v>
      </c>
      <c r="R115" s="290">
        <v>0.97932753013929186</v>
      </c>
      <c r="S115" s="225">
        <v>0.97932753013929186</v>
      </c>
      <c r="T115" s="225">
        <v>0.97932753013929186</v>
      </c>
      <c r="U115" s="225">
        <v>0.97932753013929186</v>
      </c>
      <c r="V115" s="225">
        <v>0.97932753013929186</v>
      </c>
      <c r="W115" s="225">
        <v>0.97932753013929186</v>
      </c>
      <c r="X115" s="225">
        <v>0.97932753013929186</v>
      </c>
      <c r="Y115" s="225">
        <v>0.97932753013929186</v>
      </c>
      <c r="Z115" s="225">
        <v>0.97932753013929186</v>
      </c>
      <c r="AA115" s="225">
        <v>0.97932753013929186</v>
      </c>
      <c r="AB115" s="225">
        <v>0.97932753013929186</v>
      </c>
      <c r="AC115" s="225">
        <v>0.97932753013929186</v>
      </c>
      <c r="AD115" s="225">
        <v>0.97932753013929186</v>
      </c>
      <c r="AE115" s="225">
        <v>0.97932753013929186</v>
      </c>
      <c r="AF115" s="225">
        <v>0.97932753013929186</v>
      </c>
      <c r="AG115" s="225">
        <v>0.97932753013929186</v>
      </c>
      <c r="AH115" s="225">
        <v>0.97932753013929186</v>
      </c>
      <c r="AI115" s="225">
        <v>0.97932753013929186</v>
      </c>
      <c r="AJ115" s="225">
        <v>0.97932753013929186</v>
      </c>
      <c r="AK115" s="225">
        <v>0.97932753013929186</v>
      </c>
      <c r="AL115" s="225">
        <v>0.97932753013929186</v>
      </c>
      <c r="AM115" s="225">
        <v>0.97932753013929186</v>
      </c>
      <c r="AN115" s="225">
        <v>0.97932753013929186</v>
      </c>
      <c r="AO115" s="225">
        <v>0.97932753013929186</v>
      </c>
      <c r="AP115" s="225">
        <v>0.97932753013929186</v>
      </c>
      <c r="AQ115" s="225">
        <v>0.97932753013929186</v>
      </c>
      <c r="AR115" s="225">
        <v>0.97932753013929186</v>
      </c>
      <c r="AS115" s="225">
        <v>0.97932753013929186</v>
      </c>
      <c r="AT115" s="225">
        <v>0.97932753013929186</v>
      </c>
      <c r="AU115" s="225">
        <v>0.97932753013929186</v>
      </c>
      <c r="AV115" s="225">
        <v>0.97932753013929186</v>
      </c>
      <c r="AW115" s="225">
        <v>0.97932753013929186</v>
      </c>
      <c r="AX115" s="225">
        <v>0.97932753013929186</v>
      </c>
      <c r="AY115" s="225">
        <v>0.97932753013929186</v>
      </c>
      <c r="AZ115" s="225">
        <v>0.97932753013929186</v>
      </c>
      <c r="BA115" s="225">
        <v>0.97932753013929186</v>
      </c>
      <c r="BB115" s="225">
        <v>0.97932753013929186</v>
      </c>
      <c r="BC115" s="225">
        <v>0.97932753013929186</v>
      </c>
      <c r="BD115" s="225">
        <v>0.97932753013929186</v>
      </c>
      <c r="BE115" s="225">
        <v>0.97932753013929186</v>
      </c>
      <c r="BF115" s="225">
        <v>0.97932753013929186</v>
      </c>
      <c r="BG115" s="225">
        <v>0.97932753013929186</v>
      </c>
      <c r="BH115" s="225">
        <v>0.97932753013929186</v>
      </c>
      <c r="BI115" s="225">
        <v>0.97932753013929186</v>
      </c>
      <c r="BJ115" s="225">
        <v>0.97932753013929186</v>
      </c>
      <c r="BK115" s="225">
        <v>0.97932753013929186</v>
      </c>
      <c r="BL115" s="225">
        <v>0.97932753013929186</v>
      </c>
      <c r="BM115" s="225">
        <v>0.97932753013929186</v>
      </c>
      <c r="BN115" s="288">
        <v>0.97932753013929186</v>
      </c>
      <c r="BO115" s="288">
        <v>0.97932753013929186</v>
      </c>
      <c r="BP115" s="288">
        <v>0.97932753013929186</v>
      </c>
    </row>
    <row r="116" spans="1:69">
      <c r="A116" s="212"/>
      <c r="C116" s="229" t="str">
        <v>xDSL ajeno (líneas)</v>
      </c>
      <c r="G116" t="s">
        <v>70</v>
      </c>
      <c r="N116" s="290">
        <v>0.97932753013929186</v>
      </c>
      <c r="O116" s="290">
        <v>0.97932753013929186</v>
      </c>
      <c r="P116" s="290">
        <v>0.97932753013929186</v>
      </c>
      <c r="Q116" s="290">
        <v>0.97932753013929186</v>
      </c>
      <c r="R116" s="290">
        <v>0.97932753013929186</v>
      </c>
      <c r="S116" s="225">
        <v>0.97932753013929186</v>
      </c>
      <c r="T116" s="225">
        <v>0.97932753013929186</v>
      </c>
      <c r="U116" s="225">
        <v>0.97932753013929186</v>
      </c>
      <c r="V116" s="225">
        <v>0.97932753013929186</v>
      </c>
      <c r="W116" s="225">
        <v>0.97932753013929186</v>
      </c>
      <c r="X116" s="225">
        <v>0.97932753013929186</v>
      </c>
      <c r="Y116" s="225">
        <v>0.97932753013929186</v>
      </c>
      <c r="Z116" s="225">
        <v>0.97932753013929186</v>
      </c>
      <c r="AA116" s="225">
        <v>0.97932753013929186</v>
      </c>
      <c r="AB116" s="225">
        <v>0.97932753013929186</v>
      </c>
      <c r="AC116" s="225">
        <v>0.97932753013929186</v>
      </c>
      <c r="AD116" s="225">
        <v>0.97932753013929186</v>
      </c>
      <c r="AE116" s="225">
        <v>0.97932753013929186</v>
      </c>
      <c r="AF116" s="225">
        <v>0.97932753013929186</v>
      </c>
      <c r="AG116" s="225">
        <v>0.97932753013929186</v>
      </c>
      <c r="AH116" s="225">
        <v>0.97932753013929186</v>
      </c>
      <c r="AI116" s="225">
        <v>0.97932753013929186</v>
      </c>
      <c r="AJ116" s="225">
        <v>0.97932753013929186</v>
      </c>
      <c r="AK116" s="225">
        <v>0.97932753013929186</v>
      </c>
      <c r="AL116" s="225">
        <v>0.97932753013929186</v>
      </c>
      <c r="AM116" s="225">
        <v>0.97932753013929186</v>
      </c>
      <c r="AN116" s="225">
        <v>0.97932753013929186</v>
      </c>
      <c r="AO116" s="225">
        <v>0.97932753013929186</v>
      </c>
      <c r="AP116" s="225">
        <v>0.97932753013929186</v>
      </c>
      <c r="AQ116" s="225">
        <v>0.97932753013929186</v>
      </c>
      <c r="AR116" s="225">
        <v>0.97932753013929186</v>
      </c>
      <c r="AS116" s="225">
        <v>0.97932753013929186</v>
      </c>
      <c r="AT116" s="225">
        <v>0.97932753013929186</v>
      </c>
      <c r="AU116" s="225">
        <v>0.97932753013929186</v>
      </c>
      <c r="AV116" s="225">
        <v>0.97932753013929186</v>
      </c>
      <c r="AW116" s="225">
        <v>0.97932753013929186</v>
      </c>
      <c r="AX116" s="225">
        <v>0.97932753013929186</v>
      </c>
      <c r="AY116" s="225">
        <v>0.97932753013929186</v>
      </c>
      <c r="AZ116" s="225">
        <v>0.97932753013929186</v>
      </c>
      <c r="BA116" s="225">
        <v>0.97932753013929186</v>
      </c>
      <c r="BB116" s="225">
        <v>0.97932753013929186</v>
      </c>
      <c r="BC116" s="225">
        <v>0.97932753013929186</v>
      </c>
      <c r="BD116" s="225">
        <v>0.97932753013929186</v>
      </c>
      <c r="BE116" s="225">
        <v>0.97932753013929186</v>
      </c>
      <c r="BF116" s="225">
        <v>0.97932753013929186</v>
      </c>
      <c r="BG116" s="225">
        <v>0.97932753013929186</v>
      </c>
      <c r="BH116" s="225">
        <v>0.97932753013929186</v>
      </c>
      <c r="BI116" s="225">
        <v>0.97932753013929186</v>
      </c>
      <c r="BJ116" s="225">
        <v>0.97932753013929186</v>
      </c>
      <c r="BK116" s="225">
        <v>0.97932753013929186</v>
      </c>
      <c r="BL116" s="225">
        <v>0.97932753013929186</v>
      </c>
      <c r="BM116" s="225">
        <v>0.97932753013929186</v>
      </c>
      <c r="BN116" s="288">
        <v>0.97932753013929186</v>
      </c>
      <c r="BO116" s="288">
        <v>0.97932753013929186</v>
      </c>
      <c r="BP116" s="288">
        <v>0.97932753013929186</v>
      </c>
    </row>
    <row r="117" spans="1:69">
      <c r="A117" s="212"/>
      <c r="C117" s="229" t="str">
        <v>xDSL ajeno (bitstream)</v>
      </c>
      <c r="G117" t="s">
        <v>70</v>
      </c>
      <c r="N117" s="290">
        <v>0.99</v>
      </c>
      <c r="O117" s="290">
        <v>0.97932753013929186</v>
      </c>
      <c r="P117" s="290">
        <v>0.97932753013929186</v>
      </c>
      <c r="Q117" s="290">
        <v>0.97932753013929186</v>
      </c>
      <c r="R117" s="290">
        <v>0.97932753013929186</v>
      </c>
      <c r="S117" s="225">
        <v>0.97932753013929186</v>
      </c>
      <c r="T117" s="225">
        <v>0.97932753013929186</v>
      </c>
      <c r="U117" s="225">
        <v>0.97932753013929186</v>
      </c>
      <c r="V117" s="225">
        <v>0.97932753013929186</v>
      </c>
      <c r="W117" s="225">
        <v>0.97932753013929186</v>
      </c>
      <c r="X117" s="225">
        <v>0.97932753013929186</v>
      </c>
      <c r="Y117" s="225">
        <v>0.97932753013929186</v>
      </c>
      <c r="Z117" s="225">
        <v>0.97932753013929186</v>
      </c>
      <c r="AA117" s="225">
        <v>0.97932753013929186</v>
      </c>
      <c r="AB117" s="225">
        <v>0.97932753013929186</v>
      </c>
      <c r="AC117" s="225">
        <v>0.97932753013929186</v>
      </c>
      <c r="AD117" s="225">
        <v>0.97932753013929186</v>
      </c>
      <c r="AE117" s="225">
        <v>0.97932753013929186</v>
      </c>
      <c r="AF117" s="225">
        <v>0.97932753013929186</v>
      </c>
      <c r="AG117" s="225">
        <v>0.97932753013929186</v>
      </c>
      <c r="AH117" s="225">
        <v>0.97932753013929186</v>
      </c>
      <c r="AI117" s="225">
        <v>0.97932753013929186</v>
      </c>
      <c r="AJ117" s="225">
        <v>0.97932753013929186</v>
      </c>
      <c r="AK117" s="225">
        <v>0.97932753013929186</v>
      </c>
      <c r="AL117" s="225">
        <v>0.97932753013929186</v>
      </c>
      <c r="AM117" s="225">
        <v>0.97932753013929186</v>
      </c>
      <c r="AN117" s="225">
        <v>0.97932753013929186</v>
      </c>
      <c r="AO117" s="225">
        <v>0.97932753013929186</v>
      </c>
      <c r="AP117" s="225">
        <v>0.97932753013929186</v>
      </c>
      <c r="AQ117" s="225">
        <v>0.97932753013929186</v>
      </c>
      <c r="AR117" s="225">
        <v>0.97932753013929186</v>
      </c>
      <c r="AS117" s="225">
        <v>0.97932753013929186</v>
      </c>
      <c r="AT117" s="225">
        <v>0.97932753013929186</v>
      </c>
      <c r="AU117" s="225">
        <v>0.97932753013929186</v>
      </c>
      <c r="AV117" s="225">
        <v>0.97932753013929186</v>
      </c>
      <c r="AW117" s="225">
        <v>0.97932753013929186</v>
      </c>
      <c r="AX117" s="225">
        <v>0.97932753013929186</v>
      </c>
      <c r="AY117" s="225">
        <v>0.97932753013929186</v>
      </c>
      <c r="AZ117" s="225">
        <v>0.97932753013929186</v>
      </c>
      <c r="BA117" s="225">
        <v>0.97932753013929186</v>
      </c>
      <c r="BB117" s="225">
        <v>0.97932753013929186</v>
      </c>
      <c r="BC117" s="225">
        <v>0.97932753013929186</v>
      </c>
      <c r="BD117" s="225">
        <v>0.97932753013929186</v>
      </c>
      <c r="BE117" s="225">
        <v>0.97932753013929186</v>
      </c>
      <c r="BF117" s="225">
        <v>0.97932753013929186</v>
      </c>
      <c r="BG117" s="225">
        <v>0.97932753013929186</v>
      </c>
      <c r="BH117" s="225">
        <v>0.97932753013929186</v>
      </c>
      <c r="BI117" s="225">
        <v>0.97932753013929186</v>
      </c>
      <c r="BJ117" s="225">
        <v>0.97932753013929186</v>
      </c>
      <c r="BK117" s="225">
        <v>0.97932753013929186</v>
      </c>
      <c r="BL117" s="225">
        <v>0.97932753013929186</v>
      </c>
      <c r="BM117" s="225">
        <v>0.97932753013929186</v>
      </c>
      <c r="BN117" s="288">
        <v>0.97932753013929186</v>
      </c>
      <c r="BO117" s="288">
        <v>0.97932753013929186</v>
      </c>
      <c r="BP117" s="288">
        <v>0.97932753013929186</v>
      </c>
    </row>
    <row r="118" spans="1:69">
      <c r="A118" s="212"/>
      <c r="C118" s="229" t="str">
        <v>Fixed Service27</v>
      </c>
      <c r="G118" t="s">
        <v>70</v>
      </c>
      <c r="N118" s="291">
        <v>0</v>
      </c>
      <c r="O118" s="291">
        <v>0</v>
      </c>
      <c r="P118" s="291">
        <v>0</v>
      </c>
      <c r="Q118" s="291">
        <v>0</v>
      </c>
      <c r="R118" s="291">
        <v>0</v>
      </c>
      <c r="S118" s="226">
        <v>0</v>
      </c>
      <c r="T118" s="226">
        <v>0</v>
      </c>
      <c r="U118" s="226">
        <v>0</v>
      </c>
      <c r="V118" s="226">
        <v>0</v>
      </c>
      <c r="W118" s="226">
        <v>0</v>
      </c>
      <c r="X118" s="226">
        <v>0</v>
      </c>
      <c r="Y118" s="226">
        <v>0</v>
      </c>
      <c r="Z118" s="226">
        <v>0</v>
      </c>
      <c r="AA118" s="226">
        <v>0</v>
      </c>
      <c r="AB118" s="226">
        <v>0</v>
      </c>
      <c r="AC118" s="226">
        <v>0</v>
      </c>
      <c r="AD118" s="226">
        <v>0</v>
      </c>
      <c r="AE118" s="226">
        <v>0</v>
      </c>
      <c r="AF118" s="226">
        <v>0</v>
      </c>
      <c r="AG118" s="226">
        <v>0</v>
      </c>
      <c r="AH118" s="226">
        <v>0</v>
      </c>
      <c r="AI118" s="226">
        <v>0</v>
      </c>
      <c r="AJ118" s="226">
        <v>0</v>
      </c>
      <c r="AK118" s="226">
        <v>0</v>
      </c>
      <c r="AL118" s="226">
        <v>0</v>
      </c>
      <c r="AM118" s="226">
        <v>0</v>
      </c>
      <c r="AN118" s="226">
        <v>0</v>
      </c>
      <c r="AO118" s="226">
        <v>0</v>
      </c>
      <c r="AP118" s="226">
        <v>0</v>
      </c>
      <c r="AQ118" s="226">
        <v>0</v>
      </c>
      <c r="AR118" s="226">
        <v>0</v>
      </c>
      <c r="AS118" s="226">
        <v>0</v>
      </c>
      <c r="AT118" s="226">
        <v>0</v>
      </c>
      <c r="AU118" s="226">
        <v>0</v>
      </c>
      <c r="AV118" s="226">
        <v>0</v>
      </c>
      <c r="AW118" s="226">
        <v>0</v>
      </c>
      <c r="AX118" s="226">
        <v>0</v>
      </c>
      <c r="AY118" s="226">
        <v>0</v>
      </c>
      <c r="AZ118" s="226">
        <v>0</v>
      </c>
      <c r="BA118" s="226">
        <v>0</v>
      </c>
      <c r="BB118" s="226">
        <v>0</v>
      </c>
      <c r="BC118" s="226">
        <v>0</v>
      </c>
      <c r="BD118" s="226">
        <v>0</v>
      </c>
      <c r="BE118" s="226">
        <v>0</v>
      </c>
      <c r="BF118" s="226">
        <v>0</v>
      </c>
      <c r="BG118" s="226">
        <v>0</v>
      </c>
      <c r="BH118" s="226">
        <v>0</v>
      </c>
      <c r="BI118" s="226">
        <v>0</v>
      </c>
      <c r="BJ118" s="226">
        <v>0</v>
      </c>
      <c r="BK118" s="226">
        <v>0</v>
      </c>
      <c r="BL118" s="226">
        <v>0</v>
      </c>
      <c r="BM118" s="226">
        <v>0</v>
      </c>
      <c r="BN118" s="288">
        <v>0</v>
      </c>
      <c r="BO118" s="288">
        <v>0</v>
      </c>
      <c r="BP118" s="288">
        <v>0</v>
      </c>
    </row>
    <row r="119" spans="1:69">
      <c r="A119" s="212"/>
      <c r="C119" s="229" t="str">
        <v>Fixed Service28</v>
      </c>
      <c r="G119" t="s">
        <v>70</v>
      </c>
      <c r="N119" s="291">
        <v>0</v>
      </c>
      <c r="O119" s="291">
        <v>0</v>
      </c>
      <c r="P119" s="291">
        <v>0</v>
      </c>
      <c r="Q119" s="291">
        <v>0</v>
      </c>
      <c r="R119" s="291">
        <v>0</v>
      </c>
      <c r="S119" s="226">
        <v>0</v>
      </c>
      <c r="T119" s="226">
        <v>0</v>
      </c>
      <c r="U119" s="226">
        <v>0</v>
      </c>
      <c r="V119" s="226">
        <v>0</v>
      </c>
      <c r="W119" s="226">
        <v>0</v>
      </c>
      <c r="X119" s="226">
        <v>0</v>
      </c>
      <c r="Y119" s="226">
        <v>0</v>
      </c>
      <c r="Z119" s="226">
        <v>0</v>
      </c>
      <c r="AA119" s="226">
        <v>0</v>
      </c>
      <c r="AB119" s="226">
        <v>0</v>
      </c>
      <c r="AC119" s="226">
        <v>0</v>
      </c>
      <c r="AD119" s="226">
        <v>0</v>
      </c>
      <c r="AE119" s="226">
        <v>0</v>
      </c>
      <c r="AF119" s="226">
        <v>0</v>
      </c>
      <c r="AG119" s="226">
        <v>0</v>
      </c>
      <c r="AH119" s="226">
        <v>0</v>
      </c>
      <c r="AI119" s="226">
        <v>0</v>
      </c>
      <c r="AJ119" s="226">
        <v>0</v>
      </c>
      <c r="AK119" s="226">
        <v>0</v>
      </c>
      <c r="AL119" s="226">
        <v>0</v>
      </c>
      <c r="AM119" s="226">
        <v>0</v>
      </c>
      <c r="AN119" s="226">
        <v>0</v>
      </c>
      <c r="AO119" s="226">
        <v>0</v>
      </c>
      <c r="AP119" s="226">
        <v>0</v>
      </c>
      <c r="AQ119" s="226">
        <v>0</v>
      </c>
      <c r="AR119" s="226">
        <v>0</v>
      </c>
      <c r="AS119" s="226">
        <v>0</v>
      </c>
      <c r="AT119" s="226">
        <v>0</v>
      </c>
      <c r="AU119" s="226">
        <v>0</v>
      </c>
      <c r="AV119" s="226">
        <v>0</v>
      </c>
      <c r="AW119" s="226">
        <v>0</v>
      </c>
      <c r="AX119" s="226">
        <v>0</v>
      </c>
      <c r="AY119" s="226">
        <v>0</v>
      </c>
      <c r="AZ119" s="226">
        <v>0</v>
      </c>
      <c r="BA119" s="226">
        <v>0</v>
      </c>
      <c r="BB119" s="226">
        <v>0</v>
      </c>
      <c r="BC119" s="226">
        <v>0</v>
      </c>
      <c r="BD119" s="226">
        <v>0</v>
      </c>
      <c r="BE119" s="226">
        <v>0</v>
      </c>
      <c r="BF119" s="226">
        <v>0</v>
      </c>
      <c r="BG119" s="226">
        <v>0</v>
      </c>
      <c r="BH119" s="226">
        <v>0</v>
      </c>
      <c r="BI119" s="226">
        <v>0</v>
      </c>
      <c r="BJ119" s="226">
        <v>0</v>
      </c>
      <c r="BK119" s="226">
        <v>0</v>
      </c>
      <c r="BL119" s="226">
        <v>0</v>
      </c>
      <c r="BM119" s="226">
        <v>0</v>
      </c>
      <c r="BN119" s="288">
        <v>0</v>
      </c>
      <c r="BO119" s="288">
        <v>0</v>
      </c>
      <c r="BP119" s="288">
        <v>0</v>
      </c>
    </row>
    <row r="120" spans="1:69">
      <c r="A120" s="212"/>
      <c r="C120" s="229" t="str">
        <v>Fixed Service29</v>
      </c>
      <c r="G120" t="s">
        <v>70</v>
      </c>
      <c r="N120" s="291">
        <v>0</v>
      </c>
      <c r="O120" s="291">
        <v>0</v>
      </c>
      <c r="P120" s="291">
        <v>0</v>
      </c>
      <c r="Q120" s="291">
        <v>0</v>
      </c>
      <c r="R120" s="291">
        <v>0</v>
      </c>
      <c r="S120" s="226">
        <v>0</v>
      </c>
      <c r="T120" s="226">
        <v>0</v>
      </c>
      <c r="U120" s="226">
        <v>0</v>
      </c>
      <c r="V120" s="226">
        <v>0</v>
      </c>
      <c r="W120" s="226">
        <v>0</v>
      </c>
      <c r="X120" s="226">
        <v>0</v>
      </c>
      <c r="Y120" s="226">
        <v>0</v>
      </c>
      <c r="Z120" s="226">
        <v>0</v>
      </c>
      <c r="AA120" s="226">
        <v>0</v>
      </c>
      <c r="AB120" s="226">
        <v>0</v>
      </c>
      <c r="AC120" s="226">
        <v>0</v>
      </c>
      <c r="AD120" s="226">
        <v>0</v>
      </c>
      <c r="AE120" s="226">
        <v>0</v>
      </c>
      <c r="AF120" s="226">
        <v>0</v>
      </c>
      <c r="AG120" s="226">
        <v>0</v>
      </c>
      <c r="AH120" s="226">
        <v>0</v>
      </c>
      <c r="AI120" s="226">
        <v>0</v>
      </c>
      <c r="AJ120" s="226">
        <v>0</v>
      </c>
      <c r="AK120" s="226">
        <v>0</v>
      </c>
      <c r="AL120" s="226">
        <v>0</v>
      </c>
      <c r="AM120" s="226">
        <v>0</v>
      </c>
      <c r="AN120" s="226">
        <v>0</v>
      </c>
      <c r="AO120" s="226">
        <v>0</v>
      </c>
      <c r="AP120" s="226">
        <v>0</v>
      </c>
      <c r="AQ120" s="226">
        <v>0</v>
      </c>
      <c r="AR120" s="226">
        <v>0</v>
      </c>
      <c r="AS120" s="226">
        <v>0</v>
      </c>
      <c r="AT120" s="226">
        <v>0</v>
      </c>
      <c r="AU120" s="226">
        <v>0</v>
      </c>
      <c r="AV120" s="226">
        <v>0</v>
      </c>
      <c r="AW120" s="226">
        <v>0</v>
      </c>
      <c r="AX120" s="226">
        <v>0</v>
      </c>
      <c r="AY120" s="226">
        <v>0</v>
      </c>
      <c r="AZ120" s="226">
        <v>0</v>
      </c>
      <c r="BA120" s="226">
        <v>0</v>
      </c>
      <c r="BB120" s="226">
        <v>0</v>
      </c>
      <c r="BC120" s="226">
        <v>0</v>
      </c>
      <c r="BD120" s="226">
        <v>0</v>
      </c>
      <c r="BE120" s="226">
        <v>0</v>
      </c>
      <c r="BF120" s="226">
        <v>0</v>
      </c>
      <c r="BG120" s="226">
        <v>0</v>
      </c>
      <c r="BH120" s="226">
        <v>0</v>
      </c>
      <c r="BI120" s="226">
        <v>0</v>
      </c>
      <c r="BJ120" s="226">
        <v>0</v>
      </c>
      <c r="BK120" s="226">
        <v>0</v>
      </c>
      <c r="BL120" s="226">
        <v>0</v>
      </c>
      <c r="BM120" s="226">
        <v>0</v>
      </c>
      <c r="BN120" s="288">
        <v>0</v>
      </c>
      <c r="BO120" s="288">
        <v>0</v>
      </c>
      <c r="BP120" s="288">
        <v>0</v>
      </c>
    </row>
    <row r="121" spans="1:69">
      <c r="A121" s="212"/>
      <c r="C121" s="229" t="str">
        <v>Televisión</v>
      </c>
      <c r="G121" t="s">
        <v>70</v>
      </c>
      <c r="N121" s="289">
        <v>0.97932753013929186</v>
      </c>
      <c r="O121" s="289">
        <v>0.97932753013929186</v>
      </c>
      <c r="P121" s="289">
        <v>0.97932753013929186</v>
      </c>
      <c r="Q121" s="289">
        <v>0.97932753013929186</v>
      </c>
      <c r="R121" s="289">
        <v>0.97932753013929186</v>
      </c>
      <c r="S121" s="224">
        <v>0.97932753013929186</v>
      </c>
      <c r="T121" s="224">
        <v>0.97932753013929186</v>
      </c>
      <c r="U121" s="224">
        <v>0.97932753013929186</v>
      </c>
      <c r="V121" s="224">
        <v>0.97932753013929186</v>
      </c>
      <c r="W121" s="224">
        <v>0.97932753013929186</v>
      </c>
      <c r="X121" s="224">
        <v>0.97932753013929186</v>
      </c>
      <c r="Y121" s="224">
        <v>0.97932753013929186</v>
      </c>
      <c r="Z121" s="224">
        <v>0.97932753013929186</v>
      </c>
      <c r="AA121" s="224">
        <v>0.97932753013929186</v>
      </c>
      <c r="AB121" s="224">
        <v>0.97932753013929186</v>
      </c>
      <c r="AC121" s="224">
        <v>0.97932753013929186</v>
      </c>
      <c r="AD121" s="224">
        <v>0.97932753013929186</v>
      </c>
      <c r="AE121" s="224">
        <v>0.97932753013929186</v>
      </c>
      <c r="AF121" s="224">
        <v>0.97932753013929186</v>
      </c>
      <c r="AG121" s="224">
        <v>0.97932753013929186</v>
      </c>
      <c r="AH121" s="224">
        <v>0.97932753013929186</v>
      </c>
      <c r="AI121" s="224">
        <v>0.97932753013929186</v>
      </c>
      <c r="AJ121" s="224">
        <v>0.97932753013929186</v>
      </c>
      <c r="AK121" s="224">
        <v>0.97932753013929186</v>
      </c>
      <c r="AL121" s="224">
        <v>0.97932753013929186</v>
      </c>
      <c r="AM121" s="224">
        <v>0.97932753013929186</v>
      </c>
      <c r="AN121" s="224">
        <v>0.97932753013929186</v>
      </c>
      <c r="AO121" s="224">
        <v>0.97932753013929186</v>
      </c>
      <c r="AP121" s="224">
        <v>0.97932753013929186</v>
      </c>
      <c r="AQ121" s="224">
        <v>0.97932753013929186</v>
      </c>
      <c r="AR121" s="224">
        <v>0.97932753013929186</v>
      </c>
      <c r="AS121" s="224">
        <v>0.97932753013929186</v>
      </c>
      <c r="AT121" s="224">
        <v>0.97932753013929186</v>
      </c>
      <c r="AU121" s="224">
        <v>0.97932753013929186</v>
      </c>
      <c r="AV121" s="224">
        <v>0.97932753013929186</v>
      </c>
      <c r="AW121" s="224">
        <v>0.97932753013929186</v>
      </c>
      <c r="AX121" s="224">
        <v>0.97932753013929186</v>
      </c>
      <c r="AY121" s="224">
        <v>0.97932753013929186</v>
      </c>
      <c r="AZ121" s="224">
        <v>0.97932753013929186</v>
      </c>
      <c r="BA121" s="224">
        <v>0.97932753013929186</v>
      </c>
      <c r="BB121" s="224">
        <v>0.97932753013929186</v>
      </c>
      <c r="BC121" s="224">
        <v>0.97932753013929186</v>
      </c>
      <c r="BD121" s="224">
        <v>0.97932753013929186</v>
      </c>
      <c r="BE121" s="224">
        <v>0.97932753013929186</v>
      </c>
      <c r="BF121" s="224">
        <v>0.97932753013929186</v>
      </c>
      <c r="BG121" s="224">
        <v>0.97932753013929186</v>
      </c>
      <c r="BH121" s="224">
        <v>0.97932753013929186</v>
      </c>
      <c r="BI121" s="224">
        <v>0.97932753013929186</v>
      </c>
      <c r="BJ121" s="224">
        <v>0.97932753013929186</v>
      </c>
      <c r="BK121" s="224">
        <v>0.97932753013929186</v>
      </c>
      <c r="BL121" s="224">
        <v>0.97932753013929186</v>
      </c>
      <c r="BM121" s="224">
        <v>0.97932753013929186</v>
      </c>
      <c r="BN121" s="288">
        <v>0.97932753013929186</v>
      </c>
      <c r="BO121" s="288">
        <v>0.97932753013929186</v>
      </c>
      <c r="BP121" s="288">
        <v>0.97932753013929186</v>
      </c>
    </row>
    <row r="122" spans="1:69">
      <c r="A122" s="212"/>
      <c r="BQ122" s="18" t="s">
        <v>449</v>
      </c>
    </row>
  </sheetData>
  <phoneticPr fontId="9" type="noConversion"/>
  <conditionalFormatting sqref="K90:K122">
    <cfRule type="cellIs" dxfId="0" priority="1" stopIfTrue="1" operator="equal">
      <formula>"error"</formula>
    </cfRule>
  </conditionalFormatting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99"/>
    <pageSetUpPr autoPageBreaks="0"/>
  </sheetPr>
  <dimension ref="A1:CA215"/>
  <sheetViews>
    <sheetView showGridLines="0" zoomScaleNormal="100" workbookViewId="0">
      <pane xSplit="7" ySplit="3" topLeftCell="H4" activePane="bottomRight" state="frozen"/>
      <selection activeCell="I44" sqref="I44"/>
      <selection pane="topRight" activeCell="I44" sqref="I44"/>
      <selection pane="bottomLeft" activeCell="I44" sqref="I44"/>
      <selection pane="bottomRight"/>
    </sheetView>
  </sheetViews>
  <sheetFormatPr baseColWidth="10" defaultColWidth="12.7109375" defaultRowHeight="12"/>
  <cols>
    <col min="1" max="2" width="6.7109375" customWidth="1"/>
    <col min="3" max="7" width="12.7109375" customWidth="1"/>
    <col min="8" max="8" width="18.5703125" customWidth="1"/>
    <col min="9" max="9" width="15.5703125" bestFit="1" customWidth="1"/>
    <col min="13" max="13" width="12.85546875" bestFit="1" customWidth="1"/>
    <col min="14" max="14" width="13" bestFit="1" customWidth="1"/>
    <col min="15" max="16" width="14.7109375" bestFit="1" customWidth="1"/>
    <col min="17" max="17" width="15" bestFit="1" customWidth="1"/>
    <col min="18" max="18" width="17.140625" bestFit="1" customWidth="1"/>
    <col min="19" max="20" width="15" bestFit="1" customWidth="1"/>
    <col min="21" max="21" width="14.7109375" bestFit="1" customWidth="1"/>
    <col min="22" max="60" width="15.5703125" bestFit="1" customWidth="1"/>
    <col min="61" max="62" width="14.5703125" customWidth="1"/>
    <col min="63" max="64" width="15.5703125" bestFit="1" customWidth="1"/>
    <col min="65" max="65" width="13.7109375" customWidth="1"/>
    <col min="66" max="67" width="16.42578125" bestFit="1" customWidth="1"/>
    <col min="68" max="68" width="16" bestFit="1" customWidth="1"/>
    <col min="69" max="69" width="16.42578125" bestFit="1" customWidth="1"/>
  </cols>
  <sheetData>
    <row r="1" spans="1:79" s="29" customFormat="1" ht="33.75" customHeight="1">
      <c r="D1" s="35" t="s">
        <v>309</v>
      </c>
      <c r="L1" s="29" t="s">
        <v>55</v>
      </c>
    </row>
    <row r="3" spans="1:79">
      <c r="D3" s="38"/>
      <c r="E3" s="38"/>
      <c r="F3" s="38" t="s">
        <v>307</v>
      </c>
      <c r="G3" s="38" t="s">
        <v>115</v>
      </c>
      <c r="I3" s="1">
        <f t="array" ref="I3:CA3">TRANSPOSE(Market.Years)</f>
        <v>2000</v>
      </c>
      <c r="J3" s="1">
        <v>2001</v>
      </c>
      <c r="K3" s="1">
        <v>2002</v>
      </c>
      <c r="L3" s="1">
        <v>2003</v>
      </c>
      <c r="M3" s="1">
        <v>2004</v>
      </c>
      <c r="N3" s="1">
        <v>2005</v>
      </c>
      <c r="O3" s="1">
        <v>2006</v>
      </c>
      <c r="P3" s="1">
        <v>2007</v>
      </c>
      <c r="Q3" s="1">
        <v>2008</v>
      </c>
      <c r="R3" s="1">
        <v>2009</v>
      </c>
      <c r="S3" s="1">
        <v>2010</v>
      </c>
      <c r="T3" s="1">
        <v>2011</v>
      </c>
      <c r="U3" s="1">
        <v>2012</v>
      </c>
      <c r="V3" s="1">
        <v>2013</v>
      </c>
      <c r="W3" s="1">
        <v>2014</v>
      </c>
      <c r="X3" s="1">
        <v>2015</v>
      </c>
      <c r="Y3" s="1">
        <v>2016</v>
      </c>
      <c r="Z3" s="1">
        <v>2017</v>
      </c>
      <c r="AA3" s="1">
        <v>2018</v>
      </c>
      <c r="AB3" s="1">
        <v>2019</v>
      </c>
      <c r="AC3" s="1">
        <v>2020</v>
      </c>
      <c r="AD3" s="1">
        <v>2021</v>
      </c>
      <c r="AE3" s="1">
        <v>2022</v>
      </c>
      <c r="AF3" s="1">
        <v>2023</v>
      </c>
      <c r="AG3" s="1">
        <v>2024</v>
      </c>
      <c r="AH3" s="1">
        <v>2025</v>
      </c>
      <c r="AI3" s="1">
        <v>2026</v>
      </c>
      <c r="AJ3" s="1">
        <v>2027</v>
      </c>
      <c r="AK3" s="1">
        <v>2028</v>
      </c>
      <c r="AL3" s="1">
        <v>2029</v>
      </c>
      <c r="AM3" s="1">
        <v>2030</v>
      </c>
      <c r="AN3" s="1">
        <v>2031</v>
      </c>
      <c r="AO3" s="1">
        <v>2032</v>
      </c>
      <c r="AP3" s="1">
        <v>2033</v>
      </c>
      <c r="AQ3" s="1">
        <v>2034</v>
      </c>
      <c r="AR3" s="1">
        <v>2035</v>
      </c>
      <c r="AS3" s="1">
        <v>2036</v>
      </c>
      <c r="AT3" s="1">
        <v>2037</v>
      </c>
      <c r="AU3" s="1">
        <v>2038</v>
      </c>
      <c r="AV3" s="1">
        <v>2039</v>
      </c>
      <c r="AW3" s="1">
        <v>2040</v>
      </c>
      <c r="AX3" s="1">
        <v>2041</v>
      </c>
      <c r="AY3" s="1">
        <v>2042</v>
      </c>
      <c r="AZ3" s="1">
        <v>2043</v>
      </c>
      <c r="BA3" s="1">
        <v>2044</v>
      </c>
      <c r="BB3" s="1">
        <v>2045</v>
      </c>
      <c r="BC3" s="1">
        <v>2046</v>
      </c>
      <c r="BD3" s="1">
        <v>2047</v>
      </c>
      <c r="BE3" s="1">
        <v>2048</v>
      </c>
      <c r="BF3" s="1">
        <v>2049</v>
      </c>
      <c r="BG3" s="1">
        <v>2050</v>
      </c>
      <c r="BH3" s="1">
        <v>2051</v>
      </c>
      <c r="BI3" s="1">
        <v>2052</v>
      </c>
      <c r="BJ3" s="1">
        <v>2053</v>
      </c>
      <c r="BK3" s="1">
        <v>2054</v>
      </c>
      <c r="BL3" s="1">
        <v>2055</v>
      </c>
      <c r="BM3" s="1">
        <v>2056</v>
      </c>
      <c r="BN3" s="1">
        <v>2057</v>
      </c>
      <c r="BO3" s="1">
        <v>2058</v>
      </c>
      <c r="BP3" s="1">
        <v>2059</v>
      </c>
      <c r="BQ3" s="1">
        <v>2060</v>
      </c>
      <c r="BR3" s="1">
        <v>2061</v>
      </c>
      <c r="BS3" s="1">
        <v>2062</v>
      </c>
      <c r="BT3" s="1">
        <v>2063</v>
      </c>
      <c r="BU3" s="1">
        <v>2064</v>
      </c>
      <c r="BV3" s="1">
        <v>2065</v>
      </c>
      <c r="BW3" s="1">
        <v>2066</v>
      </c>
      <c r="BX3" s="1">
        <v>2067</v>
      </c>
      <c r="BY3" s="1">
        <v>2068</v>
      </c>
      <c r="BZ3" s="1">
        <v>2069</v>
      </c>
      <c r="CA3" s="1">
        <v>2070</v>
      </c>
    </row>
    <row r="5" spans="1:79" s="70" customFormat="1" ht="18" customHeight="1">
      <c r="A5" s="68">
        <v>1</v>
      </c>
      <c r="B5" s="68" t="s">
        <v>323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</row>
    <row r="7" spans="1:79" ht="15.75">
      <c r="B7" s="16" t="s">
        <v>324</v>
      </c>
    </row>
    <row r="9" spans="1:79">
      <c r="C9" t="s">
        <v>328</v>
      </c>
      <c r="F9" s="39" t="s">
        <v>308</v>
      </c>
      <c r="G9" s="39" t="s">
        <v>69</v>
      </c>
      <c r="O9" s="283">
        <f t="array" ref="O9:BP9">Mobile.subscribers</f>
        <v>51262103.5</v>
      </c>
      <c r="P9" s="284">
        <v>60977461.5</v>
      </c>
      <c r="Q9" s="284">
        <v>70940993</v>
      </c>
      <c r="R9" s="284">
        <v>79270805</v>
      </c>
      <c r="S9" s="9">
        <v>87301289.5</v>
      </c>
      <c r="T9" s="9">
        <v>92983373</v>
      </c>
      <c r="U9" s="9">
        <v>97655240.5</v>
      </c>
      <c r="V9" s="9">
        <v>103737767.5</v>
      </c>
      <c r="W9" s="9">
        <v>104575945.5</v>
      </c>
      <c r="X9" s="9">
        <v>105047813</v>
      </c>
      <c r="Y9" s="9">
        <v>109711338.5</v>
      </c>
      <c r="Z9" s="9">
        <v>113029994</v>
      </c>
      <c r="AA9" s="9">
        <v>117249633.5</v>
      </c>
      <c r="AB9" s="9">
        <v>121527080.71873668</v>
      </c>
      <c r="AC9" s="9">
        <v>124907220.10991272</v>
      </c>
      <c r="AD9" s="9">
        <v>128883690.37412891</v>
      </c>
      <c r="AE9" s="9">
        <v>132724925.79228033</v>
      </c>
      <c r="AF9" s="9">
        <v>136436532.14864537</v>
      </c>
      <c r="AG9" s="9">
        <v>140022777.06685269</v>
      </c>
      <c r="AH9" s="9">
        <v>143488027.71696639</v>
      </c>
      <c r="AI9" s="9">
        <v>145745968.44525379</v>
      </c>
      <c r="AJ9" s="9">
        <v>146842491.31332901</v>
      </c>
      <c r="AK9" s="9">
        <v>147911668.06203651</v>
      </c>
      <c r="AL9" s="9">
        <v>148952549.0511924</v>
      </c>
      <c r="AM9" s="9">
        <v>149964404.03217757</v>
      </c>
      <c r="AN9" s="9">
        <v>150949004.72576669</v>
      </c>
      <c r="AO9" s="9">
        <v>151908282.36973515</v>
      </c>
      <c r="AP9" s="9">
        <v>152841778.63193414</v>
      </c>
      <c r="AQ9" s="9">
        <v>153748601.88387129</v>
      </c>
      <c r="AR9" s="9">
        <v>154628484.76230663</v>
      </c>
      <c r="AS9" s="9">
        <v>155481318.38244849</v>
      </c>
      <c r="AT9" s="9">
        <v>156307007.47588533</v>
      </c>
      <c r="AU9" s="9">
        <v>157105378.28504425</v>
      </c>
      <c r="AV9" s="9">
        <v>157876292.51564062</v>
      </c>
      <c r="AW9" s="9">
        <v>158619794.00650403</v>
      </c>
      <c r="AX9" s="9">
        <v>159336065.43097639</v>
      </c>
      <c r="AY9" s="9">
        <v>160025236.01352203</v>
      </c>
      <c r="AZ9" s="9">
        <v>160687353.8283661</v>
      </c>
      <c r="BA9" s="9">
        <v>161322504.01827657</v>
      </c>
      <c r="BB9" s="9">
        <v>161930913.20026618</v>
      </c>
      <c r="BC9" s="9">
        <v>162512947.37900311</v>
      </c>
      <c r="BD9" s="9">
        <v>163068973.10772187</v>
      </c>
      <c r="BE9" s="9">
        <v>163599301.07850829</v>
      </c>
      <c r="BF9" s="9">
        <v>164091864.00324425</v>
      </c>
      <c r="BG9" s="9">
        <v>164433222.0651722</v>
      </c>
      <c r="BH9" s="9">
        <v>164648506.71561149</v>
      </c>
      <c r="BI9" s="9">
        <v>164864073.22807434</v>
      </c>
      <c r="BJ9" s="9">
        <v>165079921.97158939</v>
      </c>
      <c r="BK9" s="9">
        <v>165296053.31566846</v>
      </c>
      <c r="BL9" s="9">
        <v>165512467.63030708</v>
      </c>
      <c r="BM9" s="9">
        <v>165729165.28598523</v>
      </c>
      <c r="BN9" s="203">
        <v>165946146.65366799</v>
      </c>
      <c r="BO9" s="203">
        <v>166163412.10480607</v>
      </c>
      <c r="BP9" s="203">
        <v>166380962.01133654</v>
      </c>
      <c r="BQ9" s="18" t="s">
        <v>80</v>
      </c>
    </row>
    <row r="10" spans="1:79">
      <c r="C10" t="s">
        <v>500</v>
      </c>
      <c r="F10" s="39" t="s">
        <v>308</v>
      </c>
      <c r="G10" s="39" t="s">
        <v>69</v>
      </c>
      <c r="O10" s="283">
        <f t="array" ref="O10:BP10">Mobile.data.subscribers</f>
        <v>0</v>
      </c>
      <c r="P10" s="284">
        <v>50000</v>
      </c>
      <c r="Q10" s="284">
        <v>300000</v>
      </c>
      <c r="R10" s="284">
        <v>750000</v>
      </c>
      <c r="S10" s="9">
        <v>4703304</v>
      </c>
      <c r="T10" s="9">
        <v>13511879</v>
      </c>
      <c r="U10" s="9">
        <v>25462117.375</v>
      </c>
      <c r="V10" s="9">
        <v>33460743.375</v>
      </c>
      <c r="W10" s="9">
        <v>43033576.125</v>
      </c>
      <c r="X10" s="9">
        <v>57551132.125</v>
      </c>
      <c r="Y10" s="9">
        <v>69361267</v>
      </c>
      <c r="Z10" s="9">
        <v>78088036</v>
      </c>
      <c r="AA10" s="9">
        <v>86177148.025245547</v>
      </c>
      <c r="AB10" s="9">
        <v>95154447.472695351</v>
      </c>
      <c r="AC10" s="9">
        <v>101998190.39526732</v>
      </c>
      <c r="AD10" s="9">
        <v>107155425.78552881</v>
      </c>
      <c r="AE10" s="9">
        <v>111068390.2923758</v>
      </c>
      <c r="AF10" s="9">
        <v>114093696.43591535</v>
      </c>
      <c r="AG10" s="9">
        <v>116494360.27954392</v>
      </c>
      <c r="AH10" s="9">
        <v>118456139.33240798</v>
      </c>
      <c r="AI10" s="9">
        <v>119802554.29755862</v>
      </c>
      <c r="AJ10" s="9">
        <v>120703891.34202334</v>
      </c>
      <c r="AK10" s="9">
        <v>121582749.99490492</v>
      </c>
      <c r="AL10" s="9">
        <v>122438349.65608861</v>
      </c>
      <c r="AM10" s="9">
        <v>123270090.06437483</v>
      </c>
      <c r="AN10" s="9">
        <v>124079427.5665606</v>
      </c>
      <c r="AO10" s="9">
        <v>124867949.63172588</v>
      </c>
      <c r="AP10" s="9">
        <v>125635279.51283109</v>
      </c>
      <c r="AQ10" s="9">
        <v>126380684.29512048</v>
      </c>
      <c r="AR10" s="9">
        <v>127103944.20716968</v>
      </c>
      <c r="AS10" s="9">
        <v>127804969.74615198</v>
      </c>
      <c r="AT10" s="9">
        <v>128483682.60184599</v>
      </c>
      <c r="AU10" s="9">
        <v>129139939.94628003</v>
      </c>
      <c r="AV10" s="9">
        <v>129773628.10215154</v>
      </c>
      <c r="AW10" s="9">
        <v>130384783.10478847</v>
      </c>
      <c r="AX10" s="9">
        <v>130973555.11088601</v>
      </c>
      <c r="AY10" s="9">
        <v>131540050.34239368</v>
      </c>
      <c r="AZ10" s="9">
        <v>132084308.31611618</v>
      </c>
      <c r="BA10" s="9">
        <v>132606399.01903972</v>
      </c>
      <c r="BB10" s="9">
        <v>133106508.72936645</v>
      </c>
      <c r="BC10" s="9">
        <v>133584938.30134709</v>
      </c>
      <c r="BD10" s="9">
        <v>134041989.04015148</v>
      </c>
      <c r="BE10" s="9">
        <v>134477916.33332747</v>
      </c>
      <c r="BF10" s="9">
        <v>134882800.92234999</v>
      </c>
      <c r="BG10" s="9">
        <v>135163395.76957142</v>
      </c>
      <c r="BH10" s="9">
        <v>135340358.81903905</v>
      </c>
      <c r="BI10" s="9">
        <v>135517553.55786824</v>
      </c>
      <c r="BJ10" s="9">
        <v>135694980.28939897</v>
      </c>
      <c r="BK10" s="9">
        <v>135872639.31736833</v>
      </c>
      <c r="BL10" s="9">
        <v>136050530.94591105</v>
      </c>
      <c r="BM10" s="9">
        <v>136228655.47956008</v>
      </c>
      <c r="BN10" s="203">
        <v>136407013.22324705</v>
      </c>
      <c r="BO10" s="203">
        <v>136585604.48230293</v>
      </c>
      <c r="BP10" s="203">
        <v>136764429.56245831</v>
      </c>
      <c r="BQ10" s="18" t="s">
        <v>502</v>
      </c>
      <c r="BR10" s="18"/>
    </row>
    <row r="12" spans="1:79" ht="15.75">
      <c r="B12" s="16" t="s">
        <v>325</v>
      </c>
    </row>
    <row r="13" spans="1:79">
      <c r="W13" s="105"/>
    </row>
    <row r="14" spans="1:79">
      <c r="C14" s="37" t="str">
        <f t="array" ref="C14:C43">Mobile.Retail.Services</f>
        <v>Llamadas on-net</v>
      </c>
      <c r="G14" s="37" t="str">
        <f t="array" ref="G14:G43">Mobile.Retail.Services.Units</f>
        <v>minutos</v>
      </c>
      <c r="I14" s="93"/>
      <c r="O14" s="283">
        <f t="array" ref="O14:BP43">Mobile.Retail.Services.Volumes</f>
        <v>23840645029.905758</v>
      </c>
      <c r="P14" s="283">
        <v>41804499921.512962</v>
      </c>
      <c r="Q14" s="283">
        <v>61495952192.747215</v>
      </c>
      <c r="R14" s="283">
        <v>77433286721.632217</v>
      </c>
      <c r="S14" s="295">
        <v>82645013634.178268</v>
      </c>
      <c r="T14" s="90">
        <v>94513793041.743973</v>
      </c>
      <c r="U14" s="90">
        <v>111103038582.55132</v>
      </c>
      <c r="V14" s="90">
        <v>116880624316.81052</v>
      </c>
      <c r="W14" s="90">
        <v>118462709804.0282</v>
      </c>
      <c r="X14" s="90">
        <v>116961909255.61354</v>
      </c>
      <c r="Y14" s="90">
        <v>166476753655.5</v>
      </c>
      <c r="Z14" s="90">
        <v>192193174065.89996</v>
      </c>
      <c r="AA14" s="90">
        <v>205617624123.375</v>
      </c>
      <c r="AB14" s="90">
        <v>214478554869.40753</v>
      </c>
      <c r="AC14" s="90">
        <v>221847581773.38986</v>
      </c>
      <c r="AD14" s="90">
        <v>230364633805.53513</v>
      </c>
      <c r="AE14" s="90">
        <v>237552720075.50305</v>
      </c>
      <c r="AF14" s="90">
        <v>244524353562.89944</v>
      </c>
      <c r="AG14" s="90">
        <v>251285992286.9064</v>
      </c>
      <c r="AH14" s="90">
        <v>257844325450.84827</v>
      </c>
      <c r="AI14" s="90">
        <v>261901787339.87537</v>
      </c>
      <c r="AJ14" s="90">
        <v>263872210961.68433</v>
      </c>
      <c r="AK14" s="90">
        <v>265793494304.58456</v>
      </c>
      <c r="AL14" s="90">
        <v>267663930889.39087</v>
      </c>
      <c r="AM14" s="90">
        <v>269482208477.9631</v>
      </c>
      <c r="AN14" s="90">
        <v>271251510807.33725</v>
      </c>
      <c r="AO14" s="90">
        <v>272975308262.53</v>
      </c>
      <c r="AP14" s="90">
        <v>274652777232.36185</v>
      </c>
      <c r="AQ14" s="90">
        <v>276282315483.17743</v>
      </c>
      <c r="AR14" s="90">
        <v>277863442570.05475</v>
      </c>
      <c r="AS14" s="90">
        <v>279395962829.80109</v>
      </c>
      <c r="AT14" s="90">
        <v>280879705067.51086</v>
      </c>
      <c r="AU14" s="90">
        <v>282314357045.25836</v>
      </c>
      <c r="AV14" s="90">
        <v>283699670251.74182</v>
      </c>
      <c r="AW14" s="90">
        <v>285035723464.21973</v>
      </c>
      <c r="AX14" s="90">
        <v>286322844942.02759</v>
      </c>
      <c r="AY14" s="90">
        <v>287561266898.23126</v>
      </c>
      <c r="AZ14" s="90">
        <v>288751075720.98694</v>
      </c>
      <c r="BA14" s="90">
        <v>289892424409.67676</v>
      </c>
      <c r="BB14" s="90">
        <v>290985720189.2915</v>
      </c>
      <c r="BC14" s="90">
        <v>292031620760.88336</v>
      </c>
      <c r="BD14" s="90">
        <v>293030784811.26392</v>
      </c>
      <c r="BE14" s="90">
        <v>293983770646.18579</v>
      </c>
      <c r="BF14" s="90">
        <v>294868893656.73523</v>
      </c>
      <c r="BG14" s="90">
        <v>295482305386.03046</v>
      </c>
      <c r="BH14" s="90">
        <v>295869166410.99298</v>
      </c>
      <c r="BI14" s="90">
        <v>296256533934.82166</v>
      </c>
      <c r="BJ14" s="90">
        <v>296644408620.65137</v>
      </c>
      <c r="BK14" s="90">
        <v>297032791132.48566</v>
      </c>
      <c r="BL14" s="90">
        <v>297421682135.19678</v>
      </c>
      <c r="BM14" s="90">
        <v>297811082294.52802</v>
      </c>
      <c r="BN14" s="146">
        <v>298200992277.09412</v>
      </c>
      <c r="BO14" s="146">
        <v>298591412750.38251</v>
      </c>
      <c r="BP14" s="146">
        <v>298982344382.75458</v>
      </c>
    </row>
    <row r="15" spans="1:79">
      <c r="C15" s="37" t="str">
        <v>Llamadas a redes fijas</v>
      </c>
      <c r="G15" s="37" t="str">
        <v>minutos</v>
      </c>
      <c r="I15" s="93"/>
      <c r="O15" s="283">
        <v>2735045921.5021567</v>
      </c>
      <c r="P15" s="283">
        <v>7713502029.5910158</v>
      </c>
      <c r="Q15" s="283">
        <v>10716464070.184435</v>
      </c>
      <c r="R15" s="283">
        <v>12700000460.484118</v>
      </c>
      <c r="S15" s="295">
        <v>7116263195.2663708</v>
      </c>
      <c r="T15" s="90">
        <v>8138240860.4242096</v>
      </c>
      <c r="U15" s="90">
        <v>9566680790.2890453</v>
      </c>
      <c r="V15" s="90">
        <v>10064167800.215578</v>
      </c>
      <c r="W15" s="90">
        <v>10200395459.083023</v>
      </c>
      <c r="X15" s="90">
        <v>9965154668.5782738</v>
      </c>
      <c r="Y15" s="90">
        <v>20043801140.1222</v>
      </c>
      <c r="Z15" s="90">
        <v>29751503345.401321</v>
      </c>
      <c r="AA15" s="90">
        <v>32209890271.816956</v>
      </c>
      <c r="AB15" s="90">
        <v>33997474065.817478</v>
      </c>
      <c r="AC15" s="90">
        <v>35581789256.30127</v>
      </c>
      <c r="AD15" s="90">
        <v>37383172139.816467</v>
      </c>
      <c r="AE15" s="90">
        <v>39001837496.032562</v>
      </c>
      <c r="AF15" s="90">
        <v>40615316641.867935</v>
      </c>
      <c r="AG15" s="90">
        <v>42223778580.885963</v>
      </c>
      <c r="AH15" s="90">
        <v>43827468401.339401</v>
      </c>
      <c r="AI15" s="90">
        <v>44517141452.782509</v>
      </c>
      <c r="AJ15" s="90">
        <v>44852067105.581268</v>
      </c>
      <c r="AK15" s="90">
        <v>45178640067.207428</v>
      </c>
      <c r="AL15" s="90">
        <v>45496570276.351906</v>
      </c>
      <c r="AM15" s="90">
        <v>45805634683.407112</v>
      </c>
      <c r="AN15" s="90">
        <v>46106374448.757668</v>
      </c>
      <c r="AO15" s="90">
        <v>46399379456.200317</v>
      </c>
      <c r="AP15" s="90">
        <v>46684509711.213608</v>
      </c>
      <c r="AQ15" s="90">
        <v>46961492871.775772</v>
      </c>
      <c r="AR15" s="90">
        <v>47230247273.554642</v>
      </c>
      <c r="AS15" s="90">
        <v>47490739658.411285</v>
      </c>
      <c r="AT15" s="90">
        <v>47742940927.239891</v>
      </c>
      <c r="AU15" s="90">
        <v>47986798006.939835</v>
      </c>
      <c r="AV15" s="90">
        <v>48222268656.437157</v>
      </c>
      <c r="AW15" s="90">
        <v>48449366266.012238</v>
      </c>
      <c r="AX15" s="90">
        <v>48668146632.028328</v>
      </c>
      <c r="AY15" s="90">
        <v>48878649225.242798</v>
      </c>
      <c r="AZ15" s="90">
        <v>49080888729.60955</v>
      </c>
      <c r="BA15" s="90">
        <v>49274891151.423561</v>
      </c>
      <c r="BB15" s="90">
        <v>49460725709.351494</v>
      </c>
      <c r="BC15" s="90">
        <v>49638504197.096886</v>
      </c>
      <c r="BD15" s="90">
        <v>49808338575.91922</v>
      </c>
      <c r="BE15" s="90">
        <v>49970323744.659821</v>
      </c>
      <c r="BF15" s="90">
        <v>50120773830.029449</v>
      </c>
      <c r="BG15" s="90">
        <v>50225039390.79248</v>
      </c>
      <c r="BH15" s="90">
        <v>50290796662.423759</v>
      </c>
      <c r="BI15" s="90">
        <v>50356640026.944656</v>
      </c>
      <c r="BJ15" s="90">
        <v>50422569597.072517</v>
      </c>
      <c r="BK15" s="90">
        <v>50488585485.672295</v>
      </c>
      <c r="BL15" s="90">
        <v>50554687805.75666</v>
      </c>
      <c r="BM15" s="90">
        <v>50620876670.486282</v>
      </c>
      <c r="BN15" s="146">
        <v>50687152193.169975</v>
      </c>
      <c r="BO15" s="146">
        <v>50753514487.264931</v>
      </c>
      <c r="BP15" s="146">
        <v>50819963666.376839</v>
      </c>
    </row>
    <row r="16" spans="1:79">
      <c r="C16" s="37" t="str">
        <v>Llamadas a otras redes móviles</v>
      </c>
      <c r="G16" s="37" t="str">
        <v>minutos</v>
      </c>
      <c r="I16" s="93"/>
      <c r="O16" s="283">
        <v>303893991.2780174</v>
      </c>
      <c r="P16" s="283">
        <v>857055781.06566846</v>
      </c>
      <c r="Q16" s="283">
        <v>1891140718.2678416</v>
      </c>
      <c r="R16" s="283">
        <v>3175000115.1210294</v>
      </c>
      <c r="S16" s="295">
        <v>9827220602.9868908</v>
      </c>
      <c r="T16" s="90">
        <v>11238523092.966764</v>
      </c>
      <c r="U16" s="90">
        <v>13211130615.16106</v>
      </c>
      <c r="V16" s="90">
        <v>13898136486.011986</v>
      </c>
      <c r="W16" s="90">
        <v>14086260395.876554</v>
      </c>
      <c r="X16" s="90">
        <v>13761404066.131899</v>
      </c>
      <c r="Y16" s="90">
        <v>27679534907.787792</v>
      </c>
      <c r="Z16" s="90">
        <v>41085409381.744682</v>
      </c>
      <c r="AA16" s="90">
        <v>44480324661.080544</v>
      </c>
      <c r="AB16" s="90">
        <v>46948892757.557457</v>
      </c>
      <c r="AC16" s="90">
        <v>49136756592.035072</v>
      </c>
      <c r="AD16" s="90">
        <v>51624380574.032257</v>
      </c>
      <c r="AE16" s="90">
        <v>53859680351.663994</v>
      </c>
      <c r="AF16" s="90">
        <v>56087818219.722382</v>
      </c>
      <c r="AG16" s="90">
        <v>58309027564.080612</v>
      </c>
      <c r="AH16" s="90">
        <v>60523646839.944885</v>
      </c>
      <c r="AI16" s="90">
        <v>61476052482.413918</v>
      </c>
      <c r="AJ16" s="90">
        <v>61938568860.088417</v>
      </c>
      <c r="AK16" s="90">
        <v>62389550569.000725</v>
      </c>
      <c r="AL16" s="90">
        <v>62828597048.295494</v>
      </c>
      <c r="AM16" s="90">
        <v>63255400277.086006</v>
      </c>
      <c r="AN16" s="90">
        <v>63670707572.09391</v>
      </c>
      <c r="AO16" s="90">
        <v>64075333534.752808</v>
      </c>
      <c r="AP16" s="90">
        <v>64469084839.294983</v>
      </c>
      <c r="AQ16" s="90">
        <v>64851585394.35701</v>
      </c>
      <c r="AR16" s="90">
        <v>65222722425.384956</v>
      </c>
      <c r="AS16" s="90">
        <v>65582450004.47271</v>
      </c>
      <c r="AT16" s="90">
        <v>65930727947.140785</v>
      </c>
      <c r="AU16" s="90">
        <v>66267482961.964516</v>
      </c>
      <c r="AV16" s="90">
        <v>66592656716.032265</v>
      </c>
      <c r="AW16" s="90">
        <v>66906267700.683556</v>
      </c>
      <c r="AX16" s="90">
        <v>67208392968.039116</v>
      </c>
      <c r="AY16" s="90">
        <v>67499087025.335289</v>
      </c>
      <c r="AZ16" s="90">
        <v>67778370150.413193</v>
      </c>
      <c r="BA16" s="90">
        <v>68046278256.727768</v>
      </c>
      <c r="BB16" s="90">
        <v>68302906931.961571</v>
      </c>
      <c r="BC16" s="90">
        <v>68548410557.895699</v>
      </c>
      <c r="BD16" s="90">
        <v>68782943747.697968</v>
      </c>
      <c r="BE16" s="90">
        <v>69006637552.149261</v>
      </c>
      <c r="BF16" s="90">
        <v>69214401955.754944</v>
      </c>
      <c r="BG16" s="90">
        <v>69358387730.141983</v>
      </c>
      <c r="BH16" s="90">
        <v>69449195390.966125</v>
      </c>
      <c r="BI16" s="90">
        <v>69540121941.971191</v>
      </c>
      <c r="BJ16" s="90">
        <v>69631167538.814407</v>
      </c>
      <c r="BK16" s="90">
        <v>69722332337.356964</v>
      </c>
      <c r="BL16" s="90">
        <v>69813616493.66394</v>
      </c>
      <c r="BM16" s="90">
        <v>69905020164.004852</v>
      </c>
      <c r="BN16" s="146">
        <v>69996543504.853775</v>
      </c>
      <c r="BO16" s="146">
        <v>70088186672.889648</v>
      </c>
      <c r="BP16" s="146">
        <v>70179949824.996567</v>
      </c>
    </row>
    <row r="17" spans="3:68">
      <c r="C17" s="37" t="str">
        <v>Llamadas a internacional</v>
      </c>
      <c r="G17" s="37" t="str">
        <v>minutos</v>
      </c>
      <c r="I17" s="93"/>
      <c r="O17" s="283">
        <v>159944205.93579865</v>
      </c>
      <c r="P17" s="283">
        <v>451081990.03456241</v>
      </c>
      <c r="Q17" s="283">
        <v>663558146.76064622</v>
      </c>
      <c r="R17" s="283">
        <v>835526346.08448136</v>
      </c>
      <c r="S17" s="295">
        <v>891762305.17122447</v>
      </c>
      <c r="T17" s="90">
        <v>1019829681.7574198</v>
      </c>
      <c r="U17" s="90">
        <v>1198832179.234216</v>
      </c>
      <c r="V17" s="90">
        <v>1261173909.801451</v>
      </c>
      <c r="W17" s="90">
        <v>1278245044.9978728</v>
      </c>
      <c r="X17" s="90">
        <v>1514461195.8325644</v>
      </c>
      <c r="Y17" s="90">
        <v>7768915170.5900002</v>
      </c>
      <c r="Z17" s="90">
        <v>11531590443.954002</v>
      </c>
      <c r="AA17" s="90">
        <v>12484453593.727501</v>
      </c>
      <c r="AB17" s="90">
        <v>13177315529.386618</v>
      </c>
      <c r="AC17" s="90">
        <v>13791391184.612894</v>
      </c>
      <c r="AD17" s="90">
        <v>14489601604.580027</v>
      </c>
      <c r="AE17" s="90">
        <v>15116991277.531998</v>
      </c>
      <c r="AF17" s="90">
        <v>15742370791.42168</v>
      </c>
      <c r="AG17" s="90">
        <v>16365805651.506187</v>
      </c>
      <c r="AH17" s="90">
        <v>16987390853.232327</v>
      </c>
      <c r="AI17" s="90">
        <v>17254705989.450584</v>
      </c>
      <c r="AJ17" s="90">
        <v>17384522133.946228</v>
      </c>
      <c r="AK17" s="90">
        <v>17511100801.243191</v>
      </c>
      <c r="AL17" s="90">
        <v>17634329564.477482</v>
      </c>
      <c r="AM17" s="90">
        <v>17754121970.312836</v>
      </c>
      <c r="AN17" s="90">
        <v>17870687770.836304</v>
      </c>
      <c r="AO17" s="90">
        <v>17984255603.178417</v>
      </c>
      <c r="AP17" s="90">
        <v>18094771205.896748</v>
      </c>
      <c r="AQ17" s="90">
        <v>18202129020.068127</v>
      </c>
      <c r="AR17" s="90">
        <v>18306297392.850636</v>
      </c>
      <c r="AS17" s="90">
        <v>18407263433.492748</v>
      </c>
      <c r="AT17" s="90">
        <v>18505015863.271275</v>
      </c>
      <c r="AU17" s="90">
        <v>18599534111.216991</v>
      </c>
      <c r="AV17" s="90">
        <v>18690801804.82061</v>
      </c>
      <c r="AW17" s="90">
        <v>18778824134.11327</v>
      </c>
      <c r="AX17" s="90">
        <v>18863622725.592377</v>
      </c>
      <c r="AY17" s="90">
        <v>18945212878.001087</v>
      </c>
      <c r="AZ17" s="90">
        <v>19023600282.794403</v>
      </c>
      <c r="BA17" s="90">
        <v>19098795019.93161</v>
      </c>
      <c r="BB17" s="90">
        <v>19170823918.353291</v>
      </c>
      <c r="BC17" s="90">
        <v>19239730308.952286</v>
      </c>
      <c r="BD17" s="90">
        <v>19305557587.565594</v>
      </c>
      <c r="BE17" s="90">
        <v>19368342536.689857</v>
      </c>
      <c r="BF17" s="90">
        <v>19426656523.267231</v>
      </c>
      <c r="BG17" s="90">
        <v>19467069531.314915</v>
      </c>
      <c r="BH17" s="90">
        <v>19492556845.900681</v>
      </c>
      <c r="BI17" s="90">
        <v>19518077529.823509</v>
      </c>
      <c r="BJ17" s="90">
        <v>19543631626.772293</v>
      </c>
      <c r="BK17" s="90">
        <v>19569219180.493137</v>
      </c>
      <c r="BL17" s="90">
        <v>19594840234.789406</v>
      </c>
      <c r="BM17" s="90">
        <v>19620494833.521812</v>
      </c>
      <c r="BN17" s="146">
        <v>19646183020.608524</v>
      </c>
      <c r="BO17" s="146">
        <v>19671904840.025166</v>
      </c>
      <c r="BP17" s="146">
        <v>19697660335.804974</v>
      </c>
    </row>
    <row r="18" spans="3:68">
      <c r="C18" s="37" t="str">
        <v>Llamadas entrantes de fijos</v>
      </c>
      <c r="G18" s="37" t="str">
        <v>minutos</v>
      </c>
      <c r="I18" s="93"/>
      <c r="O18" s="283">
        <v>11091080135.638029</v>
      </c>
      <c r="P18" s="283">
        <v>12406536515.972883</v>
      </c>
      <c r="Q18" s="283">
        <v>15994369848.561319</v>
      </c>
      <c r="R18" s="283">
        <v>16259730108.334887</v>
      </c>
      <c r="S18" s="295">
        <v>15620242743.940926</v>
      </c>
      <c r="T18" s="90">
        <v>15324922112.942774</v>
      </c>
      <c r="U18" s="90">
        <v>15076902938.729099</v>
      </c>
      <c r="V18" s="90">
        <v>16842056035.111071</v>
      </c>
      <c r="W18" s="90">
        <v>16551365156.456676</v>
      </c>
      <c r="X18" s="90">
        <v>21344051210.215504</v>
      </c>
      <c r="Y18" s="90">
        <v>29377064246.422848</v>
      </c>
      <c r="Z18" s="90">
        <v>33412363101.44363</v>
      </c>
      <c r="AA18" s="90">
        <v>34688427469.286667</v>
      </c>
      <c r="AB18" s="90">
        <v>35331621750.448509</v>
      </c>
      <c r="AC18" s="90">
        <v>35467747975.151772</v>
      </c>
      <c r="AD18" s="90">
        <v>36095308204.011703</v>
      </c>
      <c r="AE18" s="90">
        <v>36556926638.246719</v>
      </c>
      <c r="AF18" s="90">
        <v>37130367970.765182</v>
      </c>
      <c r="AG18" s="90">
        <v>37658301659.797157</v>
      </c>
      <c r="AH18" s="90">
        <v>38143460914.707764</v>
      </c>
      <c r="AI18" s="90">
        <v>38619023150.426529</v>
      </c>
      <c r="AJ18" s="90">
        <v>39016464506.832909</v>
      </c>
      <c r="AK18" s="90">
        <v>39400516908.312935</v>
      </c>
      <c r="AL18" s="90">
        <v>39772867942.478935</v>
      </c>
      <c r="AM18" s="90">
        <v>40136827156.449104</v>
      </c>
      <c r="AN18" s="90">
        <v>40493864690.516418</v>
      </c>
      <c r="AO18" s="90">
        <v>40840450017.455139</v>
      </c>
      <c r="AP18" s="90">
        <v>41174252112.65696</v>
      </c>
      <c r="AQ18" s="90">
        <v>41496194369.513824</v>
      </c>
      <c r="AR18" s="90">
        <v>41807049053.586929</v>
      </c>
      <c r="AS18" s="90">
        <v>42106468408.771477</v>
      </c>
      <c r="AT18" s="90">
        <v>42393636615.250252</v>
      </c>
      <c r="AU18" s="90">
        <v>42668443442.90361</v>
      </c>
      <c r="AV18" s="90">
        <v>42931464146.519646</v>
      </c>
      <c r="AW18" s="90">
        <v>43183132356.280869</v>
      </c>
      <c r="AX18" s="90">
        <v>43423024591.357544</v>
      </c>
      <c r="AY18" s="90">
        <v>43650376172.817642</v>
      </c>
      <c r="AZ18" s="90">
        <v>43865024785.461021</v>
      </c>
      <c r="BA18" s="90">
        <v>44067432626.731827</v>
      </c>
      <c r="BB18" s="90">
        <v>44258026226.354218</v>
      </c>
      <c r="BC18" s="90">
        <v>44436574380.244354</v>
      </c>
      <c r="BD18" s="90">
        <v>44602549255.584526</v>
      </c>
      <c r="BE18" s="90">
        <v>44755895877.625862</v>
      </c>
      <c r="BF18" s="90">
        <v>44895263303.699554</v>
      </c>
      <c r="BG18" s="90">
        <v>44991641312.208389</v>
      </c>
      <c r="BH18" s="90">
        <v>45052810452.220375</v>
      </c>
      <c r="BI18" s="90">
        <v>45114062623.648582</v>
      </c>
      <c r="BJ18" s="90">
        <v>45175397939.021492</v>
      </c>
      <c r="BK18" s="90">
        <v>45236816511.02005</v>
      </c>
      <c r="BL18" s="90">
        <v>45298318452.477539</v>
      </c>
      <c r="BM18" s="90">
        <v>45359903876.379967</v>
      </c>
      <c r="BN18" s="146">
        <v>45421572895.86615</v>
      </c>
      <c r="BO18" s="146">
        <v>45483325624.228127</v>
      </c>
      <c r="BP18" s="146">
        <v>45545162174.91114</v>
      </c>
    </row>
    <row r="19" spans="3:68">
      <c r="C19" s="37" t="str">
        <v>Llamadas entrantes de otros móviles</v>
      </c>
      <c r="G19" s="37" t="str">
        <v>minutos</v>
      </c>
      <c r="I19" s="93"/>
      <c r="O19" s="283">
        <v>303893991.2780174</v>
      </c>
      <c r="P19" s="283">
        <v>857055781.06566846</v>
      </c>
      <c r="Q19" s="283">
        <v>1891140718.2678416</v>
      </c>
      <c r="R19" s="283">
        <v>3175000115.1210294</v>
      </c>
      <c r="S19" s="295">
        <v>9827220602.9868908</v>
      </c>
      <c r="T19" s="90">
        <v>11238523092.966764</v>
      </c>
      <c r="U19" s="90">
        <v>13211130615.16106</v>
      </c>
      <c r="V19" s="90">
        <v>13898136486.011986</v>
      </c>
      <c r="W19" s="90">
        <v>14086260395.876554</v>
      </c>
      <c r="X19" s="90">
        <v>13761404066.131899</v>
      </c>
      <c r="Y19" s="90">
        <v>27679534907.787792</v>
      </c>
      <c r="Z19" s="90">
        <v>41085409381.744682</v>
      </c>
      <c r="AA19" s="90">
        <v>44480324661.080544</v>
      </c>
      <c r="AB19" s="90">
        <v>46948892757.557457</v>
      </c>
      <c r="AC19" s="90">
        <v>49136756592.035072</v>
      </c>
      <c r="AD19" s="90">
        <v>51624380574.032257</v>
      </c>
      <c r="AE19" s="90">
        <v>53859680351.663994</v>
      </c>
      <c r="AF19" s="90">
        <v>56087818219.722382</v>
      </c>
      <c r="AG19" s="90">
        <v>58309027564.080612</v>
      </c>
      <c r="AH19" s="90">
        <v>60523646839.944885</v>
      </c>
      <c r="AI19" s="90">
        <v>61476052482.413918</v>
      </c>
      <c r="AJ19" s="90">
        <v>61938568860.088417</v>
      </c>
      <c r="AK19" s="90">
        <v>62389550569.000725</v>
      </c>
      <c r="AL19" s="90">
        <v>62828597048.295494</v>
      </c>
      <c r="AM19" s="90">
        <v>63255400277.086006</v>
      </c>
      <c r="AN19" s="90">
        <v>63670707572.09391</v>
      </c>
      <c r="AO19" s="90">
        <v>64075333534.752808</v>
      </c>
      <c r="AP19" s="90">
        <v>64469084839.294983</v>
      </c>
      <c r="AQ19" s="90">
        <v>64851585394.35701</v>
      </c>
      <c r="AR19" s="90">
        <v>65222722425.384956</v>
      </c>
      <c r="AS19" s="90">
        <v>65582450004.47271</v>
      </c>
      <c r="AT19" s="90">
        <v>65930727947.140785</v>
      </c>
      <c r="AU19" s="90">
        <v>66267482961.964516</v>
      </c>
      <c r="AV19" s="90">
        <v>66592656716.032265</v>
      </c>
      <c r="AW19" s="90">
        <v>66906267700.683556</v>
      </c>
      <c r="AX19" s="90">
        <v>67208392968.039116</v>
      </c>
      <c r="AY19" s="90">
        <v>67499087025.335289</v>
      </c>
      <c r="AZ19" s="90">
        <v>67778370150.413193</v>
      </c>
      <c r="BA19" s="90">
        <v>68046278256.727768</v>
      </c>
      <c r="BB19" s="90">
        <v>68302906931.961571</v>
      </c>
      <c r="BC19" s="90">
        <v>68548410557.895699</v>
      </c>
      <c r="BD19" s="90">
        <v>68782943747.697968</v>
      </c>
      <c r="BE19" s="90">
        <v>69006637552.149261</v>
      </c>
      <c r="BF19" s="90">
        <v>69214401955.754944</v>
      </c>
      <c r="BG19" s="90">
        <v>69358387730.141983</v>
      </c>
      <c r="BH19" s="90">
        <v>69449195390.966125</v>
      </c>
      <c r="BI19" s="90">
        <v>69540121941.971191</v>
      </c>
      <c r="BJ19" s="90">
        <v>69631167538.814407</v>
      </c>
      <c r="BK19" s="90">
        <v>69722332337.356964</v>
      </c>
      <c r="BL19" s="90">
        <v>69813616493.66394</v>
      </c>
      <c r="BM19" s="90">
        <v>69905020164.004852</v>
      </c>
      <c r="BN19" s="146">
        <v>69996543504.853775</v>
      </c>
      <c r="BO19" s="146">
        <v>70088186672.889648</v>
      </c>
      <c r="BP19" s="146">
        <v>70179949824.996567</v>
      </c>
    </row>
    <row r="20" spans="3:68">
      <c r="C20" s="37" t="str">
        <v>Llamadas entrantes internacionales</v>
      </c>
      <c r="G20" s="37" t="str">
        <v>minutos</v>
      </c>
      <c r="I20" s="93"/>
      <c r="O20" s="283">
        <v>2113381662.4581819</v>
      </c>
      <c r="P20" s="283">
        <v>2005463225.3216619</v>
      </c>
      <c r="Q20" s="283">
        <v>1795147769.5199997</v>
      </c>
      <c r="R20" s="283">
        <v>1707395039.7484486</v>
      </c>
      <c r="S20" s="295">
        <v>1869440953.0359328</v>
      </c>
      <c r="T20" s="90">
        <v>2299989150.9096928</v>
      </c>
      <c r="U20" s="90">
        <v>2855229173.1046925</v>
      </c>
      <c r="V20" s="90">
        <v>3141840650.2707081</v>
      </c>
      <c r="W20" s="90">
        <v>3618103713.4203215</v>
      </c>
      <c r="X20" s="90">
        <v>4130204546.7044296</v>
      </c>
      <c r="Y20" s="90">
        <v>9381464613.228632</v>
      </c>
      <c r="Z20" s="90">
        <v>9756723197.7577782</v>
      </c>
      <c r="AA20" s="90">
        <v>10049424893.690512</v>
      </c>
      <c r="AB20" s="90">
        <v>10300660516.032772</v>
      </c>
      <c r="AC20" s="90">
        <v>10506673726.353428</v>
      </c>
      <c r="AD20" s="90">
        <v>10664273832.248728</v>
      </c>
      <c r="AE20" s="90">
        <v>10770916570.571217</v>
      </c>
      <c r="AF20" s="90">
        <v>10878625736.276928</v>
      </c>
      <c r="AG20" s="90">
        <v>10987411993.639698</v>
      </c>
      <c r="AH20" s="90">
        <v>11097286113.576096</v>
      </c>
      <c r="AI20" s="90">
        <v>11196345243.865179</v>
      </c>
      <c r="AJ20" s="90">
        <v>11345340621.876738</v>
      </c>
      <c r="AK20" s="90">
        <v>11488863233.109751</v>
      </c>
      <c r="AL20" s="90">
        <v>11627964673.615402</v>
      </c>
      <c r="AM20" s="90">
        <v>11764707404.118826</v>
      </c>
      <c r="AN20" s="90">
        <v>11899838733.323458</v>
      </c>
      <c r="AO20" s="90">
        <v>12030985807.314285</v>
      </c>
      <c r="AP20" s="90">
        <v>12156692730.544027</v>
      </c>
      <c r="AQ20" s="90">
        <v>12277568464.153889</v>
      </c>
      <c r="AR20" s="90">
        <v>12394085631.240534</v>
      </c>
      <c r="AS20" s="90">
        <v>12506003089.684324</v>
      </c>
      <c r="AT20" s="90">
        <v>12612779892.788046</v>
      </c>
      <c r="AU20" s="90">
        <v>12714328471.95505</v>
      </c>
      <c r="AV20" s="90">
        <v>12810999101.571924</v>
      </c>
      <c r="AW20" s="90">
        <v>12903041193.696388</v>
      </c>
      <c r="AX20" s="90">
        <v>12990144741.584255</v>
      </c>
      <c r="AY20" s="90">
        <v>13071784101.788212</v>
      </c>
      <c r="AZ20" s="90">
        <v>13147828655.660124</v>
      </c>
      <c r="BA20" s="90">
        <v>13218550383.686846</v>
      </c>
      <c r="BB20" s="90">
        <v>13284189268.6509</v>
      </c>
      <c r="BC20" s="90">
        <v>13344549305.290939</v>
      </c>
      <c r="BD20" s="90">
        <v>13399243584.16758</v>
      </c>
      <c r="BE20" s="90">
        <v>13448199067.042664</v>
      </c>
      <c r="BF20" s="90">
        <v>13491684797.415689</v>
      </c>
      <c r="BG20" s="90">
        <v>13521687514.446465</v>
      </c>
      <c r="BH20" s="90">
        <v>13540860302.779226</v>
      </c>
      <c r="BI20" s="90">
        <v>13560060276.758163</v>
      </c>
      <c r="BJ20" s="90">
        <v>13579287474.93058</v>
      </c>
      <c r="BK20" s="90">
        <v>13598541935.898441</v>
      </c>
      <c r="BL20" s="90">
        <v>13617823698.318449</v>
      </c>
      <c r="BM20" s="90">
        <v>13637132800.902117</v>
      </c>
      <c r="BN20" s="146">
        <v>13656469282.415838</v>
      </c>
      <c r="BO20" s="146">
        <v>13675833181.680988</v>
      </c>
      <c r="BP20" s="146">
        <v>13695224537.57399</v>
      </c>
    </row>
    <row r="21" spans="3:68">
      <c r="C21" s="37" t="str">
        <v>Roaming en originación</v>
      </c>
      <c r="G21" s="37" t="str">
        <v>minutos</v>
      </c>
      <c r="I21" s="93"/>
      <c r="O21" s="283">
        <v>216316233.18897381</v>
      </c>
      <c r="P21" s="283">
        <v>406609117.77763373</v>
      </c>
      <c r="Q21" s="283">
        <v>598136921.02368116</v>
      </c>
      <c r="R21" s="283">
        <v>753150509.14657474</v>
      </c>
      <c r="S21" s="295">
        <v>803842077.90082216</v>
      </c>
      <c r="T21" s="90">
        <v>919283093.41513908</v>
      </c>
      <c r="U21" s="90">
        <v>1080637457.3378849</v>
      </c>
      <c r="V21" s="90">
        <v>1136832820.1027162</v>
      </c>
      <c r="W21" s="90">
        <v>1152220885.6318853</v>
      </c>
      <c r="X21" s="90">
        <v>1137623433.4892502</v>
      </c>
      <c r="Y21" s="90">
        <v>1775752038.9920003</v>
      </c>
      <c r="Z21" s="90">
        <v>2196493417.8959999</v>
      </c>
      <c r="AA21" s="90">
        <v>2358338341.2000003</v>
      </c>
      <c r="AB21" s="90">
        <v>2468817897.7773528</v>
      </c>
      <c r="AC21" s="90">
        <v>2562860150.4507132</v>
      </c>
      <c r="AD21" s="90">
        <v>2670894304.9917111</v>
      </c>
      <c r="AE21" s="90">
        <v>2764249833.6058536</v>
      </c>
      <c r="AF21" s="90">
        <v>2855758873.7272916</v>
      </c>
      <c r="AG21" s="90">
        <v>2945476832.6670337</v>
      </c>
      <c r="AH21" s="90">
        <v>3033462652.3629189</v>
      </c>
      <c r="AI21" s="90">
        <v>3081197498.1161795</v>
      </c>
      <c r="AJ21" s="90">
        <v>3104378952.4904022</v>
      </c>
      <c r="AK21" s="90">
        <v>3126982285.9362874</v>
      </c>
      <c r="AL21" s="90">
        <v>3148987422.2281265</v>
      </c>
      <c r="AM21" s="90">
        <v>3170378923.270153</v>
      </c>
      <c r="AN21" s="90">
        <v>3191194244.7922015</v>
      </c>
      <c r="AO21" s="90">
        <v>3211474214.8532925</v>
      </c>
      <c r="AP21" s="90">
        <v>3231209143.9101372</v>
      </c>
      <c r="AQ21" s="90">
        <v>3250380182.1550264</v>
      </c>
      <c r="AR21" s="90">
        <v>3268981677.2947602</v>
      </c>
      <c r="AS21" s="90">
        <v>3287011327.4094224</v>
      </c>
      <c r="AT21" s="90">
        <v>3304467118.4413033</v>
      </c>
      <c r="AU21" s="90">
        <v>3321345377.0030379</v>
      </c>
      <c r="AV21" s="90">
        <v>3337643179.4322548</v>
      </c>
      <c r="AW21" s="90">
        <v>3353361452.5202308</v>
      </c>
      <c r="AX21" s="90">
        <v>3368504058.1415</v>
      </c>
      <c r="AY21" s="90">
        <v>3383073728.2144837</v>
      </c>
      <c r="AZ21" s="90">
        <v>3397071479.0704327</v>
      </c>
      <c r="BA21" s="90">
        <v>3410499110.7020774</v>
      </c>
      <c r="BB21" s="90">
        <v>3423361413.991663</v>
      </c>
      <c r="BC21" s="90">
        <v>3435666126.5986261</v>
      </c>
      <c r="BD21" s="90">
        <v>3447420997.7795749</v>
      </c>
      <c r="BE21" s="90">
        <v>3458632595.8374782</v>
      </c>
      <c r="BF21" s="90">
        <v>3469045807.726295</v>
      </c>
      <c r="BG21" s="90">
        <v>3476262416.3062387</v>
      </c>
      <c r="BH21" s="90">
        <v>3480813722.4822688</v>
      </c>
      <c r="BI21" s="90">
        <v>3485370987.4684877</v>
      </c>
      <c r="BJ21" s="90">
        <v>3489934219.0664849</v>
      </c>
      <c r="BK21" s="90">
        <v>3494503425.0880642</v>
      </c>
      <c r="BL21" s="90">
        <v>3499078613.3552547</v>
      </c>
      <c r="BM21" s="90">
        <v>3503659791.7003284</v>
      </c>
      <c r="BN21" s="146">
        <v>3508246967.9658113</v>
      </c>
      <c r="BO21" s="146">
        <v>3512840150.0044975</v>
      </c>
      <c r="BP21" s="146">
        <v>3517439345.6794634</v>
      </c>
    </row>
    <row r="22" spans="3:68">
      <c r="C22" s="37" t="str">
        <v>Roaming en terminación</v>
      </c>
      <c r="G22" s="37" t="str">
        <v>minutos</v>
      </c>
      <c r="I22" s="93"/>
      <c r="O22" s="283">
        <v>324474349.78346068</v>
      </c>
      <c r="P22" s="283">
        <v>609913676.6664505</v>
      </c>
      <c r="Q22" s="283">
        <v>897205381.53552175</v>
      </c>
      <c r="R22" s="283">
        <v>1129725763.719862</v>
      </c>
      <c r="S22" s="295">
        <v>1205763116.851233</v>
      </c>
      <c r="T22" s="90">
        <v>1378924640.1227086</v>
      </c>
      <c r="U22" s="90">
        <v>1620956186.0068274</v>
      </c>
      <c r="V22" s="90">
        <v>1705249230.1540744</v>
      </c>
      <c r="W22" s="90">
        <v>1728331328.4478281</v>
      </c>
      <c r="X22" s="90">
        <v>1706435150.2338753</v>
      </c>
      <c r="Y22" s="90">
        <v>2663628058.4880004</v>
      </c>
      <c r="Z22" s="90">
        <v>3294740126.8439999</v>
      </c>
      <c r="AA22" s="90">
        <v>3537507511.7999997</v>
      </c>
      <c r="AB22" s="90">
        <v>3703226846.6660285</v>
      </c>
      <c r="AC22" s="90">
        <v>3844290225.6760693</v>
      </c>
      <c r="AD22" s="90">
        <v>4006341457.4875665</v>
      </c>
      <c r="AE22" s="90">
        <v>4146374750.4087796</v>
      </c>
      <c r="AF22" s="90">
        <v>4283638310.5909371</v>
      </c>
      <c r="AG22" s="90">
        <v>4418215249.0005503</v>
      </c>
      <c r="AH22" s="90">
        <v>4550193978.5443783</v>
      </c>
      <c r="AI22" s="90">
        <v>4621796247.1742687</v>
      </c>
      <c r="AJ22" s="90">
        <v>4656568428.7356024</v>
      </c>
      <c r="AK22" s="90">
        <v>4690473428.9044304</v>
      </c>
      <c r="AL22" s="90">
        <v>4723481133.3421888</v>
      </c>
      <c r="AM22" s="90">
        <v>4755568384.9052296</v>
      </c>
      <c r="AN22" s="90">
        <v>4786791367.188302</v>
      </c>
      <c r="AO22" s="90">
        <v>4817211322.2799377</v>
      </c>
      <c r="AP22" s="90">
        <v>4846813715.8652058</v>
      </c>
      <c r="AQ22" s="90">
        <v>4875570273.2325392</v>
      </c>
      <c r="AR22" s="90">
        <v>4903472515.9421396</v>
      </c>
      <c r="AS22" s="90">
        <v>4930516991.1141329</v>
      </c>
      <c r="AT22" s="90">
        <v>4956700677.6619539</v>
      </c>
      <c r="AU22" s="90">
        <v>4982018065.5045567</v>
      </c>
      <c r="AV22" s="90">
        <v>5006464769.1483822</v>
      </c>
      <c r="AW22" s="90">
        <v>5030042178.7803459</v>
      </c>
      <c r="AX22" s="90">
        <v>5052756087.2122498</v>
      </c>
      <c r="AY22" s="90">
        <v>5074610592.3217249</v>
      </c>
      <c r="AZ22" s="90">
        <v>5095607218.605649</v>
      </c>
      <c r="BA22" s="90">
        <v>5115748666.0531158</v>
      </c>
      <c r="BB22" s="90">
        <v>5135042120.9874945</v>
      </c>
      <c r="BC22" s="90">
        <v>5153499189.8979387</v>
      </c>
      <c r="BD22" s="90">
        <v>5171131496.6693621</v>
      </c>
      <c r="BE22" s="90">
        <v>5187948893.756217</v>
      </c>
      <c r="BF22" s="90">
        <v>5203568711.5894423</v>
      </c>
      <c r="BG22" s="90">
        <v>5214393624.4593573</v>
      </c>
      <c r="BH22" s="90">
        <v>5221220583.723403</v>
      </c>
      <c r="BI22" s="90">
        <v>5228056481.2027311</v>
      </c>
      <c r="BJ22" s="90">
        <v>5234901328.5997267</v>
      </c>
      <c r="BK22" s="90">
        <v>5241755137.6320953</v>
      </c>
      <c r="BL22" s="90">
        <v>5248617920.0328817</v>
      </c>
      <c r="BM22" s="90">
        <v>5255489687.5504923</v>
      </c>
      <c r="BN22" s="146">
        <v>5262370451.9487162</v>
      </c>
      <c r="BO22" s="146">
        <v>5269260225.0067463</v>
      </c>
      <c r="BP22" s="146">
        <v>5276159018.5191946</v>
      </c>
    </row>
    <row r="23" spans="3:68">
      <c r="C23" s="37" t="str">
        <v>SMS on-net</v>
      </c>
      <c r="G23" s="37" t="str">
        <v>mensajes</v>
      </c>
      <c r="I23" s="93"/>
      <c r="O23" s="283">
        <v>16510830544</v>
      </c>
      <c r="P23" s="283">
        <v>19022822966.857143</v>
      </c>
      <c r="Q23" s="283">
        <v>30336508560.696049</v>
      </c>
      <c r="R23" s="283">
        <v>38919918476.190475</v>
      </c>
      <c r="S23" s="295">
        <v>47971242666.666664</v>
      </c>
      <c r="T23" s="90">
        <v>63840950095.238091</v>
      </c>
      <c r="U23" s="90">
        <v>69803520439.175415</v>
      </c>
      <c r="V23" s="90">
        <v>31055672031.027939</v>
      </c>
      <c r="W23" s="90">
        <v>32058739129.298916</v>
      </c>
      <c r="X23" s="90">
        <v>24240406968.017902</v>
      </c>
      <c r="Y23" s="90">
        <v>36315368012.828667</v>
      </c>
      <c r="Z23" s="90">
        <v>47825115662.917946</v>
      </c>
      <c r="AA23" s="90">
        <v>39382720579.651558</v>
      </c>
      <c r="AB23" s="90">
        <v>30852235690.025856</v>
      </c>
      <c r="AC23" s="90">
        <v>26953802606.890026</v>
      </c>
      <c r="AD23" s="90">
        <v>25030698720.870022</v>
      </c>
      <c r="AE23" s="90">
        <v>23843457609.466667</v>
      </c>
      <c r="AF23" s="90">
        <v>23284720022.915012</v>
      </c>
      <c r="AG23" s="90">
        <v>23179857888.517349</v>
      </c>
      <c r="AH23" s="90">
        <v>23753507542.525978</v>
      </c>
      <c r="AI23" s="90">
        <v>24127294909.829865</v>
      </c>
      <c r="AJ23" s="90">
        <v>24308817122.043652</v>
      </c>
      <c r="AK23" s="90">
        <v>24485812362.474529</v>
      </c>
      <c r="AL23" s="90">
        <v>24658123424.381073</v>
      </c>
      <c r="AM23" s="90">
        <v>24825629419.865128</v>
      </c>
      <c r="AN23" s="90">
        <v>24988623645.750496</v>
      </c>
      <c r="AO23" s="90">
        <v>25147425805.860523</v>
      </c>
      <c r="AP23" s="90">
        <v>25301960026.295982</v>
      </c>
      <c r="AQ23" s="90">
        <v>25452078703.772793</v>
      </c>
      <c r="AR23" s="90">
        <v>25597737578.049606</v>
      </c>
      <c r="AS23" s="90">
        <v>25738918623.959015</v>
      </c>
      <c r="AT23" s="90">
        <v>25875606070.436577</v>
      </c>
      <c r="AU23" s="90">
        <v>26007771153.048874</v>
      </c>
      <c r="AV23" s="90">
        <v>26135390978.078686</v>
      </c>
      <c r="AW23" s="90">
        <v>26258472802.758438</v>
      </c>
      <c r="AX23" s="90">
        <v>26377046867.468979</v>
      </c>
      <c r="AY23" s="90">
        <v>26491134564.477932</v>
      </c>
      <c r="AZ23" s="90">
        <v>26600743852.159843</v>
      </c>
      <c r="BA23" s="90">
        <v>26705888825.344891</v>
      </c>
      <c r="BB23" s="90">
        <v>26806606999.002129</v>
      </c>
      <c r="BC23" s="90">
        <v>26902958962.818272</v>
      </c>
      <c r="BD23" s="90">
        <v>26995005397.291618</v>
      </c>
      <c r="BE23" s="90">
        <v>27082797735.471474</v>
      </c>
      <c r="BF23" s="90">
        <v>27164338316.480526</v>
      </c>
      <c r="BG23" s="90">
        <v>27220847918.206333</v>
      </c>
      <c r="BH23" s="90">
        <v>27256486888.574558</v>
      </c>
      <c r="BI23" s="90">
        <v>27292172519.363228</v>
      </c>
      <c r="BJ23" s="90">
        <v>27327904871.662632</v>
      </c>
      <c r="BK23" s="90">
        <v>27363684006.643047</v>
      </c>
      <c r="BL23" s="90">
        <v>27399509985.55481</v>
      </c>
      <c r="BM23" s="90">
        <v>27435382869.728481</v>
      </c>
      <c r="BN23" s="146">
        <v>27471302720.574898</v>
      </c>
      <c r="BO23" s="146">
        <v>27507269599.585308</v>
      </c>
      <c r="BP23" s="146">
        <v>27543283568.331467</v>
      </c>
    </row>
    <row r="24" spans="3:68">
      <c r="C24" s="37" t="str">
        <v>SMS salientes a otras redes</v>
      </c>
      <c r="G24" s="37" t="str">
        <v>mensajes</v>
      </c>
      <c r="I24" s="93"/>
      <c r="O24" s="283">
        <v>5159634545.000001</v>
      </c>
      <c r="P24" s="283">
        <v>5944632177.1428585</v>
      </c>
      <c r="Q24" s="283">
        <v>9480158925.2175179</v>
      </c>
      <c r="R24" s="283">
        <v>12162474523.809526</v>
      </c>
      <c r="S24" s="295">
        <v>14991013333.333336</v>
      </c>
      <c r="T24" s="90">
        <v>19950296904.761909</v>
      </c>
      <c r="U24" s="90">
        <v>26593701560.824585</v>
      </c>
      <c r="V24" s="90">
        <v>13693203593.972059</v>
      </c>
      <c r="W24" s="90">
        <v>15779720392.701082</v>
      </c>
      <c r="X24" s="90">
        <v>12964722202.9821</v>
      </c>
      <c r="Y24" s="90">
        <v>20660137306.171329</v>
      </c>
      <c r="Z24" s="90">
        <v>27208135573.082054</v>
      </c>
      <c r="AA24" s="90">
        <v>22405181585.348438</v>
      </c>
      <c r="AB24" s="90">
        <v>17552112519.777397</v>
      </c>
      <c r="AC24" s="90">
        <v>15334259109.946745</v>
      </c>
      <c r="AD24" s="90">
        <v>14240188128.064655</v>
      </c>
      <c r="AE24" s="90">
        <v>13564756052.904081</v>
      </c>
      <c r="AF24" s="90">
        <v>13246885248.119778</v>
      </c>
      <c r="AG24" s="90">
        <v>13187228243.016357</v>
      </c>
      <c r="AH24" s="90">
        <v>13513582656.202238</v>
      </c>
      <c r="AI24" s="90">
        <v>13726233628.900146</v>
      </c>
      <c r="AJ24" s="90">
        <v>13829503237.158888</v>
      </c>
      <c r="AK24" s="90">
        <v>13930197410.726093</v>
      </c>
      <c r="AL24" s="90">
        <v>14028226713.282076</v>
      </c>
      <c r="AM24" s="90">
        <v>14123522370.621552</v>
      </c>
      <c r="AN24" s="90">
        <v>14216251241.927916</v>
      </c>
      <c r="AO24" s="90">
        <v>14306595209.562519</v>
      </c>
      <c r="AP24" s="90">
        <v>14394511108.186234</v>
      </c>
      <c r="AQ24" s="90">
        <v>14479914964.97205</v>
      </c>
      <c r="AR24" s="90">
        <v>14562781599.873236</v>
      </c>
      <c r="AS24" s="90">
        <v>14643100758.21102</v>
      </c>
      <c r="AT24" s="90">
        <v>14720863467.685938</v>
      </c>
      <c r="AU24" s="90">
        <v>14796053363.95484</v>
      </c>
      <c r="AV24" s="90">
        <v>14868657422.577459</v>
      </c>
      <c r="AW24" s="90">
        <v>14938679772.258165</v>
      </c>
      <c r="AX24" s="90">
        <v>15006137617.019789</v>
      </c>
      <c r="AY24" s="90">
        <v>15071043127.1145</v>
      </c>
      <c r="AZ24" s="90">
        <v>15133400830.132683</v>
      </c>
      <c r="BA24" s="90">
        <v>15193218744.749144</v>
      </c>
      <c r="BB24" s="90">
        <v>15250518213.564943</v>
      </c>
      <c r="BC24" s="90">
        <v>15305333706.594164</v>
      </c>
      <c r="BD24" s="90">
        <v>15357699745.51441</v>
      </c>
      <c r="BE24" s="90">
        <v>15407645591.046936</v>
      </c>
      <c r="BF24" s="90">
        <v>15454034756.071423</v>
      </c>
      <c r="BG24" s="90">
        <v>15486183573.353399</v>
      </c>
      <c r="BH24" s="90">
        <v>15506458901.996578</v>
      </c>
      <c r="BI24" s="90">
        <v>15526760776.169815</v>
      </c>
      <c r="BJ24" s="90">
        <v>15547089230.627924</v>
      </c>
      <c r="BK24" s="90">
        <v>15567444300.171217</v>
      </c>
      <c r="BL24" s="90">
        <v>15587826019.645561</v>
      </c>
      <c r="BM24" s="90">
        <v>15608234423.942457</v>
      </c>
      <c r="BN24" s="146">
        <v>15628669547.999083</v>
      </c>
      <c r="BO24" s="146">
        <v>15649131426.798357</v>
      </c>
      <c r="BP24" s="146">
        <v>15669620095.369001</v>
      </c>
    </row>
    <row r="25" spans="3:68">
      <c r="C25" s="37" t="str">
        <v>SMS entrantes de otras redes</v>
      </c>
      <c r="G25" s="37" t="str">
        <v>mensajes</v>
      </c>
      <c r="I25" s="93"/>
      <c r="O25" s="283">
        <v>5159634545.000001</v>
      </c>
      <c r="P25" s="283">
        <v>5944632177.1428585</v>
      </c>
      <c r="Q25" s="283">
        <v>9480158925.2175179</v>
      </c>
      <c r="R25" s="283">
        <v>12162474523.809526</v>
      </c>
      <c r="S25" s="295">
        <v>14991013333.333336</v>
      </c>
      <c r="T25" s="90">
        <v>19950296904.761909</v>
      </c>
      <c r="U25" s="90">
        <v>26593701560.824585</v>
      </c>
      <c r="V25" s="90">
        <v>13693203593.972059</v>
      </c>
      <c r="W25" s="90">
        <v>15779720392.701082</v>
      </c>
      <c r="X25" s="90">
        <v>12964722202.9821</v>
      </c>
      <c r="Y25" s="90">
        <v>20660137306.171329</v>
      </c>
      <c r="Z25" s="90">
        <v>27208135573.082054</v>
      </c>
      <c r="AA25" s="90">
        <v>22405181585.348438</v>
      </c>
      <c r="AB25" s="90">
        <v>17552112519.777397</v>
      </c>
      <c r="AC25" s="90">
        <v>15334259109.946745</v>
      </c>
      <c r="AD25" s="90">
        <v>14240188128.064655</v>
      </c>
      <c r="AE25" s="90">
        <v>13564756052.904081</v>
      </c>
      <c r="AF25" s="90">
        <v>13246885248.119778</v>
      </c>
      <c r="AG25" s="90">
        <v>13187228243.016357</v>
      </c>
      <c r="AH25" s="90">
        <v>13513582656.202238</v>
      </c>
      <c r="AI25" s="90">
        <v>13726233628.900146</v>
      </c>
      <c r="AJ25" s="90">
        <v>13829503237.158888</v>
      </c>
      <c r="AK25" s="90">
        <v>13930197410.726093</v>
      </c>
      <c r="AL25" s="90">
        <v>14028226713.282076</v>
      </c>
      <c r="AM25" s="90">
        <v>14123522370.621552</v>
      </c>
      <c r="AN25" s="90">
        <v>14216251241.927916</v>
      </c>
      <c r="AO25" s="90">
        <v>14306595209.562519</v>
      </c>
      <c r="AP25" s="90">
        <v>14394511108.186234</v>
      </c>
      <c r="AQ25" s="90">
        <v>14479914964.97205</v>
      </c>
      <c r="AR25" s="90">
        <v>14562781599.873236</v>
      </c>
      <c r="AS25" s="90">
        <v>14643100758.21102</v>
      </c>
      <c r="AT25" s="90">
        <v>14720863467.685938</v>
      </c>
      <c r="AU25" s="90">
        <v>14796053363.95484</v>
      </c>
      <c r="AV25" s="90">
        <v>14868657422.577459</v>
      </c>
      <c r="AW25" s="90">
        <v>14938679772.258165</v>
      </c>
      <c r="AX25" s="90">
        <v>15006137617.019789</v>
      </c>
      <c r="AY25" s="90">
        <v>15071043127.1145</v>
      </c>
      <c r="AZ25" s="90">
        <v>15133400830.132683</v>
      </c>
      <c r="BA25" s="90">
        <v>15193218744.749144</v>
      </c>
      <c r="BB25" s="90">
        <v>15250518213.564943</v>
      </c>
      <c r="BC25" s="90">
        <v>15305333706.594164</v>
      </c>
      <c r="BD25" s="90">
        <v>15357699745.51441</v>
      </c>
      <c r="BE25" s="90">
        <v>15407645591.046936</v>
      </c>
      <c r="BF25" s="90">
        <v>15454034756.071423</v>
      </c>
      <c r="BG25" s="90">
        <v>15486183573.353399</v>
      </c>
      <c r="BH25" s="90">
        <v>15506458901.996578</v>
      </c>
      <c r="BI25" s="90">
        <v>15526760776.169815</v>
      </c>
      <c r="BJ25" s="90">
        <v>15547089230.627924</v>
      </c>
      <c r="BK25" s="90">
        <v>15567444300.171217</v>
      </c>
      <c r="BL25" s="90">
        <v>15587826019.645561</v>
      </c>
      <c r="BM25" s="90">
        <v>15608234423.942457</v>
      </c>
      <c r="BN25" s="146">
        <v>15628669547.999083</v>
      </c>
      <c r="BO25" s="146">
        <v>15649131426.798357</v>
      </c>
      <c r="BP25" s="146">
        <v>15669620095.369001</v>
      </c>
    </row>
    <row r="26" spans="3:68">
      <c r="C26" s="37" t="str">
        <v>Recuperación de correo de voz</v>
      </c>
      <c r="G26" s="37" t="str">
        <v>minutos</v>
      </c>
      <c r="I26" s="93"/>
      <c r="O26" s="283">
        <v>933725020.48199964</v>
      </c>
      <c r="P26" s="283">
        <v>1426838886.0968294</v>
      </c>
      <c r="Q26" s="283">
        <v>2029415263.2274094</v>
      </c>
      <c r="R26" s="283">
        <v>2464385299.6209145</v>
      </c>
      <c r="S26" s="295">
        <v>2749047948.3535509</v>
      </c>
      <c r="T26" s="90">
        <v>3084430684.9640803</v>
      </c>
      <c r="U26" s="90">
        <v>3556157532.7386546</v>
      </c>
      <c r="V26" s="90">
        <v>3769066437.2051072</v>
      </c>
      <c r="W26" s="90">
        <v>3817960976.7445436</v>
      </c>
      <c r="X26" s="90">
        <v>3904939226.9666348</v>
      </c>
      <c r="Y26" s="90">
        <v>5822870435.5734825</v>
      </c>
      <c r="Z26" s="90">
        <v>6911191743.6711521</v>
      </c>
      <c r="AA26" s="90">
        <v>7370895028.6858187</v>
      </c>
      <c r="AB26" s="90">
        <v>7676493247.3361578</v>
      </c>
      <c r="AC26" s="90">
        <v>7923969001.673255</v>
      </c>
      <c r="AD26" s="90">
        <v>8218714910.3956957</v>
      </c>
      <c r="AE26" s="90">
        <v>8468506090.8996248</v>
      </c>
      <c r="AF26" s="90">
        <v>8715529137.2415981</v>
      </c>
      <c r="AG26" s="90">
        <v>8956018337.6105976</v>
      </c>
      <c r="AH26" s="90">
        <v>9190217982.9769268</v>
      </c>
      <c r="AI26" s="90">
        <v>9329830205.414526</v>
      </c>
      <c r="AJ26" s="90">
        <v>9404314623.7620602</v>
      </c>
      <c r="AK26" s="90">
        <v>9476810625.3751984</v>
      </c>
      <c r="AL26" s="90">
        <v>9547334013.8445187</v>
      </c>
      <c r="AM26" s="90">
        <v>9615978582.8904266</v>
      </c>
      <c r="AN26" s="90">
        <v>9682898045.0817757</v>
      </c>
      <c r="AO26" s="90">
        <v>9748051940.5513058</v>
      </c>
      <c r="AP26" s="90">
        <v>9811320172.8714447</v>
      </c>
      <c r="AQ26" s="90">
        <v>9872691592.7800541</v>
      </c>
      <c r="AR26" s="90">
        <v>9932182492.0066795</v>
      </c>
      <c r="AS26" s="90">
        <v>9989772108.3182411</v>
      </c>
      <c r="AT26" s="90">
        <v>10045421238.067249</v>
      </c>
      <c r="AU26" s="90">
        <v>10099115298.052038</v>
      </c>
      <c r="AV26" s="90">
        <v>10150869755.396643</v>
      </c>
      <c r="AW26" s="90">
        <v>10200704117.872015</v>
      </c>
      <c r="AX26" s="90">
        <v>10248610181.075214</v>
      </c>
      <c r="AY26" s="90">
        <v>10294562854.954309</v>
      </c>
      <c r="AZ26" s="90">
        <v>10338557482.813032</v>
      </c>
      <c r="BA26" s="90">
        <v>10380617141.92058</v>
      </c>
      <c r="BB26" s="90">
        <v>10420771065.406456</v>
      </c>
      <c r="BC26" s="90">
        <v>10459028875.107859</v>
      </c>
      <c r="BD26" s="90">
        <v>10495388034.96785</v>
      </c>
      <c r="BE26" s="90">
        <v>10529862578.575089</v>
      </c>
      <c r="BF26" s="90">
        <v>10561756092.840136</v>
      </c>
      <c r="BG26" s="90">
        <v>10583850548.570683</v>
      </c>
      <c r="BH26" s="90">
        <v>10597800813.923969</v>
      </c>
      <c r="BI26" s="90">
        <v>10611769469.429991</v>
      </c>
      <c r="BJ26" s="90">
        <v>10625756539.335447</v>
      </c>
      <c r="BK26" s="90">
        <v>10639762047.919029</v>
      </c>
      <c r="BL26" s="90">
        <v>10653786019.491419</v>
      </c>
      <c r="BM26" s="90">
        <v>10667828478.395374</v>
      </c>
      <c r="BN26" s="146">
        <v>10681889449.005747</v>
      </c>
      <c r="BO26" s="146">
        <v>10695968955.729532</v>
      </c>
      <c r="BP26" s="146">
        <v>10710067023.005907</v>
      </c>
    </row>
    <row r="27" spans="3:68">
      <c r="C27" s="37" t="str">
        <v>Depósito de correo de voz</v>
      </c>
      <c r="G27" s="37" t="str">
        <v>minutos</v>
      </c>
      <c r="I27" s="93"/>
      <c r="O27" s="283">
        <v>1120470024.5783994</v>
      </c>
      <c r="P27" s="283">
        <v>1712206663.3161952</v>
      </c>
      <c r="Q27" s="283">
        <v>2435298315.8728909</v>
      </c>
      <c r="R27" s="283">
        <v>2957262359.5450974</v>
      </c>
      <c r="S27" s="295">
        <v>3298857538.0242605</v>
      </c>
      <c r="T27" s="90">
        <v>3701316821.9568958</v>
      </c>
      <c r="U27" s="90">
        <v>4267389039.2863851</v>
      </c>
      <c r="V27" s="90">
        <v>4522879724.6461287</v>
      </c>
      <c r="W27" s="90">
        <v>4581553172.0934525</v>
      </c>
      <c r="X27" s="90">
        <v>4685927072.3599615</v>
      </c>
      <c r="Y27" s="90">
        <v>6987444522.6881781</v>
      </c>
      <c r="Z27" s="90">
        <v>8293430092.4053822</v>
      </c>
      <c r="AA27" s="90">
        <v>8845074034.4229813</v>
      </c>
      <c r="AB27" s="90">
        <v>9211791896.8033886</v>
      </c>
      <c r="AC27" s="90">
        <v>9508762802.0079041</v>
      </c>
      <c r="AD27" s="90">
        <v>9862457892.4748344</v>
      </c>
      <c r="AE27" s="90">
        <v>10162207309.07955</v>
      </c>
      <c r="AF27" s="90">
        <v>10458634964.689919</v>
      </c>
      <c r="AG27" s="90">
        <v>10747222005.132717</v>
      </c>
      <c r="AH27" s="90">
        <v>11028261579.572309</v>
      </c>
      <c r="AI27" s="90">
        <v>11195796246.497429</v>
      </c>
      <c r="AJ27" s="90">
        <v>11285177548.514473</v>
      </c>
      <c r="AK27" s="90">
        <v>11372172750.450237</v>
      </c>
      <c r="AL27" s="90">
        <v>11456800816.61342</v>
      </c>
      <c r="AM27" s="90">
        <v>11539174299.468512</v>
      </c>
      <c r="AN27" s="90">
        <v>11619477654.098129</v>
      </c>
      <c r="AO27" s="90">
        <v>11697662328.661568</v>
      </c>
      <c r="AP27" s="90">
        <v>11773584207.445734</v>
      </c>
      <c r="AQ27" s="90">
        <v>11847229911.336063</v>
      </c>
      <c r="AR27" s="90">
        <v>11918618990.408014</v>
      </c>
      <c r="AS27" s="90">
        <v>11987726529.981888</v>
      </c>
      <c r="AT27" s="90">
        <v>12054505485.680698</v>
      </c>
      <c r="AU27" s="90">
        <v>12118938357.662445</v>
      </c>
      <c r="AV27" s="90">
        <v>12181043706.475969</v>
      </c>
      <c r="AW27" s="90">
        <v>12240844941.446417</v>
      </c>
      <c r="AX27" s="90">
        <v>12298332217.290257</v>
      </c>
      <c r="AY27" s="90">
        <v>12353475425.945171</v>
      </c>
      <c r="AZ27" s="90">
        <v>12406268979.375637</v>
      </c>
      <c r="BA27" s="90">
        <v>12456740570.304695</v>
      </c>
      <c r="BB27" s="90">
        <v>12504925278.487745</v>
      </c>
      <c r="BC27" s="90">
        <v>12550834650.129429</v>
      </c>
      <c r="BD27" s="90">
        <v>12594465641.96142</v>
      </c>
      <c r="BE27" s="90">
        <v>12635835094.290106</v>
      </c>
      <c r="BF27" s="90">
        <v>12674107311.408161</v>
      </c>
      <c r="BG27" s="90">
        <v>12700620658.284817</v>
      </c>
      <c r="BH27" s="90">
        <v>12717360976.708761</v>
      </c>
      <c r="BI27" s="90">
        <v>12734123363.315987</v>
      </c>
      <c r="BJ27" s="90">
        <v>12750907847.202536</v>
      </c>
      <c r="BK27" s="90">
        <v>12767714457.502832</v>
      </c>
      <c r="BL27" s="90">
        <v>12784543223.389702</v>
      </c>
      <c r="BM27" s="90">
        <v>12801394174.074448</v>
      </c>
      <c r="BN27" s="146">
        <v>12818267338.806896</v>
      </c>
      <c r="BO27" s="146">
        <v>12835162746.875439</v>
      </c>
      <c r="BP27" s="146">
        <v>12852080427.607088</v>
      </c>
    </row>
    <row r="28" spans="3:68">
      <c r="C28" s="37" t="str">
        <v xml:space="preserve">Datos GPRS </v>
      </c>
      <c r="G28" s="37" t="str">
        <v>megabytes</v>
      </c>
      <c r="I28" s="93"/>
      <c r="O28" s="283">
        <v>0</v>
      </c>
      <c r="P28" s="283">
        <v>650000</v>
      </c>
      <c r="Q28" s="283">
        <v>1125000.0000000009</v>
      </c>
      <c r="R28" s="283">
        <v>6637620.9046601346</v>
      </c>
      <c r="S28" s="295">
        <v>41033277.148442812</v>
      </c>
      <c r="T28" s="90">
        <v>100267745.77872051</v>
      </c>
      <c r="U28" s="90">
        <v>139588804.41759649</v>
      </c>
      <c r="V28" s="90">
        <v>270162155.89268029</v>
      </c>
      <c r="W28" s="90">
        <v>553545874.69007146</v>
      </c>
      <c r="X28" s="90">
        <v>1116370701.2230585</v>
      </c>
      <c r="Y28" s="90">
        <v>1244552750.970258</v>
      </c>
      <c r="Z28" s="90">
        <v>1190966970.346935</v>
      </c>
      <c r="AA28" s="90">
        <v>936508545.81828284</v>
      </c>
      <c r="AB28" s="90">
        <v>647358864.50058234</v>
      </c>
      <c r="AC28" s="90">
        <v>387693390.72972435</v>
      </c>
      <c r="AD28" s="90">
        <v>219939815.66064692</v>
      </c>
      <c r="AE28" s="90">
        <v>119684930.3846702</v>
      </c>
      <c r="AF28" s="90">
        <v>62701917.264229812</v>
      </c>
      <c r="AG28" s="90">
        <v>32330725.394374106</v>
      </c>
      <c r="AH28" s="90">
        <v>16519777.298051003</v>
      </c>
      <c r="AI28" s="90">
        <v>16707547.011806704</v>
      </c>
      <c r="AJ28" s="90">
        <v>16833246.594191853</v>
      </c>
      <c r="AK28" s="90">
        <v>16955811.362078872</v>
      </c>
      <c r="AL28" s="90">
        <v>17075132.453739464</v>
      </c>
      <c r="AM28" s="90">
        <v>17191126.157334018</v>
      </c>
      <c r="AN28" s="90">
        <v>17303995.573562004</v>
      </c>
      <c r="AO28" s="90">
        <v>17413962.089308191</v>
      </c>
      <c r="AP28" s="90">
        <v>17520973.163799036</v>
      </c>
      <c r="AQ28" s="90">
        <v>17624926.585459754</v>
      </c>
      <c r="AR28" s="90">
        <v>17725791.705182526</v>
      </c>
      <c r="AS28" s="90">
        <v>17823556.040990703</v>
      </c>
      <c r="AT28" s="90">
        <v>17918208.671817429</v>
      </c>
      <c r="AU28" s="90">
        <v>18009729.679013506</v>
      </c>
      <c r="AV28" s="90">
        <v>18098103.209253531</v>
      </c>
      <c r="AW28" s="90">
        <v>18183334.287989102</v>
      </c>
      <c r="AX28" s="90">
        <v>18265443.855926011</v>
      </c>
      <c r="AY28" s="90">
        <v>18344446.726673413</v>
      </c>
      <c r="AZ28" s="90">
        <v>18420348.411206231</v>
      </c>
      <c r="BA28" s="90">
        <v>18493158.669841092</v>
      </c>
      <c r="BB28" s="90">
        <v>18562903.48075382</v>
      </c>
      <c r="BC28" s="90">
        <v>18629624.800783873</v>
      </c>
      <c r="BD28" s="90">
        <v>18693364.64965545</v>
      </c>
      <c r="BE28" s="90">
        <v>18754158.643466115</v>
      </c>
      <c r="BF28" s="90">
        <v>18810623.452126604</v>
      </c>
      <c r="BG28" s="90">
        <v>18849754.93499615</v>
      </c>
      <c r="BH28" s="90">
        <v>18874434.028740592</v>
      </c>
      <c r="BI28" s="90">
        <v>18899145.433656722</v>
      </c>
      <c r="BJ28" s="90">
        <v>18923889.192048036</v>
      </c>
      <c r="BK28" s="90">
        <v>18948665.346273407</v>
      </c>
      <c r="BL28" s="90">
        <v>18973473.938747175</v>
      </c>
      <c r="BM28" s="90">
        <v>18998315.011939198</v>
      </c>
      <c r="BN28" s="146">
        <v>19023188.60837495</v>
      </c>
      <c r="BO28" s="146">
        <v>19048094.77063559</v>
      </c>
      <c r="BP28" s="146">
        <v>19073033.541358002</v>
      </c>
    </row>
    <row r="29" spans="3:68">
      <c r="C29" s="37" t="str">
        <v>Datos EDGE</v>
      </c>
      <c r="G29" s="37" t="str">
        <v>megabytes</v>
      </c>
      <c r="I29" s="93"/>
      <c r="O29" s="283">
        <v>0</v>
      </c>
      <c r="P29" s="283">
        <v>2100000</v>
      </c>
      <c r="Q29" s="283">
        <v>6750000</v>
      </c>
      <c r="R29" s="283">
        <v>43144535.880290836</v>
      </c>
      <c r="S29" s="295">
        <v>232521903.84117573</v>
      </c>
      <c r="T29" s="90">
        <v>401070983.11488169</v>
      </c>
      <c r="U29" s="90">
        <v>558355217.67038548</v>
      </c>
      <c r="V29" s="90">
        <v>1080648623.5707202</v>
      </c>
      <c r="W29" s="90">
        <v>1845152915.63357</v>
      </c>
      <c r="X29" s="90">
        <v>2790926753.0576458</v>
      </c>
      <c r="Y29" s="90">
        <v>3111381877.4256454</v>
      </c>
      <c r="Z29" s="90">
        <v>2977417425.8673377</v>
      </c>
      <c r="AA29" s="90">
        <v>2341271364.5457072</v>
      </c>
      <c r="AB29" s="90">
        <v>1618397161.2514558</v>
      </c>
      <c r="AC29" s="90">
        <v>969233476.8243109</v>
      </c>
      <c r="AD29" s="90">
        <v>549849539.15161729</v>
      </c>
      <c r="AE29" s="90">
        <v>299212325.96167552</v>
      </c>
      <c r="AF29" s="90">
        <v>156754793.16057453</v>
      </c>
      <c r="AG29" s="90">
        <v>80826813.485935256</v>
      </c>
      <c r="AH29" s="90">
        <v>41299443.245127507</v>
      </c>
      <c r="AI29" s="90">
        <v>41768867.529516757</v>
      </c>
      <c r="AJ29" s="90">
        <v>42083116.485479631</v>
      </c>
      <c r="AK29" s="90">
        <v>42389528.405197181</v>
      </c>
      <c r="AL29" s="90">
        <v>42687831.134348661</v>
      </c>
      <c r="AM29" s="90">
        <v>42977815.393335044</v>
      </c>
      <c r="AN29" s="90">
        <v>43259988.933905013</v>
      </c>
      <c r="AO29" s="90">
        <v>43534905.223270476</v>
      </c>
      <c r="AP29" s="90">
        <v>43802432.909497589</v>
      </c>
      <c r="AQ29" s="90">
        <v>44062316.463649385</v>
      </c>
      <c r="AR29" s="90">
        <v>44314479.262956314</v>
      </c>
      <c r="AS29" s="90">
        <v>44558890.102476761</v>
      </c>
      <c r="AT29" s="90">
        <v>44795521.67954357</v>
      </c>
      <c r="AU29" s="90">
        <v>45024324.197533764</v>
      </c>
      <c r="AV29" s="90">
        <v>45245258.023133829</v>
      </c>
      <c r="AW29" s="90">
        <v>45458335.719972752</v>
      </c>
      <c r="AX29" s="90">
        <v>45663609.639815025</v>
      </c>
      <c r="AY29" s="90">
        <v>45861116.816683531</v>
      </c>
      <c r="AZ29" s="90">
        <v>46050871.028015576</v>
      </c>
      <c r="BA29" s="90">
        <v>46232896.674602732</v>
      </c>
      <c r="BB29" s="90">
        <v>46407258.701884545</v>
      </c>
      <c r="BC29" s="90">
        <v>46574062.001959674</v>
      </c>
      <c r="BD29" s="90">
        <v>46733411.624138623</v>
      </c>
      <c r="BE29" s="90">
        <v>46885396.608665287</v>
      </c>
      <c r="BF29" s="90">
        <v>47026558.630316503</v>
      </c>
      <c r="BG29" s="90">
        <v>47124387.33749038</v>
      </c>
      <c r="BH29" s="90">
        <v>47186085.071851484</v>
      </c>
      <c r="BI29" s="90">
        <v>47247863.584141806</v>
      </c>
      <c r="BJ29" s="90">
        <v>47309722.980120085</v>
      </c>
      <c r="BK29" s="90">
        <v>47371663.365683518</v>
      </c>
      <c r="BL29" s="90">
        <v>47433684.846867934</v>
      </c>
      <c r="BM29" s="90">
        <v>47495787.529847994</v>
      </c>
      <c r="BN29" s="146">
        <v>47557971.520937376</v>
      </c>
      <c r="BO29" s="146">
        <v>47620236.926588975</v>
      </c>
      <c r="BP29" s="146">
        <v>47682583.853395008</v>
      </c>
    </row>
    <row r="30" spans="3:68">
      <c r="C30" s="37" t="str">
        <v>Datos Release 99</v>
      </c>
      <c r="G30" s="37" t="str">
        <v>megabytes</v>
      </c>
      <c r="I30" s="93"/>
      <c r="O30" s="283">
        <v>0</v>
      </c>
      <c r="P30" s="283">
        <v>2250000</v>
      </c>
      <c r="Q30" s="283">
        <v>14625000</v>
      </c>
      <c r="R30" s="283">
        <v>99564313.569901928</v>
      </c>
      <c r="S30" s="295">
        <v>478721566.73183233</v>
      </c>
      <c r="T30" s="90">
        <v>1253346822.2340052</v>
      </c>
      <c r="U30" s="90">
        <v>2093832066.2639453</v>
      </c>
      <c r="V30" s="90">
        <v>2026216169.1951001</v>
      </c>
      <c r="W30" s="90">
        <v>1845152915.63357</v>
      </c>
      <c r="X30" s="90">
        <v>4186390129.5864687</v>
      </c>
      <c r="Y30" s="90">
        <v>6222763754.8512907</v>
      </c>
      <c r="Z30" s="90">
        <v>11909669703.469351</v>
      </c>
      <c r="AA30" s="90">
        <v>18730170916.365658</v>
      </c>
      <c r="AB30" s="90">
        <v>20715483664.018635</v>
      </c>
      <c r="AC30" s="90">
        <v>18609282755.026772</v>
      </c>
      <c r="AD30" s="90">
        <v>17595185252.851753</v>
      </c>
      <c r="AE30" s="90">
        <v>15319671089.237785</v>
      </c>
      <c r="AF30" s="90">
        <v>12038768114.732124</v>
      </c>
      <c r="AG30" s="90">
        <v>8276665700.9597712</v>
      </c>
      <c r="AH30" s="90">
        <v>4229062988.3010569</v>
      </c>
      <c r="AI30" s="90">
        <v>4277132035.0225163</v>
      </c>
      <c r="AJ30" s="90">
        <v>4309311128.1131144</v>
      </c>
      <c r="AK30" s="90">
        <v>4340687708.6921911</v>
      </c>
      <c r="AL30" s="90">
        <v>4371233908.1573029</v>
      </c>
      <c r="AM30" s="90">
        <v>4400928296.2775087</v>
      </c>
      <c r="AN30" s="90">
        <v>4429822866.8318729</v>
      </c>
      <c r="AO30" s="90">
        <v>4457974294.8628969</v>
      </c>
      <c r="AP30" s="90">
        <v>4485369129.9325533</v>
      </c>
      <c r="AQ30" s="90">
        <v>4511981205.877697</v>
      </c>
      <c r="AR30" s="90">
        <v>4537802676.5267267</v>
      </c>
      <c r="AS30" s="90">
        <v>4562830346.4936199</v>
      </c>
      <c r="AT30" s="90">
        <v>4587061419.9852619</v>
      </c>
      <c r="AU30" s="90">
        <v>4610490797.8274574</v>
      </c>
      <c r="AV30" s="90">
        <v>4633114421.5689039</v>
      </c>
      <c r="AW30" s="90">
        <v>4654933577.7252102</v>
      </c>
      <c r="AX30" s="90">
        <v>4675953627.1170588</v>
      </c>
      <c r="AY30" s="90">
        <v>4696178362.0283937</v>
      </c>
      <c r="AZ30" s="90">
        <v>4715609193.268795</v>
      </c>
      <c r="BA30" s="90">
        <v>4734248619.4793196</v>
      </c>
      <c r="BB30" s="90">
        <v>4752103291.072978</v>
      </c>
      <c r="BC30" s="90">
        <v>4769183949.0006714</v>
      </c>
      <c r="BD30" s="90">
        <v>4785501350.3117952</v>
      </c>
      <c r="BE30" s="90">
        <v>4801064612.7273254</v>
      </c>
      <c r="BF30" s="90">
        <v>4815519603.7444105</v>
      </c>
      <c r="BG30" s="90">
        <v>4825537263.3590145</v>
      </c>
      <c r="BH30" s="90">
        <v>4831855111.3575916</v>
      </c>
      <c r="BI30" s="90">
        <v>4838181231.0161209</v>
      </c>
      <c r="BJ30" s="90">
        <v>4844515633.1642971</v>
      </c>
      <c r="BK30" s="90">
        <v>4850858328.6459923</v>
      </c>
      <c r="BL30" s="90">
        <v>4857209328.3192768</v>
      </c>
      <c r="BM30" s="90">
        <v>4863568643.0564346</v>
      </c>
      <c r="BN30" s="146">
        <v>4869936283.7439871</v>
      </c>
      <c r="BO30" s="146">
        <v>4876312261.282711</v>
      </c>
      <c r="BP30" s="146">
        <v>4882696586.5876484</v>
      </c>
    </row>
    <row r="31" spans="3:68">
      <c r="C31" s="37" t="str">
        <v>Datos - HSDPA</v>
      </c>
      <c r="G31" s="37" t="str">
        <v>megabytes</v>
      </c>
      <c r="I31" s="93"/>
      <c r="O31" s="283">
        <v>0</v>
      </c>
      <c r="P31" s="283">
        <v>0</v>
      </c>
      <c r="Q31" s="283">
        <v>0</v>
      </c>
      <c r="R31" s="283">
        <v>14104944.422402773</v>
      </c>
      <c r="S31" s="295">
        <v>523174283.64264536</v>
      </c>
      <c r="T31" s="90">
        <v>2769896477.1371512</v>
      </c>
      <c r="U31" s="90">
        <v>9492038700.396553</v>
      </c>
      <c r="V31" s="90">
        <v>25834256157.237526</v>
      </c>
      <c r="W31" s="90">
        <v>70890775018.641754</v>
      </c>
      <c r="X31" s="90">
        <v>159180507360.64285</v>
      </c>
      <c r="Y31" s="90">
        <v>331362295014.82886</v>
      </c>
      <c r="Z31" s="90">
        <v>506045555040.77625</v>
      </c>
      <c r="AA31" s="90">
        <v>634039698232.62292</v>
      </c>
      <c r="AB31" s="90">
        <v>706802592233.34827</v>
      </c>
      <c r="AC31" s="90">
        <v>721196937770.20166</v>
      </c>
      <c r="AD31" s="90">
        <v>702273329899.83691</v>
      </c>
      <c r="AE31" s="90">
        <v>702816840328.12</v>
      </c>
      <c r="AF31" s="90">
        <v>705887211725.17773</v>
      </c>
      <c r="AG31" s="90">
        <v>713973149442.25562</v>
      </c>
      <c r="AH31" s="90">
        <v>715296858133.66174</v>
      </c>
      <c r="AI31" s="90">
        <v>723427178771.69824</v>
      </c>
      <c r="AJ31" s="90">
        <v>728869898411.71533</v>
      </c>
      <c r="AK31" s="90">
        <v>734176882386.48169</v>
      </c>
      <c r="AL31" s="90">
        <v>739343417045.75769</v>
      </c>
      <c r="AM31" s="90">
        <v>744365877715.02234</v>
      </c>
      <c r="AN31" s="90">
        <v>749253058537.77966</v>
      </c>
      <c r="AO31" s="90">
        <v>754014545438.84302</v>
      </c>
      <c r="AP31" s="90">
        <v>758648063432.92871</v>
      </c>
      <c r="AQ31" s="90">
        <v>763149186817.62048</v>
      </c>
      <c r="AR31" s="90">
        <v>767516588504.17261</v>
      </c>
      <c r="AS31" s="90">
        <v>771749728030.17358</v>
      </c>
      <c r="AT31" s="90">
        <v>775848132519.70813</v>
      </c>
      <c r="AU31" s="90">
        <v>779810939506.71899</v>
      </c>
      <c r="AV31" s="90">
        <v>783637462551.3324</v>
      </c>
      <c r="AW31" s="90">
        <v>787327919252.71228</v>
      </c>
      <c r="AX31" s="90">
        <v>790883216331.37878</v>
      </c>
      <c r="AY31" s="90">
        <v>794303995208.0907</v>
      </c>
      <c r="AZ31" s="90">
        <v>797590494504.89307</v>
      </c>
      <c r="BA31" s="90">
        <v>800743136837.88379</v>
      </c>
      <c r="BB31" s="90">
        <v>803763047047.13867</v>
      </c>
      <c r="BC31" s="90">
        <v>806652041839.68091</v>
      </c>
      <c r="BD31" s="90">
        <v>809411940645.4071</v>
      </c>
      <c r="BE31" s="90">
        <v>812044285620.86243</v>
      </c>
      <c r="BF31" s="90">
        <v>814489179368.59668</v>
      </c>
      <c r="BG31" s="90">
        <v>816183550076.24548</v>
      </c>
      <c r="BH31" s="90">
        <v>817252140644.90088</v>
      </c>
      <c r="BI31" s="90">
        <v>818322130268.71143</v>
      </c>
      <c r="BJ31" s="90">
        <v>819393520779.39417</v>
      </c>
      <c r="BK31" s="90">
        <v>820466314011.06409</v>
      </c>
      <c r="BL31" s="90">
        <v>821540511800.23755</v>
      </c>
      <c r="BM31" s="90">
        <v>822616115985.83508</v>
      </c>
      <c r="BN31" s="146">
        <v>823693128409.1853</v>
      </c>
      <c r="BO31" s="146">
        <v>824771550914.02759</v>
      </c>
      <c r="BP31" s="146">
        <v>825851385346.51489</v>
      </c>
    </row>
    <row r="32" spans="3:68">
      <c r="C32" s="37" t="str">
        <v>Datos - HSUPA</v>
      </c>
      <c r="G32" s="37" t="str">
        <v>megabytes</v>
      </c>
      <c r="I32" s="93"/>
      <c r="O32" s="283">
        <v>0</v>
      </c>
      <c r="P32" s="283">
        <v>0</v>
      </c>
      <c r="Q32" s="283">
        <v>0</v>
      </c>
      <c r="R32" s="283">
        <v>2489107.8392475485</v>
      </c>
      <c r="S32" s="295">
        <v>92324873.583996266</v>
      </c>
      <c r="T32" s="90">
        <v>488805260.67126215</v>
      </c>
      <c r="U32" s="90">
        <v>1675065653.0111566</v>
      </c>
      <c r="V32" s="90">
        <v>4558986380.6889763</v>
      </c>
      <c r="W32" s="90">
        <v>12510136767.995607</v>
      </c>
      <c r="X32" s="90">
        <v>28090677769.525211</v>
      </c>
      <c r="Y32" s="90">
        <v>58475699120.263924</v>
      </c>
      <c r="Z32" s="90">
        <v>89302156771.901703</v>
      </c>
      <c r="AA32" s="90">
        <v>111889358511.63936</v>
      </c>
      <c r="AB32" s="90">
        <v>124729869217.6497</v>
      </c>
      <c r="AC32" s="90">
        <v>127270047841.80031</v>
      </c>
      <c r="AD32" s="90">
        <v>123930587629.38301</v>
      </c>
      <c r="AE32" s="90">
        <v>124026501234.37411</v>
      </c>
      <c r="AF32" s="90">
        <v>124568331480.91373</v>
      </c>
      <c r="AG32" s="90">
        <v>125995261666.28043</v>
      </c>
      <c r="AH32" s="90">
        <v>126228857317.70505</v>
      </c>
      <c r="AI32" s="90">
        <v>127663619783.24089</v>
      </c>
      <c r="AJ32" s="90">
        <v>128624099719.71449</v>
      </c>
      <c r="AK32" s="90">
        <v>129560626303.4968</v>
      </c>
      <c r="AL32" s="90">
        <v>130472367713.95726</v>
      </c>
      <c r="AM32" s="90">
        <v>131358684302.65102</v>
      </c>
      <c r="AN32" s="90">
        <v>132221127977.25528</v>
      </c>
      <c r="AO32" s="90">
        <v>133061390371.56056</v>
      </c>
      <c r="AP32" s="90">
        <v>133879070017.57568</v>
      </c>
      <c r="AQ32" s="90">
        <v>134673385908.99188</v>
      </c>
      <c r="AR32" s="90">
        <v>135444103853.67755</v>
      </c>
      <c r="AS32" s="90">
        <v>136191128475.91302</v>
      </c>
      <c r="AT32" s="90">
        <v>136914376327.00734</v>
      </c>
      <c r="AU32" s="90">
        <v>137613695207.06808</v>
      </c>
      <c r="AV32" s="90">
        <v>138288963979.64691</v>
      </c>
      <c r="AW32" s="90">
        <v>138940221044.59631</v>
      </c>
      <c r="AX32" s="90">
        <v>139567626411.41983</v>
      </c>
      <c r="AY32" s="90">
        <v>140171293272.01602</v>
      </c>
      <c r="AZ32" s="90">
        <v>140751263736.15762</v>
      </c>
      <c r="BA32" s="90">
        <v>141307612383.15601</v>
      </c>
      <c r="BB32" s="90">
        <v>141840537714.20096</v>
      </c>
      <c r="BC32" s="90">
        <v>142350360324.6496</v>
      </c>
      <c r="BD32" s="90">
        <v>142837401290.366</v>
      </c>
      <c r="BE32" s="90">
        <v>143301932756.6228</v>
      </c>
      <c r="BF32" s="90">
        <v>143733384594.45825</v>
      </c>
      <c r="BG32" s="90">
        <v>144032391189.92569</v>
      </c>
      <c r="BH32" s="90">
        <v>144220965996.159</v>
      </c>
      <c r="BI32" s="90">
        <v>144409787694.47852</v>
      </c>
      <c r="BJ32" s="90">
        <v>144598856608.12842</v>
      </c>
      <c r="BK32" s="90">
        <v>144788173060.77606</v>
      </c>
      <c r="BL32" s="90">
        <v>144977737376.51254</v>
      </c>
      <c r="BM32" s="90">
        <v>145167549879.85327</v>
      </c>
      <c r="BN32" s="146">
        <v>145357610895.73862</v>
      </c>
      <c r="BO32" s="146">
        <v>145547920749.53433</v>
      </c>
      <c r="BP32" s="146">
        <v>145738479767.03207</v>
      </c>
    </row>
    <row r="33" spans="1:79">
      <c r="C33" s="37" t="str">
        <v>Datos - LTE</v>
      </c>
      <c r="G33" s="37" t="str">
        <v>megabytes</v>
      </c>
      <c r="I33" s="93"/>
      <c r="O33" s="283">
        <v>0</v>
      </c>
      <c r="P33" s="283">
        <v>0</v>
      </c>
      <c r="Q33" s="283">
        <v>0</v>
      </c>
      <c r="R33" s="283">
        <v>0</v>
      </c>
      <c r="S33" s="295">
        <v>0</v>
      </c>
      <c r="T33" s="90">
        <v>0</v>
      </c>
      <c r="U33" s="90">
        <v>0</v>
      </c>
      <c r="V33" s="90">
        <v>0</v>
      </c>
      <c r="W33" s="90">
        <v>4612882289.0839252</v>
      </c>
      <c r="X33" s="90">
        <v>83727802591.72937</v>
      </c>
      <c r="Y33" s="90">
        <v>221859682966.78906</v>
      </c>
      <c r="Z33" s="90">
        <v>579541204434.57349</v>
      </c>
      <c r="AA33" s="90">
        <v>1105080084065.5737</v>
      </c>
      <c r="AB33" s="90">
        <v>1734921756861.5605</v>
      </c>
      <c r="AC33" s="90">
        <v>2233113930603.2124</v>
      </c>
      <c r="AD33" s="90">
        <v>2674468158433.4663</v>
      </c>
      <c r="AE33" s="90">
        <v>2987335862401.3682</v>
      </c>
      <c r="AF33" s="90">
        <v>3170208936879.4595</v>
      </c>
      <c r="AG33" s="90">
        <v>3289974616131.5088</v>
      </c>
      <c r="AH33" s="90">
        <v>3383250390640.8457</v>
      </c>
      <c r="AI33" s="90">
        <v>3421705628018.0132</v>
      </c>
      <c r="AJ33" s="90">
        <v>3447448902490.4917</v>
      </c>
      <c r="AK33" s="90">
        <v>3472550166953.7529</v>
      </c>
      <c r="AL33" s="90">
        <v>3496987126525.8423</v>
      </c>
      <c r="AM33" s="90">
        <v>3520742637022.0073</v>
      </c>
      <c r="AN33" s="90">
        <v>3543858293465.4985</v>
      </c>
      <c r="AO33" s="90">
        <v>3566379435890.3174</v>
      </c>
      <c r="AP33" s="90">
        <v>3588295303946.0425</v>
      </c>
      <c r="AQ33" s="90">
        <v>3609584964702.1582</v>
      </c>
      <c r="AR33" s="90">
        <v>3630242141221.3813</v>
      </c>
      <c r="AS33" s="90">
        <v>3650264277194.8965</v>
      </c>
      <c r="AT33" s="90">
        <v>3669649135988.2095</v>
      </c>
      <c r="AU33" s="90">
        <v>3688392638261.9658</v>
      </c>
      <c r="AV33" s="90">
        <v>3706491537255.1235</v>
      </c>
      <c r="AW33" s="90">
        <v>3723946862180.168</v>
      </c>
      <c r="AX33" s="90">
        <v>3740762901693.647</v>
      </c>
      <c r="AY33" s="90">
        <v>3756942689622.7148</v>
      </c>
      <c r="AZ33" s="90">
        <v>3772487354615.0361</v>
      </c>
      <c r="BA33" s="90">
        <v>3787398895583.4556</v>
      </c>
      <c r="BB33" s="90">
        <v>3801682632858.3823</v>
      </c>
      <c r="BC33" s="90">
        <v>3815347159200.5371</v>
      </c>
      <c r="BD33" s="90">
        <v>3828401080249.436</v>
      </c>
      <c r="BE33" s="90">
        <v>3840851690181.8604</v>
      </c>
      <c r="BF33" s="90">
        <v>3852415682995.5283</v>
      </c>
      <c r="BG33" s="90">
        <v>3860429810687.2119</v>
      </c>
      <c r="BH33" s="90">
        <v>3865484089086.0737</v>
      </c>
      <c r="BI33" s="90">
        <v>3870544984812.897</v>
      </c>
      <c r="BJ33" s="90">
        <v>3875612506531.4375</v>
      </c>
      <c r="BK33" s="90">
        <v>3880686662916.7939</v>
      </c>
      <c r="BL33" s="90">
        <v>3885767462655.4214</v>
      </c>
      <c r="BM33" s="90">
        <v>3890854914445.1479</v>
      </c>
      <c r="BN33" s="146">
        <v>3895949026995.1899</v>
      </c>
      <c r="BO33" s="146">
        <v>3901049809026.1689</v>
      </c>
      <c r="BP33" s="146">
        <v>3906157269270.1191</v>
      </c>
    </row>
    <row r="34" spans="1:79">
      <c r="C34" s="37" t="str">
        <v>Llamadas en tránsito Local</v>
      </c>
      <c r="G34" s="37" t="str">
        <v>minutos</v>
      </c>
      <c r="I34" s="93"/>
      <c r="O34" s="283">
        <v>0</v>
      </c>
      <c r="P34" s="283">
        <v>0</v>
      </c>
      <c r="Q34" s="283">
        <v>0</v>
      </c>
      <c r="R34" s="283">
        <v>0</v>
      </c>
      <c r="S34" s="295">
        <v>0</v>
      </c>
      <c r="T34" s="90">
        <v>0</v>
      </c>
      <c r="U34" s="90">
        <v>0</v>
      </c>
      <c r="V34" s="90">
        <v>0</v>
      </c>
      <c r="W34" s="90">
        <v>0</v>
      </c>
      <c r="X34" s="90">
        <v>0</v>
      </c>
      <c r="Y34" s="90">
        <v>0</v>
      </c>
      <c r="Z34" s="90">
        <v>0</v>
      </c>
      <c r="AA34" s="90">
        <v>0</v>
      </c>
      <c r="AB34" s="90">
        <v>0</v>
      </c>
      <c r="AC34" s="90">
        <v>0</v>
      </c>
      <c r="AD34" s="90">
        <v>0</v>
      </c>
      <c r="AE34" s="90">
        <v>0</v>
      </c>
      <c r="AF34" s="90">
        <v>0</v>
      </c>
      <c r="AG34" s="90">
        <v>0</v>
      </c>
      <c r="AH34" s="90">
        <v>0</v>
      </c>
      <c r="AI34" s="90">
        <v>0</v>
      </c>
      <c r="AJ34" s="90">
        <v>0</v>
      </c>
      <c r="AK34" s="90">
        <v>0</v>
      </c>
      <c r="AL34" s="90">
        <v>0</v>
      </c>
      <c r="AM34" s="90">
        <v>0</v>
      </c>
      <c r="AN34" s="90">
        <v>0</v>
      </c>
      <c r="AO34" s="90">
        <v>0</v>
      </c>
      <c r="AP34" s="90">
        <v>0</v>
      </c>
      <c r="AQ34" s="90">
        <v>0</v>
      </c>
      <c r="AR34" s="90">
        <v>0</v>
      </c>
      <c r="AS34" s="90">
        <v>0</v>
      </c>
      <c r="AT34" s="90">
        <v>0</v>
      </c>
      <c r="AU34" s="90">
        <v>0</v>
      </c>
      <c r="AV34" s="90">
        <v>0</v>
      </c>
      <c r="AW34" s="90">
        <v>0</v>
      </c>
      <c r="AX34" s="90">
        <v>0</v>
      </c>
      <c r="AY34" s="90">
        <v>0</v>
      </c>
      <c r="AZ34" s="90">
        <v>0</v>
      </c>
      <c r="BA34" s="90">
        <v>0</v>
      </c>
      <c r="BB34" s="90">
        <v>0</v>
      </c>
      <c r="BC34" s="90">
        <v>0</v>
      </c>
      <c r="BD34" s="90">
        <v>0</v>
      </c>
      <c r="BE34" s="90">
        <v>0</v>
      </c>
      <c r="BF34" s="90">
        <v>0</v>
      </c>
      <c r="BG34" s="90">
        <v>0</v>
      </c>
      <c r="BH34" s="90">
        <v>0</v>
      </c>
      <c r="BI34" s="90">
        <v>0</v>
      </c>
      <c r="BJ34" s="90">
        <v>0</v>
      </c>
      <c r="BK34" s="90">
        <v>0</v>
      </c>
      <c r="BL34" s="90">
        <v>0</v>
      </c>
      <c r="BM34" s="90">
        <v>0</v>
      </c>
      <c r="BN34" s="146">
        <v>0</v>
      </c>
      <c r="BO34" s="146">
        <v>0</v>
      </c>
      <c r="BP34" s="146">
        <v>0</v>
      </c>
    </row>
    <row r="35" spans="1:79">
      <c r="C35" s="37" t="str">
        <v>Llamadas en tránsito Larga Distancia</v>
      </c>
      <c r="G35" s="37" t="str">
        <v>minutos</v>
      </c>
      <c r="I35" s="93"/>
      <c r="O35" s="283">
        <v>706501002.42090988</v>
      </c>
      <c r="P35" s="283">
        <v>1048854716.3314781</v>
      </c>
      <c r="Q35" s="283">
        <v>1430098731.8506775</v>
      </c>
      <c r="R35" s="283">
        <v>1606736534.1969986</v>
      </c>
      <c r="S35" s="295">
        <v>1628186327.1097107</v>
      </c>
      <c r="T35" s="90">
        <v>1735084303.3166885</v>
      </c>
      <c r="U35" s="90">
        <v>2396943279.3194046</v>
      </c>
      <c r="V35" s="90">
        <v>3012153369.0368347</v>
      </c>
      <c r="W35" s="90">
        <v>3276550029.6072388</v>
      </c>
      <c r="X35" s="90">
        <v>3598660319.2156525</v>
      </c>
      <c r="Y35" s="90">
        <v>5109361810.0800781</v>
      </c>
      <c r="Z35" s="90">
        <v>6327740381.562561</v>
      </c>
      <c r="AA35" s="90">
        <v>6628589444.0727997</v>
      </c>
      <c r="AB35" s="90">
        <v>6821366090.3068085</v>
      </c>
      <c r="AC35" s="90">
        <v>6942322881.5010376</v>
      </c>
      <c r="AD35" s="90">
        <v>7153926971.666687</v>
      </c>
      <c r="AE35" s="90">
        <v>7338003708.7516785</v>
      </c>
      <c r="AF35" s="90">
        <v>7540116345.4461365</v>
      </c>
      <c r="AG35" s="90">
        <v>7739501261.4666748</v>
      </c>
      <c r="AH35" s="90">
        <v>7936374046.4356995</v>
      </c>
      <c r="AI35" s="90">
        <v>8046866217.6120911</v>
      </c>
      <c r="AJ35" s="90">
        <v>8119744920.0796509</v>
      </c>
      <c r="AK35" s="90">
        <v>8190453766.6772766</v>
      </c>
      <c r="AL35" s="90">
        <v>8259157107.5760498</v>
      </c>
      <c r="AM35" s="90">
        <v>8326218440.5450745</v>
      </c>
      <c r="AN35" s="90">
        <v>8391851782.4844666</v>
      </c>
      <c r="AO35" s="90">
        <v>8455687054.4298401</v>
      </c>
      <c r="AP35" s="90">
        <v>8517432410.6206665</v>
      </c>
      <c r="AQ35" s="90">
        <v>8577168955.7767639</v>
      </c>
      <c r="AR35" s="90">
        <v>8634976772.9687195</v>
      </c>
      <c r="AS35" s="90">
        <v>8690807493.411377</v>
      </c>
      <c r="AT35" s="90">
        <v>8744556941.6205139</v>
      </c>
      <c r="AU35" s="90">
        <v>8796203162.0093689</v>
      </c>
      <c r="AV35" s="90">
        <v>8845807771.5622559</v>
      </c>
      <c r="AW35" s="90">
        <v>8893420551.7438354</v>
      </c>
      <c r="AX35" s="90">
        <v>8938991772.3892517</v>
      </c>
      <c r="AY35" s="90">
        <v>8982429125.8690491</v>
      </c>
      <c r="AZ35" s="90">
        <v>9023711099.5582581</v>
      </c>
      <c r="BA35" s="90">
        <v>9062893011.7646484</v>
      </c>
      <c r="BB35" s="90">
        <v>9100029751.7982788</v>
      </c>
      <c r="BC35" s="90">
        <v>9135100100.6350708</v>
      </c>
      <c r="BD35" s="90">
        <v>9168047051.5265808</v>
      </c>
      <c r="BE35" s="90">
        <v>9198869986.4813538</v>
      </c>
      <c r="BF35" s="90">
        <v>9227126633.7589417</v>
      </c>
      <c r="BG35" s="90">
        <v>9246684085.8924561</v>
      </c>
      <c r="BH35" s="90">
        <v>9259065364.3026428</v>
      </c>
      <c r="BI35" s="90">
        <v>9271463234.8540039</v>
      </c>
      <c r="BJ35" s="90">
        <v>9283877719.8006592</v>
      </c>
      <c r="BK35" s="90">
        <v>9296308841.4263306</v>
      </c>
      <c r="BL35" s="90">
        <v>9308756622.0447388</v>
      </c>
      <c r="BM35" s="90">
        <v>9321221083.9996338</v>
      </c>
      <c r="BN35" s="146">
        <v>9333702249.6647034</v>
      </c>
      <c r="BO35" s="146">
        <v>9346200141.4436035</v>
      </c>
      <c r="BP35" s="146">
        <v>9358714781.7702332</v>
      </c>
    </row>
    <row r="36" spans="1:79">
      <c r="C36" s="37" t="str">
        <v>Mobile Service23</v>
      </c>
      <c r="G36" s="37" t="str">
        <v>Mobile Unit23</v>
      </c>
      <c r="I36" s="93"/>
      <c r="O36" s="283">
        <v>0</v>
      </c>
      <c r="P36" s="283">
        <v>0</v>
      </c>
      <c r="Q36" s="283">
        <v>0</v>
      </c>
      <c r="R36" s="283">
        <v>0</v>
      </c>
      <c r="S36" s="295">
        <v>0</v>
      </c>
      <c r="T36" s="90">
        <v>0</v>
      </c>
      <c r="U36" s="90">
        <v>0</v>
      </c>
      <c r="V36" s="90">
        <v>0</v>
      </c>
      <c r="W36" s="90">
        <v>0</v>
      </c>
      <c r="X36" s="90">
        <v>0</v>
      </c>
      <c r="Y36" s="90">
        <v>0</v>
      </c>
      <c r="Z36" s="90">
        <v>0</v>
      </c>
      <c r="AA36" s="90">
        <v>0</v>
      </c>
      <c r="AB36" s="90">
        <v>0</v>
      </c>
      <c r="AC36" s="90">
        <v>0</v>
      </c>
      <c r="AD36" s="90">
        <v>0</v>
      </c>
      <c r="AE36" s="90">
        <v>0</v>
      </c>
      <c r="AF36" s="90">
        <v>0</v>
      </c>
      <c r="AG36" s="90">
        <v>0</v>
      </c>
      <c r="AH36" s="90">
        <v>0</v>
      </c>
      <c r="AI36" s="90">
        <v>0</v>
      </c>
      <c r="AJ36" s="90">
        <v>0</v>
      </c>
      <c r="AK36" s="90">
        <v>0</v>
      </c>
      <c r="AL36" s="90">
        <v>0</v>
      </c>
      <c r="AM36" s="90">
        <v>0</v>
      </c>
      <c r="AN36" s="90">
        <v>0</v>
      </c>
      <c r="AO36" s="90">
        <v>0</v>
      </c>
      <c r="AP36" s="90">
        <v>0</v>
      </c>
      <c r="AQ36" s="90">
        <v>0</v>
      </c>
      <c r="AR36" s="90">
        <v>0</v>
      </c>
      <c r="AS36" s="90">
        <v>0</v>
      </c>
      <c r="AT36" s="90">
        <v>0</v>
      </c>
      <c r="AU36" s="90">
        <v>0</v>
      </c>
      <c r="AV36" s="90">
        <v>0</v>
      </c>
      <c r="AW36" s="90">
        <v>0</v>
      </c>
      <c r="AX36" s="90">
        <v>0</v>
      </c>
      <c r="AY36" s="90">
        <v>0</v>
      </c>
      <c r="AZ36" s="90">
        <v>0</v>
      </c>
      <c r="BA36" s="90">
        <v>0</v>
      </c>
      <c r="BB36" s="90">
        <v>0</v>
      </c>
      <c r="BC36" s="90">
        <v>0</v>
      </c>
      <c r="BD36" s="90">
        <v>0</v>
      </c>
      <c r="BE36" s="90">
        <v>0</v>
      </c>
      <c r="BF36" s="90">
        <v>0</v>
      </c>
      <c r="BG36" s="90">
        <v>0</v>
      </c>
      <c r="BH36" s="90">
        <v>0</v>
      </c>
      <c r="BI36" s="90">
        <v>0</v>
      </c>
      <c r="BJ36" s="90">
        <v>0</v>
      </c>
      <c r="BK36" s="90">
        <v>0</v>
      </c>
      <c r="BL36" s="90">
        <v>0</v>
      </c>
      <c r="BM36" s="90">
        <v>0</v>
      </c>
      <c r="BN36" s="146">
        <v>0</v>
      </c>
      <c r="BO36" s="146">
        <v>0</v>
      </c>
      <c r="BP36" s="146">
        <v>0</v>
      </c>
    </row>
    <row r="37" spans="1:79">
      <c r="C37" s="37" t="str">
        <v>Mobile Service24</v>
      </c>
      <c r="G37" s="37" t="str">
        <v>Mobile Unit24</v>
      </c>
      <c r="I37" s="93"/>
      <c r="O37" s="283">
        <v>0</v>
      </c>
      <c r="P37" s="283">
        <v>0</v>
      </c>
      <c r="Q37" s="283">
        <v>0</v>
      </c>
      <c r="R37" s="283">
        <v>0</v>
      </c>
      <c r="S37" s="295">
        <v>0</v>
      </c>
      <c r="T37" s="90">
        <v>0</v>
      </c>
      <c r="U37" s="90">
        <v>0</v>
      </c>
      <c r="V37" s="90">
        <v>0</v>
      </c>
      <c r="W37" s="90">
        <v>0</v>
      </c>
      <c r="X37" s="90">
        <v>0</v>
      </c>
      <c r="Y37" s="90">
        <v>0</v>
      </c>
      <c r="Z37" s="90">
        <v>0</v>
      </c>
      <c r="AA37" s="90">
        <v>0</v>
      </c>
      <c r="AB37" s="90">
        <v>0</v>
      </c>
      <c r="AC37" s="90">
        <v>0</v>
      </c>
      <c r="AD37" s="90">
        <v>0</v>
      </c>
      <c r="AE37" s="90">
        <v>0</v>
      </c>
      <c r="AF37" s="90">
        <v>0</v>
      </c>
      <c r="AG37" s="90">
        <v>0</v>
      </c>
      <c r="AH37" s="90">
        <v>0</v>
      </c>
      <c r="AI37" s="90">
        <v>0</v>
      </c>
      <c r="AJ37" s="90">
        <v>0</v>
      </c>
      <c r="AK37" s="90">
        <v>0</v>
      </c>
      <c r="AL37" s="90">
        <v>0</v>
      </c>
      <c r="AM37" s="90">
        <v>0</v>
      </c>
      <c r="AN37" s="90">
        <v>0</v>
      </c>
      <c r="AO37" s="90">
        <v>0</v>
      </c>
      <c r="AP37" s="90">
        <v>0</v>
      </c>
      <c r="AQ37" s="90">
        <v>0</v>
      </c>
      <c r="AR37" s="90">
        <v>0</v>
      </c>
      <c r="AS37" s="90">
        <v>0</v>
      </c>
      <c r="AT37" s="90">
        <v>0</v>
      </c>
      <c r="AU37" s="90">
        <v>0</v>
      </c>
      <c r="AV37" s="90">
        <v>0</v>
      </c>
      <c r="AW37" s="90">
        <v>0</v>
      </c>
      <c r="AX37" s="90">
        <v>0</v>
      </c>
      <c r="AY37" s="90">
        <v>0</v>
      </c>
      <c r="AZ37" s="90">
        <v>0</v>
      </c>
      <c r="BA37" s="90">
        <v>0</v>
      </c>
      <c r="BB37" s="90">
        <v>0</v>
      </c>
      <c r="BC37" s="90">
        <v>0</v>
      </c>
      <c r="BD37" s="90">
        <v>0</v>
      </c>
      <c r="BE37" s="90">
        <v>0</v>
      </c>
      <c r="BF37" s="90">
        <v>0</v>
      </c>
      <c r="BG37" s="90">
        <v>0</v>
      </c>
      <c r="BH37" s="90">
        <v>0</v>
      </c>
      <c r="BI37" s="90">
        <v>0</v>
      </c>
      <c r="BJ37" s="90">
        <v>0</v>
      </c>
      <c r="BK37" s="90">
        <v>0</v>
      </c>
      <c r="BL37" s="90">
        <v>0</v>
      </c>
      <c r="BM37" s="90">
        <v>0</v>
      </c>
      <c r="BN37" s="146">
        <v>0</v>
      </c>
      <c r="BO37" s="146">
        <v>0</v>
      </c>
      <c r="BP37" s="146">
        <v>0</v>
      </c>
    </row>
    <row r="38" spans="1:79">
      <c r="C38" s="37" t="str">
        <v>Mobile Service25</v>
      </c>
      <c r="G38" s="37" t="str">
        <v>Mobile Unit25</v>
      </c>
      <c r="I38" s="93"/>
      <c r="O38" s="283">
        <v>0</v>
      </c>
      <c r="P38" s="283">
        <v>0</v>
      </c>
      <c r="Q38" s="283">
        <v>0</v>
      </c>
      <c r="R38" s="283">
        <v>0</v>
      </c>
      <c r="S38" s="295">
        <v>0</v>
      </c>
      <c r="T38" s="90">
        <v>0</v>
      </c>
      <c r="U38" s="90">
        <v>0</v>
      </c>
      <c r="V38" s="90">
        <v>0</v>
      </c>
      <c r="W38" s="90">
        <v>0</v>
      </c>
      <c r="X38" s="90">
        <v>0</v>
      </c>
      <c r="Y38" s="90">
        <v>0</v>
      </c>
      <c r="Z38" s="90">
        <v>0</v>
      </c>
      <c r="AA38" s="90">
        <v>0</v>
      </c>
      <c r="AB38" s="90">
        <v>0</v>
      </c>
      <c r="AC38" s="90">
        <v>0</v>
      </c>
      <c r="AD38" s="90">
        <v>0</v>
      </c>
      <c r="AE38" s="90">
        <v>0</v>
      </c>
      <c r="AF38" s="90">
        <v>0</v>
      </c>
      <c r="AG38" s="90">
        <v>0</v>
      </c>
      <c r="AH38" s="90">
        <v>0</v>
      </c>
      <c r="AI38" s="90">
        <v>0</v>
      </c>
      <c r="AJ38" s="90">
        <v>0</v>
      </c>
      <c r="AK38" s="90">
        <v>0</v>
      </c>
      <c r="AL38" s="90">
        <v>0</v>
      </c>
      <c r="AM38" s="90">
        <v>0</v>
      </c>
      <c r="AN38" s="90">
        <v>0</v>
      </c>
      <c r="AO38" s="90">
        <v>0</v>
      </c>
      <c r="AP38" s="90">
        <v>0</v>
      </c>
      <c r="AQ38" s="90">
        <v>0</v>
      </c>
      <c r="AR38" s="90">
        <v>0</v>
      </c>
      <c r="AS38" s="90">
        <v>0</v>
      </c>
      <c r="AT38" s="90">
        <v>0</v>
      </c>
      <c r="AU38" s="90">
        <v>0</v>
      </c>
      <c r="AV38" s="90">
        <v>0</v>
      </c>
      <c r="AW38" s="90">
        <v>0</v>
      </c>
      <c r="AX38" s="90">
        <v>0</v>
      </c>
      <c r="AY38" s="90">
        <v>0</v>
      </c>
      <c r="AZ38" s="90">
        <v>0</v>
      </c>
      <c r="BA38" s="90">
        <v>0</v>
      </c>
      <c r="BB38" s="90">
        <v>0</v>
      </c>
      <c r="BC38" s="90">
        <v>0</v>
      </c>
      <c r="BD38" s="90">
        <v>0</v>
      </c>
      <c r="BE38" s="90">
        <v>0</v>
      </c>
      <c r="BF38" s="90">
        <v>0</v>
      </c>
      <c r="BG38" s="90">
        <v>0</v>
      </c>
      <c r="BH38" s="90">
        <v>0</v>
      </c>
      <c r="BI38" s="90">
        <v>0</v>
      </c>
      <c r="BJ38" s="90">
        <v>0</v>
      </c>
      <c r="BK38" s="90">
        <v>0</v>
      </c>
      <c r="BL38" s="90">
        <v>0</v>
      </c>
      <c r="BM38" s="90">
        <v>0</v>
      </c>
      <c r="BN38" s="146">
        <v>0</v>
      </c>
      <c r="BO38" s="146">
        <v>0</v>
      </c>
      <c r="BP38" s="146">
        <v>0</v>
      </c>
    </row>
    <row r="39" spans="1:79">
      <c r="C39" s="37" t="str">
        <v>Mobile Service26</v>
      </c>
      <c r="G39" s="37" t="str">
        <v>Mobile Unit26</v>
      </c>
      <c r="I39" s="93"/>
      <c r="O39" s="283">
        <v>0</v>
      </c>
      <c r="P39" s="283">
        <v>0</v>
      </c>
      <c r="Q39" s="283">
        <v>0</v>
      </c>
      <c r="R39" s="283">
        <v>0</v>
      </c>
      <c r="S39" s="295">
        <v>0</v>
      </c>
      <c r="T39" s="90">
        <v>0</v>
      </c>
      <c r="U39" s="90">
        <v>0</v>
      </c>
      <c r="V39" s="90">
        <v>0</v>
      </c>
      <c r="W39" s="90">
        <v>0</v>
      </c>
      <c r="X39" s="90">
        <v>0</v>
      </c>
      <c r="Y39" s="90">
        <v>0</v>
      </c>
      <c r="Z39" s="90">
        <v>0</v>
      </c>
      <c r="AA39" s="90">
        <v>0</v>
      </c>
      <c r="AB39" s="90">
        <v>0</v>
      </c>
      <c r="AC39" s="90">
        <v>0</v>
      </c>
      <c r="AD39" s="90">
        <v>0</v>
      </c>
      <c r="AE39" s="90">
        <v>0</v>
      </c>
      <c r="AF39" s="90">
        <v>0</v>
      </c>
      <c r="AG39" s="90">
        <v>0</v>
      </c>
      <c r="AH39" s="90">
        <v>0</v>
      </c>
      <c r="AI39" s="90">
        <v>0</v>
      </c>
      <c r="AJ39" s="90">
        <v>0</v>
      </c>
      <c r="AK39" s="90">
        <v>0</v>
      </c>
      <c r="AL39" s="90">
        <v>0</v>
      </c>
      <c r="AM39" s="90">
        <v>0</v>
      </c>
      <c r="AN39" s="90">
        <v>0</v>
      </c>
      <c r="AO39" s="90">
        <v>0</v>
      </c>
      <c r="AP39" s="90">
        <v>0</v>
      </c>
      <c r="AQ39" s="90">
        <v>0</v>
      </c>
      <c r="AR39" s="90">
        <v>0</v>
      </c>
      <c r="AS39" s="90">
        <v>0</v>
      </c>
      <c r="AT39" s="90">
        <v>0</v>
      </c>
      <c r="AU39" s="90">
        <v>0</v>
      </c>
      <c r="AV39" s="90">
        <v>0</v>
      </c>
      <c r="AW39" s="90">
        <v>0</v>
      </c>
      <c r="AX39" s="90">
        <v>0</v>
      </c>
      <c r="AY39" s="90">
        <v>0</v>
      </c>
      <c r="AZ39" s="90">
        <v>0</v>
      </c>
      <c r="BA39" s="90">
        <v>0</v>
      </c>
      <c r="BB39" s="90">
        <v>0</v>
      </c>
      <c r="BC39" s="90">
        <v>0</v>
      </c>
      <c r="BD39" s="90">
        <v>0</v>
      </c>
      <c r="BE39" s="90">
        <v>0</v>
      </c>
      <c r="BF39" s="90">
        <v>0</v>
      </c>
      <c r="BG39" s="90">
        <v>0</v>
      </c>
      <c r="BH39" s="90">
        <v>0</v>
      </c>
      <c r="BI39" s="90">
        <v>0</v>
      </c>
      <c r="BJ39" s="90">
        <v>0</v>
      </c>
      <c r="BK39" s="90">
        <v>0</v>
      </c>
      <c r="BL39" s="90">
        <v>0</v>
      </c>
      <c r="BM39" s="90">
        <v>0</v>
      </c>
      <c r="BN39" s="146">
        <v>0</v>
      </c>
      <c r="BO39" s="146">
        <v>0</v>
      </c>
      <c r="BP39" s="146">
        <v>0</v>
      </c>
    </row>
    <row r="40" spans="1:79">
      <c r="C40" s="37" t="str">
        <v>Mobile Service27</v>
      </c>
      <c r="G40" s="37" t="str">
        <v>Mobile Unit27</v>
      </c>
      <c r="I40" s="93"/>
      <c r="O40" s="283">
        <v>0</v>
      </c>
      <c r="P40" s="283">
        <v>0</v>
      </c>
      <c r="Q40" s="283">
        <v>0</v>
      </c>
      <c r="R40" s="283">
        <v>0</v>
      </c>
      <c r="S40" s="295">
        <v>0</v>
      </c>
      <c r="T40" s="90">
        <v>0</v>
      </c>
      <c r="U40" s="90">
        <v>0</v>
      </c>
      <c r="V40" s="90">
        <v>0</v>
      </c>
      <c r="W40" s="90">
        <v>0</v>
      </c>
      <c r="X40" s="90">
        <v>0</v>
      </c>
      <c r="Y40" s="90">
        <v>0</v>
      </c>
      <c r="Z40" s="90">
        <v>0</v>
      </c>
      <c r="AA40" s="90">
        <v>0</v>
      </c>
      <c r="AB40" s="90">
        <v>0</v>
      </c>
      <c r="AC40" s="90">
        <v>0</v>
      </c>
      <c r="AD40" s="90">
        <v>0</v>
      </c>
      <c r="AE40" s="90">
        <v>0</v>
      </c>
      <c r="AF40" s="90">
        <v>0</v>
      </c>
      <c r="AG40" s="90">
        <v>0</v>
      </c>
      <c r="AH40" s="90">
        <v>0</v>
      </c>
      <c r="AI40" s="90">
        <v>0</v>
      </c>
      <c r="AJ40" s="90">
        <v>0</v>
      </c>
      <c r="AK40" s="90">
        <v>0</v>
      </c>
      <c r="AL40" s="90">
        <v>0</v>
      </c>
      <c r="AM40" s="90">
        <v>0</v>
      </c>
      <c r="AN40" s="90">
        <v>0</v>
      </c>
      <c r="AO40" s="90">
        <v>0</v>
      </c>
      <c r="AP40" s="90">
        <v>0</v>
      </c>
      <c r="AQ40" s="90">
        <v>0</v>
      </c>
      <c r="AR40" s="90">
        <v>0</v>
      </c>
      <c r="AS40" s="90">
        <v>0</v>
      </c>
      <c r="AT40" s="90">
        <v>0</v>
      </c>
      <c r="AU40" s="90">
        <v>0</v>
      </c>
      <c r="AV40" s="90">
        <v>0</v>
      </c>
      <c r="AW40" s="90">
        <v>0</v>
      </c>
      <c r="AX40" s="90">
        <v>0</v>
      </c>
      <c r="AY40" s="90">
        <v>0</v>
      </c>
      <c r="AZ40" s="90">
        <v>0</v>
      </c>
      <c r="BA40" s="90">
        <v>0</v>
      </c>
      <c r="BB40" s="90">
        <v>0</v>
      </c>
      <c r="BC40" s="90">
        <v>0</v>
      </c>
      <c r="BD40" s="90">
        <v>0</v>
      </c>
      <c r="BE40" s="90">
        <v>0</v>
      </c>
      <c r="BF40" s="90">
        <v>0</v>
      </c>
      <c r="BG40" s="90">
        <v>0</v>
      </c>
      <c r="BH40" s="90">
        <v>0</v>
      </c>
      <c r="BI40" s="90">
        <v>0</v>
      </c>
      <c r="BJ40" s="90">
        <v>0</v>
      </c>
      <c r="BK40" s="90">
        <v>0</v>
      </c>
      <c r="BL40" s="90">
        <v>0</v>
      </c>
      <c r="BM40" s="90">
        <v>0</v>
      </c>
      <c r="BN40" s="146">
        <v>0</v>
      </c>
      <c r="BO40" s="146">
        <v>0</v>
      </c>
      <c r="BP40" s="146">
        <v>0</v>
      </c>
    </row>
    <row r="41" spans="1:79">
      <c r="C41" s="37" t="str">
        <v>Mobile Service28</v>
      </c>
      <c r="G41" s="37" t="str">
        <v>Mobile Unit28</v>
      </c>
      <c r="I41" s="93"/>
      <c r="O41" s="283">
        <v>0</v>
      </c>
      <c r="P41" s="283">
        <v>0</v>
      </c>
      <c r="Q41" s="283">
        <v>0</v>
      </c>
      <c r="R41" s="283">
        <v>0</v>
      </c>
      <c r="S41" s="295">
        <v>0</v>
      </c>
      <c r="T41" s="90">
        <v>0</v>
      </c>
      <c r="U41" s="90">
        <v>0</v>
      </c>
      <c r="V41" s="90">
        <v>0</v>
      </c>
      <c r="W41" s="90">
        <v>0</v>
      </c>
      <c r="X41" s="90">
        <v>0</v>
      </c>
      <c r="Y41" s="90">
        <v>0</v>
      </c>
      <c r="Z41" s="90">
        <v>0</v>
      </c>
      <c r="AA41" s="90">
        <v>0</v>
      </c>
      <c r="AB41" s="90">
        <v>0</v>
      </c>
      <c r="AC41" s="90">
        <v>0</v>
      </c>
      <c r="AD41" s="90">
        <v>0</v>
      </c>
      <c r="AE41" s="90">
        <v>0</v>
      </c>
      <c r="AF41" s="90">
        <v>0</v>
      </c>
      <c r="AG41" s="90">
        <v>0</v>
      </c>
      <c r="AH41" s="90">
        <v>0</v>
      </c>
      <c r="AI41" s="90">
        <v>0</v>
      </c>
      <c r="AJ41" s="90">
        <v>0</v>
      </c>
      <c r="AK41" s="90">
        <v>0</v>
      </c>
      <c r="AL41" s="90">
        <v>0</v>
      </c>
      <c r="AM41" s="90">
        <v>0</v>
      </c>
      <c r="AN41" s="90">
        <v>0</v>
      </c>
      <c r="AO41" s="90">
        <v>0</v>
      </c>
      <c r="AP41" s="90">
        <v>0</v>
      </c>
      <c r="AQ41" s="90">
        <v>0</v>
      </c>
      <c r="AR41" s="90">
        <v>0</v>
      </c>
      <c r="AS41" s="90">
        <v>0</v>
      </c>
      <c r="AT41" s="90">
        <v>0</v>
      </c>
      <c r="AU41" s="90">
        <v>0</v>
      </c>
      <c r="AV41" s="90">
        <v>0</v>
      </c>
      <c r="AW41" s="90">
        <v>0</v>
      </c>
      <c r="AX41" s="90">
        <v>0</v>
      </c>
      <c r="AY41" s="90">
        <v>0</v>
      </c>
      <c r="AZ41" s="90">
        <v>0</v>
      </c>
      <c r="BA41" s="90">
        <v>0</v>
      </c>
      <c r="BB41" s="90">
        <v>0</v>
      </c>
      <c r="BC41" s="90">
        <v>0</v>
      </c>
      <c r="BD41" s="90">
        <v>0</v>
      </c>
      <c r="BE41" s="90">
        <v>0</v>
      </c>
      <c r="BF41" s="90">
        <v>0</v>
      </c>
      <c r="BG41" s="90">
        <v>0</v>
      </c>
      <c r="BH41" s="90">
        <v>0</v>
      </c>
      <c r="BI41" s="90">
        <v>0</v>
      </c>
      <c r="BJ41" s="90">
        <v>0</v>
      </c>
      <c r="BK41" s="90">
        <v>0</v>
      </c>
      <c r="BL41" s="90">
        <v>0</v>
      </c>
      <c r="BM41" s="90">
        <v>0</v>
      </c>
      <c r="BN41" s="146">
        <v>0</v>
      </c>
      <c r="BO41" s="146">
        <v>0</v>
      </c>
      <c r="BP41" s="146">
        <v>0</v>
      </c>
    </row>
    <row r="42" spans="1:79">
      <c r="C42" s="37" t="str">
        <v>Mobile Service29</v>
      </c>
      <c r="G42" s="37" t="str">
        <v>Mobile Unit29</v>
      </c>
      <c r="I42" s="93"/>
      <c r="O42" s="283">
        <v>0</v>
      </c>
      <c r="P42" s="283">
        <v>0</v>
      </c>
      <c r="Q42" s="283">
        <v>0</v>
      </c>
      <c r="R42" s="283">
        <v>0</v>
      </c>
      <c r="S42" s="295">
        <v>0</v>
      </c>
      <c r="T42" s="90">
        <v>0</v>
      </c>
      <c r="U42" s="90">
        <v>0</v>
      </c>
      <c r="V42" s="90">
        <v>0</v>
      </c>
      <c r="W42" s="90">
        <v>0</v>
      </c>
      <c r="X42" s="90">
        <v>0</v>
      </c>
      <c r="Y42" s="90">
        <v>0</v>
      </c>
      <c r="Z42" s="90">
        <v>0</v>
      </c>
      <c r="AA42" s="90">
        <v>0</v>
      </c>
      <c r="AB42" s="90">
        <v>0</v>
      </c>
      <c r="AC42" s="90">
        <v>0</v>
      </c>
      <c r="AD42" s="90">
        <v>0</v>
      </c>
      <c r="AE42" s="90">
        <v>0</v>
      </c>
      <c r="AF42" s="90">
        <v>0</v>
      </c>
      <c r="AG42" s="90">
        <v>0</v>
      </c>
      <c r="AH42" s="90">
        <v>0</v>
      </c>
      <c r="AI42" s="90">
        <v>0</v>
      </c>
      <c r="AJ42" s="90">
        <v>0</v>
      </c>
      <c r="AK42" s="90">
        <v>0</v>
      </c>
      <c r="AL42" s="90">
        <v>0</v>
      </c>
      <c r="AM42" s="90">
        <v>0</v>
      </c>
      <c r="AN42" s="90">
        <v>0</v>
      </c>
      <c r="AO42" s="90">
        <v>0</v>
      </c>
      <c r="AP42" s="90">
        <v>0</v>
      </c>
      <c r="AQ42" s="90">
        <v>0</v>
      </c>
      <c r="AR42" s="90">
        <v>0</v>
      </c>
      <c r="AS42" s="90">
        <v>0</v>
      </c>
      <c r="AT42" s="90">
        <v>0</v>
      </c>
      <c r="AU42" s="90">
        <v>0</v>
      </c>
      <c r="AV42" s="90">
        <v>0</v>
      </c>
      <c r="AW42" s="90">
        <v>0</v>
      </c>
      <c r="AX42" s="90">
        <v>0</v>
      </c>
      <c r="AY42" s="90">
        <v>0</v>
      </c>
      <c r="AZ42" s="90">
        <v>0</v>
      </c>
      <c r="BA42" s="90">
        <v>0</v>
      </c>
      <c r="BB42" s="90">
        <v>0</v>
      </c>
      <c r="BC42" s="90">
        <v>0</v>
      </c>
      <c r="BD42" s="90">
        <v>0</v>
      </c>
      <c r="BE42" s="90">
        <v>0</v>
      </c>
      <c r="BF42" s="90">
        <v>0</v>
      </c>
      <c r="BG42" s="90">
        <v>0</v>
      </c>
      <c r="BH42" s="90">
        <v>0</v>
      </c>
      <c r="BI42" s="90">
        <v>0</v>
      </c>
      <c r="BJ42" s="90">
        <v>0</v>
      </c>
      <c r="BK42" s="90">
        <v>0</v>
      </c>
      <c r="BL42" s="90">
        <v>0</v>
      </c>
      <c r="BM42" s="90">
        <v>0</v>
      </c>
      <c r="BN42" s="146">
        <v>0</v>
      </c>
      <c r="BO42" s="146">
        <v>0</v>
      </c>
      <c r="BP42" s="146">
        <v>0</v>
      </c>
    </row>
    <row r="43" spans="1:79">
      <c r="C43" s="37" t="str">
        <v>Mobile Service30</v>
      </c>
      <c r="G43" s="37" t="str">
        <v>Mobile Unit30</v>
      </c>
      <c r="I43" s="93"/>
      <c r="O43" s="283">
        <v>0</v>
      </c>
      <c r="P43" s="283">
        <v>0</v>
      </c>
      <c r="Q43" s="283">
        <v>0</v>
      </c>
      <c r="R43" s="283">
        <v>0</v>
      </c>
      <c r="S43" s="295">
        <v>0</v>
      </c>
      <c r="T43" s="90">
        <v>0</v>
      </c>
      <c r="U43" s="90">
        <v>0</v>
      </c>
      <c r="V43" s="90">
        <v>0</v>
      </c>
      <c r="W43" s="90">
        <v>0</v>
      </c>
      <c r="X43" s="90">
        <v>0</v>
      </c>
      <c r="Y43" s="90">
        <v>0</v>
      </c>
      <c r="Z43" s="90">
        <v>0</v>
      </c>
      <c r="AA43" s="90">
        <v>0</v>
      </c>
      <c r="AB43" s="90">
        <v>0</v>
      </c>
      <c r="AC43" s="90">
        <v>0</v>
      </c>
      <c r="AD43" s="90">
        <v>0</v>
      </c>
      <c r="AE43" s="90">
        <v>0</v>
      </c>
      <c r="AF43" s="90">
        <v>0</v>
      </c>
      <c r="AG43" s="90">
        <v>0</v>
      </c>
      <c r="AH43" s="90">
        <v>0</v>
      </c>
      <c r="AI43" s="90">
        <v>0</v>
      </c>
      <c r="AJ43" s="90">
        <v>0</v>
      </c>
      <c r="AK43" s="90">
        <v>0</v>
      </c>
      <c r="AL43" s="90">
        <v>0</v>
      </c>
      <c r="AM43" s="90">
        <v>0</v>
      </c>
      <c r="AN43" s="90">
        <v>0</v>
      </c>
      <c r="AO43" s="90">
        <v>0</v>
      </c>
      <c r="AP43" s="90">
        <v>0</v>
      </c>
      <c r="AQ43" s="90">
        <v>0</v>
      </c>
      <c r="AR43" s="90">
        <v>0</v>
      </c>
      <c r="AS43" s="90">
        <v>0</v>
      </c>
      <c r="AT43" s="90">
        <v>0</v>
      </c>
      <c r="AU43" s="90">
        <v>0</v>
      </c>
      <c r="AV43" s="90">
        <v>0</v>
      </c>
      <c r="AW43" s="90">
        <v>0</v>
      </c>
      <c r="AX43" s="90">
        <v>0</v>
      </c>
      <c r="AY43" s="90">
        <v>0</v>
      </c>
      <c r="AZ43" s="90">
        <v>0</v>
      </c>
      <c r="BA43" s="90">
        <v>0</v>
      </c>
      <c r="BB43" s="90">
        <v>0</v>
      </c>
      <c r="BC43" s="90">
        <v>0</v>
      </c>
      <c r="BD43" s="90">
        <v>0</v>
      </c>
      <c r="BE43" s="90">
        <v>0</v>
      </c>
      <c r="BF43" s="90">
        <v>0</v>
      </c>
      <c r="BG43" s="90">
        <v>0</v>
      </c>
      <c r="BH43" s="90">
        <v>0</v>
      </c>
      <c r="BI43" s="90">
        <v>0</v>
      </c>
      <c r="BJ43" s="90">
        <v>0</v>
      </c>
      <c r="BK43" s="90">
        <v>0</v>
      </c>
      <c r="BL43" s="90">
        <v>0</v>
      </c>
      <c r="BM43" s="90">
        <v>0</v>
      </c>
      <c r="BN43" s="146">
        <v>0</v>
      </c>
      <c r="BO43" s="146">
        <v>0</v>
      </c>
      <c r="BP43" s="146">
        <v>0</v>
      </c>
    </row>
    <row r="44" spans="1:79">
      <c r="BM44" s="18"/>
      <c r="BQ44" s="18" t="s">
        <v>446</v>
      </c>
    </row>
    <row r="45" spans="1:79" s="70" customFormat="1" ht="18" customHeight="1">
      <c r="A45" s="68">
        <v>2</v>
      </c>
      <c r="B45" s="68" t="s">
        <v>326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</row>
    <row r="47" spans="1:79" ht="15.75">
      <c r="B47" s="16" t="s">
        <v>327</v>
      </c>
    </row>
    <row r="49" spans="3:69">
      <c r="C49" s="42" t="s">
        <v>329</v>
      </c>
      <c r="I49" s="292">
        <f t="array" ref="I49:BP49">Mobile.operator.market.share</f>
        <v>0</v>
      </c>
      <c r="J49" s="292">
        <v>0</v>
      </c>
      <c r="K49" s="292">
        <v>0</v>
      </c>
      <c r="L49" s="292">
        <v>0</v>
      </c>
      <c r="M49" s="292">
        <v>0</v>
      </c>
      <c r="N49" s="293">
        <v>0</v>
      </c>
      <c r="O49" s="293">
        <v>0</v>
      </c>
      <c r="P49" s="293">
        <v>0</v>
      </c>
      <c r="Q49" s="293">
        <v>0</v>
      </c>
      <c r="R49" s="293">
        <v>0</v>
      </c>
      <c r="S49" s="294">
        <v>0</v>
      </c>
      <c r="T49" s="43">
        <v>0</v>
      </c>
      <c r="U49" s="43">
        <v>3.7510000000000002E-2</v>
      </c>
      <c r="V49" s="43">
        <v>7.5020000000000003E-2</v>
      </c>
      <c r="W49" s="43">
        <v>0.11253000000000001</v>
      </c>
      <c r="X49" s="43">
        <v>0.15004000000000001</v>
      </c>
      <c r="Y49" s="43">
        <v>0.18754999999999999</v>
      </c>
      <c r="Z49" s="43">
        <v>0.18754999999999999</v>
      </c>
      <c r="AA49" s="43">
        <v>0.18754999999999999</v>
      </c>
      <c r="AB49" s="43">
        <v>0.18754999999999999</v>
      </c>
      <c r="AC49" s="43">
        <v>0.18754999999999999</v>
      </c>
      <c r="AD49" s="43">
        <v>0.18754999999999999</v>
      </c>
      <c r="AE49" s="43">
        <v>0.18754999999999999</v>
      </c>
      <c r="AF49" s="43">
        <v>0.18754999999999999</v>
      </c>
      <c r="AG49" s="43">
        <v>0.18754999999999999</v>
      </c>
      <c r="AH49" s="43">
        <v>0.18754999999999999</v>
      </c>
      <c r="AI49" s="43">
        <v>0.18754999999999999</v>
      </c>
      <c r="AJ49" s="43">
        <v>0.18754999999999999</v>
      </c>
      <c r="AK49" s="43">
        <v>0.18754999999999999</v>
      </c>
      <c r="AL49" s="43">
        <v>0.18754999999999999</v>
      </c>
      <c r="AM49" s="43">
        <v>0.18754999999999999</v>
      </c>
      <c r="AN49" s="43">
        <v>0.18754999999999999</v>
      </c>
      <c r="AO49" s="43">
        <v>0.18754999999999999</v>
      </c>
      <c r="AP49" s="43">
        <v>0.18754999999999999</v>
      </c>
      <c r="AQ49" s="43">
        <v>0.18754999999999999</v>
      </c>
      <c r="AR49" s="43">
        <v>0.18754999999999999</v>
      </c>
      <c r="AS49" s="43">
        <v>0.18754999999999999</v>
      </c>
      <c r="AT49" s="43">
        <v>0.18754999999999999</v>
      </c>
      <c r="AU49" s="43">
        <v>0.18754999999999999</v>
      </c>
      <c r="AV49" s="43">
        <v>0.18754999999999999</v>
      </c>
      <c r="AW49" s="43">
        <v>0.18754999999999999</v>
      </c>
      <c r="AX49" s="43">
        <v>0.18754999999999999</v>
      </c>
      <c r="AY49" s="43">
        <v>0.18754999999999999</v>
      </c>
      <c r="AZ49" s="43">
        <v>0.18754999999999999</v>
      </c>
      <c r="BA49" s="43">
        <v>0.18754999999999999</v>
      </c>
      <c r="BB49" s="43">
        <v>0.18754999999999999</v>
      </c>
      <c r="BC49" s="43">
        <v>0.18754999999999999</v>
      </c>
      <c r="BD49" s="43">
        <v>0.18754999999999999</v>
      </c>
      <c r="BE49" s="43">
        <v>0.18754999999999999</v>
      </c>
      <c r="BF49" s="43">
        <v>0.18754999999999999</v>
      </c>
      <c r="BG49" s="43">
        <v>0.18754999999999999</v>
      </c>
      <c r="BH49" s="43">
        <v>0.18754999999999999</v>
      </c>
      <c r="BI49" s="43">
        <v>0.18754999999999999</v>
      </c>
      <c r="BJ49" s="43">
        <v>0.18754999999999999</v>
      </c>
      <c r="BK49" s="43">
        <v>0.18754999999999999</v>
      </c>
      <c r="BL49" s="43">
        <v>0.18754999999999999</v>
      </c>
      <c r="BM49" s="43">
        <v>0.18754999999999999</v>
      </c>
      <c r="BN49" s="78">
        <v>0.18754999999999999</v>
      </c>
      <c r="BO49" s="78">
        <v>0.18754999999999999</v>
      </c>
      <c r="BP49" s="78">
        <v>0.18754999999999999</v>
      </c>
      <c r="BQ49" s="18" t="s">
        <v>499</v>
      </c>
    </row>
    <row r="51" spans="3:69">
      <c r="C51" s="199" t="s">
        <v>441</v>
      </c>
      <c r="G51" t="s">
        <v>70</v>
      </c>
      <c r="S51" s="211">
        <f>1-S52</f>
        <v>0</v>
      </c>
      <c r="T51" s="211">
        <f>1-T52</f>
        <v>0</v>
      </c>
      <c r="U51" s="211">
        <f>1-U52</f>
        <v>8.0600000000000005E-2</v>
      </c>
      <c r="V51" s="211">
        <f>1-V52</f>
        <v>0.16120000000000001</v>
      </c>
      <c r="W51" s="211">
        <f t="shared" ref="W51:BP51" si="0">1-W52</f>
        <v>0.22165000000000001</v>
      </c>
      <c r="X51" s="211">
        <f t="shared" si="0"/>
        <v>0.31448496516902857</v>
      </c>
      <c r="Y51" s="211">
        <f t="shared" si="0"/>
        <v>0.39532992726699545</v>
      </c>
      <c r="Z51" s="211">
        <f t="shared" si="0"/>
        <v>0.39532992726699545</v>
      </c>
      <c r="AA51" s="211">
        <f t="shared" si="0"/>
        <v>0.39532992726699545</v>
      </c>
      <c r="AB51" s="211">
        <f t="shared" si="0"/>
        <v>0.39532992726699545</v>
      </c>
      <c r="AC51" s="211">
        <f t="shared" si="0"/>
        <v>0.39532992726699545</v>
      </c>
      <c r="AD51" s="211">
        <f t="shared" si="0"/>
        <v>0.39532992726699545</v>
      </c>
      <c r="AE51" s="211">
        <f t="shared" si="0"/>
        <v>0.39532992726699545</v>
      </c>
      <c r="AF51" s="211">
        <f t="shared" si="0"/>
        <v>0.39532992726699545</v>
      </c>
      <c r="AG51" s="211">
        <f t="shared" si="0"/>
        <v>0.39532992726699545</v>
      </c>
      <c r="AH51" s="211">
        <f t="shared" si="0"/>
        <v>0.39532992726699545</v>
      </c>
      <c r="AI51" s="211">
        <f t="shared" si="0"/>
        <v>0.39532992726699545</v>
      </c>
      <c r="AJ51" s="211">
        <f t="shared" si="0"/>
        <v>0.39532992726699545</v>
      </c>
      <c r="AK51" s="211">
        <f t="shared" si="0"/>
        <v>0.39532992726699545</v>
      </c>
      <c r="AL51" s="211">
        <f t="shared" si="0"/>
        <v>0.39532992726699545</v>
      </c>
      <c r="AM51" s="211">
        <f t="shared" si="0"/>
        <v>0.39532992726699545</v>
      </c>
      <c r="AN51" s="211">
        <f t="shared" si="0"/>
        <v>0.39532992726699545</v>
      </c>
      <c r="AO51" s="211">
        <f t="shared" si="0"/>
        <v>0.39532992726699545</v>
      </c>
      <c r="AP51" s="211">
        <f t="shared" si="0"/>
        <v>0.39532992726699545</v>
      </c>
      <c r="AQ51" s="211">
        <f t="shared" si="0"/>
        <v>0.39532992726699545</v>
      </c>
      <c r="AR51" s="211">
        <f t="shared" si="0"/>
        <v>0.39532992726699545</v>
      </c>
      <c r="AS51" s="211">
        <f t="shared" si="0"/>
        <v>0.39532992726699545</v>
      </c>
      <c r="AT51" s="211">
        <f t="shared" si="0"/>
        <v>0.39532992726699545</v>
      </c>
      <c r="AU51" s="211">
        <f t="shared" si="0"/>
        <v>0.39532992726699545</v>
      </c>
      <c r="AV51" s="211">
        <f t="shared" si="0"/>
        <v>0.39532992726699545</v>
      </c>
      <c r="AW51" s="211">
        <f t="shared" si="0"/>
        <v>0.39532992726699545</v>
      </c>
      <c r="AX51" s="211">
        <f t="shared" si="0"/>
        <v>0.39532992726699545</v>
      </c>
      <c r="AY51" s="211">
        <f t="shared" si="0"/>
        <v>0.39532992726699545</v>
      </c>
      <c r="AZ51" s="211">
        <f t="shared" si="0"/>
        <v>0.39532992726699545</v>
      </c>
      <c r="BA51" s="211">
        <f t="shared" si="0"/>
        <v>0.39532992726699545</v>
      </c>
      <c r="BB51" s="211">
        <f t="shared" si="0"/>
        <v>0.39532992726699545</v>
      </c>
      <c r="BC51" s="211">
        <f t="shared" si="0"/>
        <v>0.39532992726699545</v>
      </c>
      <c r="BD51" s="211">
        <f t="shared" si="0"/>
        <v>0.39532992726699545</v>
      </c>
      <c r="BE51" s="211">
        <f t="shared" si="0"/>
        <v>0.39532992726699545</v>
      </c>
      <c r="BF51" s="211">
        <f t="shared" si="0"/>
        <v>0.39532992726699545</v>
      </c>
      <c r="BG51" s="211">
        <f t="shared" si="0"/>
        <v>0.39532992726699545</v>
      </c>
      <c r="BH51" s="211">
        <f t="shared" si="0"/>
        <v>0.39532992726699545</v>
      </c>
      <c r="BI51" s="211">
        <f t="shared" si="0"/>
        <v>0.39532992726699545</v>
      </c>
      <c r="BJ51" s="211">
        <f t="shared" si="0"/>
        <v>0.39532992726699545</v>
      </c>
      <c r="BK51" s="211">
        <f t="shared" si="0"/>
        <v>0.39532992726699545</v>
      </c>
      <c r="BL51" s="211">
        <f t="shared" si="0"/>
        <v>0.39532992726699545</v>
      </c>
      <c r="BM51" s="211">
        <f t="shared" si="0"/>
        <v>0.39532992726699545</v>
      </c>
      <c r="BN51" s="211">
        <f t="shared" si="0"/>
        <v>0.39532992726699545</v>
      </c>
      <c r="BO51" s="211">
        <f t="shared" si="0"/>
        <v>0.39532992726699545</v>
      </c>
      <c r="BP51" s="211">
        <f t="shared" si="0"/>
        <v>0.39532992726699545</v>
      </c>
    </row>
    <row r="52" spans="3:69">
      <c r="C52" s="199" t="s">
        <v>442</v>
      </c>
      <c r="G52" t="s">
        <v>70</v>
      </c>
      <c r="S52" s="211">
        <f t="shared" ref="S52:AX52" si="1">INDEX($F$114:$F$214,MATCH(ROUND(S49,2),$E$114:$E$214,0))</f>
        <v>1</v>
      </c>
      <c r="T52" s="211">
        <f t="shared" si="1"/>
        <v>1</v>
      </c>
      <c r="U52" s="211">
        <f t="shared" si="1"/>
        <v>0.9194</v>
      </c>
      <c r="V52" s="211">
        <f t="shared" si="1"/>
        <v>0.83879999999999999</v>
      </c>
      <c r="W52" s="211">
        <f t="shared" si="1"/>
        <v>0.77834999999999999</v>
      </c>
      <c r="X52" s="211">
        <f t="shared" si="1"/>
        <v>0.68551503483097143</v>
      </c>
      <c r="Y52" s="211">
        <f t="shared" si="1"/>
        <v>0.60467007273300455</v>
      </c>
      <c r="Z52" s="211">
        <f t="shared" si="1"/>
        <v>0.60467007273300455</v>
      </c>
      <c r="AA52" s="211">
        <f t="shared" si="1"/>
        <v>0.60467007273300455</v>
      </c>
      <c r="AB52" s="211">
        <f t="shared" si="1"/>
        <v>0.60467007273300455</v>
      </c>
      <c r="AC52" s="211">
        <f t="shared" si="1"/>
        <v>0.60467007273300455</v>
      </c>
      <c r="AD52" s="211">
        <f t="shared" si="1"/>
        <v>0.60467007273300455</v>
      </c>
      <c r="AE52" s="211">
        <f t="shared" si="1"/>
        <v>0.60467007273300455</v>
      </c>
      <c r="AF52" s="211">
        <f t="shared" si="1"/>
        <v>0.60467007273300455</v>
      </c>
      <c r="AG52" s="211">
        <f t="shared" si="1"/>
        <v>0.60467007273300455</v>
      </c>
      <c r="AH52" s="211">
        <f t="shared" si="1"/>
        <v>0.60467007273300455</v>
      </c>
      <c r="AI52" s="211">
        <f t="shared" si="1"/>
        <v>0.60467007273300455</v>
      </c>
      <c r="AJ52" s="211">
        <f t="shared" si="1"/>
        <v>0.60467007273300455</v>
      </c>
      <c r="AK52" s="211">
        <f t="shared" si="1"/>
        <v>0.60467007273300455</v>
      </c>
      <c r="AL52" s="211">
        <f t="shared" si="1"/>
        <v>0.60467007273300455</v>
      </c>
      <c r="AM52" s="211">
        <f t="shared" si="1"/>
        <v>0.60467007273300455</v>
      </c>
      <c r="AN52" s="211">
        <f t="shared" si="1"/>
        <v>0.60467007273300455</v>
      </c>
      <c r="AO52" s="211">
        <f t="shared" si="1"/>
        <v>0.60467007273300455</v>
      </c>
      <c r="AP52" s="211">
        <f t="shared" si="1"/>
        <v>0.60467007273300455</v>
      </c>
      <c r="AQ52" s="211">
        <f t="shared" si="1"/>
        <v>0.60467007273300455</v>
      </c>
      <c r="AR52" s="211">
        <f t="shared" si="1"/>
        <v>0.60467007273300455</v>
      </c>
      <c r="AS52" s="211">
        <f t="shared" si="1"/>
        <v>0.60467007273300455</v>
      </c>
      <c r="AT52" s="211">
        <f t="shared" si="1"/>
        <v>0.60467007273300455</v>
      </c>
      <c r="AU52" s="211">
        <f t="shared" si="1"/>
        <v>0.60467007273300455</v>
      </c>
      <c r="AV52" s="211">
        <f t="shared" si="1"/>
        <v>0.60467007273300455</v>
      </c>
      <c r="AW52" s="211">
        <f t="shared" si="1"/>
        <v>0.60467007273300455</v>
      </c>
      <c r="AX52" s="211">
        <f t="shared" si="1"/>
        <v>0.60467007273300455</v>
      </c>
      <c r="AY52" s="211">
        <f t="shared" ref="AY52:BP52" si="2">INDEX($F$114:$F$214,MATCH(ROUND(AY49,2),$E$114:$E$214,0))</f>
        <v>0.60467007273300455</v>
      </c>
      <c r="AZ52" s="211">
        <f t="shared" si="2"/>
        <v>0.60467007273300455</v>
      </c>
      <c r="BA52" s="211">
        <f t="shared" si="2"/>
        <v>0.60467007273300455</v>
      </c>
      <c r="BB52" s="211">
        <f t="shared" si="2"/>
        <v>0.60467007273300455</v>
      </c>
      <c r="BC52" s="211">
        <f t="shared" si="2"/>
        <v>0.60467007273300455</v>
      </c>
      <c r="BD52" s="211">
        <f t="shared" si="2"/>
        <v>0.60467007273300455</v>
      </c>
      <c r="BE52" s="211">
        <f t="shared" si="2"/>
        <v>0.60467007273300455</v>
      </c>
      <c r="BF52" s="211">
        <f t="shared" si="2"/>
        <v>0.60467007273300455</v>
      </c>
      <c r="BG52" s="211">
        <f t="shared" si="2"/>
        <v>0.60467007273300455</v>
      </c>
      <c r="BH52" s="211">
        <f t="shared" si="2"/>
        <v>0.60467007273300455</v>
      </c>
      <c r="BI52" s="211">
        <f t="shared" si="2"/>
        <v>0.60467007273300455</v>
      </c>
      <c r="BJ52" s="211">
        <f t="shared" si="2"/>
        <v>0.60467007273300455</v>
      </c>
      <c r="BK52" s="211">
        <f t="shared" si="2"/>
        <v>0.60467007273300455</v>
      </c>
      <c r="BL52" s="211">
        <f t="shared" si="2"/>
        <v>0.60467007273300455</v>
      </c>
      <c r="BM52" s="211">
        <f t="shared" si="2"/>
        <v>0.60467007273300455</v>
      </c>
      <c r="BN52" s="211">
        <f t="shared" si="2"/>
        <v>0.60467007273300455</v>
      </c>
      <c r="BO52" s="211">
        <f t="shared" si="2"/>
        <v>0.60467007273300455</v>
      </c>
      <c r="BP52" s="211">
        <f t="shared" si="2"/>
        <v>0.60467007273300455</v>
      </c>
    </row>
    <row r="53" spans="3:69">
      <c r="C53" s="199"/>
    </row>
    <row r="54" spans="3:69">
      <c r="C54" s="199" t="s">
        <v>443</v>
      </c>
      <c r="G54" t="s">
        <v>132</v>
      </c>
      <c r="S54" s="139">
        <f>S49*SUM(S14:S17)</f>
        <v>0</v>
      </c>
      <c r="T54" s="139">
        <f t="shared" ref="T54:BH54" si="3">T49*SUM(T14:T17)</f>
        <v>0</v>
      </c>
      <c r="U54" s="139">
        <f t="shared" si="3"/>
        <v>5066838878.093009</v>
      </c>
      <c r="V54" s="139">
        <f t="shared" si="3"/>
        <v>10660649770.513222</v>
      </c>
      <c r="W54" s="139">
        <f t="shared" si="3"/>
        <v>16207427032.519503</v>
      </c>
      <c r="X54" s="139">
        <f t="shared" si="3"/>
        <v>21336127495.090889</v>
      </c>
      <c r="Y54" s="139">
        <f t="shared" si="3"/>
        <v>41630286864.11869</v>
      </c>
      <c r="Z54" s="139">
        <f t="shared" si="3"/>
        <v>51494042565.799339</v>
      </c>
      <c r="AA54" s="139">
        <f t="shared" si="3"/>
        <v>55288294486.5075</v>
      </c>
      <c r="AB54" s="139">
        <f t="shared" si="3"/>
        <v>57878349591.017807</v>
      </c>
      <c r="AC54" s="139">
        <f t="shared" si="3"/>
        <v>60083052652.128899</v>
      </c>
      <c r="AD54" s="139">
        <f t="shared" si="3"/>
        <v>62615778362.649422</v>
      </c>
      <c r="AE54" s="139">
        <f t="shared" si="3"/>
        <v>64804382036.597214</v>
      </c>
      <c r="AF54" s="139">
        <f t="shared" si="3"/>
        <v>66949697095.944191</v>
      </c>
      <c r="AG54" s="139">
        <f t="shared" si="3"/>
        <v>69053022495.837753</v>
      </c>
      <c r="AH54" s="139">
        <f t="shared" si="3"/>
        <v>71115740056.333176</v>
      </c>
      <c r="AI54" s="139">
        <f t="shared" si="3"/>
        <v>72234823846.461166</v>
      </c>
      <c r="AJ54" s="139">
        <f t="shared" si="3"/>
        <v>72778284067.446869</v>
      </c>
      <c r="AK54" s="139">
        <f t="shared" si="3"/>
        <v>73308190965.918823</v>
      </c>
      <c r="AL54" s="139">
        <f t="shared" si="3"/>
        <v>73824073879.860626</v>
      </c>
      <c r="AM54" s="139">
        <f t="shared" si="3"/>
        <v>74325570882.414627</v>
      </c>
      <c r="AN54" s="139">
        <f t="shared" si="3"/>
        <v>74813560076.347168</v>
      </c>
      <c r="AO54" s="139">
        <f t="shared" si="3"/>
        <v>75288998624.466873</v>
      </c>
      <c r="AP54" s="139">
        <f t="shared" si="3"/>
        <v>75751659367.543274</v>
      </c>
      <c r="AQ54" s="139">
        <f t="shared" si="3"/>
        <v>76201100395.396896</v>
      </c>
      <c r="AR54" s="139">
        <f t="shared" si="3"/>
        <v>76637189197.079025</v>
      </c>
      <c r="AS54" s="139">
        <f t="shared" si="3"/>
        <v>77059871806.954651</v>
      </c>
      <c r="AT54" s="139">
        <f t="shared" si="3"/>
        <v>77469101007.958282</v>
      </c>
      <c r="AU54" s="139">
        <f t="shared" si="3"/>
        <v>77864790682.11496</v>
      </c>
      <c r="AV54" s="139">
        <f t="shared" si="3"/>
        <v>78246872287.814926</v>
      </c>
      <c r="AW54" s="139">
        <f t="shared" si="3"/>
        <v>78615367552.521133</v>
      </c>
      <c r="AX54" s="139">
        <f t="shared" si="3"/>
        <v>78970367013.054764</v>
      </c>
      <c r="AY54" s="139">
        <f t="shared" si="3"/>
        <v>79311934715.828293</v>
      </c>
      <c r="AZ54" s="139">
        <f t="shared" si="3"/>
        <v>79640094487.457458</v>
      </c>
      <c r="BA54" s="139">
        <f t="shared" si="3"/>
        <v>79954888526.521835</v>
      </c>
      <c r="BB54" s="139">
        <f t="shared" si="3"/>
        <v>80256429149.267044</v>
      </c>
      <c r="BC54" s="139">
        <f t="shared" si="3"/>
        <v>80544897755.446518</v>
      </c>
      <c r="BD54" s="139">
        <f t="shared" si="3"/>
        <v>80820476016.694885</v>
      </c>
      <c r="BE54" s="139">
        <f t="shared" si="3"/>
        <v>81083317918.664871</v>
      </c>
      <c r="BF54" s="139">
        <f t="shared" si="3"/>
        <v>81327442654.883316</v>
      </c>
      <c r="BG54" s="139">
        <f t="shared" si="3"/>
        <v>81496627022.279388</v>
      </c>
      <c r="BH54" s="139">
        <f t="shared" si="3"/>
        <v>81603326706.44368</v>
      </c>
      <c r="BI54" s="139">
        <f t="shared" ref="BI54:BP54" si="4">BI49*SUM(BI14:BI17)</f>
        <v>81710166087.464355</v>
      </c>
      <c r="BJ54" s="139">
        <f t="shared" si="4"/>
        <v>81817145348.239883</v>
      </c>
      <c r="BK54" s="139">
        <f t="shared" si="4"/>
        <v>81924264671.90831</v>
      </c>
      <c r="BL54" s="139">
        <f t="shared" si="4"/>
        <v>82031524241.847244</v>
      </c>
      <c r="BM54" s="139">
        <f t="shared" si="4"/>
        <v>82138924241.674561</v>
      </c>
      <c r="BN54" s="139">
        <f t="shared" si="4"/>
        <v>82246464855.248474</v>
      </c>
      <c r="BO54" s="139">
        <f t="shared" si="4"/>
        <v>82354146266.667953</v>
      </c>
      <c r="BP54" s="139">
        <f t="shared" si="4"/>
        <v>82461968660.272934</v>
      </c>
    </row>
    <row r="55" spans="3:69">
      <c r="C55" s="47" t="s">
        <v>353</v>
      </c>
      <c r="G55" t="s">
        <v>132</v>
      </c>
      <c r="S55" s="139">
        <f>S54*S51</f>
        <v>0</v>
      </c>
      <c r="T55" s="139">
        <f t="shared" ref="T55:BH55" si="5">T54*T51</f>
        <v>0</v>
      </c>
      <c r="U55" s="139">
        <f t="shared" si="5"/>
        <v>408387213.57429653</v>
      </c>
      <c r="V55" s="139">
        <f t="shared" si="5"/>
        <v>1718496743.0067315</v>
      </c>
      <c r="W55" s="139">
        <f t="shared" si="5"/>
        <v>3592376201.7579479</v>
      </c>
      <c r="X55" s="139">
        <f t="shared" si="5"/>
        <v>6709891312.1356115</v>
      </c>
      <c r="Y55" s="139">
        <f t="shared" si="5"/>
        <v>16457698278.096197</v>
      </c>
      <c r="Z55" s="139">
        <f t="shared" si="5"/>
        <v>20357136102.22102</v>
      </c>
      <c r="AA55" s="139">
        <f t="shared" si="5"/>
        <v>21857117438.067234</v>
      </c>
      <c r="AB55" s="139">
        <f t="shared" si="5"/>
        <v>22881043734.150806</v>
      </c>
      <c r="AC55" s="139">
        <f t="shared" si="5"/>
        <v>23752628834.945175</v>
      </c>
      <c r="AD55" s="139">
        <f t="shared" si="5"/>
        <v>24753891105.872505</v>
      </c>
      <c r="AE55" s="139">
        <f t="shared" si="5"/>
        <v>25619111637.110561</v>
      </c>
      <c r="AF55" s="139">
        <f t="shared" si="5"/>
        <v>26467218883.486992</v>
      </c>
      <c r="AG55" s="139">
        <f t="shared" si="5"/>
        <v>27298726360.845741</v>
      </c>
      <c r="AH55" s="139">
        <f t="shared" si="5"/>
        <v>28114180344.008751</v>
      </c>
      <c r="AI55" s="139">
        <f t="shared" si="5"/>
        <v>28556587657.365723</v>
      </c>
      <c r="AJ55" s="139">
        <f t="shared" si="5"/>
        <v>28771433747.000504</v>
      </c>
      <c r="AK55" s="139">
        <f t="shared" si="5"/>
        <v>28980921802.631702</v>
      </c>
      <c r="AL55" s="139">
        <f t="shared" si="5"/>
        <v>29184865757.4786</v>
      </c>
      <c r="AM55" s="139">
        <f t="shared" si="5"/>
        <v>29383122531.022888</v>
      </c>
      <c r="AN55" s="139">
        <f t="shared" si="5"/>
        <v>29576039263.567322</v>
      </c>
      <c r="AO55" s="139">
        <f t="shared" si="5"/>
        <v>29763994350.215408</v>
      </c>
      <c r="AP55" s="139">
        <f t="shared" si="5"/>
        <v>29946897988.125095</v>
      </c>
      <c r="AQ55" s="139">
        <f t="shared" si="5"/>
        <v>30124575476.977272</v>
      </c>
      <c r="AR55" s="139">
        <f t="shared" si="5"/>
        <v>30296974431.228222</v>
      </c>
      <c r="AS55" s="139">
        <f t="shared" si="5"/>
        <v>30464073516.647377</v>
      </c>
      <c r="AT55" s="139">
        <f t="shared" si="5"/>
        <v>30625854066.915672</v>
      </c>
      <c r="AU55" s="139">
        <f t="shared" si="5"/>
        <v>30782282037.020332</v>
      </c>
      <c r="AV55" s="139">
        <f t="shared" si="5"/>
        <v>30933330330.411758</v>
      </c>
      <c r="AW55" s="139">
        <f t="shared" si="5"/>
        <v>31079007536.606293</v>
      </c>
      <c r="AX55" s="139">
        <f t="shared" si="5"/>
        <v>31219349447.518875</v>
      </c>
      <c r="AY55" s="139">
        <f t="shared" si="5"/>
        <v>31354381382.613091</v>
      </c>
      <c r="AZ55" s="139">
        <f t="shared" si="5"/>
        <v>31484112761.263203</v>
      </c>
      <c r="BA55" s="139">
        <f t="shared" si="5"/>
        <v>31608560265.830605</v>
      </c>
      <c r="BB55" s="139">
        <f t="shared" si="5"/>
        <v>31727768298.288513</v>
      </c>
      <c r="BC55" s="139">
        <f t="shared" si="5"/>
        <v>31841808571.388256</v>
      </c>
      <c r="BD55" s="139">
        <f t="shared" si="5"/>
        <v>31950752905.363937</v>
      </c>
      <c r="BE55" s="139">
        <f t="shared" si="5"/>
        <v>32054662175.352451</v>
      </c>
      <c r="BF55" s="139">
        <f t="shared" si="5"/>
        <v>32151171989.565765</v>
      </c>
      <c r="BG55" s="139">
        <f t="shared" si="5"/>
        <v>32218055633.223167</v>
      </c>
      <c r="BH55" s="139">
        <f t="shared" si="5"/>
        <v>32260237211.603249</v>
      </c>
      <c r="BI55" s="139">
        <f t="shared" ref="BI55:BP55" si="6">BI54*BI51</f>
        <v>32302474016.331402</v>
      </c>
      <c r="BJ55" s="139">
        <f t="shared" si="6"/>
        <v>32344766119.712868</v>
      </c>
      <c r="BK55" s="139">
        <f t="shared" si="6"/>
        <v>32387113594.147598</v>
      </c>
      <c r="BL55" s="139">
        <f t="shared" si="6"/>
        <v>32429516512.130245</v>
      </c>
      <c r="BM55" s="139">
        <f t="shared" si="6"/>
        <v>32471974946.250454</v>
      </c>
      <c r="BN55" s="139">
        <f t="shared" si="6"/>
        <v>32514488969.192879</v>
      </c>
      <c r="BO55" s="139">
        <f t="shared" si="6"/>
        <v>32557058653.737347</v>
      </c>
      <c r="BP55" s="139">
        <f t="shared" si="6"/>
        <v>32599684072.758957</v>
      </c>
    </row>
    <row r="56" spans="3:69">
      <c r="C56" s="47" t="s">
        <v>354</v>
      </c>
      <c r="G56" t="s">
        <v>132</v>
      </c>
      <c r="S56" s="139">
        <f>IFERROR(S$54*S$52*S15/SUM(S$15:S$17),0)</f>
        <v>0</v>
      </c>
      <c r="T56" s="139">
        <f t="shared" ref="T56:BH56" si="7">IFERROR(T$54*T$52*T15/SUM(T$15:T$17),0)</f>
        <v>0</v>
      </c>
      <c r="U56" s="139">
        <f t="shared" si="7"/>
        <v>1858722214.1429665</v>
      </c>
      <c r="V56" s="139">
        <f t="shared" si="7"/>
        <v>3567919057.9750905</v>
      </c>
      <c r="W56" s="139">
        <f t="shared" si="7"/>
        <v>5033405281.4738607</v>
      </c>
      <c r="X56" s="139">
        <f t="shared" si="7"/>
        <v>5774438045.0307436</v>
      </c>
      <c r="Y56" s="139">
        <f t="shared" si="7"/>
        <v>9092338997.2713261</v>
      </c>
      <c r="Z56" s="139">
        <f t="shared" si="7"/>
        <v>11246650614.644489</v>
      </c>
      <c r="AA56" s="139">
        <f t="shared" si="7"/>
        <v>12075341149.896627</v>
      </c>
      <c r="AB56" s="139">
        <f t="shared" si="7"/>
        <v>12641026875.500364</v>
      </c>
      <c r="AC56" s="139">
        <f t="shared" si="7"/>
        <v>13122549082.766764</v>
      </c>
      <c r="AD56" s="139">
        <f t="shared" si="7"/>
        <v>13675713677.147821</v>
      </c>
      <c r="AE56" s="139">
        <f t="shared" si="7"/>
        <v>14153719668.29458</v>
      </c>
      <c r="AF56" s="139">
        <f t="shared" si="7"/>
        <v>14622271130.33954</v>
      </c>
      <c r="AG56" s="139">
        <f t="shared" si="7"/>
        <v>15081651763.959112</v>
      </c>
      <c r="AH56" s="139">
        <f t="shared" si="7"/>
        <v>15532163368.091581</v>
      </c>
      <c r="AI56" s="139">
        <f t="shared" si="7"/>
        <v>15776578911.501278</v>
      </c>
      <c r="AJ56" s="139">
        <f t="shared" si="7"/>
        <v>15895274335.745228</v>
      </c>
      <c r="AK56" s="139">
        <f t="shared" si="7"/>
        <v>16011009621.779308</v>
      </c>
      <c r="AL56" s="139">
        <f t="shared" si="7"/>
        <v>16123681973.804388</v>
      </c>
      <c r="AM56" s="139">
        <f t="shared" si="7"/>
        <v>16233212344.522696</v>
      </c>
      <c r="AN56" s="139">
        <f t="shared" si="7"/>
        <v>16339792517.576082</v>
      </c>
      <c r="AO56" s="139">
        <f t="shared" si="7"/>
        <v>16443631543.859631</v>
      </c>
      <c r="AP56" s="139">
        <f t="shared" si="7"/>
        <v>16544679810.245846</v>
      </c>
      <c r="AQ56" s="139">
        <f t="shared" si="7"/>
        <v>16642840800.533171</v>
      </c>
      <c r="AR56" s="139">
        <f t="shared" si="7"/>
        <v>16738085573.425314</v>
      </c>
      <c r="AS56" s="139">
        <f t="shared" si="7"/>
        <v>16830402342.458988</v>
      </c>
      <c r="AT56" s="139">
        <f t="shared" si="7"/>
        <v>16919780795.104593</v>
      </c>
      <c r="AU56" s="139">
        <f t="shared" si="7"/>
        <v>17006202122.608181</v>
      </c>
      <c r="AV56" s="139">
        <f t="shared" si="7"/>
        <v>17089651355.014023</v>
      </c>
      <c r="AW56" s="139">
        <f t="shared" si="7"/>
        <v>17170133237.748442</v>
      </c>
      <c r="AX56" s="139">
        <f t="shared" si="7"/>
        <v>17247667544.671562</v>
      </c>
      <c r="AY56" s="139">
        <f t="shared" si="7"/>
        <v>17322268263.957329</v>
      </c>
      <c r="AZ56" s="139">
        <f t="shared" si="7"/>
        <v>17393940599.501369</v>
      </c>
      <c r="BA56" s="139">
        <f t="shared" si="7"/>
        <v>17462693767.761673</v>
      </c>
      <c r="BB56" s="139">
        <f t="shared" si="7"/>
        <v>17528552299.373447</v>
      </c>
      <c r="BC56" s="139">
        <f t="shared" si="7"/>
        <v>17591555813.281841</v>
      </c>
      <c r="BD56" s="139">
        <f t="shared" si="7"/>
        <v>17651743987.81274</v>
      </c>
      <c r="BE56" s="139">
        <f t="shared" si="7"/>
        <v>17709150454.484447</v>
      </c>
      <c r="BF56" s="139">
        <f t="shared" si="7"/>
        <v>17762468964.312698</v>
      </c>
      <c r="BG56" s="139">
        <f t="shared" si="7"/>
        <v>17799419985.727108</v>
      </c>
      <c r="BH56" s="139">
        <f t="shared" si="7"/>
        <v>17822723925.536366</v>
      </c>
      <c r="BI56" s="139">
        <f t="shared" ref="BI56:BM58" si="8">IFERROR(BI$54*BI$52*BI15/SUM(BI$15:BI$17),0)</f>
        <v>17846058376.09322</v>
      </c>
      <c r="BJ56" s="139">
        <f t="shared" si="8"/>
        <v>17869423377.34396</v>
      </c>
      <c r="BK56" s="139">
        <f t="shared" si="8"/>
        <v>17892818969.28717</v>
      </c>
      <c r="BL56" s="139">
        <f t="shared" si="8"/>
        <v>17916245191.973782</v>
      </c>
      <c r="BM56" s="139">
        <f t="shared" si="8"/>
        <v>17939702085.507191</v>
      </c>
      <c r="BN56" s="139">
        <f t="shared" ref="BN56:BP58" si="9">IFERROR(BN$54*BN$52*BN15/SUM(BN$15:BN$17),0)</f>
        <v>17963189690.043282</v>
      </c>
      <c r="BO56" s="139">
        <f t="shared" si="9"/>
        <v>17986708045.790535</v>
      </c>
      <c r="BP56" s="139">
        <f t="shared" si="9"/>
        <v>18010257193.010052</v>
      </c>
    </row>
    <row r="57" spans="3:69">
      <c r="C57" s="47" t="s">
        <v>355</v>
      </c>
      <c r="G57" t="s">
        <v>132</v>
      </c>
      <c r="S57" s="139">
        <f>IFERROR(S$54*S$52*S16/SUM(S$15:S$17),0)</f>
        <v>0</v>
      </c>
      <c r="T57" s="139">
        <f t="shared" ref="T57:BH57" si="10">IFERROR(T$54*T$52*T16/SUM(T$15:T$17),0)</f>
        <v>0</v>
      </c>
      <c r="U57" s="139">
        <f t="shared" si="10"/>
        <v>2566806867.1498103</v>
      </c>
      <c r="V57" s="139">
        <f t="shared" si="10"/>
        <v>4927126318.1560755</v>
      </c>
      <c r="W57" s="139">
        <f t="shared" si="10"/>
        <v>6950893007.7496166</v>
      </c>
      <c r="X57" s="139">
        <f t="shared" si="10"/>
        <v>7974223966.947217</v>
      </c>
      <c r="Y57" s="139">
        <f t="shared" si="10"/>
        <v>12556087186.708017</v>
      </c>
      <c r="Z57" s="139">
        <f t="shared" si="10"/>
        <v>15531088944.032866</v>
      </c>
      <c r="AA57" s="139">
        <f t="shared" si="10"/>
        <v>16675471111.762003</v>
      </c>
      <c r="AB57" s="139">
        <f t="shared" si="10"/>
        <v>17456656161.405258</v>
      </c>
      <c r="AC57" s="139">
        <f t="shared" si="10"/>
        <v>18121615400.011238</v>
      </c>
      <c r="AD57" s="139">
        <f t="shared" si="10"/>
        <v>18885509363.680325</v>
      </c>
      <c r="AE57" s="139">
        <f t="shared" si="10"/>
        <v>19545612875.263935</v>
      </c>
      <c r="AF57" s="139">
        <f t="shared" si="10"/>
        <v>20192660132.37365</v>
      </c>
      <c r="AG57" s="139">
        <f t="shared" si="10"/>
        <v>20827042912.13401</v>
      </c>
      <c r="AH57" s="139">
        <f t="shared" si="10"/>
        <v>21449177984.507423</v>
      </c>
      <c r="AI57" s="139">
        <f t="shared" si="10"/>
        <v>21786704211.120804</v>
      </c>
      <c r="AJ57" s="139">
        <f t="shared" si="10"/>
        <v>21950616939.83865</v>
      </c>
      <c r="AK57" s="139">
        <f t="shared" si="10"/>
        <v>22110441858.647614</v>
      </c>
      <c r="AL57" s="139">
        <f t="shared" si="10"/>
        <v>22266037011.444157</v>
      </c>
      <c r="AM57" s="139">
        <f t="shared" si="10"/>
        <v>22417293237.674198</v>
      </c>
      <c r="AN57" s="139">
        <f t="shared" si="10"/>
        <v>22564475381.414585</v>
      </c>
      <c r="AO57" s="139">
        <f t="shared" si="10"/>
        <v>22707872131.996628</v>
      </c>
      <c r="AP57" s="139">
        <f t="shared" si="10"/>
        <v>22847414976.053787</v>
      </c>
      <c r="AQ57" s="139">
        <f t="shared" si="10"/>
        <v>22982970629.307705</v>
      </c>
      <c r="AR57" s="139">
        <f t="shared" si="10"/>
        <v>23114499125.206379</v>
      </c>
      <c r="AS57" s="139">
        <f t="shared" si="10"/>
        <v>23241984187.205261</v>
      </c>
      <c r="AT57" s="139">
        <f t="shared" si="10"/>
        <v>23365411574.192051</v>
      </c>
      <c r="AU57" s="139">
        <f t="shared" si="10"/>
        <v>23484755312.173195</v>
      </c>
      <c r="AV57" s="139">
        <f t="shared" si="10"/>
        <v>23599994728.352695</v>
      </c>
      <c r="AW57" s="139">
        <f t="shared" si="10"/>
        <v>23711136375.93832</v>
      </c>
      <c r="AX57" s="139">
        <f t="shared" si="10"/>
        <v>23818207561.689301</v>
      </c>
      <c r="AY57" s="139">
        <f t="shared" si="10"/>
        <v>23921227602.607742</v>
      </c>
      <c r="AZ57" s="139">
        <f t="shared" si="10"/>
        <v>24020203685.0257</v>
      </c>
      <c r="BA57" s="139">
        <f t="shared" si="10"/>
        <v>24115148536.432781</v>
      </c>
      <c r="BB57" s="139">
        <f t="shared" si="10"/>
        <v>24206096032.46809</v>
      </c>
      <c r="BC57" s="139">
        <f t="shared" si="10"/>
        <v>24293100885.008255</v>
      </c>
      <c r="BD57" s="139">
        <f t="shared" si="10"/>
        <v>24376217887.931877</v>
      </c>
      <c r="BE57" s="139">
        <f t="shared" si="10"/>
        <v>24455493484.764233</v>
      </c>
      <c r="BF57" s="139">
        <f t="shared" si="10"/>
        <v>24529123807.86039</v>
      </c>
      <c r="BG57" s="139">
        <f t="shared" si="10"/>
        <v>24580151408.861237</v>
      </c>
      <c r="BH57" s="139">
        <f t="shared" si="10"/>
        <v>24612333040.026402</v>
      </c>
      <c r="BI57" s="139">
        <f t="shared" si="8"/>
        <v>24644556805.081116</v>
      </c>
      <c r="BJ57" s="139">
        <f t="shared" si="8"/>
        <v>24676822759.189266</v>
      </c>
      <c r="BK57" s="139">
        <f t="shared" si="8"/>
        <v>24709130957.58704</v>
      </c>
      <c r="BL57" s="139">
        <f t="shared" si="8"/>
        <v>24741481455.582836</v>
      </c>
      <c r="BM57" s="139">
        <f t="shared" si="8"/>
        <v>24773874308.557545</v>
      </c>
      <c r="BN57" s="139">
        <f t="shared" si="9"/>
        <v>24806309571.964531</v>
      </c>
      <c r="BO57" s="139">
        <f t="shared" si="9"/>
        <v>24838787301.329781</v>
      </c>
      <c r="BP57" s="139">
        <f t="shared" si="9"/>
        <v>24871307552.251968</v>
      </c>
    </row>
    <row r="58" spans="3:69">
      <c r="C58" s="47" t="s">
        <v>356</v>
      </c>
      <c r="G58" t="s">
        <v>132</v>
      </c>
      <c r="S58" s="139">
        <f>IFERROR(S$54*S$52*S17/SUM(S$15:S$17),0)</f>
        <v>0</v>
      </c>
      <c r="T58" s="139">
        <f t="shared" ref="T58:BH58" si="11">IFERROR(T$54*T$52*T17/SUM(T$15:T$17),0)</f>
        <v>0</v>
      </c>
      <c r="U58" s="139">
        <f t="shared" si="11"/>
        <v>232922583.22593561</v>
      </c>
      <c r="V58" s="139">
        <f t="shared" si="11"/>
        <v>447107651.37532461</v>
      </c>
      <c r="W58" s="139">
        <f t="shared" si="11"/>
        <v>630752541.53807783</v>
      </c>
      <c r="X58" s="139">
        <f t="shared" si="11"/>
        <v>877574170.97731662</v>
      </c>
      <c r="Y58" s="139">
        <f t="shared" si="11"/>
        <v>3524162402.0431495</v>
      </c>
      <c r="Z58" s="139">
        <f t="shared" si="11"/>
        <v>4359166904.9009657</v>
      </c>
      <c r="AA58" s="139">
        <f t="shared" si="11"/>
        <v>4680364786.7816381</v>
      </c>
      <c r="AB58" s="139">
        <f t="shared" si="11"/>
        <v>4899622819.961381</v>
      </c>
      <c r="AC58" s="139">
        <f t="shared" si="11"/>
        <v>5086259334.4057217</v>
      </c>
      <c r="AD58" s="139">
        <f t="shared" si="11"/>
        <v>5300664215.9487686</v>
      </c>
      <c r="AE58" s="139">
        <f t="shared" si="11"/>
        <v>5485937855.9281301</v>
      </c>
      <c r="AF58" s="139">
        <f t="shared" si="11"/>
        <v>5667546949.744009</v>
      </c>
      <c r="AG58" s="139">
        <f t="shared" si="11"/>
        <v>5845601458.898881</v>
      </c>
      <c r="AH58" s="139">
        <f t="shared" si="11"/>
        <v>6020218359.725419</v>
      </c>
      <c r="AI58" s="139">
        <f t="shared" si="11"/>
        <v>6114953066.4733639</v>
      </c>
      <c r="AJ58" s="139">
        <f t="shared" si="11"/>
        <v>6160959044.8624916</v>
      </c>
      <c r="AK58" s="139">
        <f t="shared" si="11"/>
        <v>6205817682.860198</v>
      </c>
      <c r="AL58" s="139">
        <f t="shared" si="11"/>
        <v>6249489137.1334839</v>
      </c>
      <c r="AM58" s="139">
        <f t="shared" si="11"/>
        <v>6291942769.1948442</v>
      </c>
      <c r="AN58" s="139">
        <f t="shared" si="11"/>
        <v>6333252913.7891788</v>
      </c>
      <c r="AO58" s="139">
        <f t="shared" si="11"/>
        <v>6373500598.3952055</v>
      </c>
      <c r="AP58" s="139">
        <f t="shared" si="11"/>
        <v>6412666593.1185446</v>
      </c>
      <c r="AQ58" s="139">
        <f t="shared" si="11"/>
        <v>6450713488.5787468</v>
      </c>
      <c r="AR58" s="139">
        <f t="shared" si="11"/>
        <v>6487630067.2191133</v>
      </c>
      <c r="AS58" s="139">
        <f t="shared" si="11"/>
        <v>6523411760.6430197</v>
      </c>
      <c r="AT58" s="139">
        <f t="shared" si="11"/>
        <v>6558054571.745966</v>
      </c>
      <c r="AU58" s="139">
        <f t="shared" si="11"/>
        <v>6591551210.3132486</v>
      </c>
      <c r="AV58" s="139">
        <f t="shared" si="11"/>
        <v>6623895874.0364456</v>
      </c>
      <c r="AW58" s="139">
        <f t="shared" si="11"/>
        <v>6655090402.2280779</v>
      </c>
      <c r="AX58" s="139">
        <f t="shared" si="11"/>
        <v>6685142459.175025</v>
      </c>
      <c r="AY58" s="139">
        <f t="shared" si="11"/>
        <v>6714057466.6501293</v>
      </c>
      <c r="AZ58" s="139">
        <f t="shared" si="11"/>
        <v>6741837441.6671982</v>
      </c>
      <c r="BA58" s="139">
        <f t="shared" si="11"/>
        <v>6768485956.4967718</v>
      </c>
      <c r="BB58" s="139">
        <f t="shared" si="11"/>
        <v>6794012519.1369944</v>
      </c>
      <c r="BC58" s="139">
        <f t="shared" si="11"/>
        <v>6818432485.768158</v>
      </c>
      <c r="BD58" s="139">
        <f t="shared" si="11"/>
        <v>6841761235.5863352</v>
      </c>
      <c r="BE58" s="139">
        <f t="shared" si="11"/>
        <v>6864011804.0637407</v>
      </c>
      <c r="BF58" s="139">
        <f t="shared" si="11"/>
        <v>6884677893.1444578</v>
      </c>
      <c r="BG58" s="139">
        <f t="shared" si="11"/>
        <v>6898999994.4678717</v>
      </c>
      <c r="BH58" s="139">
        <f t="shared" si="11"/>
        <v>6908032529.2776604</v>
      </c>
      <c r="BI58" s="139">
        <f t="shared" si="8"/>
        <v>6917076889.9586134</v>
      </c>
      <c r="BJ58" s="139">
        <f t="shared" si="8"/>
        <v>6926133091.993782</v>
      </c>
      <c r="BK58" s="139">
        <f t="shared" si="8"/>
        <v>6935201150.8865004</v>
      </c>
      <c r="BL58" s="139">
        <f t="shared" si="8"/>
        <v>6944281082.1603813</v>
      </c>
      <c r="BM58" s="139">
        <f t="shared" si="8"/>
        <v>6953372901.359375</v>
      </c>
      <c r="BN58" s="139">
        <f t="shared" si="9"/>
        <v>6962476624.0477867</v>
      </c>
      <c r="BO58" s="139">
        <f t="shared" si="9"/>
        <v>6971592265.8102846</v>
      </c>
      <c r="BP58" s="139">
        <f t="shared" si="9"/>
        <v>6980719842.2519579</v>
      </c>
    </row>
    <row r="59" spans="3:69">
      <c r="C59" s="199"/>
      <c r="S59" s="155" t="b">
        <f>ROUND(S54,0)=ROUND(SUM(S55:S58),0)</f>
        <v>1</v>
      </c>
      <c r="T59" s="155" t="b">
        <f t="shared" ref="T59:BH59" si="12">ROUND(T54,0)=ROUND(SUM(T55:T58),0)</f>
        <v>1</v>
      </c>
      <c r="U59" s="155" t="b">
        <f t="shared" si="12"/>
        <v>1</v>
      </c>
      <c r="V59" s="155" t="b">
        <f t="shared" si="12"/>
        <v>1</v>
      </c>
      <c r="W59" s="155" t="b">
        <f t="shared" si="12"/>
        <v>1</v>
      </c>
      <c r="X59" s="155" t="b">
        <f t="shared" si="12"/>
        <v>1</v>
      </c>
      <c r="Y59" s="155" t="b">
        <f t="shared" si="12"/>
        <v>1</v>
      </c>
      <c r="Z59" s="155" t="b">
        <f t="shared" si="12"/>
        <v>1</v>
      </c>
      <c r="AA59" s="155" t="b">
        <f t="shared" si="12"/>
        <v>1</v>
      </c>
      <c r="AB59" s="155" t="b">
        <f t="shared" si="12"/>
        <v>1</v>
      </c>
      <c r="AC59" s="155" t="b">
        <f t="shared" si="12"/>
        <v>1</v>
      </c>
      <c r="AD59" s="155" t="b">
        <f t="shared" si="12"/>
        <v>1</v>
      </c>
      <c r="AE59" s="155" t="b">
        <f t="shared" si="12"/>
        <v>1</v>
      </c>
      <c r="AF59" s="155" t="b">
        <f t="shared" si="12"/>
        <v>1</v>
      </c>
      <c r="AG59" s="155" t="b">
        <f t="shared" si="12"/>
        <v>1</v>
      </c>
      <c r="AH59" s="155" t="b">
        <f t="shared" si="12"/>
        <v>1</v>
      </c>
      <c r="AI59" s="155" t="b">
        <f t="shared" si="12"/>
        <v>1</v>
      </c>
      <c r="AJ59" s="155" t="b">
        <f t="shared" si="12"/>
        <v>1</v>
      </c>
      <c r="AK59" s="155" t="b">
        <f t="shared" si="12"/>
        <v>1</v>
      </c>
      <c r="AL59" s="155" t="b">
        <f t="shared" si="12"/>
        <v>1</v>
      </c>
      <c r="AM59" s="155" t="b">
        <f t="shared" si="12"/>
        <v>1</v>
      </c>
      <c r="AN59" s="155" t="b">
        <f t="shared" si="12"/>
        <v>1</v>
      </c>
      <c r="AO59" s="155" t="b">
        <f t="shared" si="12"/>
        <v>1</v>
      </c>
      <c r="AP59" s="155" t="b">
        <f t="shared" si="12"/>
        <v>1</v>
      </c>
      <c r="AQ59" s="155" t="b">
        <f t="shared" si="12"/>
        <v>1</v>
      </c>
      <c r="AR59" s="155" t="b">
        <f t="shared" si="12"/>
        <v>1</v>
      </c>
      <c r="AS59" s="155" t="b">
        <f t="shared" si="12"/>
        <v>1</v>
      </c>
      <c r="AT59" s="155" t="b">
        <f t="shared" si="12"/>
        <v>1</v>
      </c>
      <c r="AU59" s="155" t="b">
        <f t="shared" si="12"/>
        <v>1</v>
      </c>
      <c r="AV59" s="155" t="b">
        <f t="shared" si="12"/>
        <v>1</v>
      </c>
      <c r="AW59" s="155" t="b">
        <f t="shared" si="12"/>
        <v>1</v>
      </c>
      <c r="AX59" s="155" t="b">
        <f t="shared" si="12"/>
        <v>1</v>
      </c>
      <c r="AY59" s="155" t="b">
        <f t="shared" si="12"/>
        <v>1</v>
      </c>
      <c r="AZ59" s="155" t="b">
        <f t="shared" si="12"/>
        <v>1</v>
      </c>
      <c r="BA59" s="155" t="b">
        <f t="shared" si="12"/>
        <v>1</v>
      </c>
      <c r="BB59" s="155" t="b">
        <f t="shared" si="12"/>
        <v>1</v>
      </c>
      <c r="BC59" s="155" t="b">
        <f t="shared" si="12"/>
        <v>1</v>
      </c>
      <c r="BD59" s="155" t="b">
        <f t="shared" si="12"/>
        <v>1</v>
      </c>
      <c r="BE59" s="155" t="b">
        <f t="shared" si="12"/>
        <v>1</v>
      </c>
      <c r="BF59" s="155" t="b">
        <f t="shared" si="12"/>
        <v>1</v>
      </c>
      <c r="BG59" s="155" t="b">
        <f t="shared" si="12"/>
        <v>1</v>
      </c>
      <c r="BH59" s="155" t="b">
        <f t="shared" si="12"/>
        <v>1</v>
      </c>
      <c r="BI59" s="155" t="b">
        <f t="shared" ref="BI59:BP59" si="13">ROUND(BI54,0)=ROUND(SUM(BI55:BI58),0)</f>
        <v>1</v>
      </c>
      <c r="BJ59" s="155" t="b">
        <f t="shared" si="13"/>
        <v>1</v>
      </c>
      <c r="BK59" s="155" t="b">
        <f t="shared" si="13"/>
        <v>1</v>
      </c>
      <c r="BL59" s="155" t="b">
        <f t="shared" si="13"/>
        <v>1</v>
      </c>
      <c r="BM59" s="155" t="b">
        <f t="shared" si="13"/>
        <v>1</v>
      </c>
      <c r="BN59" s="155" t="b">
        <f t="shared" si="13"/>
        <v>1</v>
      </c>
      <c r="BO59" s="155" t="b">
        <f t="shared" si="13"/>
        <v>1</v>
      </c>
      <c r="BP59" s="155" t="b">
        <f t="shared" si="13"/>
        <v>1</v>
      </c>
    </row>
    <row r="60" spans="3:69">
      <c r="C60" s="199"/>
    </row>
    <row r="61" spans="3:69">
      <c r="C61" s="199" t="s">
        <v>162</v>
      </c>
      <c r="G61" t="s">
        <v>70</v>
      </c>
      <c r="S61" s="147">
        <f>1-S62</f>
        <v>0.74</v>
      </c>
      <c r="T61" s="147">
        <f>1-T62</f>
        <v>0.74</v>
      </c>
      <c r="U61" s="147">
        <f t="shared" ref="U61:BP61" si="14">1-U62</f>
        <v>0.74</v>
      </c>
      <c r="V61" s="147">
        <f t="shared" si="14"/>
        <v>0.74</v>
      </c>
      <c r="W61" s="147">
        <f t="shared" si="14"/>
        <v>0.74</v>
      </c>
      <c r="X61" s="147">
        <f t="shared" si="14"/>
        <v>0.74</v>
      </c>
      <c r="Y61" s="147">
        <f t="shared" si="14"/>
        <v>0.74</v>
      </c>
      <c r="Z61" s="147">
        <f t="shared" si="14"/>
        <v>0.74</v>
      </c>
      <c r="AA61" s="147">
        <f t="shared" si="14"/>
        <v>0.74</v>
      </c>
      <c r="AB61" s="147">
        <f t="shared" si="14"/>
        <v>0.74</v>
      </c>
      <c r="AC61" s="147">
        <f t="shared" si="14"/>
        <v>0.74</v>
      </c>
      <c r="AD61" s="147">
        <f t="shared" si="14"/>
        <v>0.74</v>
      </c>
      <c r="AE61" s="147">
        <f t="shared" si="14"/>
        <v>0.74</v>
      </c>
      <c r="AF61" s="147">
        <f t="shared" si="14"/>
        <v>0.74</v>
      </c>
      <c r="AG61" s="147">
        <f t="shared" si="14"/>
        <v>0.74</v>
      </c>
      <c r="AH61" s="147">
        <f t="shared" si="14"/>
        <v>0.74</v>
      </c>
      <c r="AI61" s="147">
        <f t="shared" si="14"/>
        <v>0.74</v>
      </c>
      <c r="AJ61" s="147">
        <f t="shared" si="14"/>
        <v>0.74</v>
      </c>
      <c r="AK61" s="147">
        <f t="shared" si="14"/>
        <v>0.74</v>
      </c>
      <c r="AL61" s="147">
        <f t="shared" si="14"/>
        <v>0.74</v>
      </c>
      <c r="AM61" s="147">
        <f t="shared" si="14"/>
        <v>0.74</v>
      </c>
      <c r="AN61" s="147">
        <f t="shared" si="14"/>
        <v>0.74</v>
      </c>
      <c r="AO61" s="147">
        <f t="shared" si="14"/>
        <v>0.74</v>
      </c>
      <c r="AP61" s="147">
        <f t="shared" si="14"/>
        <v>0.74</v>
      </c>
      <c r="AQ61" s="147">
        <f t="shared" si="14"/>
        <v>0.74</v>
      </c>
      <c r="AR61" s="147">
        <f t="shared" si="14"/>
        <v>0.74</v>
      </c>
      <c r="AS61" s="147">
        <f t="shared" si="14"/>
        <v>0.74</v>
      </c>
      <c r="AT61" s="147">
        <f t="shared" si="14"/>
        <v>0.74</v>
      </c>
      <c r="AU61" s="147">
        <f t="shared" si="14"/>
        <v>0.74</v>
      </c>
      <c r="AV61" s="147">
        <f t="shared" si="14"/>
        <v>0.74</v>
      </c>
      <c r="AW61" s="147">
        <f t="shared" si="14"/>
        <v>0.74</v>
      </c>
      <c r="AX61" s="147">
        <f t="shared" si="14"/>
        <v>0.74</v>
      </c>
      <c r="AY61" s="147">
        <f t="shared" si="14"/>
        <v>0.74</v>
      </c>
      <c r="AZ61" s="147">
        <f t="shared" si="14"/>
        <v>0.74</v>
      </c>
      <c r="BA61" s="147">
        <f t="shared" si="14"/>
        <v>0.74</v>
      </c>
      <c r="BB61" s="147">
        <f t="shared" si="14"/>
        <v>0.74</v>
      </c>
      <c r="BC61" s="147">
        <f t="shared" si="14"/>
        <v>0.74</v>
      </c>
      <c r="BD61" s="147">
        <f t="shared" si="14"/>
        <v>0.74</v>
      </c>
      <c r="BE61" s="147">
        <f t="shared" si="14"/>
        <v>0.74</v>
      </c>
      <c r="BF61" s="147">
        <f t="shared" si="14"/>
        <v>0.74</v>
      </c>
      <c r="BG61" s="147">
        <f t="shared" si="14"/>
        <v>0.74</v>
      </c>
      <c r="BH61" s="147">
        <f t="shared" si="14"/>
        <v>0.74</v>
      </c>
      <c r="BI61" s="147">
        <f t="shared" si="14"/>
        <v>0.74</v>
      </c>
      <c r="BJ61" s="147">
        <f t="shared" si="14"/>
        <v>0.74</v>
      </c>
      <c r="BK61" s="147">
        <f t="shared" si="14"/>
        <v>0.74</v>
      </c>
      <c r="BL61" s="147">
        <f t="shared" si="14"/>
        <v>0.74</v>
      </c>
      <c r="BM61" s="147">
        <f t="shared" si="14"/>
        <v>0.74</v>
      </c>
      <c r="BN61" s="147">
        <f t="shared" si="14"/>
        <v>0.74</v>
      </c>
      <c r="BO61" s="147">
        <f t="shared" si="14"/>
        <v>0.74</v>
      </c>
      <c r="BP61" s="147">
        <f t="shared" si="14"/>
        <v>0.74</v>
      </c>
    </row>
    <row r="62" spans="3:69">
      <c r="C62" s="199" t="s">
        <v>163</v>
      </c>
      <c r="G62" t="s">
        <v>70</v>
      </c>
      <c r="S62" s="312">
        <v>0.26</v>
      </c>
      <c r="T62" s="148">
        <f>S62</f>
        <v>0.26</v>
      </c>
      <c r="U62" s="148">
        <f t="shared" ref="U62:BP62" si="15">T62</f>
        <v>0.26</v>
      </c>
      <c r="V62" s="148">
        <f t="shared" si="15"/>
        <v>0.26</v>
      </c>
      <c r="W62" s="148">
        <f t="shared" si="15"/>
        <v>0.26</v>
      </c>
      <c r="X62" s="148">
        <f t="shared" si="15"/>
        <v>0.26</v>
      </c>
      <c r="Y62" s="148">
        <f t="shared" si="15"/>
        <v>0.26</v>
      </c>
      <c r="Z62" s="148">
        <f t="shared" si="15"/>
        <v>0.26</v>
      </c>
      <c r="AA62" s="148">
        <f t="shared" si="15"/>
        <v>0.26</v>
      </c>
      <c r="AB62" s="148">
        <f t="shared" si="15"/>
        <v>0.26</v>
      </c>
      <c r="AC62" s="148">
        <f t="shared" si="15"/>
        <v>0.26</v>
      </c>
      <c r="AD62" s="148">
        <f t="shared" si="15"/>
        <v>0.26</v>
      </c>
      <c r="AE62" s="148">
        <f t="shared" si="15"/>
        <v>0.26</v>
      </c>
      <c r="AF62" s="148">
        <f t="shared" si="15"/>
        <v>0.26</v>
      </c>
      <c r="AG62" s="148">
        <f t="shared" si="15"/>
        <v>0.26</v>
      </c>
      <c r="AH62" s="148">
        <f t="shared" si="15"/>
        <v>0.26</v>
      </c>
      <c r="AI62" s="148">
        <f t="shared" si="15"/>
        <v>0.26</v>
      </c>
      <c r="AJ62" s="148">
        <f t="shared" si="15"/>
        <v>0.26</v>
      </c>
      <c r="AK62" s="148">
        <f t="shared" si="15"/>
        <v>0.26</v>
      </c>
      <c r="AL62" s="148">
        <f t="shared" si="15"/>
        <v>0.26</v>
      </c>
      <c r="AM62" s="148">
        <f t="shared" si="15"/>
        <v>0.26</v>
      </c>
      <c r="AN62" s="148">
        <f t="shared" si="15"/>
        <v>0.26</v>
      </c>
      <c r="AO62" s="148">
        <f t="shared" si="15"/>
        <v>0.26</v>
      </c>
      <c r="AP62" s="148">
        <f t="shared" si="15"/>
        <v>0.26</v>
      </c>
      <c r="AQ62" s="148">
        <f t="shared" si="15"/>
        <v>0.26</v>
      </c>
      <c r="AR62" s="148">
        <f t="shared" si="15"/>
        <v>0.26</v>
      </c>
      <c r="AS62" s="148">
        <f t="shared" si="15"/>
        <v>0.26</v>
      </c>
      <c r="AT62" s="148">
        <f t="shared" si="15"/>
        <v>0.26</v>
      </c>
      <c r="AU62" s="148">
        <f t="shared" si="15"/>
        <v>0.26</v>
      </c>
      <c r="AV62" s="148">
        <f t="shared" si="15"/>
        <v>0.26</v>
      </c>
      <c r="AW62" s="148">
        <f t="shared" si="15"/>
        <v>0.26</v>
      </c>
      <c r="AX62" s="148">
        <f t="shared" si="15"/>
        <v>0.26</v>
      </c>
      <c r="AY62" s="148">
        <f t="shared" si="15"/>
        <v>0.26</v>
      </c>
      <c r="AZ62" s="148">
        <f t="shared" si="15"/>
        <v>0.26</v>
      </c>
      <c r="BA62" s="148">
        <f t="shared" si="15"/>
        <v>0.26</v>
      </c>
      <c r="BB62" s="148">
        <f t="shared" si="15"/>
        <v>0.26</v>
      </c>
      <c r="BC62" s="148">
        <f t="shared" si="15"/>
        <v>0.26</v>
      </c>
      <c r="BD62" s="148">
        <f t="shared" si="15"/>
        <v>0.26</v>
      </c>
      <c r="BE62" s="148">
        <f t="shared" si="15"/>
        <v>0.26</v>
      </c>
      <c r="BF62" s="148">
        <f t="shared" si="15"/>
        <v>0.26</v>
      </c>
      <c r="BG62" s="148">
        <f t="shared" si="15"/>
        <v>0.26</v>
      </c>
      <c r="BH62" s="148">
        <f t="shared" si="15"/>
        <v>0.26</v>
      </c>
      <c r="BI62" s="148">
        <f t="shared" si="15"/>
        <v>0.26</v>
      </c>
      <c r="BJ62" s="148">
        <f t="shared" si="15"/>
        <v>0.26</v>
      </c>
      <c r="BK62" s="148">
        <f t="shared" si="15"/>
        <v>0.26</v>
      </c>
      <c r="BL62" s="148">
        <f t="shared" si="15"/>
        <v>0.26</v>
      </c>
      <c r="BM62" s="148">
        <f t="shared" si="15"/>
        <v>0.26</v>
      </c>
      <c r="BN62" s="148">
        <f t="shared" si="15"/>
        <v>0.26</v>
      </c>
      <c r="BO62" s="148">
        <f t="shared" si="15"/>
        <v>0.26</v>
      </c>
      <c r="BP62" s="148">
        <f t="shared" si="15"/>
        <v>0.26</v>
      </c>
    </row>
    <row r="63" spans="3:69">
      <c r="C63" s="199"/>
    </row>
    <row r="64" spans="3:69">
      <c r="C64" s="199" t="s">
        <v>444</v>
      </c>
      <c r="G64" t="s">
        <v>132</v>
      </c>
      <c r="S64" s="139">
        <f>IFERROR(S54/S61*S62,0)</f>
        <v>0</v>
      </c>
      <c r="T64" s="139">
        <f t="shared" ref="T64:BH64" si="16">IFERROR(T54/T61*T62,0)</f>
        <v>0</v>
      </c>
      <c r="U64" s="139">
        <f t="shared" si="16"/>
        <v>1780240686.8975439</v>
      </c>
      <c r="V64" s="139">
        <f t="shared" si="16"/>
        <v>3745633703.1532941</v>
      </c>
      <c r="W64" s="139">
        <f t="shared" si="16"/>
        <v>5694501389.8041506</v>
      </c>
      <c r="X64" s="139">
        <f t="shared" si="16"/>
        <v>7496477228.0049067</v>
      </c>
      <c r="Y64" s="139">
        <f t="shared" si="16"/>
        <v>14626857546.852514</v>
      </c>
      <c r="Z64" s="139">
        <f t="shared" si="16"/>
        <v>18092501442.037605</v>
      </c>
      <c r="AA64" s="139">
        <f t="shared" si="16"/>
        <v>19425616981.745876</v>
      </c>
      <c r="AB64" s="139">
        <f t="shared" si="16"/>
        <v>20335636342.790039</v>
      </c>
      <c r="AC64" s="139">
        <f t="shared" si="16"/>
        <v>21110261742.639885</v>
      </c>
      <c r="AD64" s="139">
        <f t="shared" si="16"/>
        <v>22000138343.633583</v>
      </c>
      <c r="AE64" s="139">
        <f t="shared" si="16"/>
        <v>22769107202.047668</v>
      </c>
      <c r="AF64" s="139">
        <f t="shared" si="16"/>
        <v>23522866547.223637</v>
      </c>
      <c r="AG64" s="139">
        <f t="shared" si="16"/>
        <v>24261872768.807861</v>
      </c>
      <c r="AH64" s="139">
        <f t="shared" si="16"/>
        <v>24986611371.144089</v>
      </c>
      <c r="AI64" s="139">
        <f t="shared" si="16"/>
        <v>25379802973.080952</v>
      </c>
      <c r="AJ64" s="139">
        <f t="shared" si="16"/>
        <v>25570748456.129986</v>
      </c>
      <c r="AK64" s="139">
        <f t="shared" si="16"/>
        <v>25756931960.998505</v>
      </c>
      <c r="AL64" s="139">
        <f t="shared" si="16"/>
        <v>25938188119.951035</v>
      </c>
      <c r="AM64" s="139">
        <f t="shared" si="16"/>
        <v>26114389769.497036</v>
      </c>
      <c r="AN64" s="139">
        <f t="shared" si="16"/>
        <v>26285845432.230087</v>
      </c>
      <c r="AO64" s="139">
        <f t="shared" si="16"/>
        <v>26452891408.59647</v>
      </c>
      <c r="AP64" s="139">
        <f t="shared" si="16"/>
        <v>26615447885.893585</v>
      </c>
      <c r="AQ64" s="139">
        <f t="shared" si="16"/>
        <v>26773359598.382694</v>
      </c>
      <c r="AR64" s="139">
        <f t="shared" si="16"/>
        <v>26926579988.162903</v>
      </c>
      <c r="AS64" s="139">
        <f t="shared" si="16"/>
        <v>27075090094.335419</v>
      </c>
      <c r="AT64" s="139">
        <f t="shared" si="16"/>
        <v>27218873327.12048</v>
      </c>
      <c r="AU64" s="139">
        <f t="shared" si="16"/>
        <v>27357899428.8512</v>
      </c>
      <c r="AV64" s="139">
        <f t="shared" si="16"/>
        <v>27492144317.340382</v>
      </c>
      <c r="AW64" s="139">
        <f t="shared" si="16"/>
        <v>27621615626.561481</v>
      </c>
      <c r="AX64" s="139">
        <f t="shared" si="16"/>
        <v>27746345166.748974</v>
      </c>
      <c r="AY64" s="139">
        <f t="shared" si="16"/>
        <v>27866355440.696426</v>
      </c>
      <c r="AZ64" s="139">
        <f t="shared" si="16"/>
        <v>27981654819.917484</v>
      </c>
      <c r="BA64" s="139">
        <f t="shared" si="16"/>
        <v>28092258130.940105</v>
      </c>
      <c r="BB64" s="139">
        <f t="shared" si="16"/>
        <v>28198204836.228962</v>
      </c>
      <c r="BC64" s="139">
        <f t="shared" si="16"/>
        <v>28299558670.832561</v>
      </c>
      <c r="BD64" s="139">
        <f t="shared" si="16"/>
        <v>28396383465.32523</v>
      </c>
      <c r="BE64" s="139">
        <f t="shared" si="16"/>
        <v>28488733322.774143</v>
      </c>
      <c r="BF64" s="139">
        <f t="shared" si="16"/>
        <v>28574506878.742786</v>
      </c>
      <c r="BG64" s="139">
        <f t="shared" si="16"/>
        <v>28633950034.854919</v>
      </c>
      <c r="BH64" s="139">
        <f t="shared" si="16"/>
        <v>28671439113.07481</v>
      </c>
      <c r="BI64" s="139">
        <f t="shared" ref="BI64:BP64" si="17">IFERROR(BI54/BI61*BI62,0)</f>
        <v>28708977273.973965</v>
      </c>
      <c r="BJ64" s="139">
        <f t="shared" si="17"/>
        <v>28746564581.814014</v>
      </c>
      <c r="BK64" s="139">
        <f t="shared" si="17"/>
        <v>28784201100.940762</v>
      </c>
      <c r="BL64" s="139">
        <f t="shared" si="17"/>
        <v>28821886895.784168</v>
      </c>
      <c r="BM64" s="139">
        <f t="shared" si="17"/>
        <v>28859622030.858631</v>
      </c>
      <c r="BN64" s="139">
        <f t="shared" si="17"/>
        <v>28897406570.762981</v>
      </c>
      <c r="BO64" s="139">
        <f t="shared" si="17"/>
        <v>28935240580.180634</v>
      </c>
      <c r="BP64" s="139">
        <f t="shared" si="17"/>
        <v>28973124123.879681</v>
      </c>
    </row>
    <row r="65" spans="2:69">
      <c r="C65" s="47" t="s">
        <v>357</v>
      </c>
      <c r="G65" t="s">
        <v>132</v>
      </c>
      <c r="S65" s="165">
        <f>IFERROR(S$64*S18/SUM(S$18:S$20),0)</f>
        <v>0</v>
      </c>
      <c r="T65" s="165">
        <f t="shared" ref="T65:AS65" si="18">IFERROR(T$64*T18/SUM(T$18:T$20),0)</f>
        <v>0</v>
      </c>
      <c r="U65" s="165">
        <f t="shared" si="18"/>
        <v>861840208.56188083</v>
      </c>
      <c r="V65" s="165">
        <f t="shared" si="18"/>
        <v>1861876835.9146068</v>
      </c>
      <c r="W65" s="165">
        <f t="shared" si="18"/>
        <v>2751416300.4792538</v>
      </c>
      <c r="X65" s="165">
        <f t="shared" si="18"/>
        <v>4078055385.6454949</v>
      </c>
      <c r="Y65" s="165">
        <f t="shared" si="18"/>
        <v>6467589654.3473721</v>
      </c>
      <c r="Z65" s="165">
        <f t="shared" si="18"/>
        <v>7174848329.5647078</v>
      </c>
      <c r="AA65" s="165">
        <f t="shared" si="18"/>
        <v>7552767027.9088173</v>
      </c>
      <c r="AB65" s="165">
        <f t="shared" si="18"/>
        <v>7760659887.1917019</v>
      </c>
      <c r="AC65" s="165">
        <f t="shared" si="18"/>
        <v>7872191856.004921</v>
      </c>
      <c r="AD65" s="165">
        <f t="shared" si="18"/>
        <v>8071455478.8757076</v>
      </c>
      <c r="AE65" s="165">
        <f t="shared" si="18"/>
        <v>8226000126.4494572</v>
      </c>
      <c r="AF65" s="165">
        <f t="shared" si="18"/>
        <v>8390388470.6871777</v>
      </c>
      <c r="AG65" s="165">
        <f t="shared" si="18"/>
        <v>8542500436.7150164</v>
      </c>
      <c r="AH65" s="165">
        <f t="shared" si="18"/>
        <v>8682923493.1173306</v>
      </c>
      <c r="AI65" s="165">
        <f t="shared" si="18"/>
        <v>8806996899.2176895</v>
      </c>
      <c r="AJ65" s="165">
        <f t="shared" si="18"/>
        <v>8884032742.8585987</v>
      </c>
      <c r="AK65" s="165">
        <f t="shared" si="18"/>
        <v>8958739519.0887585</v>
      </c>
      <c r="AL65" s="165">
        <f t="shared" si="18"/>
        <v>9031263955.2956924</v>
      </c>
      <c r="AM65" s="165">
        <f t="shared" si="18"/>
        <v>9101916006.6400318</v>
      </c>
      <c r="AN65" s="165">
        <f t="shared" si="18"/>
        <v>9170903113.8394794</v>
      </c>
      <c r="AO65" s="165">
        <f t="shared" si="18"/>
        <v>9237946420.4667797</v>
      </c>
      <c r="AP65" s="165">
        <f t="shared" si="18"/>
        <v>9302808872.7884426</v>
      </c>
      <c r="AQ65" s="165">
        <f t="shared" si="18"/>
        <v>9365557618.2908077</v>
      </c>
      <c r="AR65" s="165">
        <f t="shared" si="18"/>
        <v>9426264380.0858574</v>
      </c>
      <c r="AS65" s="165">
        <f t="shared" si="18"/>
        <v>9484896794.8616638</v>
      </c>
      <c r="AT65" s="165">
        <f t="shared" ref="AT65:BH65" si="19">IFERROR(AT$64*AT18/SUM(AT$18:AT$20),0)</f>
        <v>9541378127.496027</v>
      </c>
      <c r="AU65" s="165">
        <f t="shared" si="19"/>
        <v>9595696989.5258312</v>
      </c>
      <c r="AV65" s="165">
        <f t="shared" si="19"/>
        <v>9647908208.3458309</v>
      </c>
      <c r="AW65" s="165">
        <f t="shared" si="19"/>
        <v>9698058444.6258545</v>
      </c>
      <c r="AX65" s="165">
        <f t="shared" si="19"/>
        <v>9746117150.3611965</v>
      </c>
      <c r="AY65" s="165">
        <f t="shared" si="19"/>
        <v>9792019674.4991074</v>
      </c>
      <c r="AZ65" s="165">
        <f t="shared" si="19"/>
        <v>9835755647.6204109</v>
      </c>
      <c r="BA65" s="165">
        <f t="shared" si="19"/>
        <v>9877374588.1697369</v>
      </c>
      <c r="BB65" s="165">
        <f t="shared" si="19"/>
        <v>9916926974.2829781</v>
      </c>
      <c r="BC65" s="165">
        <f t="shared" si="19"/>
        <v>9954405763.749033</v>
      </c>
      <c r="BD65" s="165">
        <f t="shared" si="19"/>
        <v>9989775790.7082748</v>
      </c>
      <c r="BE65" s="165">
        <f t="shared" si="19"/>
        <v>10023044103.699547</v>
      </c>
      <c r="BF65" s="165">
        <f t="shared" si="19"/>
        <v>10053655463.071341</v>
      </c>
      <c r="BG65" s="165">
        <f t="shared" si="19"/>
        <v>10074850357.918436</v>
      </c>
      <c r="BH65" s="165">
        <f t="shared" si="19"/>
        <v>10088253650.00185</v>
      </c>
      <c r="BI65" s="165">
        <f t="shared" ref="BI65:BM67" si="20">IFERROR(BI$64*BI18/SUM(BI$18:BI$20),0)</f>
        <v>10101674741.298927</v>
      </c>
      <c r="BJ65" s="165">
        <f t="shared" si="20"/>
        <v>10115113655.404085</v>
      </c>
      <c r="BK65" s="165">
        <f t="shared" si="20"/>
        <v>10128570415.942986</v>
      </c>
      <c r="BL65" s="165">
        <f t="shared" si="20"/>
        <v>10142045046.572517</v>
      </c>
      <c r="BM65" s="165">
        <f t="shared" si="20"/>
        <v>10155537570.9809</v>
      </c>
      <c r="BN65" s="165">
        <f t="shared" ref="BN65:BP67" si="21">IFERROR(BN$64*BN18/SUM(BN$18:BN$20),0)</f>
        <v>10169048012.88768</v>
      </c>
      <c r="BO65" s="165">
        <f t="shared" si="21"/>
        <v>10182576396.043806</v>
      </c>
      <c r="BP65" s="165">
        <f t="shared" si="21"/>
        <v>10196122744.23164</v>
      </c>
    </row>
    <row r="66" spans="2:69">
      <c r="C66" s="47" t="s">
        <v>358</v>
      </c>
      <c r="G66" t="s">
        <v>132</v>
      </c>
      <c r="S66" s="165">
        <f>IFERROR(S$64*S19/SUM(S$18:S$20),0)</f>
        <v>0</v>
      </c>
      <c r="T66" s="165">
        <f t="shared" ref="T66:AS66" si="22">IFERROR(T$64*T19/SUM(T$18:T$20),0)</f>
        <v>0</v>
      </c>
      <c r="U66" s="165">
        <f t="shared" si="22"/>
        <v>755187163.5029856</v>
      </c>
      <c r="V66" s="165">
        <f t="shared" si="22"/>
        <v>1536428707.5010138</v>
      </c>
      <c r="W66" s="165">
        <f t="shared" si="22"/>
        <v>2341629593.6707644</v>
      </c>
      <c r="X66" s="165">
        <f t="shared" si="22"/>
        <v>2629293165.2578421</v>
      </c>
      <c r="Y66" s="165">
        <f t="shared" si="22"/>
        <v>6093865340.1540604</v>
      </c>
      <c r="Z66" s="165">
        <f t="shared" si="22"/>
        <v>8822530150.8038654</v>
      </c>
      <c r="AA66" s="165">
        <f t="shared" si="22"/>
        <v>9684772530.7911472</v>
      </c>
      <c r="AB66" s="165">
        <f t="shared" si="22"/>
        <v>10312416207.360081</v>
      </c>
      <c r="AC66" s="165">
        <f t="shared" si="22"/>
        <v>10906076566.950665</v>
      </c>
      <c r="AD66" s="165">
        <f t="shared" si="22"/>
        <v>11543990345.579767</v>
      </c>
      <c r="AE66" s="165">
        <f t="shared" si="22"/>
        <v>12119447068.610691</v>
      </c>
      <c r="AF66" s="165">
        <f t="shared" si="22"/>
        <v>12674223527.956564</v>
      </c>
      <c r="AG66" s="165">
        <f t="shared" si="22"/>
        <v>13226961160.660837</v>
      </c>
      <c r="AH66" s="165">
        <f t="shared" si="22"/>
        <v>13777517362.957943</v>
      </c>
      <c r="AI66" s="165">
        <f t="shared" si="22"/>
        <v>14019500220.910782</v>
      </c>
      <c r="AJ66" s="165">
        <f t="shared" si="22"/>
        <v>14103386371.731869</v>
      </c>
      <c r="AK66" s="165">
        <f t="shared" si="22"/>
        <v>14185898463.244953</v>
      </c>
      <c r="AL66" s="165">
        <f t="shared" si="22"/>
        <v>14266550873.442057</v>
      </c>
      <c r="AM66" s="165">
        <f t="shared" si="22"/>
        <v>14344565355.010176</v>
      </c>
      <c r="AN66" s="165">
        <f t="shared" si="22"/>
        <v>14419910146.784073</v>
      </c>
      <c r="AO66" s="165">
        <f t="shared" si="22"/>
        <v>14493584125.899624</v>
      </c>
      <c r="AP66" s="165">
        <f t="shared" si="22"/>
        <v>14565985869.581419</v>
      </c>
      <c r="AQ66" s="165">
        <f t="shared" si="22"/>
        <v>14636794262.140265</v>
      </c>
      <c r="AR66" s="165">
        <f t="shared" si="22"/>
        <v>14705812514.597572</v>
      </c>
      <c r="AS66" s="165">
        <f t="shared" si="22"/>
        <v>14773092908.381189</v>
      </c>
      <c r="AT66" s="165">
        <f t="shared" ref="AT66:BH66" si="23">IFERROR(AT$64*AT19/SUM(AT$18:AT$20),0)</f>
        <v>14838783737.143349</v>
      </c>
      <c r="AU66" s="165">
        <f t="shared" si="23"/>
        <v>14902879867.471094</v>
      </c>
      <c r="AV66" s="165">
        <f t="shared" si="23"/>
        <v>14965244072.586521</v>
      </c>
      <c r="AW66" s="165">
        <f t="shared" si="23"/>
        <v>15025795005.318487</v>
      </c>
      <c r="AX66" s="165">
        <f t="shared" si="23"/>
        <v>15084644091.890118</v>
      </c>
      <c r="AY66" s="165">
        <f t="shared" si="23"/>
        <v>15141963165.357662</v>
      </c>
      <c r="AZ66" s="165">
        <f t="shared" si="23"/>
        <v>15197791184.524616</v>
      </c>
      <c r="BA66" s="165">
        <f t="shared" si="23"/>
        <v>15252047591.826683</v>
      </c>
      <c r="BB66" s="165">
        <f t="shared" si="23"/>
        <v>15304680256.440506</v>
      </c>
      <c r="BC66" s="165">
        <f t="shared" si="23"/>
        <v>15355789744.600914</v>
      </c>
      <c r="BD66" s="165">
        <f t="shared" si="23"/>
        <v>15405536179.71443</v>
      </c>
      <c r="BE66" s="165">
        <f t="shared" si="23"/>
        <v>15453976690.006796</v>
      </c>
      <c r="BF66" s="165">
        <f t="shared" si="23"/>
        <v>15499580560.169024</v>
      </c>
      <c r="BG66" s="165">
        <f t="shared" si="23"/>
        <v>15531226624.934338</v>
      </c>
      <c r="BH66" s="165">
        <f t="shared" si="23"/>
        <v>15551107508.279238</v>
      </c>
      <c r="BI66" s="165">
        <f t="shared" si="20"/>
        <v>15571013836.378042</v>
      </c>
      <c r="BJ66" s="165">
        <f t="shared" si="20"/>
        <v>15590945641.791664</v>
      </c>
      <c r="BK66" s="165">
        <f t="shared" si="20"/>
        <v>15610902957.122675</v>
      </c>
      <c r="BL66" s="165">
        <f t="shared" si="20"/>
        <v>15630885815.015318</v>
      </c>
      <c r="BM66" s="165">
        <f t="shared" si="20"/>
        <v>15650894248.155657</v>
      </c>
      <c r="BN66" s="165">
        <f t="shared" si="21"/>
        <v>15670928289.271563</v>
      </c>
      <c r="BO66" s="165">
        <f t="shared" si="21"/>
        <v>15690987971.132765</v>
      </c>
      <c r="BP66" s="165">
        <f t="shared" si="21"/>
        <v>15711073326.55093</v>
      </c>
    </row>
    <row r="67" spans="2:69">
      <c r="C67" s="47" t="s">
        <v>359</v>
      </c>
      <c r="G67" t="s">
        <v>132</v>
      </c>
      <c r="S67" s="165">
        <f>IFERROR(S$64*S20/SUM(S$18:S$20),0)</f>
        <v>0</v>
      </c>
      <c r="T67" s="165">
        <f t="shared" ref="T67:BH67" si="24">IFERROR(T$64*T20/SUM(T$18:T$20),0)</f>
        <v>0</v>
      </c>
      <c r="U67" s="165">
        <f t="shared" si="24"/>
        <v>163213314.8326776</v>
      </c>
      <c r="V67" s="165">
        <f t="shared" si="24"/>
        <v>347328159.73767412</v>
      </c>
      <c r="W67" s="165">
        <f t="shared" si="24"/>
        <v>601455495.6541326</v>
      </c>
      <c r="X67" s="165">
        <f t="shared" si="24"/>
        <v>789128677.10156929</v>
      </c>
      <c r="Y67" s="165">
        <f t="shared" si="24"/>
        <v>2065402552.3510821</v>
      </c>
      <c r="Z67" s="165">
        <f t="shared" si="24"/>
        <v>2095122961.6690309</v>
      </c>
      <c r="AA67" s="165">
        <f t="shared" si="24"/>
        <v>2188077423.0459113</v>
      </c>
      <c r="AB67" s="165">
        <f t="shared" si="24"/>
        <v>2262560248.238255</v>
      </c>
      <c r="AC67" s="165">
        <f t="shared" si="24"/>
        <v>2331993319.6843009</v>
      </c>
      <c r="AD67" s="165">
        <f t="shared" si="24"/>
        <v>2384692519.1781063</v>
      </c>
      <c r="AE67" s="165">
        <f t="shared" si="24"/>
        <v>2423660006.9875221</v>
      </c>
      <c r="AF67" s="165">
        <f t="shared" si="24"/>
        <v>2458254548.5798945</v>
      </c>
      <c r="AG67" s="165">
        <f t="shared" si="24"/>
        <v>2492411171.4320068</v>
      </c>
      <c r="AH67" s="165">
        <f t="shared" si="24"/>
        <v>2526170515.0688167</v>
      </c>
      <c r="AI67" s="165">
        <f t="shared" si="24"/>
        <v>2553305852.9524794</v>
      </c>
      <c r="AJ67" s="165">
        <f t="shared" si="24"/>
        <v>2583329341.5395188</v>
      </c>
      <c r="AK67" s="165">
        <f t="shared" si="24"/>
        <v>2612293978.6647911</v>
      </c>
      <c r="AL67" s="165">
        <f t="shared" si="24"/>
        <v>2640373291.2132845</v>
      </c>
      <c r="AM67" s="165">
        <f t="shared" si="24"/>
        <v>2667908407.8468323</v>
      </c>
      <c r="AN67" s="165">
        <f t="shared" si="24"/>
        <v>2695032171.6065373</v>
      </c>
      <c r="AO67" s="165">
        <f t="shared" si="24"/>
        <v>2721360862.2300663</v>
      </c>
      <c r="AP67" s="165">
        <f t="shared" si="24"/>
        <v>2746653143.5237279</v>
      </c>
      <c r="AQ67" s="165">
        <f t="shared" si="24"/>
        <v>2771007717.9516215</v>
      </c>
      <c r="AR67" s="165">
        <f t="shared" si="24"/>
        <v>2794503093.4794688</v>
      </c>
      <c r="AS67" s="165">
        <f t="shared" si="24"/>
        <v>2817100391.092566</v>
      </c>
      <c r="AT67" s="165">
        <f t="shared" si="24"/>
        <v>2838711462.4811049</v>
      </c>
      <c r="AU67" s="165">
        <f t="shared" si="24"/>
        <v>2859322571.8542709</v>
      </c>
      <c r="AV67" s="165">
        <f t="shared" si="24"/>
        <v>2878992036.4080281</v>
      </c>
      <c r="AW67" s="165">
        <f t="shared" si="24"/>
        <v>2897762176.6171408</v>
      </c>
      <c r="AX67" s="165">
        <f t="shared" si="24"/>
        <v>2915583924.4976597</v>
      </c>
      <c r="AY67" s="165">
        <f t="shared" si="24"/>
        <v>2932372600.8396602</v>
      </c>
      <c r="AZ67" s="165">
        <f t="shared" si="24"/>
        <v>2948107987.7724595</v>
      </c>
      <c r="BA67" s="165">
        <f t="shared" si="24"/>
        <v>2962835950.9436855</v>
      </c>
      <c r="BB67" s="165">
        <f t="shared" si="24"/>
        <v>2976597605.505477</v>
      </c>
      <c r="BC67" s="165">
        <f t="shared" si="24"/>
        <v>2989363162.4826164</v>
      </c>
      <c r="BD67" s="165">
        <f t="shared" si="24"/>
        <v>3001071494.902523</v>
      </c>
      <c r="BE67" s="165">
        <f t="shared" si="24"/>
        <v>3011712529.0678</v>
      </c>
      <c r="BF67" s="165">
        <f t="shared" si="24"/>
        <v>3021270855.5024209</v>
      </c>
      <c r="BG67" s="165">
        <f t="shared" si="24"/>
        <v>3027873052.0021448</v>
      </c>
      <c r="BH67" s="165">
        <f t="shared" si="24"/>
        <v>3032077954.7937245</v>
      </c>
      <c r="BI67" s="165">
        <f t="shared" si="20"/>
        <v>3036288696.2969933</v>
      </c>
      <c r="BJ67" s="165">
        <f t="shared" si="20"/>
        <v>3040505284.6182656</v>
      </c>
      <c r="BK67" s="165">
        <f t="shared" si="20"/>
        <v>3044727727.8751025</v>
      </c>
      <c r="BL67" s="165">
        <f t="shared" si="20"/>
        <v>3048956034.1963329</v>
      </c>
      <c r="BM67" s="165">
        <f t="shared" si="20"/>
        <v>3053190211.7220736</v>
      </c>
      <c r="BN67" s="165">
        <f t="shared" si="21"/>
        <v>3057430268.6037407</v>
      </c>
      <c r="BO67" s="165">
        <f t="shared" si="21"/>
        <v>3061676213.0040646</v>
      </c>
      <c r="BP67" s="165">
        <f t="shared" si="21"/>
        <v>3065928053.0971088</v>
      </c>
    </row>
    <row r="68" spans="2:69">
      <c r="C68" s="199"/>
      <c r="S68" s="155" t="b">
        <f>ROUND(S64,0)=ROUND(SUM(S65:S67),0)</f>
        <v>1</v>
      </c>
      <c r="T68" s="155" t="b">
        <f t="shared" ref="T68:BH68" si="25">ROUND(T64,0)=ROUND(SUM(T65:T67),0)</f>
        <v>1</v>
      </c>
      <c r="U68" s="155" t="b">
        <f t="shared" si="25"/>
        <v>1</v>
      </c>
      <c r="V68" s="155" t="b">
        <f t="shared" si="25"/>
        <v>1</v>
      </c>
      <c r="W68" s="155" t="b">
        <f t="shared" si="25"/>
        <v>1</v>
      </c>
      <c r="X68" s="155" t="b">
        <f t="shared" si="25"/>
        <v>1</v>
      </c>
      <c r="Y68" s="155" t="b">
        <f t="shared" si="25"/>
        <v>1</v>
      </c>
      <c r="Z68" s="155" t="b">
        <f t="shared" si="25"/>
        <v>1</v>
      </c>
      <c r="AA68" s="155" t="b">
        <f t="shared" si="25"/>
        <v>1</v>
      </c>
      <c r="AB68" s="155" t="b">
        <f t="shared" si="25"/>
        <v>1</v>
      </c>
      <c r="AC68" s="155" t="b">
        <f t="shared" si="25"/>
        <v>1</v>
      </c>
      <c r="AD68" s="155" t="b">
        <f t="shared" si="25"/>
        <v>1</v>
      </c>
      <c r="AE68" s="155" t="b">
        <f t="shared" si="25"/>
        <v>1</v>
      </c>
      <c r="AF68" s="155" t="b">
        <f t="shared" si="25"/>
        <v>1</v>
      </c>
      <c r="AG68" s="155" t="b">
        <f t="shared" si="25"/>
        <v>1</v>
      </c>
      <c r="AH68" s="155" t="b">
        <f t="shared" si="25"/>
        <v>1</v>
      </c>
      <c r="AI68" s="155" t="b">
        <f t="shared" si="25"/>
        <v>1</v>
      </c>
      <c r="AJ68" s="155" t="b">
        <f t="shared" si="25"/>
        <v>1</v>
      </c>
      <c r="AK68" s="155" t="b">
        <f t="shared" si="25"/>
        <v>1</v>
      </c>
      <c r="AL68" s="155" t="b">
        <f t="shared" si="25"/>
        <v>1</v>
      </c>
      <c r="AM68" s="155" t="b">
        <f t="shared" si="25"/>
        <v>1</v>
      </c>
      <c r="AN68" s="155" t="b">
        <f t="shared" si="25"/>
        <v>1</v>
      </c>
      <c r="AO68" s="155" t="b">
        <f t="shared" si="25"/>
        <v>1</v>
      </c>
      <c r="AP68" s="155" t="b">
        <f t="shared" si="25"/>
        <v>1</v>
      </c>
      <c r="AQ68" s="155" t="b">
        <f t="shared" si="25"/>
        <v>1</v>
      </c>
      <c r="AR68" s="155" t="b">
        <f t="shared" si="25"/>
        <v>1</v>
      </c>
      <c r="AS68" s="155" t="b">
        <f t="shared" si="25"/>
        <v>1</v>
      </c>
      <c r="AT68" s="155" t="b">
        <f t="shared" si="25"/>
        <v>1</v>
      </c>
      <c r="AU68" s="155" t="b">
        <f t="shared" si="25"/>
        <v>1</v>
      </c>
      <c r="AV68" s="155" t="b">
        <f t="shared" si="25"/>
        <v>1</v>
      </c>
      <c r="AW68" s="155" t="b">
        <f t="shared" si="25"/>
        <v>1</v>
      </c>
      <c r="AX68" s="155" t="b">
        <f t="shared" si="25"/>
        <v>1</v>
      </c>
      <c r="AY68" s="155" t="b">
        <f t="shared" si="25"/>
        <v>1</v>
      </c>
      <c r="AZ68" s="155" t="b">
        <f t="shared" si="25"/>
        <v>1</v>
      </c>
      <c r="BA68" s="155" t="b">
        <f t="shared" si="25"/>
        <v>1</v>
      </c>
      <c r="BB68" s="155" t="b">
        <f t="shared" si="25"/>
        <v>1</v>
      </c>
      <c r="BC68" s="155" t="b">
        <f t="shared" si="25"/>
        <v>1</v>
      </c>
      <c r="BD68" s="155" t="b">
        <f t="shared" si="25"/>
        <v>1</v>
      </c>
      <c r="BE68" s="155" t="b">
        <f t="shared" si="25"/>
        <v>1</v>
      </c>
      <c r="BF68" s="155" t="b">
        <f t="shared" si="25"/>
        <v>1</v>
      </c>
      <c r="BG68" s="155" t="b">
        <f t="shared" si="25"/>
        <v>1</v>
      </c>
      <c r="BH68" s="155" t="b">
        <f t="shared" si="25"/>
        <v>1</v>
      </c>
      <c r="BI68" s="155" t="b">
        <f t="shared" ref="BI68:BP68" si="26">ROUND(BI64,0)=ROUND(SUM(BI65:BI67),0)</f>
        <v>1</v>
      </c>
      <c r="BJ68" s="155" t="b">
        <f t="shared" si="26"/>
        <v>1</v>
      </c>
      <c r="BK68" s="155" t="b">
        <f t="shared" si="26"/>
        <v>1</v>
      </c>
      <c r="BL68" s="155" t="b">
        <f t="shared" si="26"/>
        <v>1</v>
      </c>
      <c r="BM68" s="155" t="b">
        <f t="shared" si="26"/>
        <v>1</v>
      </c>
      <c r="BN68" s="155" t="b">
        <f t="shared" si="26"/>
        <v>1</v>
      </c>
      <c r="BO68" s="155" t="b">
        <f t="shared" si="26"/>
        <v>1</v>
      </c>
      <c r="BP68" s="155" t="b">
        <f t="shared" si="26"/>
        <v>1</v>
      </c>
    </row>
    <row r="69" spans="2:69" ht="15.75">
      <c r="B69" s="16" t="s">
        <v>324</v>
      </c>
    </row>
    <row r="70" spans="2:69">
      <c r="C70" t="s">
        <v>328</v>
      </c>
      <c r="F70" s="39" t="s">
        <v>308</v>
      </c>
      <c r="G70" s="39" t="s">
        <v>69</v>
      </c>
      <c r="S70" s="89">
        <f>S9*S49</f>
        <v>0</v>
      </c>
      <c r="T70" s="89">
        <f t="shared" ref="T70:BH70" si="27">T9*T49</f>
        <v>0</v>
      </c>
      <c r="U70" s="89">
        <f t="shared" si="27"/>
        <v>3663048.071155</v>
      </c>
      <c r="V70" s="89">
        <f t="shared" si="27"/>
        <v>7782407.3178500002</v>
      </c>
      <c r="W70" s="89">
        <f t="shared" si="27"/>
        <v>11767931.147115001</v>
      </c>
      <c r="X70" s="89">
        <f t="shared" si="27"/>
        <v>15761373.86252</v>
      </c>
      <c r="Y70" s="89">
        <f t="shared" si="27"/>
        <v>20576361.535675</v>
      </c>
      <c r="Z70" s="89">
        <f t="shared" si="27"/>
        <v>21198775.374699999</v>
      </c>
      <c r="AA70" s="89">
        <f t="shared" si="27"/>
        <v>21990168.762924999</v>
      </c>
      <c r="AB70" s="89">
        <f t="shared" si="27"/>
        <v>22792403.988799062</v>
      </c>
      <c r="AC70" s="89">
        <f t="shared" si="27"/>
        <v>23426349.13161413</v>
      </c>
      <c r="AD70" s="89">
        <f t="shared" si="27"/>
        <v>24172136.129667874</v>
      </c>
      <c r="AE70" s="89">
        <f t="shared" si="27"/>
        <v>24892559.832342174</v>
      </c>
      <c r="AF70" s="89">
        <f t="shared" si="27"/>
        <v>25588671.604478437</v>
      </c>
      <c r="AG70" s="89">
        <f t="shared" si="27"/>
        <v>26261271.83888822</v>
      </c>
      <c r="AH70" s="89">
        <f t="shared" si="27"/>
        <v>26911179.598317046</v>
      </c>
      <c r="AI70" s="89">
        <f t="shared" si="27"/>
        <v>27334656.381907348</v>
      </c>
      <c r="AJ70" s="89">
        <f t="shared" si="27"/>
        <v>27540309.245814856</v>
      </c>
      <c r="AK70" s="89">
        <f t="shared" si="27"/>
        <v>27740833.345034946</v>
      </c>
      <c r="AL70" s="89">
        <f t="shared" si="27"/>
        <v>27936050.574551135</v>
      </c>
      <c r="AM70" s="89">
        <f t="shared" si="27"/>
        <v>28125823.976234902</v>
      </c>
      <c r="AN70" s="89">
        <f t="shared" si="27"/>
        <v>28310485.836317543</v>
      </c>
      <c r="AO70" s="89">
        <f t="shared" si="27"/>
        <v>28490398.358443826</v>
      </c>
      <c r="AP70" s="89">
        <f t="shared" si="27"/>
        <v>28665475.582419246</v>
      </c>
      <c r="AQ70" s="89">
        <f t="shared" si="27"/>
        <v>28835550.283320058</v>
      </c>
      <c r="AR70" s="89">
        <f t="shared" si="27"/>
        <v>29000572.317170609</v>
      </c>
      <c r="AS70" s="89">
        <f t="shared" si="27"/>
        <v>29160521.262628213</v>
      </c>
      <c r="AT70" s="89">
        <f t="shared" si="27"/>
        <v>29315379.252102293</v>
      </c>
      <c r="AU70" s="89">
        <f t="shared" si="27"/>
        <v>29465113.69736005</v>
      </c>
      <c r="AV70" s="89">
        <f t="shared" si="27"/>
        <v>29609698.661308397</v>
      </c>
      <c r="AW70" s="89">
        <f t="shared" si="27"/>
        <v>29749142.365919828</v>
      </c>
      <c r="AX70" s="89">
        <f t="shared" si="27"/>
        <v>29883479.07157962</v>
      </c>
      <c r="AY70" s="89">
        <f t="shared" si="27"/>
        <v>30012733.014336057</v>
      </c>
      <c r="AZ70" s="89">
        <f t="shared" si="27"/>
        <v>30136913.21051006</v>
      </c>
      <c r="BA70" s="89">
        <f t="shared" si="27"/>
        <v>30256035.62862777</v>
      </c>
      <c r="BB70" s="89">
        <f t="shared" si="27"/>
        <v>30370142.770709921</v>
      </c>
      <c r="BC70" s="89">
        <f t="shared" si="27"/>
        <v>30479303.280932032</v>
      </c>
      <c r="BD70" s="89">
        <f t="shared" si="27"/>
        <v>30583585.906353235</v>
      </c>
      <c r="BE70" s="89">
        <f t="shared" si="27"/>
        <v>30683048.917274229</v>
      </c>
      <c r="BF70" s="89">
        <f t="shared" si="27"/>
        <v>30775429.093808457</v>
      </c>
      <c r="BG70" s="89">
        <f t="shared" si="27"/>
        <v>30839450.798323043</v>
      </c>
      <c r="BH70" s="89">
        <f t="shared" si="27"/>
        <v>30879827.434512932</v>
      </c>
      <c r="BI70" s="89">
        <f t="shared" ref="BI70:BP70" si="28">BI9*BI49</f>
        <v>30920256.933925342</v>
      </c>
      <c r="BJ70" s="89">
        <f t="shared" si="28"/>
        <v>30960739.365771588</v>
      </c>
      <c r="BK70" s="89">
        <f t="shared" si="28"/>
        <v>31001274.799353618</v>
      </c>
      <c r="BL70" s="89">
        <f t="shared" si="28"/>
        <v>31041863.304064091</v>
      </c>
      <c r="BM70" s="89">
        <f t="shared" si="28"/>
        <v>31082504.94938653</v>
      </c>
      <c r="BN70" s="89">
        <f t="shared" si="28"/>
        <v>31123199.804895431</v>
      </c>
      <c r="BO70" s="89">
        <f t="shared" si="28"/>
        <v>31163947.940256376</v>
      </c>
      <c r="BP70" s="89">
        <f t="shared" si="28"/>
        <v>31204749.425226167</v>
      </c>
      <c r="BQ70" s="92" t="s">
        <v>512</v>
      </c>
    </row>
    <row r="71" spans="2:69">
      <c r="C71" t="s">
        <v>500</v>
      </c>
      <c r="F71" s="39" t="s">
        <v>308</v>
      </c>
      <c r="G71" s="39" t="s">
        <v>69</v>
      </c>
      <c r="S71" s="89">
        <f>S10*S49</f>
        <v>0</v>
      </c>
      <c r="T71" s="89">
        <f>T10*T49</f>
        <v>0</v>
      </c>
      <c r="U71" s="89">
        <f t="shared" ref="U71:BP71" si="29">U10*U49</f>
        <v>955084.02273625007</v>
      </c>
      <c r="V71" s="89">
        <f t="shared" si="29"/>
        <v>2510224.9679924999</v>
      </c>
      <c r="W71" s="89">
        <f t="shared" si="29"/>
        <v>4842568.3213462504</v>
      </c>
      <c r="X71" s="89">
        <f t="shared" si="29"/>
        <v>8634971.864035001</v>
      </c>
      <c r="Y71" s="89">
        <f t="shared" si="29"/>
        <v>13008705.625849999</v>
      </c>
      <c r="Z71" s="89">
        <f t="shared" si="29"/>
        <v>14645411.151799999</v>
      </c>
      <c r="AA71" s="89">
        <f t="shared" si="29"/>
        <v>16162524.112134801</v>
      </c>
      <c r="AB71" s="89">
        <f t="shared" si="29"/>
        <v>17846216.623504013</v>
      </c>
      <c r="AC71" s="89">
        <f t="shared" si="29"/>
        <v>19129760.608632386</v>
      </c>
      <c r="AD71" s="89">
        <f t="shared" si="29"/>
        <v>20097000.106075928</v>
      </c>
      <c r="AE71" s="89">
        <f t="shared" si="29"/>
        <v>20830876.599335082</v>
      </c>
      <c r="AF71" s="89">
        <f t="shared" si="29"/>
        <v>21398272.766555924</v>
      </c>
      <c r="AG71" s="89">
        <f t="shared" si="29"/>
        <v>21848517.27042846</v>
      </c>
      <c r="AH71" s="89">
        <f t="shared" si="29"/>
        <v>22216448.931793116</v>
      </c>
      <c r="AI71" s="89">
        <f t="shared" si="29"/>
        <v>22468969.058507118</v>
      </c>
      <c r="AJ71" s="89">
        <f t="shared" si="29"/>
        <v>22638014.821196478</v>
      </c>
      <c r="AK71" s="89">
        <f t="shared" si="29"/>
        <v>22802844.761544418</v>
      </c>
      <c r="AL71" s="89">
        <f t="shared" si="29"/>
        <v>22963312.477999419</v>
      </c>
      <c r="AM71" s="89">
        <f t="shared" si="29"/>
        <v>23119305.3915735</v>
      </c>
      <c r="AN71" s="89">
        <f t="shared" si="29"/>
        <v>23271096.64010844</v>
      </c>
      <c r="AO71" s="89">
        <f t="shared" si="29"/>
        <v>23418983.953430187</v>
      </c>
      <c r="AP71" s="89">
        <f t="shared" si="29"/>
        <v>23562896.672631472</v>
      </c>
      <c r="AQ71" s="89">
        <f t="shared" si="29"/>
        <v>23702697.339549843</v>
      </c>
      <c r="AR71" s="89">
        <f t="shared" si="29"/>
        <v>23838344.736054674</v>
      </c>
      <c r="AS71" s="89">
        <f t="shared" si="29"/>
        <v>23969822.075890806</v>
      </c>
      <c r="AT71" s="89">
        <f t="shared" si="29"/>
        <v>24097114.671976216</v>
      </c>
      <c r="AU71" s="89">
        <f t="shared" si="29"/>
        <v>24220195.73692482</v>
      </c>
      <c r="AV71" s="89">
        <f t="shared" si="29"/>
        <v>24339043.950558521</v>
      </c>
      <c r="AW71" s="89">
        <f t="shared" si="29"/>
        <v>24453666.071303077</v>
      </c>
      <c r="AX71" s="89">
        <f t="shared" si="29"/>
        <v>24564090.26104667</v>
      </c>
      <c r="AY71" s="89">
        <f t="shared" si="29"/>
        <v>24670336.441715933</v>
      </c>
      <c r="AZ71" s="89">
        <f t="shared" si="29"/>
        <v>24772412.024687588</v>
      </c>
      <c r="BA71" s="89">
        <f t="shared" si="29"/>
        <v>24870330.136020899</v>
      </c>
      <c r="BB71" s="89">
        <f t="shared" si="29"/>
        <v>24964125.712192677</v>
      </c>
      <c r="BC71" s="89">
        <f t="shared" si="29"/>
        <v>25053855.178417645</v>
      </c>
      <c r="BD71" s="89">
        <f t="shared" si="29"/>
        <v>25139575.044480409</v>
      </c>
      <c r="BE71" s="89">
        <f t="shared" si="29"/>
        <v>25221333.208315566</v>
      </c>
      <c r="BF71" s="89">
        <f t="shared" si="29"/>
        <v>25297269.312986739</v>
      </c>
      <c r="BG71" s="89">
        <f t="shared" si="29"/>
        <v>25349894.876583118</v>
      </c>
      <c r="BH71" s="89">
        <f t="shared" si="29"/>
        <v>25383084.296510771</v>
      </c>
      <c r="BI71" s="89">
        <f t="shared" si="29"/>
        <v>25416317.169778187</v>
      </c>
      <c r="BJ71" s="89">
        <f t="shared" si="29"/>
        <v>25449593.553276777</v>
      </c>
      <c r="BK71" s="89">
        <f t="shared" si="29"/>
        <v>25482913.50397243</v>
      </c>
      <c r="BL71" s="89">
        <f t="shared" si="29"/>
        <v>25516277.078905616</v>
      </c>
      <c r="BM71" s="89">
        <f t="shared" si="29"/>
        <v>25549684.335191492</v>
      </c>
      <c r="BN71" s="89">
        <f t="shared" si="29"/>
        <v>25583135.330019984</v>
      </c>
      <c r="BO71" s="89">
        <f t="shared" si="29"/>
        <v>25616630.120655913</v>
      </c>
      <c r="BP71" s="89">
        <f t="shared" si="29"/>
        <v>25650168.764439054</v>
      </c>
      <c r="BQ71" s="92" t="s">
        <v>513</v>
      </c>
    </row>
    <row r="72" spans="2:69">
      <c r="C72" t="s">
        <v>525</v>
      </c>
      <c r="G72" t="s">
        <v>70</v>
      </c>
      <c r="S72" s="311">
        <f>Mercado!V495</f>
        <v>0</v>
      </c>
      <c r="T72" s="311">
        <f>Mercado!W495</f>
        <v>0</v>
      </c>
      <c r="U72" s="311">
        <f>Mercado!X495</f>
        <v>0</v>
      </c>
      <c r="V72" s="311">
        <f>Mercado!Y495</f>
        <v>0</v>
      </c>
      <c r="W72" s="311">
        <f>Mercado!Z495</f>
        <v>0.03</v>
      </c>
      <c r="X72" s="311">
        <f>Mercado!AA495</f>
        <v>0.11</v>
      </c>
      <c r="Y72" s="311">
        <f>Mercado!AB495</f>
        <v>0.18</v>
      </c>
      <c r="Z72" s="311">
        <f>Mercado!AC495</f>
        <v>0.27</v>
      </c>
      <c r="AA72" s="311">
        <f>Mercado!AD495</f>
        <v>0.35</v>
      </c>
      <c r="AB72" s="311">
        <f>Mercado!AE495</f>
        <v>0.4</v>
      </c>
      <c r="AC72" s="311">
        <f>Mercado!AF495</f>
        <v>0.45</v>
      </c>
      <c r="AD72" s="311">
        <f>Mercado!AG495</f>
        <v>0.49</v>
      </c>
      <c r="AE72" s="311">
        <f>Mercado!AH495</f>
        <v>0.53</v>
      </c>
      <c r="AF72" s="311">
        <f>Mercado!AI495</f>
        <v>0.56000000000000005</v>
      </c>
      <c r="AG72" s="311">
        <f>Mercado!AJ495</f>
        <v>0.59</v>
      </c>
      <c r="AH72" s="311">
        <f>Mercado!AK495</f>
        <v>0.62</v>
      </c>
      <c r="AI72" s="311">
        <f>Mercado!AL495</f>
        <v>0.62</v>
      </c>
      <c r="AJ72" s="311">
        <f>Mercado!AM495</f>
        <v>0.62</v>
      </c>
      <c r="AK72" s="311">
        <f>Mercado!AN495</f>
        <v>0.62</v>
      </c>
      <c r="AL72" s="311">
        <f>Mercado!AO495</f>
        <v>0.62</v>
      </c>
      <c r="AM72" s="311">
        <f>Mercado!AP495</f>
        <v>0.62</v>
      </c>
      <c r="AN72" s="311">
        <f>Mercado!AQ495</f>
        <v>0.62</v>
      </c>
      <c r="AO72" s="311">
        <f>Mercado!AR495</f>
        <v>0.62</v>
      </c>
      <c r="AP72" s="311">
        <f>Mercado!AS495</f>
        <v>0.62</v>
      </c>
      <c r="AQ72" s="311">
        <f>Mercado!AT495</f>
        <v>0.62</v>
      </c>
      <c r="AR72" s="311">
        <f>Mercado!AU495</f>
        <v>0.62</v>
      </c>
      <c r="AS72" s="311">
        <f>Mercado!AV495</f>
        <v>0.62</v>
      </c>
      <c r="AT72" s="311">
        <f>Mercado!AW495</f>
        <v>0.62</v>
      </c>
      <c r="AU72" s="311">
        <f>Mercado!AX495</f>
        <v>0.62</v>
      </c>
      <c r="AV72" s="311">
        <f>Mercado!AY495</f>
        <v>0.62</v>
      </c>
      <c r="AW72" s="311">
        <f>Mercado!AZ495</f>
        <v>0.62</v>
      </c>
      <c r="AX72" s="311">
        <f>Mercado!BA495</f>
        <v>0.62</v>
      </c>
      <c r="AY72" s="311">
        <f>Mercado!BB495</f>
        <v>0.62</v>
      </c>
      <c r="AZ72" s="311">
        <f>Mercado!BC495</f>
        <v>0.62</v>
      </c>
      <c r="BA72" s="311">
        <f>Mercado!BD495</f>
        <v>0.62</v>
      </c>
      <c r="BB72" s="311">
        <f>Mercado!BE495</f>
        <v>0.62</v>
      </c>
      <c r="BC72" s="311">
        <f>Mercado!BF495</f>
        <v>0.62</v>
      </c>
      <c r="BD72" s="311">
        <f>Mercado!BG495</f>
        <v>0.62</v>
      </c>
      <c r="BE72" s="311">
        <f>Mercado!BH495</f>
        <v>0.62</v>
      </c>
      <c r="BF72" s="311">
        <f>Mercado!BI495</f>
        <v>0.62</v>
      </c>
      <c r="BG72" s="311">
        <f>Mercado!BJ495</f>
        <v>0.62</v>
      </c>
      <c r="BH72" s="311">
        <f>Mercado!BK495</f>
        <v>0.62</v>
      </c>
      <c r="BI72" s="311">
        <f>Mercado!BL495</f>
        <v>0.62</v>
      </c>
      <c r="BJ72" s="311">
        <f>Mercado!BM495</f>
        <v>0.62</v>
      </c>
      <c r="BK72" s="311">
        <f>Mercado!BN495</f>
        <v>0.62</v>
      </c>
      <c r="BL72" s="311">
        <f>Mercado!BO495</f>
        <v>0.62</v>
      </c>
      <c r="BM72" s="311">
        <f>Mercado!BP495</f>
        <v>0.62</v>
      </c>
      <c r="BN72" s="311">
        <f>Mercado!BQ495</f>
        <v>0.62</v>
      </c>
      <c r="BO72" s="311">
        <f>Mercado!BR495</f>
        <v>0.62</v>
      </c>
      <c r="BP72" s="311">
        <f>Mercado!BS495</f>
        <v>0.62</v>
      </c>
      <c r="BQ72" s="92" t="s">
        <v>526</v>
      </c>
    </row>
    <row r="74" spans="2:69" ht="15.75">
      <c r="B74" s="16" t="s">
        <v>325</v>
      </c>
    </row>
    <row r="75" spans="2:69">
      <c r="W75" s="93"/>
    </row>
    <row r="76" spans="2:69">
      <c r="C76" s="37" t="str">
        <f t="array" ref="C76:C105">Mobile.Retail.Services</f>
        <v>Llamadas on-net</v>
      </c>
      <c r="G76" s="37" t="str">
        <f t="array" ref="G76:G105">Mobile.Retail.Services.Units</f>
        <v>minutos</v>
      </c>
      <c r="S76" s="88">
        <f>S55</f>
        <v>0</v>
      </c>
      <c r="T76" s="88">
        <f t="shared" ref="T76:BH76" si="30">T55</f>
        <v>0</v>
      </c>
      <c r="U76" s="88">
        <f t="shared" si="30"/>
        <v>408387213.57429653</v>
      </c>
      <c r="V76" s="88">
        <f t="shared" si="30"/>
        <v>1718496743.0067315</v>
      </c>
      <c r="W76" s="88">
        <f t="shared" si="30"/>
        <v>3592376201.7579479</v>
      </c>
      <c r="X76" s="88">
        <f t="shared" si="30"/>
        <v>6709891312.1356115</v>
      </c>
      <c r="Y76" s="88">
        <f t="shared" si="30"/>
        <v>16457698278.096197</v>
      </c>
      <c r="Z76" s="88">
        <f t="shared" si="30"/>
        <v>20357136102.22102</v>
      </c>
      <c r="AA76" s="88">
        <f t="shared" si="30"/>
        <v>21857117438.067234</v>
      </c>
      <c r="AB76" s="88">
        <f t="shared" si="30"/>
        <v>22881043734.150806</v>
      </c>
      <c r="AC76" s="88">
        <f t="shared" si="30"/>
        <v>23752628834.945175</v>
      </c>
      <c r="AD76" s="88">
        <f t="shared" si="30"/>
        <v>24753891105.872505</v>
      </c>
      <c r="AE76" s="88">
        <f t="shared" si="30"/>
        <v>25619111637.110561</v>
      </c>
      <c r="AF76" s="88">
        <f t="shared" si="30"/>
        <v>26467218883.486992</v>
      </c>
      <c r="AG76" s="88">
        <f t="shared" si="30"/>
        <v>27298726360.845741</v>
      </c>
      <c r="AH76" s="88">
        <f t="shared" si="30"/>
        <v>28114180344.008751</v>
      </c>
      <c r="AI76" s="88">
        <f t="shared" si="30"/>
        <v>28556587657.365723</v>
      </c>
      <c r="AJ76" s="88">
        <f t="shared" si="30"/>
        <v>28771433747.000504</v>
      </c>
      <c r="AK76" s="88">
        <f t="shared" si="30"/>
        <v>28980921802.631702</v>
      </c>
      <c r="AL76" s="88">
        <f t="shared" si="30"/>
        <v>29184865757.4786</v>
      </c>
      <c r="AM76" s="88">
        <f t="shared" si="30"/>
        <v>29383122531.022888</v>
      </c>
      <c r="AN76" s="88">
        <f t="shared" si="30"/>
        <v>29576039263.567322</v>
      </c>
      <c r="AO76" s="88">
        <f t="shared" si="30"/>
        <v>29763994350.215408</v>
      </c>
      <c r="AP76" s="88">
        <f t="shared" si="30"/>
        <v>29946897988.125095</v>
      </c>
      <c r="AQ76" s="88">
        <f t="shared" si="30"/>
        <v>30124575476.977272</v>
      </c>
      <c r="AR76" s="88">
        <f t="shared" si="30"/>
        <v>30296974431.228222</v>
      </c>
      <c r="AS76" s="88">
        <f t="shared" si="30"/>
        <v>30464073516.647377</v>
      </c>
      <c r="AT76" s="88">
        <f t="shared" si="30"/>
        <v>30625854066.915672</v>
      </c>
      <c r="AU76" s="88">
        <f t="shared" si="30"/>
        <v>30782282037.020332</v>
      </c>
      <c r="AV76" s="88">
        <f t="shared" si="30"/>
        <v>30933330330.411758</v>
      </c>
      <c r="AW76" s="88">
        <f t="shared" si="30"/>
        <v>31079007536.606293</v>
      </c>
      <c r="AX76" s="88">
        <f t="shared" si="30"/>
        <v>31219349447.518875</v>
      </c>
      <c r="AY76" s="88">
        <f t="shared" si="30"/>
        <v>31354381382.613091</v>
      </c>
      <c r="AZ76" s="88">
        <f t="shared" si="30"/>
        <v>31484112761.263203</v>
      </c>
      <c r="BA76" s="88">
        <f t="shared" si="30"/>
        <v>31608560265.830605</v>
      </c>
      <c r="BB76" s="88">
        <f t="shared" si="30"/>
        <v>31727768298.288513</v>
      </c>
      <c r="BC76" s="88">
        <f t="shared" si="30"/>
        <v>31841808571.388256</v>
      </c>
      <c r="BD76" s="88">
        <f t="shared" si="30"/>
        <v>31950752905.363937</v>
      </c>
      <c r="BE76" s="88">
        <f t="shared" si="30"/>
        <v>32054662175.352451</v>
      </c>
      <c r="BF76" s="88">
        <f t="shared" si="30"/>
        <v>32151171989.565765</v>
      </c>
      <c r="BG76" s="88">
        <f t="shared" si="30"/>
        <v>32218055633.223167</v>
      </c>
      <c r="BH76" s="88">
        <f t="shared" si="30"/>
        <v>32260237211.603249</v>
      </c>
      <c r="BI76" s="88">
        <f t="shared" ref="BI76:BP79" si="31">BI55</f>
        <v>32302474016.331402</v>
      </c>
      <c r="BJ76" s="88">
        <f t="shared" si="31"/>
        <v>32344766119.712868</v>
      </c>
      <c r="BK76" s="88">
        <f t="shared" si="31"/>
        <v>32387113594.147598</v>
      </c>
      <c r="BL76" s="88">
        <f t="shared" si="31"/>
        <v>32429516512.130245</v>
      </c>
      <c r="BM76" s="88">
        <f t="shared" si="31"/>
        <v>32471974946.250454</v>
      </c>
      <c r="BN76" s="88">
        <f t="shared" si="31"/>
        <v>32514488969.192879</v>
      </c>
      <c r="BO76" s="88">
        <f t="shared" si="31"/>
        <v>32557058653.737347</v>
      </c>
      <c r="BP76" s="88">
        <f t="shared" si="31"/>
        <v>32599684072.758957</v>
      </c>
    </row>
    <row r="77" spans="2:69">
      <c r="C77" s="37" t="str">
        <v>Llamadas a redes fijas</v>
      </c>
      <c r="G77" s="37" t="str">
        <v>minutos</v>
      </c>
      <c r="S77" s="88">
        <f>S56</f>
        <v>0</v>
      </c>
      <c r="T77" s="88">
        <f t="shared" ref="T77:BH77" si="32">T56</f>
        <v>0</v>
      </c>
      <c r="U77" s="88">
        <f t="shared" si="32"/>
        <v>1858722214.1429665</v>
      </c>
      <c r="V77" s="88">
        <f t="shared" si="32"/>
        <v>3567919057.9750905</v>
      </c>
      <c r="W77" s="88">
        <f t="shared" si="32"/>
        <v>5033405281.4738607</v>
      </c>
      <c r="X77" s="88">
        <f t="shared" si="32"/>
        <v>5774438045.0307436</v>
      </c>
      <c r="Y77" s="88">
        <f t="shared" si="32"/>
        <v>9092338997.2713261</v>
      </c>
      <c r="Z77" s="88">
        <f t="shared" si="32"/>
        <v>11246650614.644489</v>
      </c>
      <c r="AA77" s="88">
        <f t="shared" si="32"/>
        <v>12075341149.896627</v>
      </c>
      <c r="AB77" s="88">
        <f t="shared" si="32"/>
        <v>12641026875.500364</v>
      </c>
      <c r="AC77" s="88">
        <f t="shared" si="32"/>
        <v>13122549082.766764</v>
      </c>
      <c r="AD77" s="88">
        <f t="shared" si="32"/>
        <v>13675713677.147821</v>
      </c>
      <c r="AE77" s="88">
        <f t="shared" si="32"/>
        <v>14153719668.29458</v>
      </c>
      <c r="AF77" s="88">
        <f t="shared" si="32"/>
        <v>14622271130.33954</v>
      </c>
      <c r="AG77" s="88">
        <f t="shared" si="32"/>
        <v>15081651763.959112</v>
      </c>
      <c r="AH77" s="88">
        <f t="shared" si="32"/>
        <v>15532163368.091581</v>
      </c>
      <c r="AI77" s="88">
        <f t="shared" si="32"/>
        <v>15776578911.501278</v>
      </c>
      <c r="AJ77" s="88">
        <f t="shared" si="32"/>
        <v>15895274335.745228</v>
      </c>
      <c r="AK77" s="88">
        <f t="shared" si="32"/>
        <v>16011009621.779308</v>
      </c>
      <c r="AL77" s="88">
        <f t="shared" si="32"/>
        <v>16123681973.804388</v>
      </c>
      <c r="AM77" s="88">
        <f t="shared" si="32"/>
        <v>16233212344.522696</v>
      </c>
      <c r="AN77" s="88">
        <f t="shared" si="32"/>
        <v>16339792517.576082</v>
      </c>
      <c r="AO77" s="88">
        <f t="shared" si="32"/>
        <v>16443631543.859631</v>
      </c>
      <c r="AP77" s="88">
        <f t="shared" si="32"/>
        <v>16544679810.245846</v>
      </c>
      <c r="AQ77" s="88">
        <f t="shared" si="32"/>
        <v>16642840800.533171</v>
      </c>
      <c r="AR77" s="88">
        <f t="shared" si="32"/>
        <v>16738085573.425314</v>
      </c>
      <c r="AS77" s="88">
        <f t="shared" si="32"/>
        <v>16830402342.458988</v>
      </c>
      <c r="AT77" s="88">
        <f t="shared" si="32"/>
        <v>16919780795.104593</v>
      </c>
      <c r="AU77" s="88">
        <f t="shared" si="32"/>
        <v>17006202122.608181</v>
      </c>
      <c r="AV77" s="88">
        <f t="shared" si="32"/>
        <v>17089651355.014023</v>
      </c>
      <c r="AW77" s="88">
        <f t="shared" si="32"/>
        <v>17170133237.748442</v>
      </c>
      <c r="AX77" s="88">
        <f t="shared" si="32"/>
        <v>17247667544.671562</v>
      </c>
      <c r="AY77" s="88">
        <f t="shared" si="32"/>
        <v>17322268263.957329</v>
      </c>
      <c r="AZ77" s="88">
        <f t="shared" si="32"/>
        <v>17393940599.501369</v>
      </c>
      <c r="BA77" s="88">
        <f t="shared" si="32"/>
        <v>17462693767.761673</v>
      </c>
      <c r="BB77" s="88">
        <f t="shared" si="32"/>
        <v>17528552299.373447</v>
      </c>
      <c r="BC77" s="88">
        <f t="shared" si="32"/>
        <v>17591555813.281841</v>
      </c>
      <c r="BD77" s="88">
        <f t="shared" si="32"/>
        <v>17651743987.81274</v>
      </c>
      <c r="BE77" s="88">
        <f t="shared" si="32"/>
        <v>17709150454.484447</v>
      </c>
      <c r="BF77" s="88">
        <f t="shared" si="32"/>
        <v>17762468964.312698</v>
      </c>
      <c r="BG77" s="88">
        <f t="shared" si="32"/>
        <v>17799419985.727108</v>
      </c>
      <c r="BH77" s="88">
        <f t="shared" si="32"/>
        <v>17822723925.536366</v>
      </c>
      <c r="BI77" s="88">
        <f t="shared" si="31"/>
        <v>17846058376.09322</v>
      </c>
      <c r="BJ77" s="88">
        <f t="shared" si="31"/>
        <v>17869423377.34396</v>
      </c>
      <c r="BK77" s="88">
        <f t="shared" si="31"/>
        <v>17892818969.28717</v>
      </c>
      <c r="BL77" s="88">
        <f t="shared" si="31"/>
        <v>17916245191.973782</v>
      </c>
      <c r="BM77" s="88">
        <f t="shared" si="31"/>
        <v>17939702085.507191</v>
      </c>
      <c r="BN77" s="88">
        <f t="shared" si="31"/>
        <v>17963189690.043282</v>
      </c>
      <c r="BO77" s="88">
        <f t="shared" si="31"/>
        <v>17986708045.790535</v>
      </c>
      <c r="BP77" s="88">
        <f t="shared" si="31"/>
        <v>18010257193.010052</v>
      </c>
    </row>
    <row r="78" spans="2:69">
      <c r="C78" s="37" t="str">
        <v>Llamadas a otras redes móviles</v>
      </c>
      <c r="G78" s="37" t="str">
        <v>minutos</v>
      </c>
      <c r="S78" s="88">
        <f>S57</f>
        <v>0</v>
      </c>
      <c r="T78" s="88">
        <f t="shared" ref="T78:BH78" si="33">T57</f>
        <v>0</v>
      </c>
      <c r="U78" s="88">
        <f t="shared" si="33"/>
        <v>2566806867.1498103</v>
      </c>
      <c r="V78" s="88">
        <f t="shared" si="33"/>
        <v>4927126318.1560755</v>
      </c>
      <c r="W78" s="88">
        <f t="shared" si="33"/>
        <v>6950893007.7496166</v>
      </c>
      <c r="X78" s="88">
        <f t="shared" si="33"/>
        <v>7974223966.947217</v>
      </c>
      <c r="Y78" s="88">
        <f t="shared" si="33"/>
        <v>12556087186.708017</v>
      </c>
      <c r="Z78" s="88">
        <f t="shared" si="33"/>
        <v>15531088944.032866</v>
      </c>
      <c r="AA78" s="88">
        <f t="shared" si="33"/>
        <v>16675471111.762003</v>
      </c>
      <c r="AB78" s="88">
        <f t="shared" si="33"/>
        <v>17456656161.405258</v>
      </c>
      <c r="AC78" s="88">
        <f t="shared" si="33"/>
        <v>18121615400.011238</v>
      </c>
      <c r="AD78" s="88">
        <f t="shared" si="33"/>
        <v>18885509363.680325</v>
      </c>
      <c r="AE78" s="88">
        <f t="shared" si="33"/>
        <v>19545612875.263935</v>
      </c>
      <c r="AF78" s="88">
        <f t="shared" si="33"/>
        <v>20192660132.37365</v>
      </c>
      <c r="AG78" s="88">
        <f t="shared" si="33"/>
        <v>20827042912.13401</v>
      </c>
      <c r="AH78" s="88">
        <f t="shared" si="33"/>
        <v>21449177984.507423</v>
      </c>
      <c r="AI78" s="88">
        <f t="shared" si="33"/>
        <v>21786704211.120804</v>
      </c>
      <c r="AJ78" s="88">
        <f t="shared" si="33"/>
        <v>21950616939.83865</v>
      </c>
      <c r="AK78" s="88">
        <f t="shared" si="33"/>
        <v>22110441858.647614</v>
      </c>
      <c r="AL78" s="88">
        <f t="shared" si="33"/>
        <v>22266037011.444157</v>
      </c>
      <c r="AM78" s="88">
        <f t="shared" si="33"/>
        <v>22417293237.674198</v>
      </c>
      <c r="AN78" s="88">
        <f t="shared" si="33"/>
        <v>22564475381.414585</v>
      </c>
      <c r="AO78" s="88">
        <f t="shared" si="33"/>
        <v>22707872131.996628</v>
      </c>
      <c r="AP78" s="88">
        <f t="shared" si="33"/>
        <v>22847414976.053787</v>
      </c>
      <c r="AQ78" s="88">
        <f t="shared" si="33"/>
        <v>22982970629.307705</v>
      </c>
      <c r="AR78" s="88">
        <f t="shared" si="33"/>
        <v>23114499125.206379</v>
      </c>
      <c r="AS78" s="88">
        <f t="shared" si="33"/>
        <v>23241984187.205261</v>
      </c>
      <c r="AT78" s="88">
        <f t="shared" si="33"/>
        <v>23365411574.192051</v>
      </c>
      <c r="AU78" s="88">
        <f t="shared" si="33"/>
        <v>23484755312.173195</v>
      </c>
      <c r="AV78" s="88">
        <f t="shared" si="33"/>
        <v>23599994728.352695</v>
      </c>
      <c r="AW78" s="88">
        <f t="shared" si="33"/>
        <v>23711136375.93832</v>
      </c>
      <c r="AX78" s="88">
        <f t="shared" si="33"/>
        <v>23818207561.689301</v>
      </c>
      <c r="AY78" s="88">
        <f t="shared" si="33"/>
        <v>23921227602.607742</v>
      </c>
      <c r="AZ78" s="88">
        <f t="shared" si="33"/>
        <v>24020203685.0257</v>
      </c>
      <c r="BA78" s="88">
        <f t="shared" si="33"/>
        <v>24115148536.432781</v>
      </c>
      <c r="BB78" s="88">
        <f t="shared" si="33"/>
        <v>24206096032.46809</v>
      </c>
      <c r="BC78" s="88">
        <f t="shared" si="33"/>
        <v>24293100885.008255</v>
      </c>
      <c r="BD78" s="88">
        <f t="shared" si="33"/>
        <v>24376217887.931877</v>
      </c>
      <c r="BE78" s="88">
        <f t="shared" si="33"/>
        <v>24455493484.764233</v>
      </c>
      <c r="BF78" s="88">
        <f t="shared" si="33"/>
        <v>24529123807.86039</v>
      </c>
      <c r="BG78" s="88">
        <f t="shared" si="33"/>
        <v>24580151408.861237</v>
      </c>
      <c r="BH78" s="88">
        <f t="shared" si="33"/>
        <v>24612333040.026402</v>
      </c>
      <c r="BI78" s="88">
        <f t="shared" si="31"/>
        <v>24644556805.081116</v>
      </c>
      <c r="BJ78" s="88">
        <f t="shared" si="31"/>
        <v>24676822759.189266</v>
      </c>
      <c r="BK78" s="88">
        <f t="shared" si="31"/>
        <v>24709130957.58704</v>
      </c>
      <c r="BL78" s="88">
        <f t="shared" si="31"/>
        <v>24741481455.582836</v>
      </c>
      <c r="BM78" s="88">
        <f t="shared" si="31"/>
        <v>24773874308.557545</v>
      </c>
      <c r="BN78" s="88">
        <f t="shared" si="31"/>
        <v>24806309571.964531</v>
      </c>
      <c r="BO78" s="88">
        <f t="shared" si="31"/>
        <v>24838787301.329781</v>
      </c>
      <c r="BP78" s="88">
        <f t="shared" si="31"/>
        <v>24871307552.251968</v>
      </c>
    </row>
    <row r="79" spans="2:69">
      <c r="C79" s="37" t="str">
        <v>Llamadas a internacional</v>
      </c>
      <c r="G79" s="37" t="str">
        <v>minutos</v>
      </c>
      <c r="S79" s="88">
        <f>S58</f>
        <v>0</v>
      </c>
      <c r="T79" s="88">
        <f t="shared" ref="T79:BH79" si="34">T58</f>
        <v>0</v>
      </c>
      <c r="U79" s="88">
        <f t="shared" si="34"/>
        <v>232922583.22593561</v>
      </c>
      <c r="V79" s="88">
        <f t="shared" si="34"/>
        <v>447107651.37532461</v>
      </c>
      <c r="W79" s="88">
        <f t="shared" si="34"/>
        <v>630752541.53807783</v>
      </c>
      <c r="X79" s="88">
        <f t="shared" si="34"/>
        <v>877574170.97731662</v>
      </c>
      <c r="Y79" s="88">
        <f t="shared" si="34"/>
        <v>3524162402.0431495</v>
      </c>
      <c r="Z79" s="88">
        <f t="shared" si="34"/>
        <v>4359166904.9009657</v>
      </c>
      <c r="AA79" s="88">
        <f t="shared" si="34"/>
        <v>4680364786.7816381</v>
      </c>
      <c r="AB79" s="88">
        <f t="shared" si="34"/>
        <v>4899622819.961381</v>
      </c>
      <c r="AC79" s="88">
        <f t="shared" si="34"/>
        <v>5086259334.4057217</v>
      </c>
      <c r="AD79" s="88">
        <f t="shared" si="34"/>
        <v>5300664215.9487686</v>
      </c>
      <c r="AE79" s="88">
        <f t="shared" si="34"/>
        <v>5485937855.9281301</v>
      </c>
      <c r="AF79" s="88">
        <f t="shared" si="34"/>
        <v>5667546949.744009</v>
      </c>
      <c r="AG79" s="88">
        <f t="shared" si="34"/>
        <v>5845601458.898881</v>
      </c>
      <c r="AH79" s="88">
        <f t="shared" si="34"/>
        <v>6020218359.725419</v>
      </c>
      <c r="AI79" s="88">
        <f t="shared" si="34"/>
        <v>6114953066.4733639</v>
      </c>
      <c r="AJ79" s="88">
        <f t="shared" si="34"/>
        <v>6160959044.8624916</v>
      </c>
      <c r="AK79" s="88">
        <f t="shared" si="34"/>
        <v>6205817682.860198</v>
      </c>
      <c r="AL79" s="88">
        <f t="shared" si="34"/>
        <v>6249489137.1334839</v>
      </c>
      <c r="AM79" s="88">
        <f t="shared" si="34"/>
        <v>6291942769.1948442</v>
      </c>
      <c r="AN79" s="88">
        <f t="shared" si="34"/>
        <v>6333252913.7891788</v>
      </c>
      <c r="AO79" s="88">
        <f t="shared" si="34"/>
        <v>6373500598.3952055</v>
      </c>
      <c r="AP79" s="88">
        <f t="shared" si="34"/>
        <v>6412666593.1185446</v>
      </c>
      <c r="AQ79" s="88">
        <f t="shared" si="34"/>
        <v>6450713488.5787468</v>
      </c>
      <c r="AR79" s="88">
        <f t="shared" si="34"/>
        <v>6487630067.2191133</v>
      </c>
      <c r="AS79" s="88">
        <f t="shared" si="34"/>
        <v>6523411760.6430197</v>
      </c>
      <c r="AT79" s="88">
        <f t="shared" si="34"/>
        <v>6558054571.745966</v>
      </c>
      <c r="AU79" s="88">
        <f t="shared" si="34"/>
        <v>6591551210.3132486</v>
      </c>
      <c r="AV79" s="88">
        <f t="shared" si="34"/>
        <v>6623895874.0364456</v>
      </c>
      <c r="AW79" s="88">
        <f t="shared" si="34"/>
        <v>6655090402.2280779</v>
      </c>
      <c r="AX79" s="88">
        <f t="shared" si="34"/>
        <v>6685142459.175025</v>
      </c>
      <c r="AY79" s="88">
        <f t="shared" si="34"/>
        <v>6714057466.6501293</v>
      </c>
      <c r="AZ79" s="88">
        <f t="shared" si="34"/>
        <v>6741837441.6671982</v>
      </c>
      <c r="BA79" s="88">
        <f t="shared" si="34"/>
        <v>6768485956.4967718</v>
      </c>
      <c r="BB79" s="88">
        <f t="shared" si="34"/>
        <v>6794012519.1369944</v>
      </c>
      <c r="BC79" s="88">
        <f t="shared" si="34"/>
        <v>6818432485.768158</v>
      </c>
      <c r="BD79" s="88">
        <f t="shared" si="34"/>
        <v>6841761235.5863352</v>
      </c>
      <c r="BE79" s="88">
        <f t="shared" si="34"/>
        <v>6864011804.0637407</v>
      </c>
      <c r="BF79" s="88">
        <f t="shared" si="34"/>
        <v>6884677893.1444578</v>
      </c>
      <c r="BG79" s="88">
        <f t="shared" si="34"/>
        <v>6898999994.4678717</v>
      </c>
      <c r="BH79" s="88">
        <f t="shared" si="34"/>
        <v>6908032529.2776604</v>
      </c>
      <c r="BI79" s="88">
        <f t="shared" si="31"/>
        <v>6917076889.9586134</v>
      </c>
      <c r="BJ79" s="88">
        <f t="shared" si="31"/>
        <v>6926133091.993782</v>
      </c>
      <c r="BK79" s="88">
        <f t="shared" si="31"/>
        <v>6935201150.8865004</v>
      </c>
      <c r="BL79" s="88">
        <f t="shared" si="31"/>
        <v>6944281082.1603813</v>
      </c>
      <c r="BM79" s="88">
        <f t="shared" si="31"/>
        <v>6953372901.359375</v>
      </c>
      <c r="BN79" s="88">
        <f t="shared" si="31"/>
        <v>6962476624.0477867</v>
      </c>
      <c r="BO79" s="88">
        <f t="shared" si="31"/>
        <v>6971592265.8102846</v>
      </c>
      <c r="BP79" s="88">
        <f t="shared" si="31"/>
        <v>6980719842.2519579</v>
      </c>
    </row>
    <row r="80" spans="2:69">
      <c r="C80" s="37" t="str">
        <v>Llamadas entrantes de fijos</v>
      </c>
      <c r="G80" s="37" t="str">
        <v>minutos</v>
      </c>
      <c r="S80" s="88">
        <f>S65</f>
        <v>0</v>
      </c>
      <c r="T80" s="88">
        <f t="shared" ref="T80:BH80" si="35">T65</f>
        <v>0</v>
      </c>
      <c r="U80" s="88">
        <f t="shared" si="35"/>
        <v>861840208.56188083</v>
      </c>
      <c r="V80" s="88">
        <f t="shared" si="35"/>
        <v>1861876835.9146068</v>
      </c>
      <c r="W80" s="88">
        <f t="shared" si="35"/>
        <v>2751416300.4792538</v>
      </c>
      <c r="X80" s="88">
        <f t="shared" si="35"/>
        <v>4078055385.6454949</v>
      </c>
      <c r="Y80" s="88">
        <f t="shared" si="35"/>
        <v>6467589654.3473721</v>
      </c>
      <c r="Z80" s="88">
        <f t="shared" si="35"/>
        <v>7174848329.5647078</v>
      </c>
      <c r="AA80" s="88">
        <f t="shared" si="35"/>
        <v>7552767027.9088173</v>
      </c>
      <c r="AB80" s="88">
        <f t="shared" si="35"/>
        <v>7760659887.1917019</v>
      </c>
      <c r="AC80" s="88">
        <f t="shared" si="35"/>
        <v>7872191856.004921</v>
      </c>
      <c r="AD80" s="88">
        <f t="shared" si="35"/>
        <v>8071455478.8757076</v>
      </c>
      <c r="AE80" s="88">
        <f t="shared" si="35"/>
        <v>8226000126.4494572</v>
      </c>
      <c r="AF80" s="88">
        <f t="shared" si="35"/>
        <v>8390388470.6871777</v>
      </c>
      <c r="AG80" s="88">
        <f t="shared" si="35"/>
        <v>8542500436.7150164</v>
      </c>
      <c r="AH80" s="88">
        <f t="shared" si="35"/>
        <v>8682923493.1173306</v>
      </c>
      <c r="AI80" s="88">
        <f t="shared" si="35"/>
        <v>8806996899.2176895</v>
      </c>
      <c r="AJ80" s="88">
        <f t="shared" si="35"/>
        <v>8884032742.8585987</v>
      </c>
      <c r="AK80" s="88">
        <f t="shared" si="35"/>
        <v>8958739519.0887585</v>
      </c>
      <c r="AL80" s="88">
        <f t="shared" si="35"/>
        <v>9031263955.2956924</v>
      </c>
      <c r="AM80" s="88">
        <f t="shared" si="35"/>
        <v>9101916006.6400318</v>
      </c>
      <c r="AN80" s="88">
        <f t="shared" si="35"/>
        <v>9170903113.8394794</v>
      </c>
      <c r="AO80" s="88">
        <f t="shared" si="35"/>
        <v>9237946420.4667797</v>
      </c>
      <c r="AP80" s="88">
        <f t="shared" si="35"/>
        <v>9302808872.7884426</v>
      </c>
      <c r="AQ80" s="88">
        <f t="shared" si="35"/>
        <v>9365557618.2908077</v>
      </c>
      <c r="AR80" s="88">
        <f t="shared" si="35"/>
        <v>9426264380.0858574</v>
      </c>
      <c r="AS80" s="88">
        <f t="shared" si="35"/>
        <v>9484896794.8616638</v>
      </c>
      <c r="AT80" s="88">
        <f t="shared" si="35"/>
        <v>9541378127.496027</v>
      </c>
      <c r="AU80" s="88">
        <f t="shared" si="35"/>
        <v>9595696989.5258312</v>
      </c>
      <c r="AV80" s="88">
        <f t="shared" si="35"/>
        <v>9647908208.3458309</v>
      </c>
      <c r="AW80" s="88">
        <f t="shared" si="35"/>
        <v>9698058444.6258545</v>
      </c>
      <c r="AX80" s="88">
        <f t="shared" si="35"/>
        <v>9746117150.3611965</v>
      </c>
      <c r="AY80" s="88">
        <f t="shared" si="35"/>
        <v>9792019674.4991074</v>
      </c>
      <c r="AZ80" s="88">
        <f t="shared" si="35"/>
        <v>9835755647.6204109</v>
      </c>
      <c r="BA80" s="88">
        <f t="shared" si="35"/>
        <v>9877374588.1697369</v>
      </c>
      <c r="BB80" s="88">
        <f t="shared" si="35"/>
        <v>9916926974.2829781</v>
      </c>
      <c r="BC80" s="88">
        <f t="shared" si="35"/>
        <v>9954405763.749033</v>
      </c>
      <c r="BD80" s="88">
        <f t="shared" si="35"/>
        <v>9989775790.7082748</v>
      </c>
      <c r="BE80" s="88">
        <f t="shared" si="35"/>
        <v>10023044103.699547</v>
      </c>
      <c r="BF80" s="88">
        <f t="shared" si="35"/>
        <v>10053655463.071341</v>
      </c>
      <c r="BG80" s="88">
        <f t="shared" si="35"/>
        <v>10074850357.918436</v>
      </c>
      <c r="BH80" s="88">
        <f t="shared" si="35"/>
        <v>10088253650.00185</v>
      </c>
      <c r="BI80" s="88">
        <f t="shared" ref="BI80:BP82" si="36">BI65</f>
        <v>10101674741.298927</v>
      </c>
      <c r="BJ80" s="88">
        <f t="shared" si="36"/>
        <v>10115113655.404085</v>
      </c>
      <c r="BK80" s="88">
        <f t="shared" si="36"/>
        <v>10128570415.942986</v>
      </c>
      <c r="BL80" s="88">
        <f t="shared" si="36"/>
        <v>10142045046.572517</v>
      </c>
      <c r="BM80" s="88">
        <f t="shared" si="36"/>
        <v>10155537570.9809</v>
      </c>
      <c r="BN80" s="88">
        <f t="shared" si="36"/>
        <v>10169048012.88768</v>
      </c>
      <c r="BO80" s="88">
        <f t="shared" si="36"/>
        <v>10182576396.043806</v>
      </c>
      <c r="BP80" s="88">
        <f t="shared" si="36"/>
        <v>10196122744.23164</v>
      </c>
    </row>
    <row r="81" spans="3:68">
      <c r="C81" s="37" t="str">
        <v>Llamadas entrantes de otros móviles</v>
      </c>
      <c r="G81" s="37" t="str">
        <v>minutos</v>
      </c>
      <c r="S81" s="88">
        <f>S66</f>
        <v>0</v>
      </c>
      <c r="T81" s="88">
        <f t="shared" ref="T81:BH81" si="37">T66</f>
        <v>0</v>
      </c>
      <c r="U81" s="88">
        <f t="shared" si="37"/>
        <v>755187163.5029856</v>
      </c>
      <c r="V81" s="88">
        <f t="shared" si="37"/>
        <v>1536428707.5010138</v>
      </c>
      <c r="W81" s="88">
        <f t="shared" si="37"/>
        <v>2341629593.6707644</v>
      </c>
      <c r="X81" s="88">
        <f t="shared" si="37"/>
        <v>2629293165.2578421</v>
      </c>
      <c r="Y81" s="88">
        <f t="shared" si="37"/>
        <v>6093865340.1540604</v>
      </c>
      <c r="Z81" s="88">
        <f t="shared" si="37"/>
        <v>8822530150.8038654</v>
      </c>
      <c r="AA81" s="88">
        <f t="shared" si="37"/>
        <v>9684772530.7911472</v>
      </c>
      <c r="AB81" s="88">
        <f t="shared" si="37"/>
        <v>10312416207.360081</v>
      </c>
      <c r="AC81" s="88">
        <f t="shared" si="37"/>
        <v>10906076566.950665</v>
      </c>
      <c r="AD81" s="88">
        <f t="shared" si="37"/>
        <v>11543990345.579767</v>
      </c>
      <c r="AE81" s="88">
        <f t="shared" si="37"/>
        <v>12119447068.610691</v>
      </c>
      <c r="AF81" s="88">
        <f t="shared" si="37"/>
        <v>12674223527.956564</v>
      </c>
      <c r="AG81" s="88">
        <f t="shared" si="37"/>
        <v>13226961160.660837</v>
      </c>
      <c r="AH81" s="88">
        <f t="shared" si="37"/>
        <v>13777517362.957943</v>
      </c>
      <c r="AI81" s="88">
        <f t="shared" si="37"/>
        <v>14019500220.910782</v>
      </c>
      <c r="AJ81" s="88">
        <f t="shared" si="37"/>
        <v>14103386371.731869</v>
      </c>
      <c r="AK81" s="88">
        <f t="shared" si="37"/>
        <v>14185898463.244953</v>
      </c>
      <c r="AL81" s="88">
        <f t="shared" si="37"/>
        <v>14266550873.442057</v>
      </c>
      <c r="AM81" s="88">
        <f t="shared" si="37"/>
        <v>14344565355.010176</v>
      </c>
      <c r="AN81" s="88">
        <f t="shared" si="37"/>
        <v>14419910146.784073</v>
      </c>
      <c r="AO81" s="88">
        <f t="shared" si="37"/>
        <v>14493584125.899624</v>
      </c>
      <c r="AP81" s="88">
        <f t="shared" si="37"/>
        <v>14565985869.581419</v>
      </c>
      <c r="AQ81" s="88">
        <f t="shared" si="37"/>
        <v>14636794262.140265</v>
      </c>
      <c r="AR81" s="88">
        <f t="shared" si="37"/>
        <v>14705812514.597572</v>
      </c>
      <c r="AS81" s="88">
        <f t="shared" si="37"/>
        <v>14773092908.381189</v>
      </c>
      <c r="AT81" s="88">
        <f t="shared" si="37"/>
        <v>14838783737.143349</v>
      </c>
      <c r="AU81" s="88">
        <f t="shared" si="37"/>
        <v>14902879867.471094</v>
      </c>
      <c r="AV81" s="88">
        <f t="shared" si="37"/>
        <v>14965244072.586521</v>
      </c>
      <c r="AW81" s="88">
        <f t="shared" si="37"/>
        <v>15025795005.318487</v>
      </c>
      <c r="AX81" s="88">
        <f t="shared" si="37"/>
        <v>15084644091.890118</v>
      </c>
      <c r="AY81" s="88">
        <f t="shared" si="37"/>
        <v>15141963165.357662</v>
      </c>
      <c r="AZ81" s="88">
        <f t="shared" si="37"/>
        <v>15197791184.524616</v>
      </c>
      <c r="BA81" s="88">
        <f t="shared" si="37"/>
        <v>15252047591.826683</v>
      </c>
      <c r="BB81" s="88">
        <f t="shared" si="37"/>
        <v>15304680256.440506</v>
      </c>
      <c r="BC81" s="88">
        <f t="shared" si="37"/>
        <v>15355789744.600914</v>
      </c>
      <c r="BD81" s="88">
        <f t="shared" si="37"/>
        <v>15405536179.71443</v>
      </c>
      <c r="BE81" s="88">
        <f t="shared" si="37"/>
        <v>15453976690.006796</v>
      </c>
      <c r="BF81" s="88">
        <f t="shared" si="37"/>
        <v>15499580560.169024</v>
      </c>
      <c r="BG81" s="88">
        <f t="shared" si="37"/>
        <v>15531226624.934338</v>
      </c>
      <c r="BH81" s="88">
        <f t="shared" si="37"/>
        <v>15551107508.279238</v>
      </c>
      <c r="BI81" s="88">
        <f t="shared" si="36"/>
        <v>15571013836.378042</v>
      </c>
      <c r="BJ81" s="88">
        <f t="shared" si="36"/>
        <v>15590945641.791664</v>
      </c>
      <c r="BK81" s="88">
        <f t="shared" si="36"/>
        <v>15610902957.122675</v>
      </c>
      <c r="BL81" s="88">
        <f t="shared" si="36"/>
        <v>15630885815.015318</v>
      </c>
      <c r="BM81" s="88">
        <f t="shared" si="36"/>
        <v>15650894248.155657</v>
      </c>
      <c r="BN81" s="88">
        <f t="shared" si="36"/>
        <v>15670928289.271563</v>
      </c>
      <c r="BO81" s="88">
        <f t="shared" si="36"/>
        <v>15690987971.132765</v>
      </c>
      <c r="BP81" s="88">
        <f t="shared" si="36"/>
        <v>15711073326.55093</v>
      </c>
    </row>
    <row r="82" spans="3:68">
      <c r="C82" s="37" t="str">
        <v>Llamadas entrantes internacionales</v>
      </c>
      <c r="G82" s="37" t="str">
        <v>minutos</v>
      </c>
      <c r="S82" s="88">
        <f>S67</f>
        <v>0</v>
      </c>
      <c r="T82" s="88">
        <f t="shared" ref="T82:BH82" si="38">T67</f>
        <v>0</v>
      </c>
      <c r="U82" s="88">
        <f t="shared" si="38"/>
        <v>163213314.8326776</v>
      </c>
      <c r="V82" s="88">
        <f t="shared" si="38"/>
        <v>347328159.73767412</v>
      </c>
      <c r="W82" s="88">
        <f t="shared" si="38"/>
        <v>601455495.6541326</v>
      </c>
      <c r="X82" s="88">
        <f t="shared" si="38"/>
        <v>789128677.10156929</v>
      </c>
      <c r="Y82" s="88">
        <f t="shared" si="38"/>
        <v>2065402552.3510821</v>
      </c>
      <c r="Z82" s="88">
        <f t="shared" si="38"/>
        <v>2095122961.6690309</v>
      </c>
      <c r="AA82" s="88">
        <f t="shared" si="38"/>
        <v>2188077423.0459113</v>
      </c>
      <c r="AB82" s="88">
        <f t="shared" si="38"/>
        <v>2262560248.238255</v>
      </c>
      <c r="AC82" s="88">
        <f t="shared" si="38"/>
        <v>2331993319.6843009</v>
      </c>
      <c r="AD82" s="88">
        <f t="shared" si="38"/>
        <v>2384692519.1781063</v>
      </c>
      <c r="AE82" s="88">
        <f t="shared" si="38"/>
        <v>2423660006.9875221</v>
      </c>
      <c r="AF82" s="88">
        <f t="shared" si="38"/>
        <v>2458254548.5798945</v>
      </c>
      <c r="AG82" s="88">
        <f t="shared" si="38"/>
        <v>2492411171.4320068</v>
      </c>
      <c r="AH82" s="88">
        <f t="shared" si="38"/>
        <v>2526170515.0688167</v>
      </c>
      <c r="AI82" s="88">
        <f t="shared" si="38"/>
        <v>2553305852.9524794</v>
      </c>
      <c r="AJ82" s="88">
        <f t="shared" si="38"/>
        <v>2583329341.5395188</v>
      </c>
      <c r="AK82" s="88">
        <f t="shared" si="38"/>
        <v>2612293978.6647911</v>
      </c>
      <c r="AL82" s="88">
        <f t="shared" si="38"/>
        <v>2640373291.2132845</v>
      </c>
      <c r="AM82" s="88">
        <f t="shared" si="38"/>
        <v>2667908407.8468323</v>
      </c>
      <c r="AN82" s="88">
        <f t="shared" si="38"/>
        <v>2695032171.6065373</v>
      </c>
      <c r="AO82" s="88">
        <f t="shared" si="38"/>
        <v>2721360862.2300663</v>
      </c>
      <c r="AP82" s="88">
        <f t="shared" si="38"/>
        <v>2746653143.5237279</v>
      </c>
      <c r="AQ82" s="88">
        <f t="shared" si="38"/>
        <v>2771007717.9516215</v>
      </c>
      <c r="AR82" s="88">
        <f t="shared" si="38"/>
        <v>2794503093.4794688</v>
      </c>
      <c r="AS82" s="88">
        <f t="shared" si="38"/>
        <v>2817100391.092566</v>
      </c>
      <c r="AT82" s="88">
        <f t="shared" si="38"/>
        <v>2838711462.4811049</v>
      </c>
      <c r="AU82" s="88">
        <f t="shared" si="38"/>
        <v>2859322571.8542709</v>
      </c>
      <c r="AV82" s="88">
        <f t="shared" si="38"/>
        <v>2878992036.4080281</v>
      </c>
      <c r="AW82" s="88">
        <f t="shared" si="38"/>
        <v>2897762176.6171408</v>
      </c>
      <c r="AX82" s="88">
        <f t="shared" si="38"/>
        <v>2915583924.4976597</v>
      </c>
      <c r="AY82" s="88">
        <f t="shared" si="38"/>
        <v>2932372600.8396602</v>
      </c>
      <c r="AZ82" s="88">
        <f t="shared" si="38"/>
        <v>2948107987.7724595</v>
      </c>
      <c r="BA82" s="88">
        <f t="shared" si="38"/>
        <v>2962835950.9436855</v>
      </c>
      <c r="BB82" s="88">
        <f t="shared" si="38"/>
        <v>2976597605.505477</v>
      </c>
      <c r="BC82" s="88">
        <f t="shared" si="38"/>
        <v>2989363162.4826164</v>
      </c>
      <c r="BD82" s="88">
        <f t="shared" si="38"/>
        <v>3001071494.902523</v>
      </c>
      <c r="BE82" s="88">
        <f t="shared" si="38"/>
        <v>3011712529.0678</v>
      </c>
      <c r="BF82" s="88">
        <f t="shared" si="38"/>
        <v>3021270855.5024209</v>
      </c>
      <c r="BG82" s="88">
        <f t="shared" si="38"/>
        <v>3027873052.0021448</v>
      </c>
      <c r="BH82" s="88">
        <f t="shared" si="38"/>
        <v>3032077954.7937245</v>
      </c>
      <c r="BI82" s="88">
        <f t="shared" si="36"/>
        <v>3036288696.2969933</v>
      </c>
      <c r="BJ82" s="88">
        <f t="shared" si="36"/>
        <v>3040505284.6182656</v>
      </c>
      <c r="BK82" s="88">
        <f t="shared" si="36"/>
        <v>3044727727.8751025</v>
      </c>
      <c r="BL82" s="88">
        <f t="shared" si="36"/>
        <v>3048956034.1963329</v>
      </c>
      <c r="BM82" s="88">
        <f t="shared" si="36"/>
        <v>3053190211.7220736</v>
      </c>
      <c r="BN82" s="88">
        <f t="shared" si="36"/>
        <v>3057430268.6037407</v>
      </c>
      <c r="BO82" s="88">
        <f t="shared" si="36"/>
        <v>3061676213.0040646</v>
      </c>
      <c r="BP82" s="88">
        <f t="shared" si="36"/>
        <v>3065928053.0971088</v>
      </c>
    </row>
    <row r="83" spans="3:68">
      <c r="C83" s="37" t="str">
        <v>Roaming en originación</v>
      </c>
      <c r="G83" s="37" t="str">
        <v>minutos</v>
      </c>
      <c r="S83" s="88">
        <f t="shared" ref="S83:S105" si="39">S21*S$49</f>
        <v>0</v>
      </c>
      <c r="T83" s="88">
        <f t="shared" ref="T83:BH83" si="40">T21*T$49</f>
        <v>0</v>
      </c>
      <c r="U83" s="88">
        <f t="shared" si="40"/>
        <v>40534711.024744064</v>
      </c>
      <c r="V83" s="88">
        <f t="shared" si="40"/>
        <v>85285198.164105773</v>
      </c>
      <c r="W83" s="88">
        <f t="shared" si="40"/>
        <v>129659416.26015605</v>
      </c>
      <c r="X83" s="88">
        <f t="shared" si="40"/>
        <v>170689019.9607271</v>
      </c>
      <c r="Y83" s="88">
        <f t="shared" si="40"/>
        <v>333042294.91294968</v>
      </c>
      <c r="Z83" s="88">
        <f t="shared" si="40"/>
        <v>411952340.52639478</v>
      </c>
      <c r="AA83" s="88">
        <f t="shared" si="40"/>
        <v>442306355.89206004</v>
      </c>
      <c r="AB83" s="88">
        <f t="shared" si="40"/>
        <v>463026796.7281425</v>
      </c>
      <c r="AC83" s="88">
        <f t="shared" si="40"/>
        <v>480664421.21703124</v>
      </c>
      <c r="AD83" s="88">
        <f t="shared" si="40"/>
        <v>500926226.90119541</v>
      </c>
      <c r="AE83" s="88">
        <f t="shared" si="40"/>
        <v>518435056.29277784</v>
      </c>
      <c r="AF83" s="88">
        <f t="shared" si="40"/>
        <v>535597576.76755351</v>
      </c>
      <c r="AG83" s="88">
        <f t="shared" si="40"/>
        <v>552424179.9667021</v>
      </c>
      <c r="AH83" s="88">
        <f t="shared" si="40"/>
        <v>568925920.45066547</v>
      </c>
      <c r="AI83" s="88">
        <f t="shared" si="40"/>
        <v>577878590.77168941</v>
      </c>
      <c r="AJ83" s="88">
        <f t="shared" si="40"/>
        <v>582226272.53957486</v>
      </c>
      <c r="AK83" s="88">
        <f t="shared" si="40"/>
        <v>586465527.72735071</v>
      </c>
      <c r="AL83" s="88">
        <f t="shared" si="40"/>
        <v>590592591.03888512</v>
      </c>
      <c r="AM83" s="88">
        <f t="shared" si="40"/>
        <v>594604567.05931723</v>
      </c>
      <c r="AN83" s="88">
        <f t="shared" si="40"/>
        <v>598508480.61077738</v>
      </c>
      <c r="AO83" s="88">
        <f t="shared" si="40"/>
        <v>602311988.99573493</v>
      </c>
      <c r="AP83" s="88">
        <f t="shared" si="40"/>
        <v>606013274.94034624</v>
      </c>
      <c r="AQ83" s="88">
        <f t="shared" si="40"/>
        <v>609608803.16317523</v>
      </c>
      <c r="AR83" s="88">
        <f t="shared" si="40"/>
        <v>613097513.57663226</v>
      </c>
      <c r="AS83" s="88">
        <f t="shared" si="40"/>
        <v>616478974.4556371</v>
      </c>
      <c r="AT83" s="88">
        <f t="shared" si="40"/>
        <v>619752808.06366646</v>
      </c>
      <c r="AU83" s="88">
        <f t="shared" si="40"/>
        <v>622918325.45691979</v>
      </c>
      <c r="AV83" s="88">
        <f t="shared" si="40"/>
        <v>625974978.30251932</v>
      </c>
      <c r="AW83" s="88">
        <f t="shared" si="40"/>
        <v>628922940.42016923</v>
      </c>
      <c r="AX83" s="88">
        <f t="shared" si="40"/>
        <v>631762936.1044383</v>
      </c>
      <c r="AY83" s="88">
        <f t="shared" si="40"/>
        <v>634495477.7266264</v>
      </c>
      <c r="AZ83" s="88">
        <f t="shared" si="40"/>
        <v>637120755.89965963</v>
      </c>
      <c r="BA83" s="88">
        <f t="shared" si="40"/>
        <v>639639108.21217465</v>
      </c>
      <c r="BB83" s="88">
        <f t="shared" si="40"/>
        <v>642051433.19413638</v>
      </c>
      <c r="BC83" s="88">
        <f t="shared" si="40"/>
        <v>644359182.04357231</v>
      </c>
      <c r="BD83" s="88">
        <f t="shared" si="40"/>
        <v>646563808.13355923</v>
      </c>
      <c r="BE83" s="88">
        <f t="shared" si="40"/>
        <v>648666543.34931898</v>
      </c>
      <c r="BF83" s="88">
        <f t="shared" si="40"/>
        <v>650619541.2390666</v>
      </c>
      <c r="BG83" s="88">
        <f t="shared" si="40"/>
        <v>651973016.17823505</v>
      </c>
      <c r="BH83" s="88">
        <f t="shared" si="40"/>
        <v>652826613.65154946</v>
      </c>
      <c r="BI83" s="88">
        <f t="shared" ref="BI83:BP92" si="41">BI21*BI$49</f>
        <v>653681328.6997149</v>
      </c>
      <c r="BJ83" s="88">
        <f t="shared" si="41"/>
        <v>654537162.78591919</v>
      </c>
      <c r="BK83" s="88">
        <f t="shared" si="41"/>
        <v>655394117.37526643</v>
      </c>
      <c r="BL83" s="88">
        <f t="shared" si="41"/>
        <v>656252193.93477798</v>
      </c>
      <c r="BM83" s="88">
        <f t="shared" si="41"/>
        <v>657111393.93339658</v>
      </c>
      <c r="BN83" s="88">
        <f t="shared" si="41"/>
        <v>657971718.84198785</v>
      </c>
      <c r="BO83" s="88">
        <f t="shared" si="41"/>
        <v>658833170.13334346</v>
      </c>
      <c r="BP83" s="88">
        <f t="shared" si="41"/>
        <v>659695749.28218329</v>
      </c>
    </row>
    <row r="84" spans="3:68">
      <c r="C84" s="37" t="str">
        <v>Roaming en terminación</v>
      </c>
      <c r="G84" s="37" t="str">
        <v>minutos</v>
      </c>
      <c r="S84" s="88">
        <f t="shared" si="39"/>
        <v>0</v>
      </c>
      <c r="T84" s="88">
        <f t="shared" ref="T84:BH84" si="42">T22*T$49</f>
        <v>0</v>
      </c>
      <c r="U84" s="88">
        <f t="shared" si="42"/>
        <v>60802066.537116095</v>
      </c>
      <c r="V84" s="88">
        <f t="shared" si="42"/>
        <v>127927797.24615867</v>
      </c>
      <c r="W84" s="88">
        <f t="shared" si="42"/>
        <v>194489124.39023411</v>
      </c>
      <c r="X84" s="88">
        <f t="shared" si="42"/>
        <v>256033529.94109064</v>
      </c>
      <c r="Y84" s="88">
        <f t="shared" si="42"/>
        <v>499563442.36942446</v>
      </c>
      <c r="Z84" s="88">
        <f t="shared" si="42"/>
        <v>617928510.78959215</v>
      </c>
      <c r="AA84" s="88">
        <f t="shared" si="42"/>
        <v>663459533.83808994</v>
      </c>
      <c r="AB84" s="88">
        <f t="shared" si="42"/>
        <v>694540195.09221363</v>
      </c>
      <c r="AC84" s="88">
        <f t="shared" si="42"/>
        <v>720996631.82554674</v>
      </c>
      <c r="AD84" s="88">
        <f t="shared" si="42"/>
        <v>751389340.35179305</v>
      </c>
      <c r="AE84" s="88">
        <f t="shared" si="42"/>
        <v>777652584.43916655</v>
      </c>
      <c r="AF84" s="88">
        <f t="shared" si="42"/>
        <v>803396365.15133023</v>
      </c>
      <c r="AG84" s="88">
        <f t="shared" si="42"/>
        <v>828636269.95005322</v>
      </c>
      <c r="AH84" s="88">
        <f t="shared" si="42"/>
        <v>853388880.67599809</v>
      </c>
      <c r="AI84" s="88">
        <f t="shared" si="42"/>
        <v>866817886.15753412</v>
      </c>
      <c r="AJ84" s="88">
        <f t="shared" si="42"/>
        <v>873339408.80936217</v>
      </c>
      <c r="AK84" s="88">
        <f t="shared" si="42"/>
        <v>879698291.59102595</v>
      </c>
      <c r="AL84" s="88">
        <f t="shared" si="42"/>
        <v>885888886.55832744</v>
      </c>
      <c r="AM84" s="88">
        <f t="shared" si="42"/>
        <v>891906850.58897579</v>
      </c>
      <c r="AN84" s="88">
        <f t="shared" si="42"/>
        <v>897762720.91616607</v>
      </c>
      <c r="AO84" s="88">
        <f t="shared" si="42"/>
        <v>903467983.49360228</v>
      </c>
      <c r="AP84" s="88">
        <f t="shared" si="42"/>
        <v>909019912.41051936</v>
      </c>
      <c r="AQ84" s="88">
        <f t="shared" si="42"/>
        <v>914413204.74476266</v>
      </c>
      <c r="AR84" s="88">
        <f t="shared" si="42"/>
        <v>919646270.36494827</v>
      </c>
      <c r="AS84" s="88">
        <f t="shared" si="42"/>
        <v>924718461.68345559</v>
      </c>
      <c r="AT84" s="88">
        <f t="shared" si="42"/>
        <v>929629212.0954994</v>
      </c>
      <c r="AU84" s="88">
        <f t="shared" si="42"/>
        <v>934377488.18537962</v>
      </c>
      <c r="AV84" s="88">
        <f t="shared" si="42"/>
        <v>938962467.4537791</v>
      </c>
      <c r="AW84" s="88">
        <f t="shared" si="42"/>
        <v>943384410.63025379</v>
      </c>
      <c r="AX84" s="88">
        <f t="shared" si="42"/>
        <v>947644404.15665746</v>
      </c>
      <c r="AY84" s="88">
        <f t="shared" si="42"/>
        <v>951743216.58993948</v>
      </c>
      <c r="AZ84" s="88">
        <f t="shared" si="42"/>
        <v>955681133.84948945</v>
      </c>
      <c r="BA84" s="88">
        <f t="shared" si="42"/>
        <v>959458662.31826186</v>
      </c>
      <c r="BB84" s="88">
        <f t="shared" si="42"/>
        <v>963077149.79120457</v>
      </c>
      <c r="BC84" s="88">
        <f t="shared" si="42"/>
        <v>966538773.0653584</v>
      </c>
      <c r="BD84" s="88">
        <f t="shared" si="42"/>
        <v>969845712.20033884</v>
      </c>
      <c r="BE84" s="88">
        <f t="shared" si="42"/>
        <v>972999815.02397847</v>
      </c>
      <c r="BF84" s="88">
        <f t="shared" si="42"/>
        <v>975929311.8585999</v>
      </c>
      <c r="BG84" s="88">
        <f t="shared" si="42"/>
        <v>977959524.26735246</v>
      </c>
      <c r="BH84" s="88">
        <f t="shared" si="42"/>
        <v>979239920.47732425</v>
      </c>
      <c r="BI84" s="88">
        <f t="shared" si="41"/>
        <v>980521993.04957223</v>
      </c>
      <c r="BJ84" s="88">
        <f t="shared" si="41"/>
        <v>981805744.17887866</v>
      </c>
      <c r="BK84" s="88">
        <f t="shared" si="41"/>
        <v>983091176.06289947</v>
      </c>
      <c r="BL84" s="88">
        <f t="shared" si="41"/>
        <v>984378290.90216696</v>
      </c>
      <c r="BM84" s="88">
        <f t="shared" si="41"/>
        <v>985667090.90009475</v>
      </c>
      <c r="BN84" s="88">
        <f t="shared" si="41"/>
        <v>986957578.26298165</v>
      </c>
      <c r="BO84" s="88">
        <f t="shared" si="41"/>
        <v>988249755.20001519</v>
      </c>
      <c r="BP84" s="88">
        <f t="shared" si="41"/>
        <v>989543623.92327487</v>
      </c>
    </row>
    <row r="85" spans="3:68">
      <c r="C85" s="37" t="str">
        <v>SMS on-net</v>
      </c>
      <c r="G85" s="37" t="str">
        <v>mensajes</v>
      </c>
      <c r="S85" s="88">
        <f t="shared" si="39"/>
        <v>0</v>
      </c>
      <c r="T85" s="88">
        <f t="shared" ref="T85:BH85" si="43">T23*T$49</f>
        <v>0</v>
      </c>
      <c r="U85" s="88">
        <f t="shared" si="43"/>
        <v>2618330051.67347</v>
      </c>
      <c r="V85" s="88">
        <f t="shared" si="43"/>
        <v>2329796515.7677159</v>
      </c>
      <c r="W85" s="88">
        <f t="shared" si="43"/>
        <v>3607569914.2200069</v>
      </c>
      <c r="X85" s="88">
        <f t="shared" si="43"/>
        <v>3637030661.4814062</v>
      </c>
      <c r="Y85" s="88">
        <f t="shared" si="43"/>
        <v>6810947270.806016</v>
      </c>
      <c r="Z85" s="88">
        <f t="shared" si="43"/>
        <v>8969600442.5802612</v>
      </c>
      <c r="AA85" s="88">
        <f t="shared" si="43"/>
        <v>7386229244.7136497</v>
      </c>
      <c r="AB85" s="88">
        <f t="shared" si="43"/>
        <v>5786336803.6643496</v>
      </c>
      <c r="AC85" s="88">
        <f t="shared" si="43"/>
        <v>5055185678.922224</v>
      </c>
      <c r="AD85" s="88">
        <f t="shared" si="43"/>
        <v>4694507545.0991726</v>
      </c>
      <c r="AE85" s="88">
        <f t="shared" si="43"/>
        <v>4471840474.6554737</v>
      </c>
      <c r="AF85" s="88">
        <f t="shared" si="43"/>
        <v>4367049240.2977104</v>
      </c>
      <c r="AG85" s="88">
        <f t="shared" si="43"/>
        <v>4347382346.9914284</v>
      </c>
      <c r="AH85" s="88">
        <f t="shared" si="43"/>
        <v>4454970339.6007471</v>
      </c>
      <c r="AI85" s="88">
        <f t="shared" si="43"/>
        <v>4525074160.3385906</v>
      </c>
      <c r="AJ85" s="88">
        <f t="shared" si="43"/>
        <v>4559118651.2392864</v>
      </c>
      <c r="AK85" s="88">
        <f t="shared" si="43"/>
        <v>4592314108.582098</v>
      </c>
      <c r="AL85" s="88">
        <f t="shared" si="43"/>
        <v>4624631048.2426701</v>
      </c>
      <c r="AM85" s="88">
        <f t="shared" si="43"/>
        <v>4656046797.6957045</v>
      </c>
      <c r="AN85" s="88">
        <f t="shared" si="43"/>
        <v>4686616364.7605057</v>
      </c>
      <c r="AO85" s="88">
        <f t="shared" si="43"/>
        <v>4716399709.8891411</v>
      </c>
      <c r="AP85" s="88">
        <f t="shared" si="43"/>
        <v>4745382602.9318113</v>
      </c>
      <c r="AQ85" s="88">
        <f t="shared" si="43"/>
        <v>4773537360.8925867</v>
      </c>
      <c r="AR85" s="88">
        <f t="shared" si="43"/>
        <v>4800855682.7632036</v>
      </c>
      <c r="AS85" s="88">
        <f t="shared" si="43"/>
        <v>4827334187.9235134</v>
      </c>
      <c r="AT85" s="88">
        <f t="shared" si="43"/>
        <v>4852969918.5103798</v>
      </c>
      <c r="AU85" s="88">
        <f t="shared" si="43"/>
        <v>4877757479.7543163</v>
      </c>
      <c r="AV85" s="88">
        <f t="shared" si="43"/>
        <v>4901692577.9386578</v>
      </c>
      <c r="AW85" s="88">
        <f t="shared" si="43"/>
        <v>4924776574.1573448</v>
      </c>
      <c r="AX85" s="88">
        <f t="shared" si="43"/>
        <v>4947015139.9938068</v>
      </c>
      <c r="AY85" s="88">
        <f t="shared" si="43"/>
        <v>4968412287.5678358</v>
      </c>
      <c r="AZ85" s="88">
        <f t="shared" si="43"/>
        <v>4988969509.472578</v>
      </c>
      <c r="BA85" s="88">
        <f t="shared" si="43"/>
        <v>5008689449.1934338</v>
      </c>
      <c r="BB85" s="88">
        <f t="shared" si="43"/>
        <v>5027579142.6628494</v>
      </c>
      <c r="BC85" s="88">
        <f t="shared" si="43"/>
        <v>5045649953.4765663</v>
      </c>
      <c r="BD85" s="88">
        <f t="shared" si="43"/>
        <v>5062913262.262043</v>
      </c>
      <c r="BE85" s="88">
        <f t="shared" si="43"/>
        <v>5079378715.2876749</v>
      </c>
      <c r="BF85" s="88">
        <f t="shared" si="43"/>
        <v>5094671651.2559223</v>
      </c>
      <c r="BG85" s="88">
        <f t="shared" si="43"/>
        <v>5105270027.059598</v>
      </c>
      <c r="BH85" s="88">
        <f t="shared" si="43"/>
        <v>5111954115.952158</v>
      </c>
      <c r="BI85" s="88">
        <f t="shared" si="41"/>
        <v>5118646956.0065737</v>
      </c>
      <c r="BJ85" s="88">
        <f t="shared" si="41"/>
        <v>5125348558.6803265</v>
      </c>
      <c r="BK85" s="88">
        <f t="shared" si="41"/>
        <v>5132058935.4459038</v>
      </c>
      <c r="BL85" s="88">
        <f t="shared" si="41"/>
        <v>5138778097.7908039</v>
      </c>
      <c r="BM85" s="88">
        <f t="shared" si="41"/>
        <v>5145506057.217577</v>
      </c>
      <c r="BN85" s="88">
        <f t="shared" si="41"/>
        <v>5152242825.2438221</v>
      </c>
      <c r="BO85" s="88">
        <f t="shared" si="41"/>
        <v>5158988413.4022245</v>
      </c>
      <c r="BP85" s="88">
        <f t="shared" si="41"/>
        <v>5165742833.2405663</v>
      </c>
    </row>
    <row r="86" spans="3:68">
      <c r="C86" s="37" t="str">
        <v>SMS salientes a otras redes</v>
      </c>
      <c r="G86" s="37" t="str">
        <v>mensajes</v>
      </c>
      <c r="S86" s="88">
        <f t="shared" si="39"/>
        <v>0</v>
      </c>
      <c r="T86" s="88">
        <f t="shared" ref="T86:BH86" si="44">T24*T$49</f>
        <v>0</v>
      </c>
      <c r="U86" s="88">
        <f t="shared" si="44"/>
        <v>997529745.54653025</v>
      </c>
      <c r="V86" s="88">
        <f t="shared" si="44"/>
        <v>1027264133.6197839</v>
      </c>
      <c r="W86" s="88">
        <f t="shared" si="44"/>
        <v>1775691935.7906528</v>
      </c>
      <c r="X86" s="88">
        <f t="shared" si="44"/>
        <v>1945226919.3354342</v>
      </c>
      <c r="Y86" s="88">
        <f t="shared" si="44"/>
        <v>3874808751.7724328</v>
      </c>
      <c r="Z86" s="88">
        <f t="shared" si="44"/>
        <v>5102885826.7315388</v>
      </c>
      <c r="AA86" s="88">
        <f t="shared" si="44"/>
        <v>4202091806.3320994</v>
      </c>
      <c r="AB86" s="88">
        <f t="shared" si="44"/>
        <v>3291898703.0842509</v>
      </c>
      <c r="AC86" s="88">
        <f t="shared" si="44"/>
        <v>2875940296.0705118</v>
      </c>
      <c r="AD86" s="88">
        <f t="shared" si="44"/>
        <v>2670747283.4185262</v>
      </c>
      <c r="AE86" s="88">
        <f t="shared" si="44"/>
        <v>2544069997.7221603</v>
      </c>
      <c r="AF86" s="88">
        <f t="shared" si="44"/>
        <v>2484453328.2848644</v>
      </c>
      <c r="AG86" s="88">
        <f t="shared" si="44"/>
        <v>2473264656.9777179</v>
      </c>
      <c r="AH86" s="88">
        <f t="shared" si="44"/>
        <v>2534472427.1707296</v>
      </c>
      <c r="AI86" s="88">
        <f t="shared" si="44"/>
        <v>2574355117.1002226</v>
      </c>
      <c r="AJ86" s="88">
        <f t="shared" si="44"/>
        <v>2593723332.1291494</v>
      </c>
      <c r="AK86" s="88">
        <f t="shared" si="44"/>
        <v>2612608524.3816786</v>
      </c>
      <c r="AL86" s="88">
        <f t="shared" si="44"/>
        <v>2630993920.0760531</v>
      </c>
      <c r="AM86" s="88">
        <f t="shared" si="44"/>
        <v>2648866620.6100721</v>
      </c>
      <c r="AN86" s="88">
        <f t="shared" si="44"/>
        <v>2666257920.4235806</v>
      </c>
      <c r="AO86" s="88">
        <f t="shared" si="44"/>
        <v>2683201931.5534506</v>
      </c>
      <c r="AP86" s="88">
        <f t="shared" si="44"/>
        <v>2699690558.3403282</v>
      </c>
      <c r="AQ86" s="88">
        <f t="shared" si="44"/>
        <v>2715708051.6805077</v>
      </c>
      <c r="AR86" s="88">
        <f t="shared" si="44"/>
        <v>2731249689.0562253</v>
      </c>
      <c r="AS86" s="88">
        <f t="shared" si="44"/>
        <v>2746313547.2024765</v>
      </c>
      <c r="AT86" s="88">
        <f t="shared" si="44"/>
        <v>2760897943.3644977</v>
      </c>
      <c r="AU86" s="88">
        <f t="shared" si="44"/>
        <v>2774999808.40973</v>
      </c>
      <c r="AV86" s="88">
        <f t="shared" si="44"/>
        <v>2788616699.6044025</v>
      </c>
      <c r="AW86" s="88">
        <f t="shared" si="44"/>
        <v>2801749391.2870188</v>
      </c>
      <c r="AX86" s="88">
        <f t="shared" si="44"/>
        <v>2814401110.0720611</v>
      </c>
      <c r="AY86" s="88">
        <f t="shared" si="44"/>
        <v>2826574138.4903245</v>
      </c>
      <c r="AZ86" s="88">
        <f t="shared" si="44"/>
        <v>2838269325.6913848</v>
      </c>
      <c r="BA86" s="88">
        <f t="shared" si="44"/>
        <v>2849488175.5777016</v>
      </c>
      <c r="BB86" s="88">
        <f t="shared" si="44"/>
        <v>2860234690.9541049</v>
      </c>
      <c r="BC86" s="88">
        <f t="shared" si="44"/>
        <v>2870515336.6717353</v>
      </c>
      <c r="BD86" s="88">
        <f t="shared" si="44"/>
        <v>2880336587.2712274</v>
      </c>
      <c r="BE86" s="88">
        <f t="shared" si="44"/>
        <v>2889703930.600853</v>
      </c>
      <c r="BF86" s="88">
        <f t="shared" si="44"/>
        <v>2898404218.5011954</v>
      </c>
      <c r="BG86" s="88">
        <f t="shared" si="44"/>
        <v>2904433729.1824298</v>
      </c>
      <c r="BH86" s="88">
        <f t="shared" si="44"/>
        <v>2908236367.069458</v>
      </c>
      <c r="BI86" s="88">
        <f t="shared" si="41"/>
        <v>2912043983.5706487</v>
      </c>
      <c r="BJ86" s="88">
        <f t="shared" si="41"/>
        <v>2915856585.204267</v>
      </c>
      <c r="BK86" s="88">
        <f t="shared" si="41"/>
        <v>2919674178.4971118</v>
      </c>
      <c r="BL86" s="88">
        <f t="shared" si="41"/>
        <v>2923496769.9845247</v>
      </c>
      <c r="BM86" s="88">
        <f t="shared" si="41"/>
        <v>2927324366.2104077</v>
      </c>
      <c r="BN86" s="88">
        <f t="shared" si="41"/>
        <v>2931156973.7272277</v>
      </c>
      <c r="BO86" s="88">
        <f t="shared" si="41"/>
        <v>2934994599.0960317</v>
      </c>
      <c r="BP86" s="88">
        <f t="shared" si="41"/>
        <v>2938837248.886456</v>
      </c>
    </row>
    <row r="87" spans="3:68">
      <c r="C87" s="37" t="str">
        <v>SMS entrantes de otras redes</v>
      </c>
      <c r="G87" s="37" t="str">
        <v>mensajes</v>
      </c>
      <c r="S87" s="88">
        <f t="shared" si="39"/>
        <v>0</v>
      </c>
      <c r="T87" s="88">
        <f t="shared" ref="T87:BH87" si="45">T25*T$49</f>
        <v>0</v>
      </c>
      <c r="U87" s="88">
        <f t="shared" si="45"/>
        <v>997529745.54653025</v>
      </c>
      <c r="V87" s="88">
        <f t="shared" si="45"/>
        <v>1027264133.6197839</v>
      </c>
      <c r="W87" s="88">
        <f t="shared" si="45"/>
        <v>1775691935.7906528</v>
      </c>
      <c r="X87" s="88">
        <f t="shared" si="45"/>
        <v>1945226919.3354342</v>
      </c>
      <c r="Y87" s="88">
        <f t="shared" si="45"/>
        <v>3874808751.7724328</v>
      </c>
      <c r="Z87" s="88">
        <f t="shared" si="45"/>
        <v>5102885826.7315388</v>
      </c>
      <c r="AA87" s="88">
        <f t="shared" si="45"/>
        <v>4202091806.3320994</v>
      </c>
      <c r="AB87" s="88">
        <f t="shared" si="45"/>
        <v>3291898703.0842509</v>
      </c>
      <c r="AC87" s="88">
        <f t="shared" si="45"/>
        <v>2875940296.0705118</v>
      </c>
      <c r="AD87" s="88">
        <f t="shared" si="45"/>
        <v>2670747283.4185262</v>
      </c>
      <c r="AE87" s="88">
        <f t="shared" si="45"/>
        <v>2544069997.7221603</v>
      </c>
      <c r="AF87" s="88">
        <f t="shared" si="45"/>
        <v>2484453328.2848644</v>
      </c>
      <c r="AG87" s="88">
        <f t="shared" si="45"/>
        <v>2473264656.9777179</v>
      </c>
      <c r="AH87" s="88">
        <f t="shared" si="45"/>
        <v>2534472427.1707296</v>
      </c>
      <c r="AI87" s="88">
        <f t="shared" si="45"/>
        <v>2574355117.1002226</v>
      </c>
      <c r="AJ87" s="88">
        <f t="shared" si="45"/>
        <v>2593723332.1291494</v>
      </c>
      <c r="AK87" s="88">
        <f t="shared" si="45"/>
        <v>2612608524.3816786</v>
      </c>
      <c r="AL87" s="88">
        <f t="shared" si="45"/>
        <v>2630993920.0760531</v>
      </c>
      <c r="AM87" s="88">
        <f t="shared" si="45"/>
        <v>2648866620.6100721</v>
      </c>
      <c r="AN87" s="88">
        <f t="shared" si="45"/>
        <v>2666257920.4235806</v>
      </c>
      <c r="AO87" s="88">
        <f t="shared" si="45"/>
        <v>2683201931.5534506</v>
      </c>
      <c r="AP87" s="88">
        <f t="shared" si="45"/>
        <v>2699690558.3403282</v>
      </c>
      <c r="AQ87" s="88">
        <f t="shared" si="45"/>
        <v>2715708051.6805077</v>
      </c>
      <c r="AR87" s="88">
        <f t="shared" si="45"/>
        <v>2731249689.0562253</v>
      </c>
      <c r="AS87" s="88">
        <f t="shared" si="45"/>
        <v>2746313547.2024765</v>
      </c>
      <c r="AT87" s="88">
        <f t="shared" si="45"/>
        <v>2760897943.3644977</v>
      </c>
      <c r="AU87" s="88">
        <f t="shared" si="45"/>
        <v>2774999808.40973</v>
      </c>
      <c r="AV87" s="88">
        <f t="shared" si="45"/>
        <v>2788616699.6044025</v>
      </c>
      <c r="AW87" s="88">
        <f t="shared" si="45"/>
        <v>2801749391.2870188</v>
      </c>
      <c r="AX87" s="88">
        <f t="shared" si="45"/>
        <v>2814401110.0720611</v>
      </c>
      <c r="AY87" s="88">
        <f t="shared" si="45"/>
        <v>2826574138.4903245</v>
      </c>
      <c r="AZ87" s="88">
        <f t="shared" si="45"/>
        <v>2838269325.6913848</v>
      </c>
      <c r="BA87" s="88">
        <f t="shared" si="45"/>
        <v>2849488175.5777016</v>
      </c>
      <c r="BB87" s="88">
        <f t="shared" si="45"/>
        <v>2860234690.9541049</v>
      </c>
      <c r="BC87" s="88">
        <f t="shared" si="45"/>
        <v>2870515336.6717353</v>
      </c>
      <c r="BD87" s="88">
        <f t="shared" si="45"/>
        <v>2880336587.2712274</v>
      </c>
      <c r="BE87" s="88">
        <f t="shared" si="45"/>
        <v>2889703930.600853</v>
      </c>
      <c r="BF87" s="88">
        <f t="shared" si="45"/>
        <v>2898404218.5011954</v>
      </c>
      <c r="BG87" s="88">
        <f t="shared" si="45"/>
        <v>2904433729.1824298</v>
      </c>
      <c r="BH87" s="88">
        <f t="shared" si="45"/>
        <v>2908236367.069458</v>
      </c>
      <c r="BI87" s="88">
        <f t="shared" si="41"/>
        <v>2912043983.5706487</v>
      </c>
      <c r="BJ87" s="88">
        <f t="shared" si="41"/>
        <v>2915856585.204267</v>
      </c>
      <c r="BK87" s="88">
        <f t="shared" si="41"/>
        <v>2919674178.4971118</v>
      </c>
      <c r="BL87" s="88">
        <f t="shared" si="41"/>
        <v>2923496769.9845247</v>
      </c>
      <c r="BM87" s="88">
        <f t="shared" si="41"/>
        <v>2927324366.2104077</v>
      </c>
      <c r="BN87" s="88">
        <f t="shared" si="41"/>
        <v>2931156973.7272277</v>
      </c>
      <c r="BO87" s="88">
        <f t="shared" si="41"/>
        <v>2934994599.0960317</v>
      </c>
      <c r="BP87" s="88">
        <f t="shared" si="41"/>
        <v>2938837248.886456</v>
      </c>
    </row>
    <row r="88" spans="3:68">
      <c r="C88" s="37" t="str">
        <v>Recuperación de correo de voz</v>
      </c>
      <c r="G88" s="37" t="str">
        <v>minutos</v>
      </c>
      <c r="S88" s="88">
        <f t="shared" si="39"/>
        <v>0</v>
      </c>
      <c r="T88" s="88">
        <f t="shared" ref="T88:BH88" si="46">T26*T$49</f>
        <v>0</v>
      </c>
      <c r="U88" s="88">
        <f t="shared" si="46"/>
        <v>133391469.05302694</v>
      </c>
      <c r="V88" s="88">
        <f t="shared" si="46"/>
        <v>282755364.11912715</v>
      </c>
      <c r="W88" s="88">
        <f t="shared" si="46"/>
        <v>429635148.71306348</v>
      </c>
      <c r="X88" s="88">
        <f t="shared" si="46"/>
        <v>585897081.61407387</v>
      </c>
      <c r="Y88" s="88">
        <f t="shared" si="46"/>
        <v>1092079350.1918066</v>
      </c>
      <c r="Z88" s="88">
        <f t="shared" si="46"/>
        <v>1296194011.5255246</v>
      </c>
      <c r="AA88" s="88">
        <f t="shared" si="46"/>
        <v>1382411362.6300251</v>
      </c>
      <c r="AB88" s="88">
        <f t="shared" si="46"/>
        <v>1439726308.5378964</v>
      </c>
      <c r="AC88" s="88">
        <f t="shared" si="46"/>
        <v>1486140386.263819</v>
      </c>
      <c r="AD88" s="88">
        <f t="shared" si="46"/>
        <v>1541419981.4447126</v>
      </c>
      <c r="AE88" s="88">
        <f t="shared" si="46"/>
        <v>1588268317.3482246</v>
      </c>
      <c r="AF88" s="88">
        <f t="shared" si="46"/>
        <v>1634597489.6896617</v>
      </c>
      <c r="AG88" s="88">
        <f t="shared" si="46"/>
        <v>1679701239.2188675</v>
      </c>
      <c r="AH88" s="88">
        <f t="shared" si="46"/>
        <v>1723625382.7073226</v>
      </c>
      <c r="AI88" s="88">
        <f t="shared" si="46"/>
        <v>1749809655.0254943</v>
      </c>
      <c r="AJ88" s="88">
        <f t="shared" si="46"/>
        <v>1763779207.6865742</v>
      </c>
      <c r="AK88" s="88">
        <f t="shared" si="46"/>
        <v>1777375832.7891183</v>
      </c>
      <c r="AL88" s="88">
        <f t="shared" si="46"/>
        <v>1790602494.2965393</v>
      </c>
      <c r="AM88" s="88">
        <f t="shared" si="46"/>
        <v>1803476783.2210994</v>
      </c>
      <c r="AN88" s="88">
        <f t="shared" si="46"/>
        <v>1816027528.355087</v>
      </c>
      <c r="AO88" s="88">
        <f t="shared" si="46"/>
        <v>1828247141.4503973</v>
      </c>
      <c r="AP88" s="88">
        <f t="shared" si="46"/>
        <v>1840113098.4220395</v>
      </c>
      <c r="AQ88" s="88">
        <f t="shared" si="46"/>
        <v>1851623308.225899</v>
      </c>
      <c r="AR88" s="88">
        <f t="shared" si="46"/>
        <v>1862780826.3758526</v>
      </c>
      <c r="AS88" s="88">
        <f t="shared" si="46"/>
        <v>1873581758.915086</v>
      </c>
      <c r="AT88" s="88">
        <f t="shared" si="46"/>
        <v>1884018753.1995125</v>
      </c>
      <c r="AU88" s="88">
        <f t="shared" si="46"/>
        <v>1894089074.1496596</v>
      </c>
      <c r="AV88" s="88">
        <f t="shared" si="46"/>
        <v>1903795622.6246402</v>
      </c>
      <c r="AW88" s="88">
        <f t="shared" si="46"/>
        <v>1913142057.3068964</v>
      </c>
      <c r="AX88" s="88">
        <f t="shared" si="46"/>
        <v>1922126839.4606564</v>
      </c>
      <c r="AY88" s="88">
        <f t="shared" si="46"/>
        <v>1930745263.4466808</v>
      </c>
      <c r="AZ88" s="88">
        <f t="shared" si="46"/>
        <v>1938996455.9015841</v>
      </c>
      <c r="BA88" s="88">
        <f t="shared" si="46"/>
        <v>1946884744.9672048</v>
      </c>
      <c r="BB88" s="88">
        <f t="shared" si="46"/>
        <v>1954415613.3169808</v>
      </c>
      <c r="BC88" s="88">
        <f t="shared" si="46"/>
        <v>1961590865.5264788</v>
      </c>
      <c r="BD88" s="88">
        <f t="shared" si="46"/>
        <v>1968410025.9582202</v>
      </c>
      <c r="BE88" s="88">
        <f t="shared" si="46"/>
        <v>1974875726.6117578</v>
      </c>
      <c r="BF88" s="88">
        <f t="shared" si="46"/>
        <v>1980857355.2121673</v>
      </c>
      <c r="BG88" s="88">
        <f t="shared" si="46"/>
        <v>1985001170.3844314</v>
      </c>
      <c r="BH88" s="88">
        <f t="shared" si="46"/>
        <v>1987617542.6514404</v>
      </c>
      <c r="BI88" s="88">
        <f t="shared" si="41"/>
        <v>1990237363.9915948</v>
      </c>
      <c r="BJ88" s="88">
        <f t="shared" si="41"/>
        <v>1992860638.952363</v>
      </c>
      <c r="BK88" s="88">
        <f t="shared" si="41"/>
        <v>1995487372.087214</v>
      </c>
      <c r="BL88" s="88">
        <f t="shared" si="41"/>
        <v>1998117567.9556155</v>
      </c>
      <c r="BM88" s="88">
        <f t="shared" si="41"/>
        <v>2000751231.1230524</v>
      </c>
      <c r="BN88" s="88">
        <f t="shared" si="41"/>
        <v>2003388366.1610277</v>
      </c>
      <c r="BO88" s="88">
        <f t="shared" si="41"/>
        <v>2006028977.6470737</v>
      </c>
      <c r="BP88" s="88">
        <f t="shared" si="41"/>
        <v>2008673070.1647577</v>
      </c>
    </row>
    <row r="89" spans="3:68">
      <c r="C89" s="37" t="str">
        <v>Depósito de correo de voz</v>
      </c>
      <c r="G89" s="37" t="str">
        <v>minutos</v>
      </c>
      <c r="S89" s="88">
        <f t="shared" si="39"/>
        <v>0</v>
      </c>
      <c r="T89" s="88">
        <f t="shared" ref="T89:BH89" si="47">T27*T$49</f>
        <v>0</v>
      </c>
      <c r="U89" s="88">
        <f t="shared" si="47"/>
        <v>160069762.86363232</v>
      </c>
      <c r="V89" s="88">
        <f t="shared" si="47"/>
        <v>339306436.94295257</v>
      </c>
      <c r="W89" s="88">
        <f t="shared" si="47"/>
        <v>515562178.4556762</v>
      </c>
      <c r="X89" s="88">
        <f t="shared" si="47"/>
        <v>703076497.93688869</v>
      </c>
      <c r="Y89" s="88">
        <f t="shared" si="47"/>
        <v>1310495220.2301679</v>
      </c>
      <c r="Z89" s="88">
        <f t="shared" si="47"/>
        <v>1555432813.8306293</v>
      </c>
      <c r="AA89" s="88">
        <f t="shared" si="47"/>
        <v>1658893635.1560302</v>
      </c>
      <c r="AB89" s="88">
        <f t="shared" si="47"/>
        <v>1727671570.2454755</v>
      </c>
      <c r="AC89" s="88">
        <f t="shared" si="47"/>
        <v>1783368463.5165823</v>
      </c>
      <c r="AD89" s="88">
        <f t="shared" si="47"/>
        <v>1849703977.7336552</v>
      </c>
      <c r="AE89" s="88">
        <f t="shared" si="47"/>
        <v>1905921980.8178694</v>
      </c>
      <c r="AF89" s="88">
        <f t="shared" si="47"/>
        <v>1961516987.6275942</v>
      </c>
      <c r="AG89" s="88">
        <f t="shared" si="47"/>
        <v>2015641487.0626411</v>
      </c>
      <c r="AH89" s="88">
        <f t="shared" si="47"/>
        <v>2068350459.2487867</v>
      </c>
      <c r="AI89" s="88">
        <f t="shared" si="47"/>
        <v>2099771586.0305927</v>
      </c>
      <c r="AJ89" s="88">
        <f t="shared" si="47"/>
        <v>2116535049.2238894</v>
      </c>
      <c r="AK89" s="88">
        <f t="shared" si="47"/>
        <v>2132850999.3469419</v>
      </c>
      <c r="AL89" s="88">
        <f t="shared" si="47"/>
        <v>2148722993.1558471</v>
      </c>
      <c r="AM89" s="88">
        <f t="shared" si="47"/>
        <v>2164172139.8653193</v>
      </c>
      <c r="AN89" s="88">
        <f t="shared" si="47"/>
        <v>2179233034.026104</v>
      </c>
      <c r="AO89" s="88">
        <f t="shared" si="47"/>
        <v>2193896569.7404771</v>
      </c>
      <c r="AP89" s="88">
        <f t="shared" si="47"/>
        <v>2208135718.1064472</v>
      </c>
      <c r="AQ89" s="88">
        <f t="shared" si="47"/>
        <v>2221947969.8710785</v>
      </c>
      <c r="AR89" s="88">
        <f t="shared" si="47"/>
        <v>2235336991.6510229</v>
      </c>
      <c r="AS89" s="88">
        <f t="shared" si="47"/>
        <v>2248298110.698103</v>
      </c>
      <c r="AT89" s="88">
        <f t="shared" si="47"/>
        <v>2260822503.8394151</v>
      </c>
      <c r="AU89" s="88">
        <f t="shared" si="47"/>
        <v>2272906888.9795914</v>
      </c>
      <c r="AV89" s="88">
        <f t="shared" si="47"/>
        <v>2284554747.1495681</v>
      </c>
      <c r="AW89" s="88">
        <f t="shared" si="47"/>
        <v>2295770468.7682753</v>
      </c>
      <c r="AX89" s="88">
        <f t="shared" si="47"/>
        <v>2306552207.3527875</v>
      </c>
      <c r="AY89" s="88">
        <f t="shared" si="47"/>
        <v>2316894316.1360168</v>
      </c>
      <c r="AZ89" s="88">
        <f t="shared" si="47"/>
        <v>2326795747.0819006</v>
      </c>
      <c r="BA89" s="88">
        <f t="shared" si="47"/>
        <v>2336261693.9606457</v>
      </c>
      <c r="BB89" s="88">
        <f t="shared" si="47"/>
        <v>2345298735.9803767</v>
      </c>
      <c r="BC89" s="88">
        <f t="shared" si="47"/>
        <v>2353909038.6317744</v>
      </c>
      <c r="BD89" s="88">
        <f t="shared" si="47"/>
        <v>2362092031.1498642</v>
      </c>
      <c r="BE89" s="88">
        <f t="shared" si="47"/>
        <v>2369850871.9341092</v>
      </c>
      <c r="BF89" s="88">
        <f t="shared" si="47"/>
        <v>2377028826.2546005</v>
      </c>
      <c r="BG89" s="88">
        <f t="shared" si="47"/>
        <v>2382001404.4613175</v>
      </c>
      <c r="BH89" s="88">
        <f t="shared" si="47"/>
        <v>2385141051.1817279</v>
      </c>
      <c r="BI89" s="88">
        <f t="shared" si="41"/>
        <v>2388284836.7899132</v>
      </c>
      <c r="BJ89" s="88">
        <f t="shared" si="41"/>
        <v>2391432766.7428355</v>
      </c>
      <c r="BK89" s="88">
        <f t="shared" si="41"/>
        <v>2394584846.5046563</v>
      </c>
      <c r="BL89" s="88">
        <f t="shared" si="41"/>
        <v>2397741081.5467386</v>
      </c>
      <c r="BM89" s="88">
        <f t="shared" si="41"/>
        <v>2400901477.3476624</v>
      </c>
      <c r="BN89" s="88">
        <f t="shared" si="41"/>
        <v>2404066039.3932333</v>
      </c>
      <c r="BO89" s="88">
        <f t="shared" si="41"/>
        <v>2407234773.1764884</v>
      </c>
      <c r="BP89" s="88">
        <f t="shared" si="41"/>
        <v>2410407684.1977091</v>
      </c>
    </row>
    <row r="90" spans="3:68">
      <c r="C90" s="37" t="str">
        <v xml:space="preserve">Datos GPRS </v>
      </c>
      <c r="G90" s="37" t="str">
        <v>megabytes</v>
      </c>
      <c r="S90" s="88">
        <f t="shared" si="39"/>
        <v>0</v>
      </c>
      <c r="T90" s="88">
        <f t="shared" ref="T90:BH90" si="48">T28*T$49</f>
        <v>0</v>
      </c>
      <c r="U90" s="88">
        <f t="shared" si="48"/>
        <v>5235976.0537040448</v>
      </c>
      <c r="V90" s="88">
        <f t="shared" si="48"/>
        <v>20267564.935068876</v>
      </c>
      <c r="W90" s="88">
        <f t="shared" si="48"/>
        <v>62290517.278873742</v>
      </c>
      <c r="X90" s="88">
        <f t="shared" si="48"/>
        <v>167500260.01150769</v>
      </c>
      <c r="Y90" s="88">
        <f t="shared" si="48"/>
        <v>233415868.44447187</v>
      </c>
      <c r="Z90" s="88">
        <f t="shared" si="48"/>
        <v>223365855.28856766</v>
      </c>
      <c r="AA90" s="88">
        <f t="shared" si="48"/>
        <v>175642177.76821893</v>
      </c>
      <c r="AB90" s="88">
        <f t="shared" si="48"/>
        <v>121412155.03708421</v>
      </c>
      <c r="AC90" s="88">
        <f t="shared" si="48"/>
        <v>72711895.431359798</v>
      </c>
      <c r="AD90" s="88">
        <f t="shared" si="48"/>
        <v>41249712.427154325</v>
      </c>
      <c r="AE90" s="88">
        <f t="shared" si="48"/>
        <v>22446908.693644896</v>
      </c>
      <c r="AF90" s="88">
        <f t="shared" si="48"/>
        <v>11759744.5829063</v>
      </c>
      <c r="AG90" s="88">
        <f t="shared" si="48"/>
        <v>6063627.547714863</v>
      </c>
      <c r="AH90" s="88">
        <f t="shared" si="48"/>
        <v>3098284.2322494658</v>
      </c>
      <c r="AI90" s="88">
        <f t="shared" si="48"/>
        <v>3133500.4420643472</v>
      </c>
      <c r="AJ90" s="88">
        <f t="shared" si="48"/>
        <v>3157075.3987406818</v>
      </c>
      <c r="AK90" s="88">
        <f t="shared" si="48"/>
        <v>3180062.4209578922</v>
      </c>
      <c r="AL90" s="88">
        <f t="shared" si="48"/>
        <v>3202441.0916988365</v>
      </c>
      <c r="AM90" s="88">
        <f t="shared" si="48"/>
        <v>3224195.7108079949</v>
      </c>
      <c r="AN90" s="88">
        <f t="shared" si="48"/>
        <v>3245364.3698215536</v>
      </c>
      <c r="AO90" s="88">
        <f t="shared" si="48"/>
        <v>3265988.589849751</v>
      </c>
      <c r="AP90" s="88">
        <f t="shared" si="48"/>
        <v>3286058.5168705094</v>
      </c>
      <c r="AQ90" s="88">
        <f t="shared" si="48"/>
        <v>3305554.9811029769</v>
      </c>
      <c r="AR90" s="88">
        <f t="shared" si="48"/>
        <v>3324472.2343069827</v>
      </c>
      <c r="AS90" s="88">
        <f t="shared" si="48"/>
        <v>3342807.9354878063</v>
      </c>
      <c r="AT90" s="88">
        <f t="shared" si="48"/>
        <v>3360560.0363993589</v>
      </c>
      <c r="AU90" s="88">
        <f t="shared" si="48"/>
        <v>3377724.8012989829</v>
      </c>
      <c r="AV90" s="88">
        <f t="shared" si="48"/>
        <v>3394299.2568954998</v>
      </c>
      <c r="AW90" s="88">
        <f t="shared" si="48"/>
        <v>3410284.3457123563</v>
      </c>
      <c r="AX90" s="88">
        <f t="shared" si="48"/>
        <v>3425683.995178923</v>
      </c>
      <c r="AY90" s="88">
        <f t="shared" si="48"/>
        <v>3440500.9835875984</v>
      </c>
      <c r="AZ90" s="88">
        <f t="shared" si="48"/>
        <v>3454736.3445217283</v>
      </c>
      <c r="BA90" s="88">
        <f t="shared" si="48"/>
        <v>3468391.9085286967</v>
      </c>
      <c r="BB90" s="88">
        <f t="shared" si="48"/>
        <v>3481472.5478153788</v>
      </c>
      <c r="BC90" s="88">
        <f t="shared" si="48"/>
        <v>3493986.1313870153</v>
      </c>
      <c r="BD90" s="88">
        <f t="shared" si="48"/>
        <v>3505940.5400428795</v>
      </c>
      <c r="BE90" s="88">
        <f t="shared" si="48"/>
        <v>3517342.4535820698</v>
      </c>
      <c r="BF90" s="88">
        <f t="shared" si="48"/>
        <v>3527932.4284463446</v>
      </c>
      <c r="BG90" s="88">
        <f t="shared" si="48"/>
        <v>3535271.5380585277</v>
      </c>
      <c r="BH90" s="88">
        <f t="shared" si="48"/>
        <v>3539900.1020902982</v>
      </c>
      <c r="BI90" s="88">
        <f t="shared" si="41"/>
        <v>3544534.726082318</v>
      </c>
      <c r="BJ90" s="88">
        <f t="shared" si="41"/>
        <v>3549175.4179686089</v>
      </c>
      <c r="BK90" s="88">
        <f t="shared" si="41"/>
        <v>3553822.1856935774</v>
      </c>
      <c r="BL90" s="88">
        <f t="shared" si="41"/>
        <v>3558475.0372120324</v>
      </c>
      <c r="BM90" s="88">
        <f t="shared" si="41"/>
        <v>3563133.9804891963</v>
      </c>
      <c r="BN90" s="88">
        <f t="shared" si="41"/>
        <v>3567799.0235007219</v>
      </c>
      <c r="BO90" s="88">
        <f t="shared" si="41"/>
        <v>3572470.1742327046</v>
      </c>
      <c r="BP90" s="88">
        <f t="shared" si="41"/>
        <v>3577147.4406816931</v>
      </c>
    </row>
    <row r="91" spans="3:68">
      <c r="C91" s="37" t="str">
        <v>Datos EDGE</v>
      </c>
      <c r="G91" s="37" t="str">
        <v>megabytes</v>
      </c>
      <c r="S91" s="88">
        <f t="shared" si="39"/>
        <v>0</v>
      </c>
      <c r="T91" s="88">
        <f t="shared" ref="T91:BH91" si="49">T29*T$49</f>
        <v>0</v>
      </c>
      <c r="U91" s="88">
        <f t="shared" si="49"/>
        <v>20943904.214816161</v>
      </c>
      <c r="V91" s="88">
        <f t="shared" si="49"/>
        <v>81070259.740275428</v>
      </c>
      <c r="W91" s="88">
        <f t="shared" si="49"/>
        <v>207635057.59624565</v>
      </c>
      <c r="X91" s="88">
        <f t="shared" si="49"/>
        <v>418750650.0287692</v>
      </c>
      <c r="Y91" s="88">
        <f t="shared" si="49"/>
        <v>583539671.11117971</v>
      </c>
      <c r="Z91" s="88">
        <f t="shared" si="49"/>
        <v>558414638.22141922</v>
      </c>
      <c r="AA91" s="88">
        <f t="shared" si="49"/>
        <v>439105444.42054737</v>
      </c>
      <c r="AB91" s="88">
        <f t="shared" si="49"/>
        <v>303530387.59271049</v>
      </c>
      <c r="AC91" s="88">
        <f t="shared" si="49"/>
        <v>181779738.57839951</v>
      </c>
      <c r="AD91" s="88">
        <f t="shared" si="49"/>
        <v>103124281.06788582</v>
      </c>
      <c r="AE91" s="88">
        <f t="shared" si="49"/>
        <v>56117271.73411224</v>
      </c>
      <c r="AF91" s="88">
        <f t="shared" si="49"/>
        <v>29399361.45726575</v>
      </c>
      <c r="AG91" s="88">
        <f t="shared" si="49"/>
        <v>15159068.869287157</v>
      </c>
      <c r="AH91" s="88">
        <f t="shared" si="49"/>
        <v>7745710.580623664</v>
      </c>
      <c r="AI91" s="88">
        <f t="shared" si="49"/>
        <v>7833751.1051608678</v>
      </c>
      <c r="AJ91" s="88">
        <f t="shared" si="49"/>
        <v>7892688.4968517041</v>
      </c>
      <c r="AK91" s="88">
        <f t="shared" si="49"/>
        <v>7950156.052394731</v>
      </c>
      <c r="AL91" s="88">
        <f t="shared" si="49"/>
        <v>8006102.7292470913</v>
      </c>
      <c r="AM91" s="88">
        <f t="shared" si="49"/>
        <v>8060489.2770199869</v>
      </c>
      <c r="AN91" s="88">
        <f t="shared" si="49"/>
        <v>8113410.9245538851</v>
      </c>
      <c r="AO91" s="88">
        <f t="shared" si="49"/>
        <v>8164971.4746243777</v>
      </c>
      <c r="AP91" s="88">
        <f t="shared" si="49"/>
        <v>8215146.2921762727</v>
      </c>
      <c r="AQ91" s="88">
        <f t="shared" si="49"/>
        <v>8263887.4527574414</v>
      </c>
      <c r="AR91" s="88">
        <f t="shared" si="49"/>
        <v>8311180.5857674563</v>
      </c>
      <c r="AS91" s="88">
        <f t="shared" si="49"/>
        <v>8357019.8387195161</v>
      </c>
      <c r="AT91" s="88">
        <f t="shared" si="49"/>
        <v>8401400.0909983963</v>
      </c>
      <c r="AU91" s="88">
        <f t="shared" si="49"/>
        <v>8444312.0032474566</v>
      </c>
      <c r="AV91" s="88">
        <f t="shared" si="49"/>
        <v>8485748.1422387492</v>
      </c>
      <c r="AW91" s="88">
        <f t="shared" si="49"/>
        <v>8525710.8642808888</v>
      </c>
      <c r="AX91" s="88">
        <f t="shared" si="49"/>
        <v>8564209.9879473075</v>
      </c>
      <c r="AY91" s="88">
        <f t="shared" si="49"/>
        <v>8601252.4589689951</v>
      </c>
      <c r="AZ91" s="88">
        <f t="shared" si="49"/>
        <v>8636840.8613043204</v>
      </c>
      <c r="BA91" s="88">
        <f t="shared" si="49"/>
        <v>8670979.7713217419</v>
      </c>
      <c r="BB91" s="88">
        <f t="shared" si="49"/>
        <v>8703681.3695384469</v>
      </c>
      <c r="BC91" s="88">
        <f t="shared" si="49"/>
        <v>8734965.3284675367</v>
      </c>
      <c r="BD91" s="88">
        <f t="shared" si="49"/>
        <v>8764851.3501071986</v>
      </c>
      <c r="BE91" s="88">
        <f t="shared" si="49"/>
        <v>8793356.1339551751</v>
      </c>
      <c r="BF91" s="88">
        <f t="shared" si="49"/>
        <v>8819831.0711158607</v>
      </c>
      <c r="BG91" s="88">
        <f t="shared" si="49"/>
        <v>8838178.8451463208</v>
      </c>
      <c r="BH91" s="88">
        <f t="shared" si="49"/>
        <v>8849750.255225746</v>
      </c>
      <c r="BI91" s="88">
        <f t="shared" si="41"/>
        <v>8861336.8152057957</v>
      </c>
      <c r="BJ91" s="88">
        <f t="shared" si="41"/>
        <v>8872938.5449215211</v>
      </c>
      <c r="BK91" s="88">
        <f t="shared" si="41"/>
        <v>8884555.4642339442</v>
      </c>
      <c r="BL91" s="88">
        <f t="shared" si="41"/>
        <v>8896187.5930300802</v>
      </c>
      <c r="BM91" s="88">
        <f t="shared" si="41"/>
        <v>8907834.9512229916</v>
      </c>
      <c r="BN91" s="88">
        <f t="shared" si="41"/>
        <v>8919497.5587518048</v>
      </c>
      <c r="BO91" s="88">
        <f t="shared" si="41"/>
        <v>8931175.4355817623</v>
      </c>
      <c r="BP91" s="88">
        <f t="shared" si="41"/>
        <v>8942868.6017042343</v>
      </c>
    </row>
    <row r="92" spans="3:68">
      <c r="C92" s="37" t="str">
        <v>Datos Release 99</v>
      </c>
      <c r="G92" s="37" t="str">
        <v>megabytes</v>
      </c>
      <c r="S92" s="88">
        <f t="shared" si="39"/>
        <v>0</v>
      </c>
      <c r="T92" s="88">
        <f t="shared" ref="T92:BH92" si="50">T30*T$49</f>
        <v>0</v>
      </c>
      <c r="U92" s="88">
        <f t="shared" si="50"/>
        <v>78539640.805560589</v>
      </c>
      <c r="V92" s="88">
        <f t="shared" si="50"/>
        <v>152006737.0130164</v>
      </c>
      <c r="W92" s="88">
        <f t="shared" si="50"/>
        <v>207635057.59624565</v>
      </c>
      <c r="X92" s="88">
        <f t="shared" si="50"/>
        <v>628125975.04315376</v>
      </c>
      <c r="Y92" s="88">
        <f t="shared" si="50"/>
        <v>1167079342.2223594</v>
      </c>
      <c r="Z92" s="88">
        <f t="shared" si="50"/>
        <v>2233658552.8856769</v>
      </c>
      <c r="AA92" s="88">
        <f t="shared" si="50"/>
        <v>3512843555.3643789</v>
      </c>
      <c r="AB92" s="88">
        <f t="shared" si="50"/>
        <v>3885188961.1866946</v>
      </c>
      <c r="AC92" s="88">
        <f t="shared" si="50"/>
        <v>3490170980.7052708</v>
      </c>
      <c r="AD92" s="88">
        <f t="shared" si="50"/>
        <v>3299976994.1723461</v>
      </c>
      <c r="AE92" s="88">
        <f t="shared" si="50"/>
        <v>2873204312.7865467</v>
      </c>
      <c r="AF92" s="88">
        <f t="shared" si="50"/>
        <v>2257870959.9180098</v>
      </c>
      <c r="AG92" s="88">
        <f t="shared" si="50"/>
        <v>1552288652.2150049</v>
      </c>
      <c r="AH92" s="88">
        <f t="shared" si="50"/>
        <v>793160763.45586324</v>
      </c>
      <c r="AI92" s="88">
        <f t="shared" si="50"/>
        <v>802176113.16847289</v>
      </c>
      <c r="AJ92" s="88">
        <f t="shared" si="50"/>
        <v>808211302.07761455</v>
      </c>
      <c r="AK92" s="88">
        <f t="shared" si="50"/>
        <v>814095979.7652204</v>
      </c>
      <c r="AL92" s="88">
        <f t="shared" si="50"/>
        <v>819824919.47490215</v>
      </c>
      <c r="AM92" s="88">
        <f t="shared" si="50"/>
        <v>825394101.9668467</v>
      </c>
      <c r="AN92" s="88">
        <f t="shared" si="50"/>
        <v>830813278.67431772</v>
      </c>
      <c r="AO92" s="88">
        <f t="shared" si="50"/>
        <v>836093079.00153625</v>
      </c>
      <c r="AP92" s="88">
        <f t="shared" si="50"/>
        <v>841230980.3188504</v>
      </c>
      <c r="AQ92" s="88">
        <f t="shared" si="50"/>
        <v>846222075.1623621</v>
      </c>
      <c r="AR92" s="88">
        <f t="shared" si="50"/>
        <v>851064891.98258758</v>
      </c>
      <c r="AS92" s="88">
        <f t="shared" si="50"/>
        <v>855758831.48487842</v>
      </c>
      <c r="AT92" s="88">
        <f t="shared" si="50"/>
        <v>860303369.31823587</v>
      </c>
      <c r="AU92" s="88">
        <f t="shared" si="50"/>
        <v>864697549.13253963</v>
      </c>
      <c r="AV92" s="88">
        <f t="shared" si="50"/>
        <v>868940609.76524794</v>
      </c>
      <c r="AW92" s="88">
        <f t="shared" si="50"/>
        <v>873032792.5023632</v>
      </c>
      <c r="AX92" s="88">
        <f t="shared" si="50"/>
        <v>876975102.76580429</v>
      </c>
      <c r="AY92" s="88">
        <f t="shared" si="50"/>
        <v>880768251.7984252</v>
      </c>
      <c r="AZ92" s="88">
        <f t="shared" si="50"/>
        <v>884412504.19756246</v>
      </c>
      <c r="BA92" s="88">
        <f t="shared" si="50"/>
        <v>887908328.58334637</v>
      </c>
      <c r="BB92" s="88">
        <f t="shared" si="50"/>
        <v>891256972.24073696</v>
      </c>
      <c r="BC92" s="88">
        <f t="shared" si="50"/>
        <v>894460449.63507593</v>
      </c>
      <c r="BD92" s="88">
        <f t="shared" si="50"/>
        <v>897520778.25097716</v>
      </c>
      <c r="BE92" s="88">
        <f t="shared" si="50"/>
        <v>900439668.11700988</v>
      </c>
      <c r="BF92" s="88">
        <f t="shared" si="50"/>
        <v>903150701.68226421</v>
      </c>
      <c r="BG92" s="88">
        <f t="shared" si="50"/>
        <v>905029513.7429831</v>
      </c>
      <c r="BH92" s="88">
        <f t="shared" si="50"/>
        <v>906214426.13511634</v>
      </c>
      <c r="BI92" s="88">
        <f t="shared" si="41"/>
        <v>907400889.87707341</v>
      </c>
      <c r="BJ92" s="88">
        <f t="shared" si="41"/>
        <v>908588906.99996388</v>
      </c>
      <c r="BK92" s="88">
        <f t="shared" si="41"/>
        <v>909778479.53755581</v>
      </c>
      <c r="BL92" s="88">
        <f t="shared" si="41"/>
        <v>910969609.52628028</v>
      </c>
      <c r="BM92" s="88">
        <f t="shared" si="41"/>
        <v>912162299.00523424</v>
      </c>
      <c r="BN92" s="88">
        <f t="shared" si="41"/>
        <v>913356550.01618481</v>
      </c>
      <c r="BO92" s="88">
        <f t="shared" si="41"/>
        <v>914552364.60357237</v>
      </c>
      <c r="BP92" s="88">
        <f t="shared" si="41"/>
        <v>915749744.81451344</v>
      </c>
    </row>
    <row r="93" spans="3:68">
      <c r="C93" s="37" t="str">
        <v>Datos - HSDPA</v>
      </c>
      <c r="G93" s="37" t="str">
        <v>megabytes</v>
      </c>
      <c r="S93" s="88">
        <f t="shared" si="39"/>
        <v>0</v>
      </c>
      <c r="T93" s="88">
        <f t="shared" ref="T93:BH93" si="51">T31*T$49</f>
        <v>0</v>
      </c>
      <c r="U93" s="88">
        <f t="shared" si="51"/>
        <v>356046371.65187472</v>
      </c>
      <c r="V93" s="88">
        <f t="shared" si="51"/>
        <v>1938085896.9159594</v>
      </c>
      <c r="W93" s="88">
        <f t="shared" si="51"/>
        <v>7977338912.8477573</v>
      </c>
      <c r="X93" s="88">
        <f t="shared" si="51"/>
        <v>23883443324.390854</v>
      </c>
      <c r="Y93" s="88">
        <f t="shared" si="51"/>
        <v>62146998430.031151</v>
      </c>
      <c r="Z93" s="88">
        <f t="shared" si="51"/>
        <v>94908843847.897583</v>
      </c>
      <c r="AA93" s="88">
        <f t="shared" si="51"/>
        <v>118914145403.52843</v>
      </c>
      <c r="AB93" s="88">
        <f t="shared" si="51"/>
        <v>132560826173.36446</v>
      </c>
      <c r="AC93" s="88">
        <f t="shared" si="51"/>
        <v>135260485678.80132</v>
      </c>
      <c r="AD93" s="88">
        <f t="shared" si="51"/>
        <v>131711363022.71442</v>
      </c>
      <c r="AE93" s="88">
        <f t="shared" si="51"/>
        <v>131813298403.53889</v>
      </c>
      <c r="AF93" s="88">
        <f t="shared" si="51"/>
        <v>132389146559.05708</v>
      </c>
      <c r="AG93" s="88">
        <f t="shared" si="51"/>
        <v>133905664177.89503</v>
      </c>
      <c r="AH93" s="88">
        <f t="shared" si="51"/>
        <v>134153925742.96826</v>
      </c>
      <c r="AI93" s="88">
        <f t="shared" si="51"/>
        <v>135678767378.632</v>
      </c>
      <c r="AJ93" s="88">
        <f t="shared" si="51"/>
        <v>136699549447.1172</v>
      </c>
      <c r="AK93" s="88">
        <f t="shared" si="51"/>
        <v>137694874291.58463</v>
      </c>
      <c r="AL93" s="88">
        <f t="shared" si="51"/>
        <v>138663857866.93185</v>
      </c>
      <c r="AM93" s="88">
        <f t="shared" si="51"/>
        <v>139605820365.45242</v>
      </c>
      <c r="AN93" s="88">
        <f t="shared" si="51"/>
        <v>140522411128.76056</v>
      </c>
      <c r="AO93" s="88">
        <f t="shared" si="51"/>
        <v>141415427997.05499</v>
      </c>
      <c r="AP93" s="88">
        <f t="shared" si="51"/>
        <v>142284444296.84576</v>
      </c>
      <c r="AQ93" s="88">
        <f t="shared" si="51"/>
        <v>143128629987.64471</v>
      </c>
      <c r="AR93" s="88">
        <f t="shared" si="51"/>
        <v>143947736173.95758</v>
      </c>
      <c r="AS93" s="88">
        <f t="shared" si="51"/>
        <v>144741661492.05905</v>
      </c>
      <c r="AT93" s="88">
        <f t="shared" si="51"/>
        <v>145510317254.07126</v>
      </c>
      <c r="AU93" s="88">
        <f t="shared" si="51"/>
        <v>146253541704.48514</v>
      </c>
      <c r="AV93" s="88">
        <f t="shared" si="51"/>
        <v>146971206101.50238</v>
      </c>
      <c r="AW93" s="88">
        <f t="shared" si="51"/>
        <v>147663351255.84619</v>
      </c>
      <c r="AX93" s="88">
        <f t="shared" si="51"/>
        <v>148330147222.95007</v>
      </c>
      <c r="AY93" s="88">
        <f t="shared" si="51"/>
        <v>148971714301.2774</v>
      </c>
      <c r="AZ93" s="88">
        <f t="shared" si="51"/>
        <v>149588097244.3927</v>
      </c>
      <c r="BA93" s="88">
        <f t="shared" si="51"/>
        <v>150179375313.9451</v>
      </c>
      <c r="BB93" s="88">
        <f t="shared" si="51"/>
        <v>150745759473.69086</v>
      </c>
      <c r="BC93" s="88">
        <f t="shared" si="51"/>
        <v>151287590447.03214</v>
      </c>
      <c r="BD93" s="88">
        <f t="shared" si="51"/>
        <v>151805209468.04611</v>
      </c>
      <c r="BE93" s="88">
        <f t="shared" si="51"/>
        <v>152298905768.19275</v>
      </c>
      <c r="BF93" s="88">
        <f t="shared" si="51"/>
        <v>152757445590.58029</v>
      </c>
      <c r="BG93" s="88">
        <f t="shared" si="51"/>
        <v>153075224816.79984</v>
      </c>
      <c r="BH93" s="88">
        <f t="shared" si="51"/>
        <v>153275638977.95114</v>
      </c>
      <c r="BI93" s="88">
        <f t="shared" ref="BI93:BP102" si="52">BI31*BI$49</f>
        <v>153476315531.89682</v>
      </c>
      <c r="BJ93" s="88">
        <f t="shared" si="52"/>
        <v>153677254822.17538</v>
      </c>
      <c r="BK93" s="88">
        <f t="shared" si="52"/>
        <v>153878457192.77505</v>
      </c>
      <c r="BL93" s="88">
        <f t="shared" si="52"/>
        <v>154079922988.13455</v>
      </c>
      <c r="BM93" s="88">
        <f t="shared" si="52"/>
        <v>154281652553.14337</v>
      </c>
      <c r="BN93" s="88">
        <f t="shared" si="52"/>
        <v>154483646233.1427</v>
      </c>
      <c r="BO93" s="88">
        <f t="shared" si="52"/>
        <v>154685904373.92587</v>
      </c>
      <c r="BP93" s="88">
        <f t="shared" si="52"/>
        <v>154888427321.73886</v>
      </c>
    </row>
    <row r="94" spans="3:68">
      <c r="C94" s="37" t="str">
        <v>Datos - HSUPA</v>
      </c>
      <c r="G94" s="37" t="str">
        <v>megabytes</v>
      </c>
      <c r="S94" s="88">
        <f t="shared" si="39"/>
        <v>0</v>
      </c>
      <c r="T94" s="88">
        <f t="shared" ref="T94:BH94" si="53">T32*T$49</f>
        <v>0</v>
      </c>
      <c r="U94" s="88">
        <f t="shared" si="53"/>
        <v>62831712.644448489</v>
      </c>
      <c r="V94" s="88">
        <f t="shared" si="53"/>
        <v>342015158.27928704</v>
      </c>
      <c r="W94" s="88">
        <f t="shared" si="53"/>
        <v>1407765690.5025458</v>
      </c>
      <c r="X94" s="88">
        <f t="shared" si="53"/>
        <v>4214725292.5395627</v>
      </c>
      <c r="Y94" s="88">
        <f t="shared" si="53"/>
        <v>10967117370.005499</v>
      </c>
      <c r="Z94" s="88">
        <f t="shared" si="53"/>
        <v>16748619502.570164</v>
      </c>
      <c r="AA94" s="88">
        <f t="shared" si="53"/>
        <v>20984849188.85796</v>
      </c>
      <c r="AB94" s="88">
        <f t="shared" si="53"/>
        <v>23393086971.770203</v>
      </c>
      <c r="AC94" s="88">
        <f t="shared" si="53"/>
        <v>23869497472.729649</v>
      </c>
      <c r="AD94" s="88">
        <f t="shared" si="53"/>
        <v>23243181709.890781</v>
      </c>
      <c r="AE94" s="88">
        <f t="shared" si="53"/>
        <v>23261170306.506866</v>
      </c>
      <c r="AF94" s="88">
        <f t="shared" si="53"/>
        <v>23362790569.245369</v>
      </c>
      <c r="AG94" s="88">
        <f t="shared" si="53"/>
        <v>23630411325.510895</v>
      </c>
      <c r="AH94" s="88">
        <f t="shared" si="53"/>
        <v>23674222189.935581</v>
      </c>
      <c r="AI94" s="88">
        <f t="shared" si="53"/>
        <v>23943311890.346828</v>
      </c>
      <c r="AJ94" s="88">
        <f t="shared" si="53"/>
        <v>24123449902.432453</v>
      </c>
      <c r="AK94" s="88">
        <f t="shared" si="53"/>
        <v>24299095463.220825</v>
      </c>
      <c r="AL94" s="88">
        <f t="shared" si="53"/>
        <v>24470092564.752682</v>
      </c>
      <c r="AM94" s="88">
        <f t="shared" si="53"/>
        <v>24636321240.962196</v>
      </c>
      <c r="AN94" s="88">
        <f t="shared" si="53"/>
        <v>24798072552.134228</v>
      </c>
      <c r="AO94" s="88">
        <f t="shared" si="53"/>
        <v>24955663764.186184</v>
      </c>
      <c r="AP94" s="88">
        <f t="shared" si="53"/>
        <v>25109019581.796318</v>
      </c>
      <c r="AQ94" s="88">
        <f t="shared" si="53"/>
        <v>25257993527.231426</v>
      </c>
      <c r="AR94" s="88">
        <f t="shared" si="53"/>
        <v>25402541677.757225</v>
      </c>
      <c r="AS94" s="88">
        <f t="shared" si="53"/>
        <v>25542646145.657486</v>
      </c>
      <c r="AT94" s="88">
        <f t="shared" si="53"/>
        <v>25678291280.130226</v>
      </c>
      <c r="AU94" s="88">
        <f t="shared" si="53"/>
        <v>25809448536.085617</v>
      </c>
      <c r="AV94" s="88">
        <f t="shared" si="53"/>
        <v>25936095194.382778</v>
      </c>
      <c r="AW94" s="88">
        <f t="shared" si="53"/>
        <v>26058238456.91404</v>
      </c>
      <c r="AX94" s="88">
        <f t="shared" si="53"/>
        <v>26175908333.461788</v>
      </c>
      <c r="AY94" s="88">
        <f t="shared" si="53"/>
        <v>26289126053.166603</v>
      </c>
      <c r="AZ94" s="88">
        <f t="shared" si="53"/>
        <v>26397899513.716362</v>
      </c>
      <c r="BA94" s="88">
        <f t="shared" si="53"/>
        <v>26502242702.460907</v>
      </c>
      <c r="BB94" s="88">
        <f t="shared" si="53"/>
        <v>26602192848.298389</v>
      </c>
      <c r="BC94" s="88">
        <f t="shared" si="53"/>
        <v>26697810078.888031</v>
      </c>
      <c r="BD94" s="88">
        <f t="shared" si="53"/>
        <v>26789154612.008141</v>
      </c>
      <c r="BE94" s="88">
        <f t="shared" si="53"/>
        <v>26876277488.504604</v>
      </c>
      <c r="BF94" s="88">
        <f t="shared" si="53"/>
        <v>26957196280.690643</v>
      </c>
      <c r="BG94" s="88">
        <f t="shared" si="53"/>
        <v>27013274967.670563</v>
      </c>
      <c r="BH94" s="88">
        <f t="shared" si="53"/>
        <v>27048642172.57962</v>
      </c>
      <c r="BI94" s="88">
        <f t="shared" si="52"/>
        <v>27084055682.099445</v>
      </c>
      <c r="BJ94" s="88">
        <f t="shared" si="52"/>
        <v>27119515556.854485</v>
      </c>
      <c r="BK94" s="88">
        <f t="shared" si="52"/>
        <v>27155021857.54855</v>
      </c>
      <c r="BL94" s="88">
        <f t="shared" si="52"/>
        <v>27190574644.964928</v>
      </c>
      <c r="BM94" s="88">
        <f t="shared" si="52"/>
        <v>27226173979.96648</v>
      </c>
      <c r="BN94" s="88">
        <f t="shared" si="52"/>
        <v>27261819923.495777</v>
      </c>
      <c r="BO94" s="88">
        <f t="shared" si="52"/>
        <v>27297512536.575165</v>
      </c>
      <c r="BP94" s="88">
        <f t="shared" si="52"/>
        <v>27333251880.306866</v>
      </c>
    </row>
    <row r="95" spans="3:68">
      <c r="C95" s="37" t="str">
        <v>Datos - LTE</v>
      </c>
      <c r="G95" s="37" t="str">
        <v>megabytes</v>
      </c>
      <c r="S95" s="88">
        <f t="shared" si="39"/>
        <v>0</v>
      </c>
      <c r="T95" s="88">
        <f t="shared" ref="T95:BH95" si="54">T33*T$49</f>
        <v>0</v>
      </c>
      <c r="U95" s="88">
        <f t="shared" si="54"/>
        <v>0</v>
      </c>
      <c r="V95" s="88">
        <f t="shared" si="54"/>
        <v>0</v>
      </c>
      <c r="W95" s="88">
        <f t="shared" si="54"/>
        <v>519087643.99061412</v>
      </c>
      <c r="X95" s="88">
        <f t="shared" si="54"/>
        <v>12562519500.863075</v>
      </c>
      <c r="Y95" s="88">
        <f t="shared" si="54"/>
        <v>41609783540.421288</v>
      </c>
      <c r="Z95" s="88">
        <f t="shared" si="54"/>
        <v>108692952891.70425</v>
      </c>
      <c r="AA95" s="88">
        <f t="shared" si="54"/>
        <v>207257769766.49835</v>
      </c>
      <c r="AB95" s="88">
        <f t="shared" si="54"/>
        <v>325384575499.38568</v>
      </c>
      <c r="AC95" s="88">
        <f t="shared" si="54"/>
        <v>418820517684.63245</v>
      </c>
      <c r="AD95" s="88">
        <f t="shared" si="54"/>
        <v>501596503114.19659</v>
      </c>
      <c r="AE95" s="88">
        <f t="shared" si="54"/>
        <v>560274840993.37659</v>
      </c>
      <c r="AF95" s="88">
        <f t="shared" si="54"/>
        <v>594572686111.74255</v>
      </c>
      <c r="AG95" s="88">
        <f t="shared" si="54"/>
        <v>617034739255.46448</v>
      </c>
      <c r="AH95" s="88">
        <f t="shared" si="54"/>
        <v>634528610764.69055</v>
      </c>
      <c r="AI95" s="88">
        <f t="shared" si="54"/>
        <v>641740890534.77832</v>
      </c>
      <c r="AJ95" s="88">
        <f t="shared" si="54"/>
        <v>646569041662.09167</v>
      </c>
      <c r="AK95" s="88">
        <f t="shared" si="54"/>
        <v>651276783812.17639</v>
      </c>
      <c r="AL95" s="88">
        <f t="shared" si="54"/>
        <v>655859935579.92175</v>
      </c>
      <c r="AM95" s="88">
        <f t="shared" si="54"/>
        <v>660315281573.47742</v>
      </c>
      <c r="AN95" s="88">
        <f t="shared" si="54"/>
        <v>664650622939.45422</v>
      </c>
      <c r="AO95" s="88">
        <f t="shared" si="54"/>
        <v>668874463201.229</v>
      </c>
      <c r="AP95" s="88">
        <f t="shared" si="54"/>
        <v>672984784255.0802</v>
      </c>
      <c r="AQ95" s="88">
        <f t="shared" si="54"/>
        <v>676977660129.88977</v>
      </c>
      <c r="AR95" s="88">
        <f t="shared" si="54"/>
        <v>680851913586.07007</v>
      </c>
      <c r="AS95" s="88">
        <f t="shared" si="54"/>
        <v>684607065187.90283</v>
      </c>
      <c r="AT95" s="88">
        <f t="shared" si="54"/>
        <v>688242695454.58862</v>
      </c>
      <c r="AU95" s="88">
        <f t="shared" si="54"/>
        <v>691758039306.03162</v>
      </c>
      <c r="AV95" s="88">
        <f t="shared" si="54"/>
        <v>695152487812.19836</v>
      </c>
      <c r="AW95" s="88">
        <f t="shared" si="54"/>
        <v>698426234001.8905</v>
      </c>
      <c r="AX95" s="88">
        <f t="shared" si="54"/>
        <v>701580082212.64343</v>
      </c>
      <c r="AY95" s="88">
        <f t="shared" si="54"/>
        <v>704614601438.74011</v>
      </c>
      <c r="AZ95" s="88">
        <f t="shared" si="54"/>
        <v>707530003358.05005</v>
      </c>
      <c r="BA95" s="88">
        <f t="shared" si="54"/>
        <v>710326662866.67712</v>
      </c>
      <c r="BB95" s="88">
        <f t="shared" si="54"/>
        <v>713005577792.5896</v>
      </c>
      <c r="BC95" s="88">
        <f t="shared" si="54"/>
        <v>715568359708.06067</v>
      </c>
      <c r="BD95" s="88">
        <f t="shared" si="54"/>
        <v>718016622600.78174</v>
      </c>
      <c r="BE95" s="88">
        <f t="shared" si="54"/>
        <v>720351734493.60791</v>
      </c>
      <c r="BF95" s="88">
        <f t="shared" si="54"/>
        <v>722520561345.81128</v>
      </c>
      <c r="BG95" s="88">
        <f t="shared" si="54"/>
        <v>724023610994.3866</v>
      </c>
      <c r="BH95" s="88">
        <f t="shared" si="54"/>
        <v>724971540908.09314</v>
      </c>
      <c r="BI95" s="88">
        <f t="shared" si="52"/>
        <v>725920711901.65881</v>
      </c>
      <c r="BJ95" s="88">
        <f t="shared" si="52"/>
        <v>726871125599.97107</v>
      </c>
      <c r="BK95" s="88">
        <f t="shared" si="52"/>
        <v>727822783630.04468</v>
      </c>
      <c r="BL95" s="88">
        <f t="shared" si="52"/>
        <v>728775687621.02429</v>
      </c>
      <c r="BM95" s="88">
        <f t="shared" si="52"/>
        <v>729729839204.1875</v>
      </c>
      <c r="BN95" s="88">
        <f t="shared" si="52"/>
        <v>730685240012.94788</v>
      </c>
      <c r="BO95" s="88">
        <f t="shared" si="52"/>
        <v>731641891682.85791</v>
      </c>
      <c r="BP95" s="88">
        <f t="shared" si="52"/>
        <v>732599795851.61084</v>
      </c>
    </row>
    <row r="96" spans="3:68">
      <c r="C96" s="37" t="str">
        <v>Llamadas en tránsito Local</v>
      </c>
      <c r="G96" s="37" t="str">
        <v>minutos</v>
      </c>
      <c r="S96" s="88">
        <f t="shared" si="39"/>
        <v>0</v>
      </c>
      <c r="T96" s="88">
        <f t="shared" ref="T96:BH96" si="55">T34*T$49</f>
        <v>0</v>
      </c>
      <c r="U96" s="88">
        <f t="shared" si="55"/>
        <v>0</v>
      </c>
      <c r="V96" s="88">
        <f t="shared" si="55"/>
        <v>0</v>
      </c>
      <c r="W96" s="88">
        <f t="shared" si="55"/>
        <v>0</v>
      </c>
      <c r="X96" s="88">
        <f t="shared" si="55"/>
        <v>0</v>
      </c>
      <c r="Y96" s="88">
        <f t="shared" si="55"/>
        <v>0</v>
      </c>
      <c r="Z96" s="88">
        <f t="shared" si="55"/>
        <v>0</v>
      </c>
      <c r="AA96" s="88">
        <f t="shared" si="55"/>
        <v>0</v>
      </c>
      <c r="AB96" s="88">
        <f t="shared" si="55"/>
        <v>0</v>
      </c>
      <c r="AC96" s="88">
        <f t="shared" si="55"/>
        <v>0</v>
      </c>
      <c r="AD96" s="88">
        <f t="shared" si="55"/>
        <v>0</v>
      </c>
      <c r="AE96" s="88">
        <f t="shared" si="55"/>
        <v>0</v>
      </c>
      <c r="AF96" s="88">
        <f t="shared" si="55"/>
        <v>0</v>
      </c>
      <c r="AG96" s="88">
        <f t="shared" si="55"/>
        <v>0</v>
      </c>
      <c r="AH96" s="88">
        <f t="shared" si="55"/>
        <v>0</v>
      </c>
      <c r="AI96" s="88">
        <f t="shared" si="55"/>
        <v>0</v>
      </c>
      <c r="AJ96" s="88">
        <f t="shared" si="55"/>
        <v>0</v>
      </c>
      <c r="AK96" s="88">
        <f t="shared" si="55"/>
        <v>0</v>
      </c>
      <c r="AL96" s="88">
        <f t="shared" si="55"/>
        <v>0</v>
      </c>
      <c r="AM96" s="88">
        <f t="shared" si="55"/>
        <v>0</v>
      </c>
      <c r="AN96" s="88">
        <f t="shared" si="55"/>
        <v>0</v>
      </c>
      <c r="AO96" s="88">
        <f t="shared" si="55"/>
        <v>0</v>
      </c>
      <c r="AP96" s="88">
        <f t="shared" si="55"/>
        <v>0</v>
      </c>
      <c r="AQ96" s="88">
        <f t="shared" si="55"/>
        <v>0</v>
      </c>
      <c r="AR96" s="88">
        <f t="shared" si="55"/>
        <v>0</v>
      </c>
      <c r="AS96" s="88">
        <f t="shared" si="55"/>
        <v>0</v>
      </c>
      <c r="AT96" s="88">
        <f t="shared" si="55"/>
        <v>0</v>
      </c>
      <c r="AU96" s="88">
        <f t="shared" si="55"/>
        <v>0</v>
      </c>
      <c r="AV96" s="88">
        <f t="shared" si="55"/>
        <v>0</v>
      </c>
      <c r="AW96" s="88">
        <f t="shared" si="55"/>
        <v>0</v>
      </c>
      <c r="AX96" s="88">
        <f t="shared" si="55"/>
        <v>0</v>
      </c>
      <c r="AY96" s="88">
        <f t="shared" si="55"/>
        <v>0</v>
      </c>
      <c r="AZ96" s="88">
        <f t="shared" si="55"/>
        <v>0</v>
      </c>
      <c r="BA96" s="88">
        <f t="shared" si="55"/>
        <v>0</v>
      </c>
      <c r="BB96" s="88">
        <f t="shared" si="55"/>
        <v>0</v>
      </c>
      <c r="BC96" s="88">
        <f t="shared" si="55"/>
        <v>0</v>
      </c>
      <c r="BD96" s="88">
        <f t="shared" si="55"/>
        <v>0</v>
      </c>
      <c r="BE96" s="88">
        <f t="shared" si="55"/>
        <v>0</v>
      </c>
      <c r="BF96" s="88">
        <f t="shared" si="55"/>
        <v>0</v>
      </c>
      <c r="BG96" s="88">
        <f t="shared" si="55"/>
        <v>0</v>
      </c>
      <c r="BH96" s="88">
        <f t="shared" si="55"/>
        <v>0</v>
      </c>
      <c r="BI96" s="88">
        <f t="shared" si="52"/>
        <v>0</v>
      </c>
      <c r="BJ96" s="88">
        <f t="shared" si="52"/>
        <v>0</v>
      </c>
      <c r="BK96" s="88">
        <f t="shared" si="52"/>
        <v>0</v>
      </c>
      <c r="BL96" s="88">
        <f t="shared" si="52"/>
        <v>0</v>
      </c>
      <c r="BM96" s="88">
        <f t="shared" si="52"/>
        <v>0</v>
      </c>
      <c r="BN96" s="88">
        <f t="shared" si="52"/>
        <v>0</v>
      </c>
      <c r="BO96" s="88">
        <f t="shared" si="52"/>
        <v>0</v>
      </c>
      <c r="BP96" s="88">
        <f t="shared" si="52"/>
        <v>0</v>
      </c>
    </row>
    <row r="97" spans="1:79">
      <c r="C97" s="37" t="str">
        <v>Llamadas en tránsito Larga Distancia</v>
      </c>
      <c r="G97" s="37" t="str">
        <v>minutos</v>
      </c>
      <c r="S97" s="88">
        <f t="shared" si="39"/>
        <v>0</v>
      </c>
      <c r="T97" s="88">
        <f t="shared" ref="T97:BH97" si="56">T35*T$49</f>
        <v>0</v>
      </c>
      <c r="U97" s="88">
        <f t="shared" si="56"/>
        <v>89909342.407270864</v>
      </c>
      <c r="V97" s="88">
        <f t="shared" si="56"/>
        <v>225971745.74514335</v>
      </c>
      <c r="W97" s="88">
        <f t="shared" si="56"/>
        <v>368710174.83170259</v>
      </c>
      <c r="X97" s="88">
        <f t="shared" si="56"/>
        <v>539942994.29511654</v>
      </c>
      <c r="Y97" s="88">
        <f t="shared" si="56"/>
        <v>958260807.48051858</v>
      </c>
      <c r="Z97" s="88">
        <f t="shared" si="56"/>
        <v>1186767708.5620582</v>
      </c>
      <c r="AA97" s="88">
        <f t="shared" si="56"/>
        <v>1243191950.2358534</v>
      </c>
      <c r="AB97" s="88">
        <f t="shared" si="56"/>
        <v>1279347210.237042</v>
      </c>
      <c r="AC97" s="88">
        <f t="shared" si="56"/>
        <v>1302032656.4255195</v>
      </c>
      <c r="AD97" s="88">
        <f t="shared" si="56"/>
        <v>1341719003.536087</v>
      </c>
      <c r="AE97" s="88">
        <f t="shared" si="56"/>
        <v>1376242595.5763772</v>
      </c>
      <c r="AF97" s="88">
        <f t="shared" si="56"/>
        <v>1414148820.5884228</v>
      </c>
      <c r="AG97" s="88">
        <f t="shared" si="56"/>
        <v>1451543461.5880749</v>
      </c>
      <c r="AH97" s="88">
        <f t="shared" si="56"/>
        <v>1488466952.4090154</v>
      </c>
      <c r="AI97" s="88">
        <f t="shared" si="56"/>
        <v>1509189759.1131477</v>
      </c>
      <c r="AJ97" s="88">
        <f t="shared" si="56"/>
        <v>1522858159.7609384</v>
      </c>
      <c r="AK97" s="88">
        <f t="shared" si="56"/>
        <v>1536119603.9403231</v>
      </c>
      <c r="AL97" s="88">
        <f t="shared" si="56"/>
        <v>1549004915.5258882</v>
      </c>
      <c r="AM97" s="88">
        <f t="shared" si="56"/>
        <v>1561582268.5242286</v>
      </c>
      <c r="AN97" s="88">
        <f t="shared" si="56"/>
        <v>1573891801.8049617</v>
      </c>
      <c r="AO97" s="88">
        <f t="shared" si="56"/>
        <v>1585864107.0583165</v>
      </c>
      <c r="AP97" s="88">
        <f t="shared" si="56"/>
        <v>1597444448.6119061</v>
      </c>
      <c r="AQ97" s="88">
        <f t="shared" si="56"/>
        <v>1608648037.6559319</v>
      </c>
      <c r="AR97" s="88">
        <f t="shared" si="56"/>
        <v>1619489893.7702832</v>
      </c>
      <c r="AS97" s="88">
        <f t="shared" si="56"/>
        <v>1629960945.3893037</v>
      </c>
      <c r="AT97" s="88">
        <f t="shared" si="56"/>
        <v>1640041654.4009273</v>
      </c>
      <c r="AU97" s="88">
        <f t="shared" si="56"/>
        <v>1649727903.034857</v>
      </c>
      <c r="AV97" s="88">
        <f t="shared" si="56"/>
        <v>1659031247.5565012</v>
      </c>
      <c r="AW97" s="88">
        <f t="shared" si="56"/>
        <v>1667961024.4795563</v>
      </c>
      <c r="AX97" s="88">
        <f t="shared" si="56"/>
        <v>1676507906.9116042</v>
      </c>
      <c r="AY97" s="88">
        <f t="shared" si="56"/>
        <v>1684654582.55674</v>
      </c>
      <c r="AZ97" s="88">
        <f t="shared" si="56"/>
        <v>1692397016.7221513</v>
      </c>
      <c r="BA97" s="88">
        <f t="shared" si="56"/>
        <v>1699745584.3564599</v>
      </c>
      <c r="BB97" s="88">
        <f t="shared" si="56"/>
        <v>1706710579.9497671</v>
      </c>
      <c r="BC97" s="88">
        <f t="shared" si="56"/>
        <v>1713288023.8741074</v>
      </c>
      <c r="BD97" s="88">
        <f t="shared" si="56"/>
        <v>1719467224.5138102</v>
      </c>
      <c r="BE97" s="88">
        <f t="shared" si="56"/>
        <v>1725248065.9645779</v>
      </c>
      <c r="BF97" s="88">
        <f t="shared" si="56"/>
        <v>1730547600.1614895</v>
      </c>
      <c r="BG97" s="88">
        <f t="shared" si="56"/>
        <v>1734215600.3091302</v>
      </c>
      <c r="BH97" s="88">
        <f t="shared" si="56"/>
        <v>1736537709.0749607</v>
      </c>
      <c r="BI97" s="88">
        <f t="shared" si="52"/>
        <v>1738862929.6968684</v>
      </c>
      <c r="BJ97" s="88">
        <f t="shared" si="52"/>
        <v>1741191266.3486135</v>
      </c>
      <c r="BK97" s="88">
        <f t="shared" si="52"/>
        <v>1743522723.2095082</v>
      </c>
      <c r="BL97" s="88">
        <f t="shared" si="52"/>
        <v>1745857304.4644907</v>
      </c>
      <c r="BM97" s="88">
        <f t="shared" si="52"/>
        <v>1748195014.3041313</v>
      </c>
      <c r="BN97" s="88">
        <f t="shared" si="52"/>
        <v>1750535856.9246151</v>
      </c>
      <c r="BO97" s="88">
        <f t="shared" si="52"/>
        <v>1752879836.5277479</v>
      </c>
      <c r="BP97" s="88">
        <f t="shared" si="52"/>
        <v>1755226957.3210073</v>
      </c>
    </row>
    <row r="98" spans="1:79">
      <c r="C98" s="37" t="str">
        <v>Mobile Service23</v>
      </c>
      <c r="G98" s="37" t="str">
        <v>Mobile Unit23</v>
      </c>
      <c r="S98" s="88">
        <f t="shared" si="39"/>
        <v>0</v>
      </c>
      <c r="T98" s="88">
        <f t="shared" ref="T98:BH98" si="57">T36*T$49</f>
        <v>0</v>
      </c>
      <c r="U98" s="88">
        <f t="shared" si="57"/>
        <v>0</v>
      </c>
      <c r="V98" s="88">
        <f t="shared" si="57"/>
        <v>0</v>
      </c>
      <c r="W98" s="88">
        <f t="shared" si="57"/>
        <v>0</v>
      </c>
      <c r="X98" s="88">
        <f t="shared" si="57"/>
        <v>0</v>
      </c>
      <c r="Y98" s="88">
        <f t="shared" si="57"/>
        <v>0</v>
      </c>
      <c r="Z98" s="88">
        <f t="shared" si="57"/>
        <v>0</v>
      </c>
      <c r="AA98" s="88">
        <f t="shared" si="57"/>
        <v>0</v>
      </c>
      <c r="AB98" s="88">
        <f t="shared" si="57"/>
        <v>0</v>
      </c>
      <c r="AC98" s="88">
        <f t="shared" si="57"/>
        <v>0</v>
      </c>
      <c r="AD98" s="88">
        <f t="shared" si="57"/>
        <v>0</v>
      </c>
      <c r="AE98" s="88">
        <f t="shared" si="57"/>
        <v>0</v>
      </c>
      <c r="AF98" s="88">
        <f t="shared" si="57"/>
        <v>0</v>
      </c>
      <c r="AG98" s="88">
        <f t="shared" si="57"/>
        <v>0</v>
      </c>
      <c r="AH98" s="88">
        <f t="shared" si="57"/>
        <v>0</v>
      </c>
      <c r="AI98" s="88">
        <f t="shared" si="57"/>
        <v>0</v>
      </c>
      <c r="AJ98" s="88">
        <f t="shared" si="57"/>
        <v>0</v>
      </c>
      <c r="AK98" s="88">
        <f t="shared" si="57"/>
        <v>0</v>
      </c>
      <c r="AL98" s="88">
        <f t="shared" si="57"/>
        <v>0</v>
      </c>
      <c r="AM98" s="88">
        <f t="shared" si="57"/>
        <v>0</v>
      </c>
      <c r="AN98" s="88">
        <f t="shared" si="57"/>
        <v>0</v>
      </c>
      <c r="AO98" s="88">
        <f t="shared" si="57"/>
        <v>0</v>
      </c>
      <c r="AP98" s="88">
        <f t="shared" si="57"/>
        <v>0</v>
      </c>
      <c r="AQ98" s="88">
        <f t="shared" si="57"/>
        <v>0</v>
      </c>
      <c r="AR98" s="88">
        <f t="shared" si="57"/>
        <v>0</v>
      </c>
      <c r="AS98" s="88">
        <f t="shared" si="57"/>
        <v>0</v>
      </c>
      <c r="AT98" s="88">
        <f t="shared" si="57"/>
        <v>0</v>
      </c>
      <c r="AU98" s="88">
        <f t="shared" si="57"/>
        <v>0</v>
      </c>
      <c r="AV98" s="88">
        <f t="shared" si="57"/>
        <v>0</v>
      </c>
      <c r="AW98" s="88">
        <f t="shared" si="57"/>
        <v>0</v>
      </c>
      <c r="AX98" s="88">
        <f t="shared" si="57"/>
        <v>0</v>
      </c>
      <c r="AY98" s="88">
        <f t="shared" si="57"/>
        <v>0</v>
      </c>
      <c r="AZ98" s="88">
        <f t="shared" si="57"/>
        <v>0</v>
      </c>
      <c r="BA98" s="88">
        <f t="shared" si="57"/>
        <v>0</v>
      </c>
      <c r="BB98" s="88">
        <f t="shared" si="57"/>
        <v>0</v>
      </c>
      <c r="BC98" s="88">
        <f t="shared" si="57"/>
        <v>0</v>
      </c>
      <c r="BD98" s="88">
        <f t="shared" si="57"/>
        <v>0</v>
      </c>
      <c r="BE98" s="88">
        <f t="shared" si="57"/>
        <v>0</v>
      </c>
      <c r="BF98" s="88">
        <f t="shared" si="57"/>
        <v>0</v>
      </c>
      <c r="BG98" s="88">
        <f t="shared" si="57"/>
        <v>0</v>
      </c>
      <c r="BH98" s="88">
        <f t="shared" si="57"/>
        <v>0</v>
      </c>
      <c r="BI98" s="88">
        <f t="shared" si="52"/>
        <v>0</v>
      </c>
      <c r="BJ98" s="88">
        <f t="shared" si="52"/>
        <v>0</v>
      </c>
      <c r="BK98" s="88">
        <f t="shared" si="52"/>
        <v>0</v>
      </c>
      <c r="BL98" s="88">
        <f t="shared" si="52"/>
        <v>0</v>
      </c>
      <c r="BM98" s="88">
        <f t="shared" si="52"/>
        <v>0</v>
      </c>
      <c r="BN98" s="88">
        <f t="shared" si="52"/>
        <v>0</v>
      </c>
      <c r="BO98" s="88">
        <f t="shared" si="52"/>
        <v>0</v>
      </c>
      <c r="BP98" s="88">
        <f t="shared" si="52"/>
        <v>0</v>
      </c>
    </row>
    <row r="99" spans="1:79">
      <c r="C99" s="37" t="str">
        <v>Mobile Service24</v>
      </c>
      <c r="G99" s="37" t="str">
        <v>Mobile Unit24</v>
      </c>
      <c r="S99" s="88">
        <f t="shared" si="39"/>
        <v>0</v>
      </c>
      <c r="T99" s="88">
        <f t="shared" ref="T99:BH99" si="58">T37*T$49</f>
        <v>0</v>
      </c>
      <c r="U99" s="88">
        <f t="shared" si="58"/>
        <v>0</v>
      </c>
      <c r="V99" s="88">
        <f t="shared" si="58"/>
        <v>0</v>
      </c>
      <c r="W99" s="88">
        <f t="shared" si="58"/>
        <v>0</v>
      </c>
      <c r="X99" s="88">
        <f t="shared" si="58"/>
        <v>0</v>
      </c>
      <c r="Y99" s="88">
        <f t="shared" si="58"/>
        <v>0</v>
      </c>
      <c r="Z99" s="88">
        <f t="shared" si="58"/>
        <v>0</v>
      </c>
      <c r="AA99" s="88">
        <f t="shared" si="58"/>
        <v>0</v>
      </c>
      <c r="AB99" s="88">
        <f t="shared" si="58"/>
        <v>0</v>
      </c>
      <c r="AC99" s="88">
        <f t="shared" si="58"/>
        <v>0</v>
      </c>
      <c r="AD99" s="88">
        <f t="shared" si="58"/>
        <v>0</v>
      </c>
      <c r="AE99" s="88">
        <f t="shared" si="58"/>
        <v>0</v>
      </c>
      <c r="AF99" s="88">
        <f t="shared" si="58"/>
        <v>0</v>
      </c>
      <c r="AG99" s="88">
        <f t="shared" si="58"/>
        <v>0</v>
      </c>
      <c r="AH99" s="88">
        <f t="shared" si="58"/>
        <v>0</v>
      </c>
      <c r="AI99" s="88">
        <f t="shared" si="58"/>
        <v>0</v>
      </c>
      <c r="AJ99" s="88">
        <f t="shared" si="58"/>
        <v>0</v>
      </c>
      <c r="AK99" s="88">
        <f t="shared" si="58"/>
        <v>0</v>
      </c>
      <c r="AL99" s="88">
        <f t="shared" si="58"/>
        <v>0</v>
      </c>
      <c r="AM99" s="88">
        <f t="shared" si="58"/>
        <v>0</v>
      </c>
      <c r="AN99" s="88">
        <f t="shared" si="58"/>
        <v>0</v>
      </c>
      <c r="AO99" s="88">
        <f t="shared" si="58"/>
        <v>0</v>
      </c>
      <c r="AP99" s="88">
        <f t="shared" si="58"/>
        <v>0</v>
      </c>
      <c r="AQ99" s="88">
        <f t="shared" si="58"/>
        <v>0</v>
      </c>
      <c r="AR99" s="88">
        <f t="shared" si="58"/>
        <v>0</v>
      </c>
      <c r="AS99" s="88">
        <f t="shared" si="58"/>
        <v>0</v>
      </c>
      <c r="AT99" s="88">
        <f t="shared" si="58"/>
        <v>0</v>
      </c>
      <c r="AU99" s="88">
        <f t="shared" si="58"/>
        <v>0</v>
      </c>
      <c r="AV99" s="88">
        <f t="shared" si="58"/>
        <v>0</v>
      </c>
      <c r="AW99" s="88">
        <f t="shared" si="58"/>
        <v>0</v>
      </c>
      <c r="AX99" s="88">
        <f t="shared" si="58"/>
        <v>0</v>
      </c>
      <c r="AY99" s="88">
        <f t="shared" si="58"/>
        <v>0</v>
      </c>
      <c r="AZ99" s="88">
        <f t="shared" si="58"/>
        <v>0</v>
      </c>
      <c r="BA99" s="88">
        <f t="shared" si="58"/>
        <v>0</v>
      </c>
      <c r="BB99" s="88">
        <f t="shared" si="58"/>
        <v>0</v>
      </c>
      <c r="BC99" s="88">
        <f t="shared" si="58"/>
        <v>0</v>
      </c>
      <c r="BD99" s="88">
        <f t="shared" si="58"/>
        <v>0</v>
      </c>
      <c r="BE99" s="88">
        <f t="shared" si="58"/>
        <v>0</v>
      </c>
      <c r="BF99" s="88">
        <f t="shared" si="58"/>
        <v>0</v>
      </c>
      <c r="BG99" s="88">
        <f t="shared" si="58"/>
        <v>0</v>
      </c>
      <c r="BH99" s="88">
        <f t="shared" si="58"/>
        <v>0</v>
      </c>
      <c r="BI99" s="88">
        <f t="shared" si="52"/>
        <v>0</v>
      </c>
      <c r="BJ99" s="88">
        <f t="shared" si="52"/>
        <v>0</v>
      </c>
      <c r="BK99" s="88">
        <f t="shared" si="52"/>
        <v>0</v>
      </c>
      <c r="BL99" s="88">
        <f t="shared" si="52"/>
        <v>0</v>
      </c>
      <c r="BM99" s="88">
        <f t="shared" si="52"/>
        <v>0</v>
      </c>
      <c r="BN99" s="88">
        <f t="shared" si="52"/>
        <v>0</v>
      </c>
      <c r="BO99" s="88">
        <f t="shared" si="52"/>
        <v>0</v>
      </c>
      <c r="BP99" s="88">
        <f t="shared" si="52"/>
        <v>0</v>
      </c>
    </row>
    <row r="100" spans="1:79">
      <c r="C100" s="37" t="str">
        <v>Mobile Service25</v>
      </c>
      <c r="G100" s="37" t="str">
        <v>Mobile Unit25</v>
      </c>
      <c r="S100" s="88">
        <f t="shared" si="39"/>
        <v>0</v>
      </c>
      <c r="T100" s="88">
        <f t="shared" ref="T100:BH100" si="59">T38*T$49</f>
        <v>0</v>
      </c>
      <c r="U100" s="88">
        <f t="shared" si="59"/>
        <v>0</v>
      </c>
      <c r="V100" s="88">
        <f t="shared" si="59"/>
        <v>0</v>
      </c>
      <c r="W100" s="88">
        <f t="shared" si="59"/>
        <v>0</v>
      </c>
      <c r="X100" s="88">
        <f t="shared" si="59"/>
        <v>0</v>
      </c>
      <c r="Y100" s="88">
        <f t="shared" si="59"/>
        <v>0</v>
      </c>
      <c r="Z100" s="88">
        <f t="shared" si="59"/>
        <v>0</v>
      </c>
      <c r="AA100" s="88">
        <f t="shared" si="59"/>
        <v>0</v>
      </c>
      <c r="AB100" s="88">
        <f t="shared" si="59"/>
        <v>0</v>
      </c>
      <c r="AC100" s="88">
        <f t="shared" si="59"/>
        <v>0</v>
      </c>
      <c r="AD100" s="88">
        <f t="shared" si="59"/>
        <v>0</v>
      </c>
      <c r="AE100" s="88">
        <f t="shared" si="59"/>
        <v>0</v>
      </c>
      <c r="AF100" s="88">
        <f t="shared" si="59"/>
        <v>0</v>
      </c>
      <c r="AG100" s="88">
        <f t="shared" si="59"/>
        <v>0</v>
      </c>
      <c r="AH100" s="88">
        <f t="shared" si="59"/>
        <v>0</v>
      </c>
      <c r="AI100" s="88">
        <f t="shared" si="59"/>
        <v>0</v>
      </c>
      <c r="AJ100" s="88">
        <f t="shared" si="59"/>
        <v>0</v>
      </c>
      <c r="AK100" s="88">
        <f t="shared" si="59"/>
        <v>0</v>
      </c>
      <c r="AL100" s="88">
        <f t="shared" si="59"/>
        <v>0</v>
      </c>
      <c r="AM100" s="88">
        <f t="shared" si="59"/>
        <v>0</v>
      </c>
      <c r="AN100" s="88">
        <f t="shared" si="59"/>
        <v>0</v>
      </c>
      <c r="AO100" s="88">
        <f t="shared" si="59"/>
        <v>0</v>
      </c>
      <c r="AP100" s="88">
        <f t="shared" si="59"/>
        <v>0</v>
      </c>
      <c r="AQ100" s="88">
        <f t="shared" si="59"/>
        <v>0</v>
      </c>
      <c r="AR100" s="88">
        <f t="shared" si="59"/>
        <v>0</v>
      </c>
      <c r="AS100" s="88">
        <f t="shared" si="59"/>
        <v>0</v>
      </c>
      <c r="AT100" s="88">
        <f t="shared" si="59"/>
        <v>0</v>
      </c>
      <c r="AU100" s="88">
        <f t="shared" si="59"/>
        <v>0</v>
      </c>
      <c r="AV100" s="88">
        <f t="shared" si="59"/>
        <v>0</v>
      </c>
      <c r="AW100" s="88">
        <f t="shared" si="59"/>
        <v>0</v>
      </c>
      <c r="AX100" s="88">
        <f t="shared" si="59"/>
        <v>0</v>
      </c>
      <c r="AY100" s="88">
        <f t="shared" si="59"/>
        <v>0</v>
      </c>
      <c r="AZ100" s="88">
        <f t="shared" si="59"/>
        <v>0</v>
      </c>
      <c r="BA100" s="88">
        <f t="shared" si="59"/>
        <v>0</v>
      </c>
      <c r="BB100" s="88">
        <f t="shared" si="59"/>
        <v>0</v>
      </c>
      <c r="BC100" s="88">
        <f t="shared" si="59"/>
        <v>0</v>
      </c>
      <c r="BD100" s="88">
        <f t="shared" si="59"/>
        <v>0</v>
      </c>
      <c r="BE100" s="88">
        <f t="shared" si="59"/>
        <v>0</v>
      </c>
      <c r="BF100" s="88">
        <f t="shared" si="59"/>
        <v>0</v>
      </c>
      <c r="BG100" s="88">
        <f t="shared" si="59"/>
        <v>0</v>
      </c>
      <c r="BH100" s="88">
        <f t="shared" si="59"/>
        <v>0</v>
      </c>
      <c r="BI100" s="88">
        <f t="shared" si="52"/>
        <v>0</v>
      </c>
      <c r="BJ100" s="88">
        <f t="shared" si="52"/>
        <v>0</v>
      </c>
      <c r="BK100" s="88">
        <f t="shared" si="52"/>
        <v>0</v>
      </c>
      <c r="BL100" s="88">
        <f t="shared" si="52"/>
        <v>0</v>
      </c>
      <c r="BM100" s="88">
        <f t="shared" si="52"/>
        <v>0</v>
      </c>
      <c r="BN100" s="88">
        <f t="shared" si="52"/>
        <v>0</v>
      </c>
      <c r="BO100" s="88">
        <f t="shared" si="52"/>
        <v>0</v>
      </c>
      <c r="BP100" s="88">
        <f t="shared" si="52"/>
        <v>0</v>
      </c>
    </row>
    <row r="101" spans="1:79">
      <c r="C101" s="37" t="str">
        <v>Mobile Service26</v>
      </c>
      <c r="G101" s="37" t="str">
        <v>Mobile Unit26</v>
      </c>
      <c r="S101" s="88">
        <f t="shared" si="39"/>
        <v>0</v>
      </c>
      <c r="T101" s="88">
        <f t="shared" ref="T101:BH101" si="60">T39*T$49</f>
        <v>0</v>
      </c>
      <c r="U101" s="88">
        <f t="shared" si="60"/>
        <v>0</v>
      </c>
      <c r="V101" s="88">
        <f t="shared" si="60"/>
        <v>0</v>
      </c>
      <c r="W101" s="88">
        <f t="shared" si="60"/>
        <v>0</v>
      </c>
      <c r="X101" s="88">
        <f t="shared" si="60"/>
        <v>0</v>
      </c>
      <c r="Y101" s="88">
        <f t="shared" si="60"/>
        <v>0</v>
      </c>
      <c r="Z101" s="88">
        <f t="shared" si="60"/>
        <v>0</v>
      </c>
      <c r="AA101" s="88">
        <f t="shared" si="60"/>
        <v>0</v>
      </c>
      <c r="AB101" s="88">
        <f t="shared" si="60"/>
        <v>0</v>
      </c>
      <c r="AC101" s="88">
        <f t="shared" si="60"/>
        <v>0</v>
      </c>
      <c r="AD101" s="88">
        <f t="shared" si="60"/>
        <v>0</v>
      </c>
      <c r="AE101" s="88">
        <f t="shared" si="60"/>
        <v>0</v>
      </c>
      <c r="AF101" s="88">
        <f t="shared" si="60"/>
        <v>0</v>
      </c>
      <c r="AG101" s="88">
        <f t="shared" si="60"/>
        <v>0</v>
      </c>
      <c r="AH101" s="88">
        <f t="shared" si="60"/>
        <v>0</v>
      </c>
      <c r="AI101" s="88">
        <f t="shared" si="60"/>
        <v>0</v>
      </c>
      <c r="AJ101" s="88">
        <f t="shared" si="60"/>
        <v>0</v>
      </c>
      <c r="AK101" s="88">
        <f t="shared" si="60"/>
        <v>0</v>
      </c>
      <c r="AL101" s="88">
        <f t="shared" si="60"/>
        <v>0</v>
      </c>
      <c r="AM101" s="88">
        <f t="shared" si="60"/>
        <v>0</v>
      </c>
      <c r="AN101" s="88">
        <f t="shared" si="60"/>
        <v>0</v>
      </c>
      <c r="AO101" s="88">
        <f t="shared" si="60"/>
        <v>0</v>
      </c>
      <c r="AP101" s="88">
        <f t="shared" si="60"/>
        <v>0</v>
      </c>
      <c r="AQ101" s="88">
        <f t="shared" si="60"/>
        <v>0</v>
      </c>
      <c r="AR101" s="88">
        <f t="shared" si="60"/>
        <v>0</v>
      </c>
      <c r="AS101" s="88">
        <f t="shared" si="60"/>
        <v>0</v>
      </c>
      <c r="AT101" s="88">
        <f t="shared" si="60"/>
        <v>0</v>
      </c>
      <c r="AU101" s="88">
        <f t="shared" si="60"/>
        <v>0</v>
      </c>
      <c r="AV101" s="88">
        <f t="shared" si="60"/>
        <v>0</v>
      </c>
      <c r="AW101" s="88">
        <f t="shared" si="60"/>
        <v>0</v>
      </c>
      <c r="AX101" s="88">
        <f t="shared" si="60"/>
        <v>0</v>
      </c>
      <c r="AY101" s="88">
        <f t="shared" si="60"/>
        <v>0</v>
      </c>
      <c r="AZ101" s="88">
        <f t="shared" si="60"/>
        <v>0</v>
      </c>
      <c r="BA101" s="88">
        <f t="shared" si="60"/>
        <v>0</v>
      </c>
      <c r="BB101" s="88">
        <f t="shared" si="60"/>
        <v>0</v>
      </c>
      <c r="BC101" s="88">
        <f t="shared" si="60"/>
        <v>0</v>
      </c>
      <c r="BD101" s="88">
        <f t="shared" si="60"/>
        <v>0</v>
      </c>
      <c r="BE101" s="88">
        <f t="shared" si="60"/>
        <v>0</v>
      </c>
      <c r="BF101" s="88">
        <f t="shared" si="60"/>
        <v>0</v>
      </c>
      <c r="BG101" s="88">
        <f t="shared" si="60"/>
        <v>0</v>
      </c>
      <c r="BH101" s="88">
        <f t="shared" si="60"/>
        <v>0</v>
      </c>
      <c r="BI101" s="88">
        <f t="shared" si="52"/>
        <v>0</v>
      </c>
      <c r="BJ101" s="88">
        <f t="shared" si="52"/>
        <v>0</v>
      </c>
      <c r="BK101" s="88">
        <f t="shared" si="52"/>
        <v>0</v>
      </c>
      <c r="BL101" s="88">
        <f t="shared" si="52"/>
        <v>0</v>
      </c>
      <c r="BM101" s="88">
        <f t="shared" si="52"/>
        <v>0</v>
      </c>
      <c r="BN101" s="88">
        <f t="shared" si="52"/>
        <v>0</v>
      </c>
      <c r="BO101" s="88">
        <f t="shared" si="52"/>
        <v>0</v>
      </c>
      <c r="BP101" s="88">
        <f t="shared" si="52"/>
        <v>0</v>
      </c>
    </row>
    <row r="102" spans="1:79">
      <c r="C102" s="37" t="str">
        <v>Mobile Service27</v>
      </c>
      <c r="G102" s="37" t="str">
        <v>Mobile Unit27</v>
      </c>
      <c r="S102" s="88">
        <f t="shared" si="39"/>
        <v>0</v>
      </c>
      <c r="T102" s="88">
        <f t="shared" ref="T102:BH102" si="61">T40*T$49</f>
        <v>0</v>
      </c>
      <c r="U102" s="88">
        <f t="shared" si="61"/>
        <v>0</v>
      </c>
      <c r="V102" s="88">
        <f t="shared" si="61"/>
        <v>0</v>
      </c>
      <c r="W102" s="88">
        <f t="shared" si="61"/>
        <v>0</v>
      </c>
      <c r="X102" s="88">
        <f t="shared" si="61"/>
        <v>0</v>
      </c>
      <c r="Y102" s="88">
        <f t="shared" si="61"/>
        <v>0</v>
      </c>
      <c r="Z102" s="88">
        <f t="shared" si="61"/>
        <v>0</v>
      </c>
      <c r="AA102" s="88">
        <f t="shared" si="61"/>
        <v>0</v>
      </c>
      <c r="AB102" s="88">
        <f t="shared" si="61"/>
        <v>0</v>
      </c>
      <c r="AC102" s="88">
        <f t="shared" si="61"/>
        <v>0</v>
      </c>
      <c r="AD102" s="88">
        <f t="shared" si="61"/>
        <v>0</v>
      </c>
      <c r="AE102" s="88">
        <f t="shared" si="61"/>
        <v>0</v>
      </c>
      <c r="AF102" s="88">
        <f t="shared" si="61"/>
        <v>0</v>
      </c>
      <c r="AG102" s="88">
        <f t="shared" si="61"/>
        <v>0</v>
      </c>
      <c r="AH102" s="88">
        <f t="shared" si="61"/>
        <v>0</v>
      </c>
      <c r="AI102" s="88">
        <f t="shared" si="61"/>
        <v>0</v>
      </c>
      <c r="AJ102" s="88">
        <f t="shared" si="61"/>
        <v>0</v>
      </c>
      <c r="AK102" s="88">
        <f t="shared" si="61"/>
        <v>0</v>
      </c>
      <c r="AL102" s="88">
        <f t="shared" si="61"/>
        <v>0</v>
      </c>
      <c r="AM102" s="88">
        <f t="shared" si="61"/>
        <v>0</v>
      </c>
      <c r="AN102" s="88">
        <f t="shared" si="61"/>
        <v>0</v>
      </c>
      <c r="AO102" s="88">
        <f t="shared" si="61"/>
        <v>0</v>
      </c>
      <c r="AP102" s="88">
        <f t="shared" si="61"/>
        <v>0</v>
      </c>
      <c r="AQ102" s="88">
        <f t="shared" si="61"/>
        <v>0</v>
      </c>
      <c r="AR102" s="88">
        <f t="shared" si="61"/>
        <v>0</v>
      </c>
      <c r="AS102" s="88">
        <f t="shared" si="61"/>
        <v>0</v>
      </c>
      <c r="AT102" s="88">
        <f t="shared" si="61"/>
        <v>0</v>
      </c>
      <c r="AU102" s="88">
        <f t="shared" si="61"/>
        <v>0</v>
      </c>
      <c r="AV102" s="88">
        <f t="shared" si="61"/>
        <v>0</v>
      </c>
      <c r="AW102" s="88">
        <f t="shared" si="61"/>
        <v>0</v>
      </c>
      <c r="AX102" s="88">
        <f t="shared" si="61"/>
        <v>0</v>
      </c>
      <c r="AY102" s="88">
        <f t="shared" si="61"/>
        <v>0</v>
      </c>
      <c r="AZ102" s="88">
        <f t="shared" si="61"/>
        <v>0</v>
      </c>
      <c r="BA102" s="88">
        <f t="shared" si="61"/>
        <v>0</v>
      </c>
      <c r="BB102" s="88">
        <f t="shared" si="61"/>
        <v>0</v>
      </c>
      <c r="BC102" s="88">
        <f t="shared" si="61"/>
        <v>0</v>
      </c>
      <c r="BD102" s="88">
        <f t="shared" si="61"/>
        <v>0</v>
      </c>
      <c r="BE102" s="88">
        <f t="shared" si="61"/>
        <v>0</v>
      </c>
      <c r="BF102" s="88">
        <f t="shared" si="61"/>
        <v>0</v>
      </c>
      <c r="BG102" s="88">
        <f t="shared" si="61"/>
        <v>0</v>
      </c>
      <c r="BH102" s="88">
        <f t="shared" si="61"/>
        <v>0</v>
      </c>
      <c r="BI102" s="88">
        <f t="shared" si="52"/>
        <v>0</v>
      </c>
      <c r="BJ102" s="88">
        <f t="shared" si="52"/>
        <v>0</v>
      </c>
      <c r="BK102" s="88">
        <f t="shared" si="52"/>
        <v>0</v>
      </c>
      <c r="BL102" s="88">
        <f t="shared" si="52"/>
        <v>0</v>
      </c>
      <c r="BM102" s="88">
        <f t="shared" si="52"/>
        <v>0</v>
      </c>
      <c r="BN102" s="88">
        <f t="shared" si="52"/>
        <v>0</v>
      </c>
      <c r="BO102" s="88">
        <f t="shared" si="52"/>
        <v>0</v>
      </c>
      <c r="BP102" s="88">
        <f t="shared" si="52"/>
        <v>0</v>
      </c>
    </row>
    <row r="103" spans="1:79">
      <c r="C103" s="37" t="str">
        <v>Mobile Service28</v>
      </c>
      <c r="G103" s="37" t="str">
        <v>Mobile Unit28</v>
      </c>
      <c r="S103" s="88">
        <f t="shared" si="39"/>
        <v>0</v>
      </c>
      <c r="T103" s="88">
        <f t="shared" ref="T103:BH103" si="62">T41*T$49</f>
        <v>0</v>
      </c>
      <c r="U103" s="88">
        <f t="shared" si="62"/>
        <v>0</v>
      </c>
      <c r="V103" s="88">
        <f t="shared" si="62"/>
        <v>0</v>
      </c>
      <c r="W103" s="88">
        <f t="shared" si="62"/>
        <v>0</v>
      </c>
      <c r="X103" s="88">
        <f t="shared" si="62"/>
        <v>0</v>
      </c>
      <c r="Y103" s="88">
        <f t="shared" si="62"/>
        <v>0</v>
      </c>
      <c r="Z103" s="88">
        <f t="shared" si="62"/>
        <v>0</v>
      </c>
      <c r="AA103" s="88">
        <f t="shared" si="62"/>
        <v>0</v>
      </c>
      <c r="AB103" s="88">
        <f t="shared" si="62"/>
        <v>0</v>
      </c>
      <c r="AC103" s="88">
        <f t="shared" si="62"/>
        <v>0</v>
      </c>
      <c r="AD103" s="88">
        <f t="shared" si="62"/>
        <v>0</v>
      </c>
      <c r="AE103" s="88">
        <f t="shared" si="62"/>
        <v>0</v>
      </c>
      <c r="AF103" s="88">
        <f t="shared" si="62"/>
        <v>0</v>
      </c>
      <c r="AG103" s="88">
        <f t="shared" si="62"/>
        <v>0</v>
      </c>
      <c r="AH103" s="88">
        <f t="shared" si="62"/>
        <v>0</v>
      </c>
      <c r="AI103" s="88">
        <f t="shared" si="62"/>
        <v>0</v>
      </c>
      <c r="AJ103" s="88">
        <f t="shared" si="62"/>
        <v>0</v>
      </c>
      <c r="AK103" s="88">
        <f t="shared" si="62"/>
        <v>0</v>
      </c>
      <c r="AL103" s="88">
        <f t="shared" si="62"/>
        <v>0</v>
      </c>
      <c r="AM103" s="88">
        <f t="shared" si="62"/>
        <v>0</v>
      </c>
      <c r="AN103" s="88">
        <f t="shared" si="62"/>
        <v>0</v>
      </c>
      <c r="AO103" s="88">
        <f t="shared" si="62"/>
        <v>0</v>
      </c>
      <c r="AP103" s="88">
        <f t="shared" si="62"/>
        <v>0</v>
      </c>
      <c r="AQ103" s="88">
        <f t="shared" si="62"/>
        <v>0</v>
      </c>
      <c r="AR103" s="88">
        <f t="shared" si="62"/>
        <v>0</v>
      </c>
      <c r="AS103" s="88">
        <f t="shared" si="62"/>
        <v>0</v>
      </c>
      <c r="AT103" s="88">
        <f t="shared" si="62"/>
        <v>0</v>
      </c>
      <c r="AU103" s="88">
        <f t="shared" si="62"/>
        <v>0</v>
      </c>
      <c r="AV103" s="88">
        <f t="shared" si="62"/>
        <v>0</v>
      </c>
      <c r="AW103" s="88">
        <f t="shared" si="62"/>
        <v>0</v>
      </c>
      <c r="AX103" s="88">
        <f t="shared" si="62"/>
        <v>0</v>
      </c>
      <c r="AY103" s="88">
        <f t="shared" si="62"/>
        <v>0</v>
      </c>
      <c r="AZ103" s="88">
        <f t="shared" si="62"/>
        <v>0</v>
      </c>
      <c r="BA103" s="88">
        <f t="shared" si="62"/>
        <v>0</v>
      </c>
      <c r="BB103" s="88">
        <f t="shared" si="62"/>
        <v>0</v>
      </c>
      <c r="BC103" s="88">
        <f t="shared" si="62"/>
        <v>0</v>
      </c>
      <c r="BD103" s="88">
        <f t="shared" si="62"/>
        <v>0</v>
      </c>
      <c r="BE103" s="88">
        <f t="shared" si="62"/>
        <v>0</v>
      </c>
      <c r="BF103" s="88">
        <f t="shared" si="62"/>
        <v>0</v>
      </c>
      <c r="BG103" s="88">
        <f t="shared" si="62"/>
        <v>0</v>
      </c>
      <c r="BH103" s="88">
        <f t="shared" si="62"/>
        <v>0</v>
      </c>
      <c r="BI103" s="88">
        <f t="shared" ref="BI103:BP105" si="63">BI41*BI$49</f>
        <v>0</v>
      </c>
      <c r="BJ103" s="88">
        <f t="shared" si="63"/>
        <v>0</v>
      </c>
      <c r="BK103" s="88">
        <f t="shared" si="63"/>
        <v>0</v>
      </c>
      <c r="BL103" s="88">
        <f t="shared" si="63"/>
        <v>0</v>
      </c>
      <c r="BM103" s="88">
        <f t="shared" si="63"/>
        <v>0</v>
      </c>
      <c r="BN103" s="88">
        <f t="shared" si="63"/>
        <v>0</v>
      </c>
      <c r="BO103" s="88">
        <f t="shared" si="63"/>
        <v>0</v>
      </c>
      <c r="BP103" s="88">
        <f t="shared" si="63"/>
        <v>0</v>
      </c>
    </row>
    <row r="104" spans="1:79">
      <c r="C104" s="37" t="str">
        <v>Mobile Service29</v>
      </c>
      <c r="G104" s="37" t="str">
        <v>Mobile Unit29</v>
      </c>
      <c r="S104" s="88">
        <f t="shared" si="39"/>
        <v>0</v>
      </c>
      <c r="T104" s="88">
        <f t="shared" ref="T104:BH104" si="64">T42*T$49</f>
        <v>0</v>
      </c>
      <c r="U104" s="88">
        <f t="shared" si="64"/>
        <v>0</v>
      </c>
      <c r="V104" s="88">
        <f t="shared" si="64"/>
        <v>0</v>
      </c>
      <c r="W104" s="88">
        <f t="shared" si="64"/>
        <v>0</v>
      </c>
      <c r="X104" s="88">
        <f t="shared" si="64"/>
        <v>0</v>
      </c>
      <c r="Y104" s="88">
        <f t="shared" si="64"/>
        <v>0</v>
      </c>
      <c r="Z104" s="88">
        <f t="shared" si="64"/>
        <v>0</v>
      </c>
      <c r="AA104" s="88">
        <f t="shared" si="64"/>
        <v>0</v>
      </c>
      <c r="AB104" s="88">
        <f t="shared" si="64"/>
        <v>0</v>
      </c>
      <c r="AC104" s="88">
        <f t="shared" si="64"/>
        <v>0</v>
      </c>
      <c r="AD104" s="88">
        <f t="shared" si="64"/>
        <v>0</v>
      </c>
      <c r="AE104" s="88">
        <f t="shared" si="64"/>
        <v>0</v>
      </c>
      <c r="AF104" s="88">
        <f t="shared" si="64"/>
        <v>0</v>
      </c>
      <c r="AG104" s="88">
        <f t="shared" si="64"/>
        <v>0</v>
      </c>
      <c r="AH104" s="88">
        <f t="shared" si="64"/>
        <v>0</v>
      </c>
      <c r="AI104" s="88">
        <f t="shared" si="64"/>
        <v>0</v>
      </c>
      <c r="AJ104" s="88">
        <f t="shared" si="64"/>
        <v>0</v>
      </c>
      <c r="AK104" s="88">
        <f t="shared" si="64"/>
        <v>0</v>
      </c>
      <c r="AL104" s="88">
        <f t="shared" si="64"/>
        <v>0</v>
      </c>
      <c r="AM104" s="88">
        <f t="shared" si="64"/>
        <v>0</v>
      </c>
      <c r="AN104" s="88">
        <f t="shared" si="64"/>
        <v>0</v>
      </c>
      <c r="AO104" s="88">
        <f t="shared" si="64"/>
        <v>0</v>
      </c>
      <c r="AP104" s="88">
        <f t="shared" si="64"/>
        <v>0</v>
      </c>
      <c r="AQ104" s="88">
        <f t="shared" si="64"/>
        <v>0</v>
      </c>
      <c r="AR104" s="88">
        <f t="shared" si="64"/>
        <v>0</v>
      </c>
      <c r="AS104" s="88">
        <f t="shared" si="64"/>
        <v>0</v>
      </c>
      <c r="AT104" s="88">
        <f t="shared" si="64"/>
        <v>0</v>
      </c>
      <c r="AU104" s="88">
        <f t="shared" si="64"/>
        <v>0</v>
      </c>
      <c r="AV104" s="88">
        <f t="shared" si="64"/>
        <v>0</v>
      </c>
      <c r="AW104" s="88">
        <f t="shared" si="64"/>
        <v>0</v>
      </c>
      <c r="AX104" s="88">
        <f t="shared" si="64"/>
        <v>0</v>
      </c>
      <c r="AY104" s="88">
        <f t="shared" si="64"/>
        <v>0</v>
      </c>
      <c r="AZ104" s="88">
        <f t="shared" si="64"/>
        <v>0</v>
      </c>
      <c r="BA104" s="88">
        <f t="shared" si="64"/>
        <v>0</v>
      </c>
      <c r="BB104" s="88">
        <f t="shared" si="64"/>
        <v>0</v>
      </c>
      <c r="BC104" s="88">
        <f t="shared" si="64"/>
        <v>0</v>
      </c>
      <c r="BD104" s="88">
        <f t="shared" si="64"/>
        <v>0</v>
      </c>
      <c r="BE104" s="88">
        <f t="shared" si="64"/>
        <v>0</v>
      </c>
      <c r="BF104" s="88">
        <f t="shared" si="64"/>
        <v>0</v>
      </c>
      <c r="BG104" s="88">
        <f t="shared" si="64"/>
        <v>0</v>
      </c>
      <c r="BH104" s="88">
        <f t="shared" si="64"/>
        <v>0</v>
      </c>
      <c r="BI104" s="88">
        <f t="shared" si="63"/>
        <v>0</v>
      </c>
      <c r="BJ104" s="88">
        <f t="shared" si="63"/>
        <v>0</v>
      </c>
      <c r="BK104" s="88">
        <f t="shared" si="63"/>
        <v>0</v>
      </c>
      <c r="BL104" s="88">
        <f t="shared" si="63"/>
        <v>0</v>
      </c>
      <c r="BM104" s="88">
        <f t="shared" si="63"/>
        <v>0</v>
      </c>
      <c r="BN104" s="88">
        <f t="shared" si="63"/>
        <v>0</v>
      </c>
      <c r="BO104" s="88">
        <f t="shared" si="63"/>
        <v>0</v>
      </c>
      <c r="BP104" s="88">
        <f t="shared" si="63"/>
        <v>0</v>
      </c>
    </row>
    <row r="105" spans="1:79">
      <c r="C105" s="37" t="str">
        <v>Mobile Service30</v>
      </c>
      <c r="G105" s="37" t="str">
        <v>Mobile Unit30</v>
      </c>
      <c r="S105" s="88">
        <f t="shared" si="39"/>
        <v>0</v>
      </c>
      <c r="T105" s="88">
        <f t="shared" ref="T105:BH105" si="65">T43*T$49</f>
        <v>0</v>
      </c>
      <c r="U105" s="88">
        <f t="shared" si="65"/>
        <v>0</v>
      </c>
      <c r="V105" s="88">
        <f t="shared" si="65"/>
        <v>0</v>
      </c>
      <c r="W105" s="88">
        <f t="shared" si="65"/>
        <v>0</v>
      </c>
      <c r="X105" s="88">
        <f t="shared" si="65"/>
        <v>0</v>
      </c>
      <c r="Y105" s="88">
        <f t="shared" si="65"/>
        <v>0</v>
      </c>
      <c r="Z105" s="88">
        <f t="shared" si="65"/>
        <v>0</v>
      </c>
      <c r="AA105" s="88">
        <f t="shared" si="65"/>
        <v>0</v>
      </c>
      <c r="AB105" s="88">
        <f t="shared" si="65"/>
        <v>0</v>
      </c>
      <c r="AC105" s="88">
        <f t="shared" si="65"/>
        <v>0</v>
      </c>
      <c r="AD105" s="88">
        <f t="shared" si="65"/>
        <v>0</v>
      </c>
      <c r="AE105" s="88">
        <f t="shared" si="65"/>
        <v>0</v>
      </c>
      <c r="AF105" s="88">
        <f t="shared" si="65"/>
        <v>0</v>
      </c>
      <c r="AG105" s="88">
        <f t="shared" si="65"/>
        <v>0</v>
      </c>
      <c r="AH105" s="88">
        <f t="shared" si="65"/>
        <v>0</v>
      </c>
      <c r="AI105" s="88">
        <f t="shared" si="65"/>
        <v>0</v>
      </c>
      <c r="AJ105" s="88">
        <f t="shared" si="65"/>
        <v>0</v>
      </c>
      <c r="AK105" s="88">
        <f t="shared" si="65"/>
        <v>0</v>
      </c>
      <c r="AL105" s="88">
        <f t="shared" si="65"/>
        <v>0</v>
      </c>
      <c r="AM105" s="88">
        <f t="shared" si="65"/>
        <v>0</v>
      </c>
      <c r="AN105" s="88">
        <f t="shared" si="65"/>
        <v>0</v>
      </c>
      <c r="AO105" s="88">
        <f t="shared" si="65"/>
        <v>0</v>
      </c>
      <c r="AP105" s="88">
        <f t="shared" si="65"/>
        <v>0</v>
      </c>
      <c r="AQ105" s="88">
        <f t="shared" si="65"/>
        <v>0</v>
      </c>
      <c r="AR105" s="88">
        <f t="shared" si="65"/>
        <v>0</v>
      </c>
      <c r="AS105" s="88">
        <f t="shared" si="65"/>
        <v>0</v>
      </c>
      <c r="AT105" s="88">
        <f t="shared" si="65"/>
        <v>0</v>
      </c>
      <c r="AU105" s="88">
        <f t="shared" si="65"/>
        <v>0</v>
      </c>
      <c r="AV105" s="88">
        <f t="shared" si="65"/>
        <v>0</v>
      </c>
      <c r="AW105" s="88">
        <f t="shared" si="65"/>
        <v>0</v>
      </c>
      <c r="AX105" s="88">
        <f t="shared" si="65"/>
        <v>0</v>
      </c>
      <c r="AY105" s="88">
        <f t="shared" si="65"/>
        <v>0</v>
      </c>
      <c r="AZ105" s="88">
        <f t="shared" si="65"/>
        <v>0</v>
      </c>
      <c r="BA105" s="88">
        <f t="shared" si="65"/>
        <v>0</v>
      </c>
      <c r="BB105" s="88">
        <f t="shared" si="65"/>
        <v>0</v>
      </c>
      <c r="BC105" s="88">
        <f t="shared" si="65"/>
        <v>0</v>
      </c>
      <c r="BD105" s="88">
        <f t="shared" si="65"/>
        <v>0</v>
      </c>
      <c r="BE105" s="88">
        <f t="shared" si="65"/>
        <v>0</v>
      </c>
      <c r="BF105" s="88">
        <f t="shared" si="65"/>
        <v>0</v>
      </c>
      <c r="BG105" s="88">
        <f t="shared" si="65"/>
        <v>0</v>
      </c>
      <c r="BH105" s="88">
        <f t="shared" si="65"/>
        <v>0</v>
      </c>
      <c r="BI105" s="88">
        <f t="shared" si="63"/>
        <v>0</v>
      </c>
      <c r="BJ105" s="88">
        <f t="shared" si="63"/>
        <v>0</v>
      </c>
      <c r="BK105" s="88">
        <f t="shared" si="63"/>
        <v>0</v>
      </c>
      <c r="BL105" s="88">
        <f t="shared" si="63"/>
        <v>0</v>
      </c>
      <c r="BM105" s="88">
        <f t="shared" si="63"/>
        <v>0</v>
      </c>
      <c r="BN105" s="88">
        <f t="shared" si="63"/>
        <v>0</v>
      </c>
      <c r="BO105" s="88">
        <f t="shared" si="63"/>
        <v>0</v>
      </c>
      <c r="BP105" s="88">
        <f t="shared" si="63"/>
        <v>0</v>
      </c>
    </row>
    <row r="106" spans="1:79">
      <c r="BN106" s="18"/>
    </row>
    <row r="110" spans="1:79" s="70" customFormat="1" ht="18" customHeight="1">
      <c r="A110" s="68">
        <v>3</v>
      </c>
      <c r="B110" s="68" t="s">
        <v>516</v>
      </c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69"/>
      <c r="BF110" s="69"/>
      <c r="BG110" s="69"/>
      <c r="BH110" s="69"/>
      <c r="BI110" s="69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69"/>
      <c r="BU110" s="69"/>
      <c r="BV110" s="69"/>
      <c r="BW110" s="69"/>
      <c r="BX110" s="69"/>
      <c r="BY110" s="69"/>
      <c r="BZ110" s="69"/>
      <c r="CA110" s="69"/>
    </row>
    <row r="113" spans="5:15" ht="27.75" customHeight="1">
      <c r="E113" s="1" t="s">
        <v>518</v>
      </c>
      <c r="F113" s="1" t="s">
        <v>517</v>
      </c>
    </row>
    <row r="114" spans="5:15">
      <c r="E114" s="307">
        <v>0</v>
      </c>
      <c r="F114" s="205">
        <f>-2.015*E114+1</f>
        <v>1</v>
      </c>
      <c r="O114" s="308"/>
    </row>
    <row r="115" spans="5:15">
      <c r="E115" s="307">
        <v>0.01</v>
      </c>
      <c r="F115" s="205">
        <f t="shared" ref="F115:F126" si="66">-2.015*E115+1</f>
        <v>0.97985</v>
      </c>
      <c r="J115" s="306"/>
    </row>
    <row r="116" spans="5:15">
      <c r="E116" s="307">
        <v>0.02</v>
      </c>
      <c r="F116" s="205">
        <f t="shared" si="66"/>
        <v>0.9597</v>
      </c>
    </row>
    <row r="117" spans="5:15">
      <c r="E117" s="307">
        <v>0.03</v>
      </c>
      <c r="F117" s="205">
        <f t="shared" si="66"/>
        <v>0.93955</v>
      </c>
    </row>
    <row r="118" spans="5:15">
      <c r="E118" s="307">
        <v>0.04</v>
      </c>
      <c r="F118" s="205">
        <f t="shared" si="66"/>
        <v>0.9194</v>
      </c>
    </row>
    <row r="119" spans="5:15">
      <c r="E119" s="307">
        <v>0.05</v>
      </c>
      <c r="F119" s="205">
        <f t="shared" si="66"/>
        <v>0.89924999999999999</v>
      </c>
    </row>
    <row r="120" spans="5:15">
      <c r="E120" s="307">
        <v>0.06</v>
      </c>
      <c r="F120" s="205">
        <f t="shared" si="66"/>
        <v>0.87909999999999999</v>
      </c>
    </row>
    <row r="121" spans="5:15">
      <c r="E121" s="307">
        <v>7.0000000000000007E-2</v>
      </c>
      <c r="F121" s="205">
        <f t="shared" si="66"/>
        <v>0.85894999999999999</v>
      </c>
    </row>
    <row r="122" spans="5:15">
      <c r="E122" s="307">
        <v>0.08</v>
      </c>
      <c r="F122" s="205">
        <f t="shared" si="66"/>
        <v>0.83879999999999999</v>
      </c>
    </row>
    <row r="123" spans="5:15">
      <c r="E123" s="307">
        <v>0.09</v>
      </c>
      <c r="F123" s="205">
        <f t="shared" si="66"/>
        <v>0.81864999999999999</v>
      </c>
    </row>
    <row r="124" spans="5:15">
      <c r="E124" s="307">
        <v>0.1</v>
      </c>
      <c r="F124" s="205">
        <f t="shared" si="66"/>
        <v>0.79849999999999999</v>
      </c>
    </row>
    <row r="125" spans="5:15">
      <c r="E125" s="307">
        <v>0.11</v>
      </c>
      <c r="F125" s="205">
        <f t="shared" si="66"/>
        <v>0.77834999999999999</v>
      </c>
    </row>
    <row r="126" spans="5:15">
      <c r="E126" s="307">
        <v>0.12</v>
      </c>
      <c r="F126" s="205">
        <f t="shared" si="66"/>
        <v>0.75819999999999999</v>
      </c>
    </row>
    <row r="127" spans="5:15">
      <c r="E127" s="307">
        <v>0.13</v>
      </c>
      <c r="F127" s="304">
        <f>-0.342*LN(E127)+0.0367</f>
        <v>0.73445552335608166</v>
      </c>
    </row>
    <row r="128" spans="5:15">
      <c r="E128" s="307">
        <v>0.14000000000000001</v>
      </c>
      <c r="F128" s="304">
        <f t="shared" ref="F128:F178" si="67">-0.342*LN(E128)+0.0367</f>
        <v>0.70911059687950884</v>
      </c>
    </row>
    <row r="129" spans="5:6">
      <c r="E129" s="307">
        <v>0.15</v>
      </c>
      <c r="F129" s="304">
        <f t="shared" si="67"/>
        <v>0.68551503483097143</v>
      </c>
    </row>
    <row r="130" spans="5:6">
      <c r="E130" s="307">
        <v>0.16</v>
      </c>
      <c r="F130" s="304">
        <f t="shared" si="67"/>
        <v>0.66344286060192215</v>
      </c>
    </row>
    <row r="131" spans="5:6">
      <c r="E131" s="307">
        <v>0.17</v>
      </c>
      <c r="F131" s="304">
        <f t="shared" si="67"/>
        <v>0.64270923994070128</v>
      </c>
    </row>
    <row r="132" spans="5:6">
      <c r="E132" s="307">
        <v>0.18</v>
      </c>
      <c r="F132" s="304">
        <f t="shared" si="67"/>
        <v>0.62316106240743885</v>
      </c>
    </row>
    <row r="133" spans="5:6">
      <c r="E133" s="307">
        <v>0.19</v>
      </c>
      <c r="F133" s="304">
        <f t="shared" si="67"/>
        <v>0.60467007273300455</v>
      </c>
    </row>
    <row r="134" spans="5:6">
      <c r="E134" s="307">
        <v>0.2</v>
      </c>
      <c r="F134" s="304">
        <f t="shared" si="67"/>
        <v>0.58712776605246231</v>
      </c>
    </row>
    <row r="135" spans="5:6">
      <c r="E135" s="307">
        <v>0.21</v>
      </c>
      <c r="F135" s="304">
        <f t="shared" si="67"/>
        <v>0.57044152990651653</v>
      </c>
    </row>
    <row r="136" spans="5:6">
      <c r="E136" s="307">
        <v>0.22</v>
      </c>
      <c r="F136" s="304">
        <f t="shared" si="67"/>
        <v>0.55453168455938318</v>
      </c>
    </row>
    <row r="137" spans="5:6">
      <c r="E137" s="307">
        <v>0.23</v>
      </c>
      <c r="F137" s="304">
        <f t="shared" si="67"/>
        <v>0.53932918176015809</v>
      </c>
    </row>
    <row r="138" spans="5:6">
      <c r="E138" s="307">
        <v>0.24</v>
      </c>
      <c r="F138" s="304">
        <f t="shared" si="67"/>
        <v>0.52477379362892984</v>
      </c>
    </row>
    <row r="139" spans="5:6">
      <c r="E139" s="307">
        <v>0.25</v>
      </c>
      <c r="F139" s="304">
        <f t="shared" si="67"/>
        <v>0.51081267150300258</v>
      </c>
    </row>
    <row r="140" spans="5:6">
      <c r="E140" s="307">
        <v>0.26</v>
      </c>
      <c r="F140" s="304">
        <f t="shared" si="67"/>
        <v>0.49739918760458041</v>
      </c>
    </row>
    <row r="141" spans="5:6">
      <c r="E141" s="307">
        <v>0.27</v>
      </c>
      <c r="F141" s="304">
        <f t="shared" si="67"/>
        <v>0.48449199543444671</v>
      </c>
    </row>
    <row r="142" spans="5:6">
      <c r="E142" s="307">
        <v>0.28000000000000003</v>
      </c>
      <c r="F142" s="304">
        <f t="shared" si="67"/>
        <v>0.47205426112800752</v>
      </c>
    </row>
    <row r="143" spans="5:6">
      <c r="E143" s="307">
        <v>0.28999999999999998</v>
      </c>
      <c r="F143" s="304">
        <f t="shared" si="67"/>
        <v>0.46005302975255319</v>
      </c>
    </row>
    <row r="144" spans="5:6">
      <c r="E144" s="307">
        <v>0.3</v>
      </c>
      <c r="F144" s="304">
        <f t="shared" si="67"/>
        <v>0.44845869907947017</v>
      </c>
    </row>
    <row r="145" spans="5:6">
      <c r="E145" s="307">
        <v>0.31</v>
      </c>
      <c r="F145" s="304">
        <f t="shared" si="67"/>
        <v>0.43724457967400726</v>
      </c>
    </row>
    <row r="146" spans="5:6">
      <c r="E146" s="307">
        <v>0.32</v>
      </c>
      <c r="F146" s="304">
        <f t="shared" si="67"/>
        <v>0.42638652485042083</v>
      </c>
    </row>
    <row r="147" spans="5:6">
      <c r="E147" s="307">
        <v>0.33</v>
      </c>
      <c r="F147" s="304">
        <f t="shared" si="67"/>
        <v>0.41586261758639104</v>
      </c>
    </row>
    <row r="148" spans="5:6">
      <c r="E148" s="307">
        <v>0.34</v>
      </c>
      <c r="F148" s="304">
        <f t="shared" si="67"/>
        <v>0.40565290418920003</v>
      </c>
    </row>
    <row r="149" spans="5:6">
      <c r="E149" s="307">
        <v>0.35</v>
      </c>
      <c r="F149" s="304">
        <f t="shared" si="67"/>
        <v>0.39573916657854785</v>
      </c>
    </row>
    <row r="150" spans="5:6">
      <c r="E150" s="307">
        <v>0.36</v>
      </c>
      <c r="F150" s="304">
        <f t="shared" si="67"/>
        <v>0.3861047266559377</v>
      </c>
    </row>
    <row r="151" spans="5:6">
      <c r="E151" s="307">
        <v>0.37</v>
      </c>
      <c r="F151" s="304">
        <f t="shared" si="67"/>
        <v>0.3767342774836025</v>
      </c>
    </row>
    <row r="152" spans="5:6">
      <c r="E152" s="307">
        <v>0.38</v>
      </c>
      <c r="F152" s="304">
        <f t="shared" si="67"/>
        <v>0.36761373698150335</v>
      </c>
    </row>
    <row r="153" spans="5:6">
      <c r="E153" s="307">
        <v>0.39</v>
      </c>
      <c r="F153" s="304">
        <f t="shared" si="67"/>
        <v>0.35873012063158821</v>
      </c>
    </row>
    <row r="154" spans="5:6">
      <c r="E154" s="307">
        <v>0.4</v>
      </c>
      <c r="F154" s="304">
        <f t="shared" si="67"/>
        <v>0.35007143030096105</v>
      </c>
    </row>
    <row r="155" spans="5:6">
      <c r="E155" s="307">
        <v>0.41</v>
      </c>
      <c r="F155" s="304">
        <f t="shared" si="67"/>
        <v>0.34162655679505405</v>
      </c>
    </row>
    <row r="156" spans="5:6">
      <c r="E156" s="307">
        <v>0.42</v>
      </c>
      <c r="F156" s="304">
        <f t="shared" si="67"/>
        <v>0.33338519415501533</v>
      </c>
    </row>
    <row r="157" spans="5:6">
      <c r="E157" s="307">
        <v>0.43</v>
      </c>
      <c r="F157" s="304">
        <f t="shared" si="67"/>
        <v>0.32533776404072895</v>
      </c>
    </row>
    <row r="158" spans="5:6">
      <c r="E158" s="307">
        <v>0.44</v>
      </c>
      <c r="F158" s="304">
        <f t="shared" si="67"/>
        <v>0.31747534880788197</v>
      </c>
    </row>
    <row r="159" spans="5:6">
      <c r="E159" s="307">
        <v>0.45</v>
      </c>
      <c r="F159" s="304">
        <f t="shared" si="67"/>
        <v>0.30978963210647792</v>
      </c>
    </row>
    <row r="160" spans="5:6">
      <c r="E160" s="307">
        <v>0.46</v>
      </c>
      <c r="F160" s="304">
        <f t="shared" si="67"/>
        <v>0.30227284600865678</v>
      </c>
    </row>
    <row r="161" spans="5:6">
      <c r="E161" s="307">
        <v>0.47</v>
      </c>
      <c r="F161" s="304">
        <f t="shared" si="67"/>
        <v>0.29491772382308723</v>
      </c>
    </row>
    <row r="162" spans="5:6">
      <c r="E162" s="307">
        <v>0.48</v>
      </c>
      <c r="F162" s="304">
        <f t="shared" si="67"/>
        <v>0.28771745787742858</v>
      </c>
    </row>
    <row r="163" spans="5:6">
      <c r="E163" s="307">
        <v>0.49</v>
      </c>
      <c r="F163" s="304">
        <f t="shared" si="67"/>
        <v>0.28066566165409296</v>
      </c>
    </row>
    <row r="164" spans="5:6">
      <c r="E164" s="307">
        <v>0.5</v>
      </c>
      <c r="F164" s="304">
        <f t="shared" si="67"/>
        <v>0.27375633575150132</v>
      </c>
    </row>
    <row r="165" spans="5:6">
      <c r="E165" s="307">
        <v>0.51</v>
      </c>
      <c r="F165" s="304">
        <f t="shared" si="67"/>
        <v>0.26698383721620789</v>
      </c>
    </row>
    <row r="166" spans="5:6">
      <c r="E166" s="307">
        <v>0.52</v>
      </c>
      <c r="F166" s="304">
        <f t="shared" si="67"/>
        <v>0.26034285185307909</v>
      </c>
    </row>
    <row r="167" spans="5:6">
      <c r="E167" s="307">
        <v>0.53</v>
      </c>
      <c r="F167" s="304">
        <f t="shared" si="67"/>
        <v>0.25382836917310159</v>
      </c>
    </row>
    <row r="168" spans="5:6">
      <c r="E168" s="307">
        <v>0.54</v>
      </c>
      <c r="F168" s="304">
        <f t="shared" si="67"/>
        <v>0.24743565968294542</v>
      </c>
    </row>
    <row r="169" spans="5:6">
      <c r="E169" s="307">
        <v>0.55000000000000004</v>
      </c>
      <c r="F169" s="304">
        <f t="shared" si="67"/>
        <v>0.24116025425842222</v>
      </c>
    </row>
    <row r="170" spans="5:6">
      <c r="E170" s="307">
        <v>0.56000000000000005</v>
      </c>
      <c r="F170" s="304">
        <f t="shared" si="67"/>
        <v>0.23499792537650621</v>
      </c>
    </row>
    <row r="171" spans="5:6">
      <c r="E171" s="307">
        <v>0.56999999999999995</v>
      </c>
      <c r="F171" s="304">
        <f t="shared" si="67"/>
        <v>0.22894467000851115</v>
      </c>
    </row>
    <row r="172" spans="5:6">
      <c r="E172" s="307">
        <v>0.57999999999999996</v>
      </c>
      <c r="F172" s="304">
        <f t="shared" si="67"/>
        <v>0.2229966940010519</v>
      </c>
    </row>
    <row r="173" spans="5:6">
      <c r="E173" s="307">
        <v>0.59</v>
      </c>
      <c r="F173" s="304">
        <f t="shared" si="67"/>
        <v>0.21715039779217124</v>
      </c>
    </row>
    <row r="174" spans="5:6">
      <c r="E174" s="307">
        <v>0.6</v>
      </c>
      <c r="F174" s="304">
        <f t="shared" si="67"/>
        <v>0.21140236332796886</v>
      </c>
    </row>
    <row r="175" spans="5:6">
      <c r="E175" s="307">
        <v>0.61</v>
      </c>
      <c r="F175" s="304">
        <f t="shared" si="67"/>
        <v>0.20574934206065482</v>
      </c>
    </row>
    <row r="176" spans="5:6">
      <c r="E176" s="307">
        <v>0.62</v>
      </c>
      <c r="F176" s="304">
        <f t="shared" si="67"/>
        <v>0.20018824392250595</v>
      </c>
    </row>
    <row r="177" spans="5:6">
      <c r="E177" s="307">
        <v>0.63</v>
      </c>
      <c r="F177" s="304">
        <f t="shared" si="67"/>
        <v>0.19471612718202308</v>
      </c>
    </row>
    <row r="178" spans="5:6">
      <c r="E178" s="307">
        <v>0.64</v>
      </c>
      <c r="F178" s="304">
        <f t="shared" si="67"/>
        <v>0.18933018909891949</v>
      </c>
    </row>
    <row r="179" spans="5:6">
      <c r="E179" s="307">
        <v>0.65</v>
      </c>
      <c r="F179" s="305">
        <f t="shared" ref="F179:F194" si="68">$F$178-($F$178-$F$214)/($E$214-$E$178)*(E179-$E$178)</f>
        <v>0.18684879495728285</v>
      </c>
    </row>
    <row r="180" spans="5:6">
      <c r="E180" s="307">
        <v>0.66</v>
      </c>
      <c r="F180" s="305">
        <f t="shared" si="68"/>
        <v>0.18436740081564618</v>
      </c>
    </row>
    <row r="181" spans="5:6">
      <c r="E181" s="307">
        <v>0.67</v>
      </c>
      <c r="F181" s="305">
        <f t="shared" si="68"/>
        <v>0.18188600667400953</v>
      </c>
    </row>
    <row r="182" spans="5:6">
      <c r="E182" s="307">
        <v>0.68</v>
      </c>
      <c r="F182" s="305">
        <f t="shared" si="68"/>
        <v>0.17940461253237289</v>
      </c>
    </row>
    <row r="183" spans="5:6">
      <c r="E183" s="307">
        <v>0.69</v>
      </c>
      <c r="F183" s="305">
        <f t="shared" si="68"/>
        <v>0.17692321839073624</v>
      </c>
    </row>
    <row r="184" spans="5:6">
      <c r="E184" s="307">
        <v>0.7</v>
      </c>
      <c r="F184" s="305">
        <f t="shared" si="68"/>
        <v>0.1744418242490996</v>
      </c>
    </row>
    <row r="185" spans="5:6">
      <c r="E185" s="307">
        <v>0.71</v>
      </c>
      <c r="F185" s="305">
        <f t="shared" si="68"/>
        <v>0.17196043010746292</v>
      </c>
    </row>
    <row r="186" spans="5:6">
      <c r="E186" s="307">
        <v>0.72</v>
      </c>
      <c r="F186" s="305">
        <f t="shared" si="68"/>
        <v>0.16947903596582628</v>
      </c>
    </row>
    <row r="187" spans="5:6">
      <c r="E187" s="307">
        <v>0.73</v>
      </c>
      <c r="F187" s="305">
        <f t="shared" si="68"/>
        <v>0.16699764182418964</v>
      </c>
    </row>
    <row r="188" spans="5:6">
      <c r="E188" s="307">
        <v>0.74</v>
      </c>
      <c r="F188" s="305">
        <f t="shared" si="68"/>
        <v>0.16451624768255296</v>
      </c>
    </row>
    <row r="189" spans="5:6">
      <c r="E189" s="307">
        <v>0.75</v>
      </c>
      <c r="F189" s="305">
        <f t="shared" si="68"/>
        <v>0.16203485354091632</v>
      </c>
    </row>
    <row r="190" spans="5:6">
      <c r="E190" s="307">
        <v>0.76</v>
      </c>
      <c r="F190" s="305">
        <f t="shared" si="68"/>
        <v>0.15955345939927967</v>
      </c>
    </row>
    <row r="191" spans="5:6">
      <c r="E191" s="307">
        <v>0.77</v>
      </c>
      <c r="F191" s="305">
        <f t="shared" si="68"/>
        <v>0.157072065257643</v>
      </c>
    </row>
    <row r="192" spans="5:6">
      <c r="E192" s="307">
        <v>0.78</v>
      </c>
      <c r="F192" s="305">
        <f t="shared" si="68"/>
        <v>0.15459067111600636</v>
      </c>
    </row>
    <row r="193" spans="5:6">
      <c r="E193" s="307">
        <v>0.79</v>
      </c>
      <c r="F193" s="305">
        <f t="shared" si="68"/>
        <v>0.15210927697436971</v>
      </c>
    </row>
    <row r="194" spans="5:6">
      <c r="E194" s="307">
        <v>0.8</v>
      </c>
      <c r="F194" s="305">
        <f t="shared" si="68"/>
        <v>0.14962788283273304</v>
      </c>
    </row>
    <row r="195" spans="5:6">
      <c r="E195" s="307">
        <v>0.81</v>
      </c>
      <c r="F195" s="305">
        <f>$F$178-($F$178-$F$214)/($E$214-$E$178)*(E195-$E$178)</f>
        <v>0.14714648869109639</v>
      </c>
    </row>
    <row r="196" spans="5:6">
      <c r="E196" s="307">
        <v>0.82</v>
      </c>
      <c r="F196" s="305">
        <f t="shared" ref="F196:F213" si="69">$F$178-($F$178-$F$214)/($E$214-$E$178)*(E196-$E$178)</f>
        <v>0.14466509454945975</v>
      </c>
    </row>
    <row r="197" spans="5:6">
      <c r="E197" s="307">
        <v>0.83</v>
      </c>
      <c r="F197" s="305">
        <f t="shared" si="69"/>
        <v>0.1421837004078231</v>
      </c>
    </row>
    <row r="198" spans="5:6">
      <c r="E198" s="307">
        <v>0.84</v>
      </c>
      <c r="F198" s="305">
        <f t="shared" si="69"/>
        <v>0.13970230626618646</v>
      </c>
    </row>
    <row r="199" spans="5:6">
      <c r="E199" s="307">
        <v>0.85</v>
      </c>
      <c r="F199" s="305">
        <f t="shared" si="69"/>
        <v>0.13722091212454979</v>
      </c>
    </row>
    <row r="200" spans="5:6">
      <c r="E200" s="307">
        <v>0.86</v>
      </c>
      <c r="F200" s="305">
        <f t="shared" si="69"/>
        <v>0.13473951798291314</v>
      </c>
    </row>
    <row r="201" spans="5:6">
      <c r="E201" s="307">
        <v>0.87</v>
      </c>
      <c r="F201" s="305">
        <f t="shared" si="69"/>
        <v>0.1322581238412765</v>
      </c>
    </row>
    <row r="202" spans="5:6">
      <c r="E202" s="307">
        <v>0.88</v>
      </c>
      <c r="F202" s="305">
        <f t="shared" si="69"/>
        <v>0.12977672969963983</v>
      </c>
    </row>
    <row r="203" spans="5:6">
      <c r="E203" s="307">
        <v>0.89</v>
      </c>
      <c r="F203" s="305">
        <f t="shared" si="69"/>
        <v>0.12729533555800318</v>
      </c>
    </row>
    <row r="204" spans="5:6">
      <c r="E204" s="307">
        <v>0.9</v>
      </c>
      <c r="F204" s="305">
        <f t="shared" si="69"/>
        <v>0.12481394141636652</v>
      </c>
    </row>
    <row r="205" spans="5:6">
      <c r="E205" s="307">
        <v>0.91</v>
      </c>
      <c r="F205" s="305">
        <f t="shared" si="69"/>
        <v>0.12233254727472988</v>
      </c>
    </row>
    <row r="206" spans="5:6">
      <c r="E206" s="307">
        <v>0.92</v>
      </c>
      <c r="F206" s="305">
        <f t="shared" si="69"/>
        <v>0.11985115313309322</v>
      </c>
    </row>
    <row r="207" spans="5:6">
      <c r="E207" s="307">
        <v>0.93</v>
      </c>
      <c r="F207" s="305">
        <f t="shared" si="69"/>
        <v>0.11736975899145656</v>
      </c>
    </row>
    <row r="208" spans="5:6">
      <c r="E208" s="307">
        <v>0.94</v>
      </c>
      <c r="F208" s="305">
        <f t="shared" si="69"/>
        <v>0.11488836484981993</v>
      </c>
    </row>
    <row r="209" spans="5:7">
      <c r="E209" s="307">
        <v>0.95</v>
      </c>
      <c r="F209" s="305">
        <f t="shared" si="69"/>
        <v>0.11240697070818328</v>
      </c>
    </row>
    <row r="210" spans="5:7">
      <c r="E210" s="307">
        <v>0.96</v>
      </c>
      <c r="F210" s="305">
        <f t="shared" si="69"/>
        <v>0.10992557656654663</v>
      </c>
    </row>
    <row r="211" spans="5:7">
      <c r="E211" s="307">
        <v>0.97</v>
      </c>
      <c r="F211" s="305">
        <f t="shared" si="69"/>
        <v>0.10744418242490997</v>
      </c>
    </row>
    <row r="212" spans="5:7">
      <c r="E212" s="307">
        <v>0.98</v>
      </c>
      <c r="F212" s="305">
        <f t="shared" si="69"/>
        <v>0.10496278828327332</v>
      </c>
    </row>
    <row r="213" spans="5:7">
      <c r="E213" s="307">
        <v>0.99</v>
      </c>
      <c r="F213" s="305">
        <f t="shared" si="69"/>
        <v>0.10248139414163666</v>
      </c>
    </row>
    <row r="214" spans="5:7">
      <c r="E214" s="307">
        <v>1</v>
      </c>
      <c r="F214" s="270">
        <v>0.1</v>
      </c>
    </row>
    <row r="215" spans="5:7">
      <c r="G215" s="303"/>
    </row>
  </sheetData>
  <phoneticPr fontId="0" type="noConversion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0AB6F1CE501E4BAC4D279A45DF7E88" ma:contentTypeVersion="0" ma:contentTypeDescription="Crear nuevo documento." ma:contentTypeScope="" ma:versionID="868e326f67f1874abd819807f958e9d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ad187ede1053dd323176c0832b9836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Asunto_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94D306-3730-4311-A82A-7882A63BCD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60ECA6B-9B28-4DBB-A2F4-73E44A334AB6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7B75B51-21B6-47D0-8880-B68B2E9D1C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103</vt:i4>
      </vt:variant>
    </vt:vector>
  </HeadingPairs>
  <TitlesOfParts>
    <vt:vector size="109" baseType="lpstr">
      <vt:lpstr>S</vt:lpstr>
      <vt:lpstr>Control</vt:lpstr>
      <vt:lpstr>Listas</vt:lpstr>
      <vt:lpstr>Mercado</vt:lpstr>
      <vt:lpstr>Fijo</vt:lpstr>
      <vt:lpstr>Móvil</vt:lpstr>
      <vt:lpstr>A.Broadband.Fixed</vt:lpstr>
      <vt:lpstr>A.Broadband.Mobile</vt:lpstr>
      <vt:lpstr>A.Mobile</vt:lpstr>
      <vt:lpstr>A.TV</vt:lpstr>
      <vt:lpstr>B.Broadband.Fixed</vt:lpstr>
      <vt:lpstr>B.Broadband.Mobile</vt:lpstr>
      <vt:lpstr>B.Mobile</vt:lpstr>
      <vt:lpstr>B.TV</vt:lpstr>
      <vt:lpstr>Base.Broadband.Fixed</vt:lpstr>
      <vt:lpstr>Base.Broadband.Mobile</vt:lpstr>
      <vt:lpstr>Base.Mobile</vt:lpstr>
      <vt:lpstr>Base.TV</vt:lpstr>
      <vt:lpstr>cuota_operador_fijo_1</vt:lpstr>
      <vt:lpstr>cuota_operador_fijo_2</vt:lpstr>
      <vt:lpstr>cuota_operador_fijo_3</vt:lpstr>
      <vt:lpstr>cuota_operador_fijo_4</vt:lpstr>
      <vt:lpstr>cuota_operador_fijo_5</vt:lpstr>
      <vt:lpstr>cuota_operador_fijo_6</vt:lpstr>
      <vt:lpstr>cuota_operador_movil_1</vt:lpstr>
      <vt:lpstr>cuota_operador_movil_2</vt:lpstr>
      <vt:lpstr>cuota_operador_movil_3</vt:lpstr>
      <vt:lpstr>cuota_operador_movil_4</vt:lpstr>
      <vt:lpstr>cuota_operador_movil_5</vt:lpstr>
      <vt:lpstr>cuota_operador_movil_elegido</vt:lpstr>
      <vt:lpstr>Data.technologies</vt:lpstr>
      <vt:lpstr>Fixed.Connections</vt:lpstr>
      <vt:lpstr>Fixed.operator.market.share</vt:lpstr>
      <vt:lpstr>Fixed.Retail.Services</vt:lpstr>
      <vt:lpstr>Fixed.Retail.Services.Units</vt:lpstr>
      <vt:lpstr>Fixed.Retail.Services.Volumes</vt:lpstr>
      <vt:lpstr>geotypes</vt:lpstr>
      <vt:lpstr>kbps.per.Mbps</vt:lpstr>
      <vt:lpstr>Market.Data.Subscribers</vt:lpstr>
      <vt:lpstr>Market.Retail.Services.Proporcion.Urbano</vt:lpstr>
      <vt:lpstr>Fijo!Market.Retail.Services.Volumes.Fijo</vt:lpstr>
      <vt:lpstr>Móvil!Market.Retail.Services.Volumes.Movil</vt:lpstr>
      <vt:lpstr>Market.Subscribers</vt:lpstr>
      <vt:lpstr>Fijo!Market.Subscribers.Fijo</vt:lpstr>
      <vt:lpstr>Market.Years</vt:lpstr>
      <vt:lpstr>Mobile.data.subscribers</vt:lpstr>
      <vt:lpstr>Mobile.operator.market.share</vt:lpstr>
      <vt:lpstr>Mobile.Retail.Services</vt:lpstr>
      <vt:lpstr>Mobile.Retail.Services.Units</vt:lpstr>
      <vt:lpstr>Mobile.Retail.Services.Volumes</vt:lpstr>
      <vt:lpstr>Mobile.subscribers</vt:lpstr>
      <vt:lpstr>Mobile.technologies</vt:lpstr>
      <vt:lpstr>Number_of_operators</vt:lpstr>
      <vt:lpstr>NumberA.Broadband.Fixed</vt:lpstr>
      <vt:lpstr>NumberA.Broadband.Mobile</vt:lpstr>
      <vt:lpstr>NumberA.Mobile</vt:lpstr>
      <vt:lpstr>NumberA.TV</vt:lpstr>
      <vt:lpstr>NumberB.Broadband.Fixed</vt:lpstr>
      <vt:lpstr>NumberB.Broadband.Mobile</vt:lpstr>
      <vt:lpstr>NumberB.Mobile</vt:lpstr>
      <vt:lpstr>NumberB.TV</vt:lpstr>
      <vt:lpstr>Operator.4G.proportion.Movil</vt:lpstr>
      <vt:lpstr>Operator.data.Subscribers.Movil</vt:lpstr>
      <vt:lpstr>Operator.Retail.Services.Proporcion.Urbano</vt:lpstr>
      <vt:lpstr>Operator.Retail.Services.Volumes.Fijo</vt:lpstr>
      <vt:lpstr>Operator.Retail.Services.Volumes.Movil</vt:lpstr>
      <vt:lpstr>Operator.Subscribers.Fijo</vt:lpstr>
      <vt:lpstr>Operator.Subscribers.Movil</vt:lpstr>
      <vt:lpstr>Operator.Subscribers.Share.Fijo</vt:lpstr>
      <vt:lpstr>Operator.Subscribers.Share.Mobile</vt:lpstr>
      <vt:lpstr>oversubscription.factor</vt:lpstr>
      <vt:lpstr>residential.fixed.connections</vt:lpstr>
      <vt:lpstr>Saturation.Broadband.Fixed</vt:lpstr>
      <vt:lpstr>Saturation.Broadband.Mobile</vt:lpstr>
      <vt:lpstr>Saturation.Mobile</vt:lpstr>
      <vt:lpstr>Saturation.TV</vt:lpstr>
      <vt:lpstr>scenario.bb.penetration</vt:lpstr>
      <vt:lpstr>scenario.bb.penetration.selected</vt:lpstr>
      <vt:lpstr>scenario.fixed.DSL</vt:lpstr>
      <vt:lpstr>scenario.fixed.DSL.selected</vt:lpstr>
      <vt:lpstr>scenario.fixed.links</vt:lpstr>
      <vt:lpstr>scenario.fixed.links.selected</vt:lpstr>
      <vt:lpstr>scenario.fixed.penetration</vt:lpstr>
      <vt:lpstr>scenario.fixed.penetration.selected</vt:lpstr>
      <vt:lpstr>scenario.fixed.television</vt:lpstr>
      <vt:lpstr>scenario.fixed.television.selected</vt:lpstr>
      <vt:lpstr>scenario.fixed.voice</vt:lpstr>
      <vt:lpstr>scenario.fixed.voice.selected</vt:lpstr>
      <vt:lpstr>scenario.mobile.data</vt:lpstr>
      <vt:lpstr>scenario.mobile.data.selected</vt:lpstr>
      <vt:lpstr>scenario.mobile.penetration</vt:lpstr>
      <vt:lpstr>scenario.mobile.penetration.selected</vt:lpstr>
      <vt:lpstr>scenario.mobile.SMS</vt:lpstr>
      <vt:lpstr>scenario.mobile.SMS.selected</vt:lpstr>
      <vt:lpstr>scenario.mobile.voice</vt:lpstr>
      <vt:lpstr>scenario.mobile.voice.selected</vt:lpstr>
      <vt:lpstr>scenarios</vt:lpstr>
      <vt:lpstr>share.of.average.speed</vt:lpstr>
      <vt:lpstr>thousand</vt:lpstr>
      <vt:lpstr>TimeA.Broadband.Fixed</vt:lpstr>
      <vt:lpstr>TimeA.Broadband.Mobile</vt:lpstr>
      <vt:lpstr>TimeA.Mobile</vt:lpstr>
      <vt:lpstr>TimeA.TV</vt:lpstr>
      <vt:lpstr>TimeB.Broadband.Fixed</vt:lpstr>
      <vt:lpstr>TimeB.Broadband.Mobile</vt:lpstr>
      <vt:lpstr>TimeB.Mobile</vt:lpstr>
      <vt:lpstr>TimeB.TV</vt:lpstr>
      <vt:lpstr>TV.technologies</vt:lpstr>
      <vt:lpstr>Voice.technologies</vt:lpstr>
    </vt:vector>
  </TitlesOfParts>
  <Manager>-</Manager>
  <Company>Analysys Mason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Analysys Mason workbook</dc:title>
  <dc:subject>-</dc:subject>
  <dc:creator>-</dc:creator>
  <cp:lastModifiedBy>Usuario de Windows</cp:lastModifiedBy>
  <cp:lastPrinted>2014-11-05T09:02:58Z</cp:lastPrinted>
  <dcterms:created xsi:type="dcterms:W3CDTF">1997-01-23T15:12:23Z</dcterms:created>
  <dcterms:modified xsi:type="dcterms:W3CDTF">2019-11-01T18:29:02Z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0x0101006F0AB6F1CE501E4BAC4D279A45DF7E88</vt:lpwstr>
  </property>
</Properties>
</file>